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293bebf86f9d6aa/Desktop/Classwork/Crowdfunding Analysis/"/>
    </mc:Choice>
  </mc:AlternateContent>
  <xr:revisionPtr revIDLastSave="507" documentId="13_ncr:1_{D754642E-E684-4F4D-953B-1821B0424A6E}" xr6:coauthVersionLast="47" xr6:coauthVersionMax="47" xr10:uidLastSave="{6A67CB55-F2A5-4585-B756-DF9573EADB7F}"/>
  <bookViews>
    <workbookView xWindow="57480" yWindow="-120" windowWidth="29040" windowHeight="15720" activeTab="2" xr2:uid="{00000000-000D-0000-FFFF-FFFF00000000}"/>
  </bookViews>
  <sheets>
    <sheet name="Category Statistics" sheetId="2" r:id="rId1"/>
    <sheet name="Outcomes Based on Launch Date" sheetId="5" r:id="rId2"/>
    <sheet name="Theater Outcomes by Launch Date" sheetId="11" r:id="rId3"/>
    <sheet name="Kickstarter" sheetId="1" r:id="rId4"/>
    <sheet name="Outcomes Based on Goals" sheetId="12" r:id="rId5"/>
    <sheet name="Descriptive Statistics" sheetId="9" r:id="rId6"/>
    <sheet name="Edinburgh Research" sheetId="6" r:id="rId7"/>
    <sheet name="Subcategory Statistics" sheetId="3" r:id="rId8"/>
  </sheets>
  <definedNames>
    <definedName name="_xlnm._FilterDatabase" localSheetId="3" hidden="1">Kickstarter!$A$1:$U$1</definedName>
  </definedNames>
  <calcPr calcId="191029"/>
  <pivotCaches>
    <pivotCache cacheId="8" r:id="rId9"/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C13" i="12"/>
  <c r="C12" i="12"/>
  <c r="C11" i="12"/>
  <c r="C10" i="12"/>
  <c r="C9" i="12"/>
  <c r="C8" i="12"/>
  <c r="C7" i="12"/>
  <c r="C6" i="12"/>
  <c r="C5" i="12"/>
  <c r="C4" i="12"/>
  <c r="D3" i="12"/>
  <c r="C3" i="12"/>
  <c r="B13" i="12"/>
  <c r="B12" i="12"/>
  <c r="B11" i="12"/>
  <c r="B10" i="12"/>
  <c r="B9" i="12"/>
  <c r="B8" i="12"/>
  <c r="B7" i="12"/>
  <c r="B6" i="12"/>
  <c r="B5" i="12"/>
  <c r="B4" i="12"/>
  <c r="B3" i="12"/>
  <c r="D2" i="12"/>
  <c r="C2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C13" i="9"/>
  <c r="C12" i="9"/>
  <c r="C11" i="9"/>
  <c r="B11" i="9"/>
  <c r="B12" i="9"/>
  <c r="B14" i="9" s="1"/>
  <c r="B13" i="9"/>
  <c r="C6" i="9"/>
  <c r="C5" i="9"/>
  <c r="C7" i="9" s="1"/>
  <c r="C4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B7" i="9"/>
</calcChain>
</file>

<file path=xl/sharedStrings.xml><?xml version="1.0" encoding="utf-8"?>
<sst xmlns="http://schemas.openxmlformats.org/spreadsheetml/2006/main" count="33046" uniqueCount="8417">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</sst>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430222857823852"/>
          <c:y val="5.9769193712724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B-4EDE-9CC1-7F39852EA21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B-4EDE-9CC1-7F39852EA21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6B-4EDE-9CC1-7F39852EA21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6B-4EDE-9CC1-7F39852EA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9109648"/>
        <c:axId val="1119111728"/>
      </c:barChart>
      <c:catAx>
        <c:axId val="111910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111728"/>
        <c:crosses val="autoZero"/>
        <c:auto val="1"/>
        <c:lblAlgn val="ctr"/>
        <c:lblOffset val="100"/>
        <c:noMultiLvlLbl val="0"/>
      </c:catAx>
      <c:valAx>
        <c:axId val="111911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10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0F-4A3A-982C-65AD48711776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0F-4A3A-982C-65AD48711776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0F-4A3A-982C-65AD48711776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0F-4A3A-982C-65AD48711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1847744"/>
        <c:axId val="811844832"/>
      </c:lineChart>
      <c:catAx>
        <c:axId val="81184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844832"/>
        <c:crosses val="autoZero"/>
        <c:auto val="1"/>
        <c:lblAlgn val="ctr"/>
        <c:lblOffset val="100"/>
        <c:noMultiLvlLbl val="0"/>
      </c:catAx>
      <c:valAx>
        <c:axId val="8118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84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  <a:headEnd type="none"/>
            <a:tailEnd type="none"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  <a:headEnd type="none"/>
              <a:tailEnd type="none"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DA-4436-8444-EF1DC762374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DA-4436-8444-EF1DC762374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DA-4436-8444-EF1DC7623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2169247"/>
        <c:axId val="842157599"/>
      </c:lineChart>
      <c:catAx>
        <c:axId val="84216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57599"/>
        <c:crosses val="autoZero"/>
        <c:auto val="1"/>
        <c:lblAlgn val="ctr"/>
        <c:lblOffset val="100"/>
        <c:noMultiLvlLbl val="0"/>
      </c:catAx>
      <c:valAx>
        <c:axId val="84215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16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C-4460-9EF2-05055BB32BBC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AC-4460-9EF2-05055BB32BBC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AC-4460-9EF2-05055BB32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0032895"/>
        <c:axId val="1040021663"/>
      </c:lineChart>
      <c:catAx>
        <c:axId val="104003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021663"/>
        <c:crosses val="autoZero"/>
        <c:auto val="1"/>
        <c:lblAlgn val="ctr"/>
        <c:lblOffset val="100"/>
        <c:noMultiLvlLbl val="0"/>
      </c:catAx>
      <c:valAx>
        <c:axId val="104002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03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D5-4152-B4CE-A8AEEBB34D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5-4152-B4CE-A8AEEBB34D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5-4152-B4CE-A8AEEBB34D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292288"/>
        <c:axId val="55291872"/>
      </c:barChart>
      <c:catAx>
        <c:axId val="5529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1872"/>
        <c:crosses val="autoZero"/>
        <c:auto val="1"/>
        <c:lblAlgn val="ctr"/>
        <c:lblOffset val="100"/>
        <c:noMultiLvlLbl val="0"/>
      </c:catAx>
      <c:valAx>
        <c:axId val="5529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9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3</xdr:row>
      <xdr:rowOff>135254</xdr:rowOff>
    </xdr:from>
    <xdr:to>
      <xdr:col>15</xdr:col>
      <xdr:colOff>34289</xdr:colOff>
      <xdr:row>22</xdr:row>
      <xdr:rowOff>179069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C642D0-41A5-44FB-949D-9F2999B78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297180</xdr:colOff>
      <xdr:row>4</xdr:row>
      <xdr:rowOff>148590</xdr:rowOff>
    </xdr:from>
    <xdr:to>
      <xdr:col>14</xdr:col>
      <xdr:colOff>487680</xdr:colOff>
      <xdr:row>19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29394D-CE59-4CFF-898C-9120897D4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19050</xdr:rowOff>
    </xdr:from>
    <xdr:to>
      <xdr:col>16</xdr:col>
      <xdr:colOff>457199</xdr:colOff>
      <xdr:row>29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0F61A-96D5-4895-98ED-8CF98BDEB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894394</xdr:colOff>
      <xdr:row>16</xdr:row>
      <xdr:rowOff>10477</xdr:rowOff>
    </xdr:from>
    <xdr:to>
      <xdr:col>12</xdr:col>
      <xdr:colOff>190499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AE9DDC-4F35-44DD-9C55-657E7FCF1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43815</xdr:colOff>
      <xdr:row>6</xdr:row>
      <xdr:rowOff>106680</xdr:rowOff>
    </xdr:from>
    <xdr:to>
      <xdr:col>14</xdr:col>
      <xdr:colOff>135255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76D52-DC20-4C3E-8D06-918EA1863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Greene" refreshedDate="44541.602789236109" createdVersion="7" refreshedVersion="7" minRefreshableVersion="3" recordCount="4114" xr:uid="{AF8C5D96-0F8E-45D9-841F-6F7D4ACB8CD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Greene" refreshedDate="44542.602052199072" createdVersion="7" refreshedVersion="7" minRefreshableVersion="3" recordCount="4114" xr:uid="{9FE2BFFC-23C7-4B56-9437-427AF83709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lly Greene" refreshedDate="44546.813950462965" createdVersion="7" refreshedVersion="7" minRefreshableVersion="3" recordCount="4114" xr:uid="{B411E4A3-C0EB-44D7-9CDE-48A1101F72C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692655-3B45-43A9-9735-335C712E25DB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DD6DF-B0F3-4C07-BDDF-23CF6603F495}" name="PivotTable4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1:F15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3070CC-E827-4F73-956A-8DED38E8F06F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002C3-EC78-4C5A-9256-F09FA669336C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6136-A5AB-4663-9632-E9A7B4A0ABA9}">
  <dimension ref="A1:F6"/>
  <sheetViews>
    <sheetView workbookViewId="0">
      <selection activeCell="E6" sqref="E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8363</v>
      </c>
      <c r="B3" s="12" t="s">
        <v>8362</v>
      </c>
    </row>
    <row r="4" spans="1:6" x14ac:dyDescent="0.55000000000000004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55000000000000004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896EF-DE29-49C1-A223-2638FF6337C6}">
  <dimension ref="A1:F15"/>
  <sheetViews>
    <sheetView workbookViewId="0"/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2" t="s">
        <v>8363</v>
      </c>
      <c r="B1" s="12" t="s">
        <v>8362</v>
      </c>
    </row>
    <row r="2" spans="1:6" x14ac:dyDescent="0.55000000000000004">
      <c r="A2" s="12" t="s">
        <v>8360</v>
      </c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55000000000000004">
      <c r="A3" s="16" t="s">
        <v>8373</v>
      </c>
      <c r="B3" s="14">
        <v>34</v>
      </c>
      <c r="C3" s="14">
        <v>149</v>
      </c>
      <c r="D3" s="14">
        <v>2</v>
      </c>
      <c r="E3" s="14">
        <v>182</v>
      </c>
      <c r="F3" s="14">
        <v>367</v>
      </c>
    </row>
    <row r="4" spans="1:6" x14ac:dyDescent="0.55000000000000004">
      <c r="A4" s="16" t="s">
        <v>8374</v>
      </c>
      <c r="B4" s="14">
        <v>27</v>
      </c>
      <c r="C4" s="14">
        <v>106</v>
      </c>
      <c r="D4" s="14">
        <v>18</v>
      </c>
      <c r="E4" s="14">
        <v>202</v>
      </c>
      <c r="F4" s="14">
        <v>353</v>
      </c>
    </row>
    <row r="5" spans="1:6" x14ac:dyDescent="0.55000000000000004">
      <c r="A5" s="16" t="s">
        <v>8375</v>
      </c>
      <c r="B5" s="14">
        <v>28</v>
      </c>
      <c r="C5" s="14">
        <v>108</v>
      </c>
      <c r="D5" s="14">
        <v>30</v>
      </c>
      <c r="E5" s="14">
        <v>180</v>
      </c>
      <c r="F5" s="14">
        <v>346</v>
      </c>
    </row>
    <row r="6" spans="1:6" x14ac:dyDescent="0.55000000000000004">
      <c r="A6" s="16" t="s">
        <v>8376</v>
      </c>
      <c r="B6" s="14">
        <v>27</v>
      </c>
      <c r="C6" s="14">
        <v>102</v>
      </c>
      <c r="D6" s="14"/>
      <c r="E6" s="14">
        <v>192</v>
      </c>
      <c r="F6" s="14">
        <v>321</v>
      </c>
    </row>
    <row r="7" spans="1:6" x14ac:dyDescent="0.55000000000000004">
      <c r="A7" s="16" t="s">
        <v>8367</v>
      </c>
      <c r="B7" s="14">
        <v>26</v>
      </c>
      <c r="C7" s="14">
        <v>126</v>
      </c>
      <c r="D7" s="14"/>
      <c r="E7" s="14">
        <v>234</v>
      </c>
      <c r="F7" s="14">
        <v>386</v>
      </c>
    </row>
    <row r="8" spans="1:6" x14ac:dyDescent="0.55000000000000004">
      <c r="A8" s="16" t="s">
        <v>8377</v>
      </c>
      <c r="B8" s="14">
        <v>27</v>
      </c>
      <c r="C8" s="14">
        <v>147</v>
      </c>
      <c r="D8" s="14"/>
      <c r="E8" s="14">
        <v>211</v>
      </c>
      <c r="F8" s="14">
        <v>385</v>
      </c>
    </row>
    <row r="9" spans="1:6" x14ac:dyDescent="0.55000000000000004">
      <c r="A9" s="16" t="s">
        <v>8368</v>
      </c>
      <c r="B9" s="14">
        <v>43</v>
      </c>
      <c r="C9" s="14">
        <v>150</v>
      </c>
      <c r="D9" s="14"/>
      <c r="E9" s="14">
        <v>194</v>
      </c>
      <c r="F9" s="14">
        <v>387</v>
      </c>
    </row>
    <row r="10" spans="1:6" x14ac:dyDescent="0.55000000000000004">
      <c r="A10" s="16" t="s">
        <v>8369</v>
      </c>
      <c r="B10" s="14">
        <v>33</v>
      </c>
      <c r="C10" s="14">
        <v>134</v>
      </c>
      <c r="D10" s="14"/>
      <c r="E10" s="14">
        <v>166</v>
      </c>
      <c r="F10" s="14">
        <v>333</v>
      </c>
    </row>
    <row r="11" spans="1:6" x14ac:dyDescent="0.55000000000000004">
      <c r="A11" s="16" t="s">
        <v>8370</v>
      </c>
      <c r="B11" s="14">
        <v>24</v>
      </c>
      <c r="C11" s="14">
        <v>127</v>
      </c>
      <c r="D11" s="14"/>
      <c r="E11" s="14">
        <v>147</v>
      </c>
      <c r="F11" s="14">
        <v>298</v>
      </c>
    </row>
    <row r="12" spans="1:6" x14ac:dyDescent="0.55000000000000004">
      <c r="A12" s="16" t="s">
        <v>8371</v>
      </c>
      <c r="B12" s="14">
        <v>20</v>
      </c>
      <c r="C12" s="14">
        <v>149</v>
      </c>
      <c r="D12" s="14"/>
      <c r="E12" s="14">
        <v>183</v>
      </c>
      <c r="F12" s="14">
        <v>352</v>
      </c>
    </row>
    <row r="13" spans="1:6" x14ac:dyDescent="0.55000000000000004">
      <c r="A13" s="16" t="s">
        <v>8372</v>
      </c>
      <c r="B13" s="14">
        <v>37</v>
      </c>
      <c r="C13" s="14">
        <v>114</v>
      </c>
      <c r="D13" s="14"/>
      <c r="E13" s="14">
        <v>183</v>
      </c>
      <c r="F13" s="14">
        <v>334</v>
      </c>
    </row>
    <row r="14" spans="1:6" x14ac:dyDescent="0.55000000000000004">
      <c r="A14" s="16" t="s">
        <v>8378</v>
      </c>
      <c r="B14" s="14">
        <v>23</v>
      </c>
      <c r="C14" s="14">
        <v>118</v>
      </c>
      <c r="D14" s="14"/>
      <c r="E14" s="14">
        <v>111</v>
      </c>
      <c r="F14" s="14">
        <v>252</v>
      </c>
    </row>
    <row r="15" spans="1:6" x14ac:dyDescent="0.55000000000000004">
      <c r="A15" s="16" t="s">
        <v>8361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56EAF-7F06-468F-BC37-6F3FBDF6BEE9}">
  <dimension ref="A1:E18"/>
  <sheetViews>
    <sheetView tabSelected="1" workbookViewId="0">
      <selection activeCell="S26" sqref="S26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8.1015625" bestFit="1" customWidth="1"/>
    <col min="5" max="6" width="10.3125" bestFit="1" customWidth="1"/>
  </cols>
  <sheetData>
    <row r="1" spans="1:5" x14ac:dyDescent="0.55000000000000004">
      <c r="A1" s="12" t="s">
        <v>8358</v>
      </c>
      <c r="B1" t="s">
        <v>8315</v>
      </c>
    </row>
    <row r="2" spans="1:5" x14ac:dyDescent="0.55000000000000004">
      <c r="A2" s="12" t="s">
        <v>8397</v>
      </c>
      <c r="B2" t="s">
        <v>8364</v>
      </c>
    </row>
    <row r="4" spans="1:5" x14ac:dyDescent="0.55000000000000004">
      <c r="A4" s="12" t="s">
        <v>8363</v>
      </c>
      <c r="B4" s="12" t="s">
        <v>8362</v>
      </c>
    </row>
    <row r="5" spans="1:5" x14ac:dyDescent="0.55000000000000004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55000000000000004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55000000000000004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55000000000000004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55000000000000004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55000000000000004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55000000000000004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55000000000000004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55000000000000004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55000000000000004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55000000000000004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55000000000000004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55000000000000004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3" ySplit="1" topLeftCell="D4052" activePane="bottomRight" state="frozen"/>
      <selection pane="topRight" activeCell="D1" sqref="D1"/>
      <selection pane="bottomLeft" activeCell="A2" sqref="A2"/>
      <selection pane="bottomRight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15.68359375" style="5" bestFit="1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7265625" bestFit="1" customWidth="1"/>
    <col min="16" max="16" width="15.41796875" bestFit="1" customWidth="1"/>
    <col min="17" max="17" width="13.62890625" bestFit="1" customWidth="1"/>
    <col min="18" max="18" width="14.62890625" bestFit="1" customWidth="1"/>
    <col min="19" max="19" width="21.1015625" bestFit="1" customWidth="1"/>
    <col min="20" max="20" width="19.7890625" bestFit="1" customWidth="1"/>
  </cols>
  <sheetData>
    <row r="1" spans="1:21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8397</v>
      </c>
    </row>
    <row r="2" spans="1:21" ht="43.2" x14ac:dyDescent="0.55000000000000004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1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C804-4E51-4A96-ADE7-3C5767D871A1}">
  <dimension ref="A1:H13"/>
  <sheetViews>
    <sheetView workbookViewId="0">
      <selection activeCell="I10" sqref="I10"/>
    </sheetView>
  </sheetViews>
  <sheetFormatPr defaultRowHeight="14.4" x14ac:dyDescent="0.55000000000000004"/>
  <cols>
    <col min="1" max="1" width="16.367187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5.578125" bestFit="1" customWidth="1"/>
    <col min="8" max="8" width="18.20703125" bestFit="1" customWidth="1"/>
  </cols>
  <sheetData>
    <row r="1" spans="1:8" x14ac:dyDescent="0.55000000000000004">
      <c r="A1" t="s">
        <v>8380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55000000000000004">
      <c r="A2" t="s">
        <v>8405</v>
      </c>
      <c r="B2">
        <f>COUNTIFS(Kickstarter!$D:$D, "&lt;1000", Kickstarter!$F:$F, "successful",Kickstarter!$R:$R,"plays")</f>
        <v>141</v>
      </c>
      <c r="C2">
        <f>COUNTIFS(Kickstarter!$D:$D, "&lt;1000", Kickstarter!$F:$F, "failed",Kickstarter!$R:$R,"plays")</f>
        <v>45</v>
      </c>
      <c r="D2">
        <f>COUNTIFS(Kickstarter!$D:$D, "&lt;1000", Kickstarter!$F:$F, 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55000000000000004">
      <c r="A3" t="s">
        <v>8406</v>
      </c>
      <c r="B3">
        <f>COUNTIFS(Kickstarter!$D:$D, "&gt;=1000", Kickstarter!$F:$F, "successful",Kickstarter!$D:$D,"&lt;=4999",Kickstarter!$R:$R,"plays")</f>
        <v>388</v>
      </c>
      <c r="C3">
        <f>COUNTIFS(Kickstarter!$D:$D, "&gt;=1000", Kickstarter!$F:$F, "failed",Kickstarter!$D:$D,"&lt;=4999",Kickstarter!$R:$R,"plays")</f>
        <v>146</v>
      </c>
      <c r="D3">
        <f>COUNTIFS(Kickstarter!$D:$D, "&gt;=1000", Kickstarter!$F:$F, "canceled",Kickstarter!$D:$D,"&lt;=4999",Kickstarter!$R:$R,"plays")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55000000000000004">
      <c r="A4" t="s">
        <v>8407</v>
      </c>
      <c r="B4">
        <f>COUNTIFS(Kickstarter!$D:$D, "&gt;=5000", Kickstarter!$F:$F, "successful",Kickstarter!$D:$D,"&lt;=9999",Kickstarter!$R:$R,"plays")</f>
        <v>93</v>
      </c>
      <c r="C4">
        <f>COUNTIFS(Kickstarter!$D:$D, "&gt;=5000", Kickstarter!$F:$F, "failed",Kickstarter!$D:$D,"&lt;=9999",Kickstarter!$R:$R,"plays")</f>
        <v>76</v>
      </c>
      <c r="D4">
        <f>COUNTIFS(Kickstarter!$D:$D, "&gt;=5000", Kickstarter!$F:$F, "canceled",Kickstarter!$D:$D,"&lt;=9999",Kickstarter!$R:$R,"plays")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55000000000000004">
      <c r="A5" t="s">
        <v>8408</v>
      </c>
      <c r="B5">
        <f>COUNTIFS(Kickstarter!$D:$D, "&gt;=10000", Kickstarter!$F:$F, "successful",Kickstarter!$D:$D,"&lt;=14999",Kickstarter!$R:$R,"plays")</f>
        <v>39</v>
      </c>
      <c r="C5">
        <f>COUNTIFS(Kickstarter!$D:$D, "&gt;=10000", Kickstarter!$F:$F, "failed",Kickstarter!$D:$D,"&lt;=14999",Kickstarter!$R:$R,"plays")</f>
        <v>33</v>
      </c>
      <c r="D5">
        <f>COUNTIFS(Kickstarter!$D:$D, "&gt;=10000", Kickstarter!$F:$F, "canceled",Kickstarter!$D:$D,"&lt;=14999",Kickstarter!$R:$R,"plays")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55000000000000004">
      <c r="A6" t="s">
        <v>8409</v>
      </c>
      <c r="B6">
        <f>COUNTIFS(Kickstarter!$D:$D, "&gt;=15000", Kickstarter!$F:$F, "successful",Kickstarter!$D:$D,"&lt;=19999",Kickstarter!$R:$R,"plays")</f>
        <v>12</v>
      </c>
      <c r="C6">
        <f>COUNTIFS(Kickstarter!$D:$D, "&gt;=15000", Kickstarter!$F:$F, "failed",Kickstarter!$D:$D,"&lt;=19999",Kickstarter!$R:$R,"plays")</f>
        <v>12</v>
      </c>
      <c r="D6">
        <f>COUNTIFS(Kickstarter!$D:$D, "&gt;=15000", Kickstarter!$F:$F, "canceled",Kickstarter!$D:$D,"&lt;=19999",Kickstarter!$R:$R,"plays")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55000000000000004">
      <c r="A7" t="s">
        <v>8410</v>
      </c>
      <c r="B7">
        <f>COUNTIFS(Kickstarter!$D:$D, "&gt;=20000", Kickstarter!$F:$F, "successful",Kickstarter!$D:$D,"&lt;=24999",Kickstarter!$R:$R,"plays")</f>
        <v>9</v>
      </c>
      <c r="C7">
        <f>COUNTIFS(Kickstarter!$D:$D, "&gt;=20000", Kickstarter!$F:$F, "failed",Kickstarter!$D:$D,"&lt;=24999",Kickstarter!$R:$R,"plays")</f>
        <v>11</v>
      </c>
      <c r="D7">
        <f>COUNTIFS(Kickstarter!$D:$D, "&gt;=20000", Kickstarter!$F:$F, "cenceled",Kickstarter!$D:$D,"&lt;=24999",Kickstarter!$R:$R,"plays")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55000000000000004">
      <c r="A8" t="s">
        <v>8411</v>
      </c>
      <c r="B8">
        <f>COUNTIFS(Kickstarter!$D:$D, "&gt;=25000", Kickstarter!$F:$F, "successful",Kickstarter!$D:$D,"&lt;=29999",Kickstarter!$R:$R,"plays")</f>
        <v>1</v>
      </c>
      <c r="C8">
        <f>COUNTIFS(Kickstarter!$D:$D, "&gt;=25000", Kickstarter!$F:$F, "failed",Kickstarter!$D:$D,"&lt;=29999",Kickstarter!$R:$R,"plays")</f>
        <v>4</v>
      </c>
      <c r="D8">
        <f>COUNTIFS(Kickstarter!$D:$D, "&gt;=25000", Kickstarter!$F:$F, "canceled",Kickstarter!$D:$D,"&lt;=29999",Kickstarter!$R:$R,"plays")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55000000000000004">
      <c r="A9" t="s">
        <v>8412</v>
      </c>
      <c r="B9">
        <f>COUNTIFS(Kickstarter!$D:$D, "&gt;=30000", Kickstarter!$F:$F, "successful",Kickstarter!$D:$D,"&lt;=34999",Kickstarter!$R:$R,"plays")</f>
        <v>3</v>
      </c>
      <c r="C9">
        <f>COUNTIFS(Kickstarter!$D:$D, "&gt;=30000", Kickstarter!$F:$F, "failed",Kickstarter!$D:$D,"&lt;=34999",Kickstarter!$R:$R,"plays")</f>
        <v>8</v>
      </c>
      <c r="D9">
        <f>COUNTIFS(Kickstarter!$D:$D, "&gt;=30000", Kickstarter!$F:$F, "canceled",Kickstarter!$D:$D,"&lt;=34999",Kickstarter!$R:$R,"plays")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55000000000000004">
      <c r="A10" t="s">
        <v>8413</v>
      </c>
      <c r="B10">
        <f>COUNTIFS(Kickstarter!$D:$D, "&gt;=35000", Kickstarter!$F:$F, "successful",Kickstarter!$D:$D,"&lt;=39999",Kickstarter!$R:$R,"plays")</f>
        <v>4</v>
      </c>
      <c r="C10">
        <f>COUNTIFS(Kickstarter!$D:$D, "&gt;=35000", Kickstarter!$F:$F, "failed",Kickstarter!$D:$D,"&lt;=39999",Kickstarter!$R:$R,"plays")</f>
        <v>2</v>
      </c>
      <c r="D10">
        <f>COUNTIFS(Kickstarter!$D:$D, "&gt;=35000", Kickstarter!$F:$F, "canceled",Kickstarter!$D:$D,"&lt;=39999",Kickstarter!$R:$R,"plays")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55000000000000004">
      <c r="A11" t="s">
        <v>8414</v>
      </c>
      <c r="B11">
        <f>COUNTIFS(Kickstarter!$D:$D, "&gt;=40000", Kickstarter!$F:$F, "successful",Kickstarter!$D:$D,"&lt;=44999",Kickstarter!$R:$R,"plays")</f>
        <v>2</v>
      </c>
      <c r="C11">
        <f>COUNTIFS(Kickstarter!$D:$D, "&gt;=40000", Kickstarter!$F:$F, "failed",Kickstarter!$D:$D,"&lt;=44999",Kickstarter!$R:$R,"plays")</f>
        <v>1</v>
      </c>
      <c r="D11">
        <f>COUNTIFS(Kickstarter!$D:$D, "&gt;=40000", Kickstarter!$F:$F, "canceled",Kickstarter!$D:$D,"&lt;=44999",Kickstarter!$R:$R,"plays")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55000000000000004">
      <c r="A12" t="s">
        <v>8415</v>
      </c>
      <c r="B12">
        <f>COUNTIFS(Kickstarter!$D:$D, "&gt;=45000", Kickstarter!$F:$F, "successful",Kickstarter!$D:$D,"&lt;=49999",Kickstarter!$R:$R,"plays")</f>
        <v>0</v>
      </c>
      <c r="C12">
        <f>COUNTIFS(Kickstarter!$D:$D, "&gt;=45000", Kickstarter!$F:$F, "failed",Kickstarter!$D:$D,"&lt;=49999",Kickstarter!$R:$R,"plays")</f>
        <v>1</v>
      </c>
      <c r="D12">
        <f>COUNTIFS(Kickstarter!$D:$D, "&gt;=45000", Kickstarter!$F:$F, "canceled",Kickstarter!$D:$D,"&lt;=49999",Kickstarter!$R:$R,"plays")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55000000000000004">
      <c r="A13" t="s">
        <v>8416</v>
      </c>
      <c r="B13">
        <f>COUNTIFS(Kickstarter!$D:$D, "&gt;=50000", Kickstarter!$F:$F, "successful",Kickstarter!$R:$R,"plays")</f>
        <v>2</v>
      </c>
      <c r="C13">
        <f>COUNTIFS(Kickstarter!$D:$D, "&gt;=50000", Kickstarter!$F:$F, "failed",Kickstarter!$R:$R,"plays")</f>
        <v>14</v>
      </c>
      <c r="D13">
        <f>COUNTIFS(Kickstarter!$D:$D, "&gt;=50000", Kickstarter!$F:$F, 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A595C-BE32-4203-BB94-0C67A5AF5D68}">
  <dimension ref="A1:C14"/>
  <sheetViews>
    <sheetView workbookViewId="0">
      <selection activeCell="C11" sqref="C11:C14"/>
    </sheetView>
  </sheetViews>
  <sheetFormatPr defaultRowHeight="14.4" x14ac:dyDescent="0.55000000000000004"/>
  <cols>
    <col min="1" max="1" width="26.10156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8383</v>
      </c>
      <c r="C1" t="s">
        <v>8384</v>
      </c>
    </row>
    <row r="2" spans="1:3" x14ac:dyDescent="0.55000000000000004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55000000000000004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55000000000000004">
      <c r="A4" t="s">
        <v>8389</v>
      </c>
      <c r="B4" s="17" t="e">
        <f>_xlfn.STDEV.P(#REF!)</f>
        <v>#REF!</v>
      </c>
      <c r="C4" s="17" t="e">
        <f>_xlfn.STDEV.P(#REF!)</f>
        <v>#REF!</v>
      </c>
    </row>
    <row r="5" spans="1:3" x14ac:dyDescent="0.55000000000000004">
      <c r="A5" t="s">
        <v>8390</v>
      </c>
      <c r="B5" s="18" t="e">
        <f>_xlfn.QUARTILE.EXC(#REF!, 3)</f>
        <v>#REF!</v>
      </c>
      <c r="C5" s="17" t="e">
        <f>_xlfn.QUARTILE.EXC(#REF!, 3)</f>
        <v>#REF!</v>
      </c>
    </row>
    <row r="6" spans="1:3" x14ac:dyDescent="0.55000000000000004">
      <c r="A6" t="s">
        <v>8391</v>
      </c>
      <c r="B6" s="18" t="e">
        <f>_xlfn.QUARTILE.EXC(#REF!, 1)</f>
        <v>#REF!</v>
      </c>
      <c r="C6" s="17" t="e">
        <f>_xlfn.QUARTILE.EXC(#REF!, 1)</f>
        <v>#REF!</v>
      </c>
    </row>
    <row r="7" spans="1:3" x14ac:dyDescent="0.55000000000000004">
      <c r="A7" t="s">
        <v>8392</v>
      </c>
      <c r="B7" s="18" t="e">
        <f>B5-B6</f>
        <v>#REF!</v>
      </c>
      <c r="C7" s="17" t="e">
        <f>C5-C6</f>
        <v>#REF!</v>
      </c>
    </row>
    <row r="9" spans="1:3" x14ac:dyDescent="0.55000000000000004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55000000000000004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55000000000000004">
      <c r="A11" t="s">
        <v>8393</v>
      </c>
      <c r="B11" s="17" t="e">
        <f>_xlfn.STDEV.P(#REF!)</f>
        <v>#REF!</v>
      </c>
      <c r="C11" s="17" t="e">
        <f>_xlfn.STDEV.P(#REF!)</f>
        <v>#REF!</v>
      </c>
    </row>
    <row r="12" spans="1:3" x14ac:dyDescent="0.55000000000000004">
      <c r="A12" t="s">
        <v>8394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55000000000000004">
      <c r="A13" t="s">
        <v>8395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55000000000000004">
      <c r="A14" t="s">
        <v>8396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E57F9-F4BD-4984-BC5C-433B7FC4E8F3}">
  <dimension ref="A1:F6"/>
  <sheetViews>
    <sheetView workbookViewId="0">
      <selection activeCell="F2" sqref="F2:F6"/>
    </sheetView>
  </sheetViews>
  <sheetFormatPr defaultRowHeight="14.4" x14ac:dyDescent="0.55000000000000004"/>
  <cols>
    <col min="1" max="1" width="29.15625" bestFit="1" customWidth="1"/>
    <col min="2" max="2" width="35.734375" style="3" customWidth="1"/>
    <col min="5" max="5" width="14.89453125" bestFit="1" customWidth="1"/>
    <col min="6" max="6" width="15.7890625" bestFit="1" customWidth="1"/>
  </cols>
  <sheetData>
    <row r="1" spans="1:6" x14ac:dyDescent="0.55000000000000004">
      <c r="A1" t="s">
        <v>8379</v>
      </c>
      <c r="B1" s="3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57.6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57.6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57.6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2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57.6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4BDF8-33E3-4CC5-A13E-CD263213EC33}">
  <dimension ref="A1:E7"/>
  <sheetViews>
    <sheetView workbookViewId="0">
      <selection activeCell="E7" sqref="E7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s="12" t="s">
        <v>8222</v>
      </c>
      <c r="B1" t="s">
        <v>8224</v>
      </c>
    </row>
    <row r="2" spans="1:5" x14ac:dyDescent="0.55000000000000004">
      <c r="A2" s="12" t="s">
        <v>8358</v>
      </c>
      <c r="B2" t="s">
        <v>8364</v>
      </c>
    </row>
    <row r="4" spans="1:5" x14ac:dyDescent="0.55000000000000004">
      <c r="A4" s="12" t="s">
        <v>8363</v>
      </c>
      <c r="B4" s="12" t="s">
        <v>8362</v>
      </c>
    </row>
    <row r="5" spans="1:5" x14ac:dyDescent="0.55000000000000004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55000000000000004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Kelly Greene</cp:lastModifiedBy>
  <cp:lastPrinted>2021-12-12T21:06:12Z</cp:lastPrinted>
  <dcterms:created xsi:type="dcterms:W3CDTF">2017-04-20T15:17:24Z</dcterms:created>
  <dcterms:modified xsi:type="dcterms:W3CDTF">2021-12-17T03:59:18Z</dcterms:modified>
</cp:coreProperties>
</file>