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SPDev\GameData\Snacks\Docs\"/>
    </mc:Choice>
  </mc:AlternateContent>
  <bookViews>
    <workbookView xWindow="0" yWindow="0" windowWidth="22350" windowHeight="13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D39" i="1"/>
  <c r="B39" i="1" s="1"/>
  <c r="H16" i="1"/>
  <c r="H12" i="1"/>
  <c r="H25" i="1" s="1"/>
  <c r="H11" i="1"/>
  <c r="H24" i="1" s="1"/>
  <c r="H28" i="1"/>
  <c r="B8" i="1"/>
  <c r="C16" i="1"/>
  <c r="H41" i="1" l="1"/>
  <c r="H42" i="1" s="1"/>
  <c r="H43" i="1" s="1"/>
  <c r="H21" i="1"/>
  <c r="H20" i="1"/>
  <c r="L2" i="1"/>
  <c r="B6" i="1" l="1"/>
  <c r="B17" i="1" l="1"/>
  <c r="H31" i="1"/>
  <c r="B23" i="1"/>
  <c r="B22" i="1"/>
  <c r="B35" i="1" s="1"/>
  <c r="B9" i="1"/>
  <c r="B7" i="1"/>
  <c r="B41" i="1" l="1"/>
  <c r="D41" i="1" s="1"/>
  <c r="H37" i="1"/>
  <c r="H38" i="1" s="1"/>
  <c r="H32" i="1"/>
  <c r="H34" i="1"/>
  <c r="B28" i="1"/>
  <c r="B36" i="1"/>
  <c r="B42" i="1" s="1"/>
  <c r="C23" i="1"/>
  <c r="D23" i="1" s="1"/>
  <c r="C22" i="1"/>
  <c r="B27" i="1"/>
  <c r="D28" i="1"/>
  <c r="B31" i="1"/>
  <c r="B32" i="1"/>
  <c r="D36" i="1" l="1"/>
  <c r="D42" i="1"/>
  <c r="D43" i="1" s="1"/>
  <c r="D22" i="1"/>
  <c r="D24" i="1" s="1"/>
  <c r="C24" i="1"/>
  <c r="D27" i="1"/>
  <c r="D35" i="1"/>
  <c r="D37" i="1" l="1"/>
</calcChain>
</file>

<file path=xl/sharedStrings.xml><?xml version="1.0" encoding="utf-8"?>
<sst xmlns="http://schemas.openxmlformats.org/spreadsheetml/2006/main" count="128" uniqueCount="63">
  <si>
    <t>Water</t>
  </si>
  <si>
    <t>Soil</t>
  </si>
  <si>
    <t>water per sec</t>
  </si>
  <si>
    <t>water per day</t>
  </si>
  <si>
    <t>kg</t>
  </si>
  <si>
    <t>Total Per Day</t>
  </si>
  <si>
    <t>days</t>
  </si>
  <si>
    <t>Ore</t>
  </si>
  <si>
    <t>Snacks</t>
  </si>
  <si>
    <t>Snack Grinder</t>
  </si>
  <si>
    <t>Greenhouse</t>
  </si>
  <si>
    <t>units</t>
  </si>
  <si>
    <t>Snacks per meal</t>
  </si>
  <si>
    <t>Meals per day</t>
  </si>
  <si>
    <t>Crew</t>
  </si>
  <si>
    <t>Soil Produced</t>
  </si>
  <si>
    <t>Recycler</t>
  </si>
  <si>
    <t>Efficiency</t>
  </si>
  <si>
    <t>%</t>
  </si>
  <si>
    <t>Snacks Eaten</t>
  </si>
  <si>
    <t>Mission Time</t>
  </si>
  <si>
    <t>Total Snacks/day</t>
  </si>
  <si>
    <t>Total Soil/day</t>
  </si>
  <si>
    <t>fertilizer/sec</t>
  </si>
  <si>
    <t>Fertilizer</t>
  </si>
  <si>
    <t>fertilizer/day</t>
  </si>
  <si>
    <t>Resource Consumption</t>
  </si>
  <si>
    <t>Resource Densities (tonnes)</t>
  </si>
  <si>
    <t>Nominal Yield</t>
  </si>
  <si>
    <t>Ore Per Day</t>
  </si>
  <si>
    <t>tonnes</t>
  </si>
  <si>
    <t>1 Ore produces</t>
  </si>
  <si>
    <t>Days Per Year</t>
  </si>
  <si>
    <t>Days</t>
  </si>
  <si>
    <t>Hours</t>
  </si>
  <si>
    <t>Days To Jool</t>
  </si>
  <si>
    <t>Resources Per Day</t>
  </si>
  <si>
    <t>Resources Per Second</t>
  </si>
  <si>
    <t>Resources Per Growth Cycle</t>
  </si>
  <si>
    <t>Resources Per Mission Time</t>
  </si>
  <si>
    <t>Total</t>
  </si>
  <si>
    <t>Crews Supported</t>
  </si>
  <si>
    <t>Soil Composition</t>
  </si>
  <si>
    <t>Greenhouse grows Snacks from Water &amp; Fertilizer</t>
  </si>
  <si>
    <t>Resources Per Growth Cycle w/ Recycler</t>
  </si>
  <si>
    <t>Total Recyclers</t>
  </si>
  <si>
    <t>Resources Per Mission Time w/recycling</t>
  </si>
  <si>
    <t>Recycled Per Day: Soil-&gt;Snacks</t>
  </si>
  <si>
    <t>Recycled Per Day: Soil-&gt;Water &amp; Fertilizer</t>
  </si>
  <si>
    <t>Recycled Per Second (single recycler)</t>
  </si>
  <si>
    <t>Recycled Per Mission Time (w/ all recyclers)</t>
  </si>
  <si>
    <t>Ore Per Mission</t>
  </si>
  <si>
    <t>Recycling: Soil-&gt;Snacks</t>
  </si>
  <si>
    <t>Per recycler</t>
  </si>
  <si>
    <t>(Standard Snacks Recycler)</t>
  </si>
  <si>
    <t>Resources Needed</t>
  </si>
  <si>
    <t>% nominal yield mass</t>
  </si>
  <si>
    <t>but with a 5% chance of doubling the yield w/ level 5 scientist.</t>
  </si>
  <si>
    <t>Growing Time</t>
  </si>
  <si>
    <t>rounded</t>
  </si>
  <si>
    <t>actual</t>
  </si>
  <si>
    <t>Cycles Per Mission Time</t>
  </si>
  <si>
    <t>Recycled/sec (single, Water &amp; Fertilizer)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</si>
</sst>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4" borderId="0" xfId="0" applyFont="1" applyFill="1"/>
    <xf numFmtId="0" fontId="0" fillId="4" borderId="0" xfId="0" applyFont="1" applyFill="1"/>
    <xf numFmtId="164" fontId="0" fillId="4" borderId="0" xfId="0" applyNumberFormat="1" applyFill="1"/>
    <xf numFmtId="0" fontId="2" fillId="3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164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3" fillId="6" borderId="0" xfId="0" applyFont="1" applyFill="1"/>
    <xf numFmtId="0" fontId="4" fillId="6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2" fontId="1" fillId="5" borderId="0" xfId="0" applyNumberFormat="1" applyFont="1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B3" sqref="B3"/>
    </sheetView>
  </sheetViews>
  <sheetFormatPr defaultRowHeight="15" x14ac:dyDescent="0.25"/>
  <cols>
    <col min="1" max="1" width="16.85546875" customWidth="1"/>
    <col min="2" max="2" width="12" bestFit="1" customWidth="1"/>
    <col min="4" max="4" width="16.28515625" customWidth="1"/>
    <col min="6" max="6" width="4" customWidth="1"/>
    <col min="7" max="7" width="15.85546875" customWidth="1"/>
    <col min="8" max="8" width="13.42578125" customWidth="1"/>
    <col min="9" max="9" width="10.85546875" customWidth="1"/>
    <col min="10" max="10" width="2" customWidth="1"/>
    <col min="11" max="11" width="18.28515625" customWidth="1"/>
  </cols>
  <sheetData>
    <row r="1" spans="1:16" x14ac:dyDescent="0.25">
      <c r="A1" s="2" t="s">
        <v>26</v>
      </c>
      <c r="B1" s="3"/>
      <c r="C1" s="3"/>
      <c r="D1" s="2" t="s">
        <v>42</v>
      </c>
      <c r="E1" s="3"/>
      <c r="G1" s="15" t="s">
        <v>16</v>
      </c>
      <c r="H1" s="16"/>
      <c r="I1" s="16"/>
      <c r="K1" t="s">
        <v>32</v>
      </c>
      <c r="L1" s="1">
        <v>426.08</v>
      </c>
      <c r="N1" s="19" t="s">
        <v>27</v>
      </c>
      <c r="O1" s="20"/>
      <c r="P1" s="20"/>
    </row>
    <row r="2" spans="1:16" x14ac:dyDescent="0.25">
      <c r="A2" s="4" t="s">
        <v>20</v>
      </c>
      <c r="B2" s="3">
        <v>90</v>
      </c>
      <c r="C2" s="3" t="s">
        <v>6</v>
      </c>
      <c r="D2" s="4" t="s">
        <v>0</v>
      </c>
      <c r="E2" s="3">
        <v>0.75</v>
      </c>
      <c r="G2" s="16" t="s">
        <v>41</v>
      </c>
      <c r="H2" s="16">
        <v>4</v>
      </c>
      <c r="I2" s="16" t="s">
        <v>53</v>
      </c>
      <c r="K2" t="s">
        <v>35</v>
      </c>
      <c r="L2">
        <f>(L1*2)+367</f>
        <v>1219.1599999999999</v>
      </c>
      <c r="N2" s="20" t="s">
        <v>0</v>
      </c>
      <c r="O2" s="20">
        <v>1E-3</v>
      </c>
      <c r="P2" s="20"/>
    </row>
    <row r="3" spans="1:16" x14ac:dyDescent="0.25">
      <c r="A3" s="3" t="s">
        <v>14</v>
      </c>
      <c r="B3" s="3">
        <v>4</v>
      </c>
      <c r="C3" s="3"/>
      <c r="D3" s="4" t="s">
        <v>24</v>
      </c>
      <c r="E3" s="3">
        <v>0.25</v>
      </c>
      <c r="G3" s="16" t="s">
        <v>17</v>
      </c>
      <c r="H3" s="16">
        <v>40</v>
      </c>
      <c r="I3" s="16" t="s">
        <v>18</v>
      </c>
      <c r="N3" s="20" t="s">
        <v>1</v>
      </c>
      <c r="O3" s="20">
        <v>1E-3</v>
      </c>
      <c r="P3" s="20"/>
    </row>
    <row r="4" spans="1:16" x14ac:dyDescent="0.25">
      <c r="A4" s="3" t="s">
        <v>12</v>
      </c>
      <c r="B4" s="3">
        <v>1</v>
      </c>
      <c r="C4" s="3"/>
      <c r="D4" s="3"/>
      <c r="E4" s="3"/>
      <c r="G4" s="16" t="s">
        <v>45</v>
      </c>
      <c r="H4" s="16">
        <v>1</v>
      </c>
      <c r="I4" s="16"/>
      <c r="N4" s="20" t="s">
        <v>8</v>
      </c>
      <c r="O4" s="20">
        <v>1E-3</v>
      </c>
      <c r="P4" s="20"/>
    </row>
    <row r="5" spans="1:16" x14ac:dyDescent="0.25">
      <c r="A5" s="3" t="s">
        <v>13</v>
      </c>
      <c r="B5" s="3">
        <v>3</v>
      </c>
      <c r="C5" s="3"/>
      <c r="D5" s="3"/>
      <c r="E5" s="3"/>
      <c r="G5" s="16"/>
      <c r="H5" s="16"/>
      <c r="I5" s="16"/>
      <c r="N5" s="20" t="s">
        <v>7</v>
      </c>
      <c r="O5" s="20">
        <v>0.01</v>
      </c>
      <c r="P5" s="20"/>
    </row>
    <row r="6" spans="1:16" x14ac:dyDescent="0.25">
      <c r="A6" s="3" t="s">
        <v>21</v>
      </c>
      <c r="B6" s="3">
        <f>B4*B5*B3</f>
        <v>12</v>
      </c>
      <c r="C6" s="3" t="s">
        <v>8</v>
      </c>
      <c r="D6" s="3"/>
      <c r="E6" s="3"/>
      <c r="G6" s="17" t="s">
        <v>47</v>
      </c>
      <c r="H6" s="16"/>
      <c r="I6" s="16"/>
      <c r="N6" s="20" t="s">
        <v>24</v>
      </c>
      <c r="O6" s="20">
        <v>1E-3</v>
      </c>
      <c r="P6" s="20"/>
    </row>
    <row r="7" spans="1:16" x14ac:dyDescent="0.25">
      <c r="A7" s="3" t="s">
        <v>22</v>
      </c>
      <c r="B7" s="3">
        <f>B6</f>
        <v>12</v>
      </c>
      <c r="C7" s="3" t="s">
        <v>1</v>
      </c>
      <c r="D7" s="3"/>
      <c r="E7" s="3"/>
      <c r="G7" s="22" t="s">
        <v>54</v>
      </c>
      <c r="H7" s="21"/>
      <c r="I7" s="21"/>
    </row>
    <row r="8" spans="1:16" x14ac:dyDescent="0.25">
      <c r="A8" s="2" t="s">
        <v>19</v>
      </c>
      <c r="B8" s="2">
        <f>B2*(B4*B5*B3)</f>
        <v>1080</v>
      </c>
      <c r="C8" s="2" t="s">
        <v>8</v>
      </c>
      <c r="D8" s="3"/>
      <c r="E8" s="3"/>
      <c r="G8" s="16" t="s">
        <v>8</v>
      </c>
      <c r="H8" s="16">
        <f>(B4*B5*H2)*(H3/100)*H4</f>
        <v>4.8000000000000007</v>
      </c>
      <c r="I8" s="16"/>
    </row>
    <row r="9" spans="1:16" x14ac:dyDescent="0.25">
      <c r="A9" s="2" t="s">
        <v>15</v>
      </c>
      <c r="B9" s="2">
        <f>B8</f>
        <v>1080</v>
      </c>
      <c r="C9" s="2" t="s">
        <v>1</v>
      </c>
      <c r="D9" s="3"/>
      <c r="E9" s="3"/>
      <c r="G9" s="16"/>
      <c r="H9" s="16"/>
      <c r="I9" s="16"/>
    </row>
    <row r="10" spans="1:16" x14ac:dyDescent="0.25">
      <c r="G10" s="17" t="s">
        <v>48</v>
      </c>
      <c r="H10" s="16"/>
      <c r="I10" s="16"/>
    </row>
    <row r="11" spans="1:16" x14ac:dyDescent="0.25">
      <c r="A11" s="7" t="s">
        <v>10</v>
      </c>
      <c r="B11" s="8"/>
      <c r="C11" s="8"/>
      <c r="D11" s="8"/>
      <c r="E11" s="8"/>
      <c r="G11" s="16" t="s">
        <v>0</v>
      </c>
      <c r="H11" s="16">
        <f>(B4*B5*H2)*(H3/100)*E2*H4</f>
        <v>3.6000000000000005</v>
      </c>
      <c r="I11" s="16" t="s">
        <v>11</v>
      </c>
    </row>
    <row r="12" spans="1:16" x14ac:dyDescent="0.25">
      <c r="A12" s="11" t="s">
        <v>43</v>
      </c>
      <c r="B12" s="8"/>
      <c r="C12" s="8"/>
      <c r="D12" s="8"/>
      <c r="E12" s="8"/>
      <c r="G12" s="16" t="s">
        <v>24</v>
      </c>
      <c r="H12" s="16">
        <f>(B4*B5*H2)*(H3/100)*E3*H4</f>
        <v>1.2000000000000002</v>
      </c>
      <c r="I12" s="16" t="s">
        <v>11</v>
      </c>
    </row>
    <row r="13" spans="1:16" x14ac:dyDescent="0.25">
      <c r="A13" s="11" t="s">
        <v>57</v>
      </c>
      <c r="B13" s="8"/>
      <c r="C13" s="8"/>
      <c r="D13" s="8"/>
      <c r="E13" s="8"/>
      <c r="G13" s="16"/>
      <c r="H13" s="16"/>
      <c r="I13" s="16"/>
    </row>
    <row r="14" spans="1:16" x14ac:dyDescent="0.25">
      <c r="A14" s="11"/>
      <c r="B14" s="8"/>
      <c r="C14" s="8"/>
      <c r="D14" s="8"/>
      <c r="E14" s="8"/>
      <c r="G14" s="17" t="s">
        <v>49</v>
      </c>
      <c r="H14" s="16"/>
      <c r="I14" s="16"/>
    </row>
    <row r="15" spans="1:16" x14ac:dyDescent="0.25">
      <c r="A15" s="8"/>
      <c r="B15" s="26" t="s">
        <v>33</v>
      </c>
      <c r="C15" s="26" t="s">
        <v>34</v>
      </c>
      <c r="D15" s="8"/>
      <c r="E15" s="8"/>
      <c r="G15" s="16" t="s">
        <v>1</v>
      </c>
      <c r="H15" s="16">
        <v>1</v>
      </c>
      <c r="I15" s="16" t="s">
        <v>11</v>
      </c>
    </row>
    <row r="16" spans="1:16" x14ac:dyDescent="0.25">
      <c r="A16" s="11" t="s">
        <v>58</v>
      </c>
      <c r="B16" s="8">
        <v>90</v>
      </c>
      <c r="C16" s="8">
        <f>B16*6</f>
        <v>540</v>
      </c>
      <c r="D16" s="8"/>
      <c r="E16" s="8"/>
      <c r="G16" s="16" t="s">
        <v>8</v>
      </c>
      <c r="H16" s="16">
        <f>(B4*B5*H2)/21600</f>
        <v>5.5555555555555556E-4</v>
      </c>
      <c r="I16" s="16" t="s">
        <v>11</v>
      </c>
    </row>
    <row r="17" spans="1:9" x14ac:dyDescent="0.25">
      <c r="A17" s="11" t="s">
        <v>28</v>
      </c>
      <c r="B17" s="8">
        <f>B6*B16</f>
        <v>1080</v>
      </c>
      <c r="C17" s="8" t="s">
        <v>8</v>
      </c>
      <c r="D17" s="8"/>
      <c r="E17" s="8"/>
      <c r="G17" s="16"/>
      <c r="H17" s="16"/>
      <c r="I17" s="16"/>
    </row>
    <row r="18" spans="1:9" x14ac:dyDescent="0.25">
      <c r="A18" s="12" t="s">
        <v>55</v>
      </c>
      <c r="B18" s="8">
        <v>105</v>
      </c>
      <c r="C18" s="8" t="s">
        <v>56</v>
      </c>
      <c r="D18" s="8"/>
      <c r="E18" s="8"/>
      <c r="G18" s="17" t="s">
        <v>62</v>
      </c>
      <c r="H18" s="16"/>
      <c r="I18" s="16"/>
    </row>
    <row r="19" spans="1:9" x14ac:dyDescent="0.25">
      <c r="A19" s="8"/>
      <c r="B19" s="8"/>
      <c r="C19" s="8"/>
      <c r="D19" s="8"/>
      <c r="E19" s="8"/>
      <c r="G19" s="16" t="s">
        <v>1</v>
      </c>
      <c r="H19" s="16">
        <v>1</v>
      </c>
      <c r="I19" s="16" t="s">
        <v>11</v>
      </c>
    </row>
    <row r="20" spans="1:9" x14ac:dyDescent="0.25">
      <c r="A20" s="11" t="s">
        <v>36</v>
      </c>
      <c r="B20" s="8"/>
      <c r="C20" s="8"/>
      <c r="D20" s="8"/>
      <c r="E20" s="8"/>
      <c r="G20" s="16" t="s">
        <v>0</v>
      </c>
      <c r="H20" s="18">
        <f>H11/21600</f>
        <v>1.6666666666666669E-4</v>
      </c>
      <c r="I20" s="16" t="s">
        <v>11</v>
      </c>
    </row>
    <row r="21" spans="1:9" x14ac:dyDescent="0.25">
      <c r="A21" s="8"/>
      <c r="B21" s="26" t="s">
        <v>11</v>
      </c>
      <c r="C21" s="26" t="s">
        <v>30</v>
      </c>
      <c r="D21" s="26" t="s">
        <v>4</v>
      </c>
      <c r="E21" s="8"/>
      <c r="G21" s="16" t="s">
        <v>24</v>
      </c>
      <c r="H21" s="18">
        <f>H12/21600</f>
        <v>5.5555555555555565E-5</v>
      </c>
      <c r="I21" s="16" t="s">
        <v>11</v>
      </c>
    </row>
    <row r="22" spans="1:9" x14ac:dyDescent="0.25">
      <c r="A22" s="8" t="s">
        <v>3</v>
      </c>
      <c r="B22" s="8">
        <f>(B6*E2)*(B18/100)</f>
        <v>9.4500000000000011</v>
      </c>
      <c r="C22" s="8">
        <f>B22*O2</f>
        <v>9.4500000000000018E-3</v>
      </c>
      <c r="D22" s="8">
        <f>C22*1000</f>
        <v>9.4500000000000011</v>
      </c>
      <c r="E22" s="8"/>
      <c r="G22" s="16"/>
      <c r="H22" s="16"/>
      <c r="I22" s="16"/>
    </row>
    <row r="23" spans="1:9" x14ac:dyDescent="0.25">
      <c r="A23" s="8" t="s">
        <v>25</v>
      </c>
      <c r="B23" s="8">
        <f>(B6*E3)*(B18/100)</f>
        <v>3.1500000000000004</v>
      </c>
      <c r="C23" s="8">
        <f>B23*O6</f>
        <v>3.1500000000000005E-3</v>
      </c>
      <c r="D23" s="8">
        <f>C23*1000</f>
        <v>3.1500000000000004</v>
      </c>
      <c r="E23" s="8"/>
      <c r="G23" s="17" t="s">
        <v>50</v>
      </c>
      <c r="H23" s="16"/>
      <c r="I23" s="16"/>
    </row>
    <row r="24" spans="1:9" x14ac:dyDescent="0.25">
      <c r="A24" s="8" t="s">
        <v>5</v>
      </c>
      <c r="B24" s="8"/>
      <c r="C24" s="8">
        <f>C22+C23</f>
        <v>1.2600000000000002E-2</v>
      </c>
      <c r="D24" s="8">
        <f>D22+D23</f>
        <v>12.600000000000001</v>
      </c>
      <c r="E24" s="8"/>
      <c r="G24" s="16" t="s">
        <v>0</v>
      </c>
      <c r="H24" s="16">
        <f>H11*B2</f>
        <v>324.00000000000006</v>
      </c>
      <c r="I24" s="16" t="s">
        <v>11</v>
      </c>
    </row>
    <row r="25" spans="1:9" x14ac:dyDescent="0.25">
      <c r="A25" s="8"/>
      <c r="B25" s="8"/>
      <c r="C25" s="8"/>
      <c r="D25" s="8"/>
      <c r="E25" s="8"/>
      <c r="G25" s="16" t="s">
        <v>24</v>
      </c>
      <c r="H25" s="16">
        <f>H12*B2</f>
        <v>108.00000000000001</v>
      </c>
      <c r="I25" s="16" t="s">
        <v>11</v>
      </c>
    </row>
    <row r="26" spans="1:9" x14ac:dyDescent="0.25">
      <c r="A26" s="11" t="s">
        <v>38</v>
      </c>
      <c r="B26" s="8"/>
      <c r="C26" s="8"/>
      <c r="D26" s="8"/>
      <c r="E26" s="8"/>
      <c r="G26" s="5" t="s">
        <v>9</v>
      </c>
      <c r="H26" s="6"/>
      <c r="I26" s="6"/>
    </row>
    <row r="27" spans="1:9" x14ac:dyDescent="0.25">
      <c r="A27" s="8" t="s">
        <v>0</v>
      </c>
      <c r="B27" s="8">
        <f>B22*B16</f>
        <v>850.50000000000011</v>
      </c>
      <c r="C27" s="8" t="s">
        <v>11</v>
      </c>
      <c r="D27" s="8">
        <f>B27*O2</f>
        <v>0.85050000000000014</v>
      </c>
      <c r="E27" s="8" t="s">
        <v>30</v>
      </c>
      <c r="G27" s="6" t="s">
        <v>17</v>
      </c>
      <c r="H27" s="6">
        <v>50</v>
      </c>
      <c r="I27" s="6" t="s">
        <v>18</v>
      </c>
    </row>
    <row r="28" spans="1:9" x14ac:dyDescent="0.25">
      <c r="A28" s="8" t="s">
        <v>24</v>
      </c>
      <c r="B28" s="8">
        <f>B23*B16</f>
        <v>283.50000000000006</v>
      </c>
      <c r="C28" s="8" t="s">
        <v>11</v>
      </c>
      <c r="D28" s="8">
        <f>B28*O6</f>
        <v>0.28350000000000009</v>
      </c>
      <c r="E28" s="8" t="s">
        <v>30</v>
      </c>
      <c r="G28" s="6" t="s">
        <v>31</v>
      </c>
      <c r="H28" s="6">
        <f>(O5/O4) * (H27/100)</f>
        <v>5</v>
      </c>
      <c r="I28" s="6" t="s">
        <v>8</v>
      </c>
    </row>
    <row r="29" spans="1:9" x14ac:dyDescent="0.25">
      <c r="A29" s="8"/>
      <c r="B29" s="8"/>
      <c r="C29" s="8"/>
      <c r="D29" s="8"/>
      <c r="E29" s="8"/>
      <c r="G29" s="6"/>
      <c r="H29" s="6"/>
      <c r="I29" s="6"/>
    </row>
    <row r="30" spans="1:9" x14ac:dyDescent="0.25">
      <c r="A30" s="11" t="s">
        <v>37</v>
      </c>
      <c r="B30" s="8"/>
      <c r="C30" s="8"/>
      <c r="D30" s="8"/>
      <c r="E30" s="8"/>
      <c r="G30" s="14" t="s">
        <v>36</v>
      </c>
      <c r="H30" s="6"/>
      <c r="I30" s="6"/>
    </row>
    <row r="31" spans="1:9" x14ac:dyDescent="0.25">
      <c r="A31" s="8" t="s">
        <v>2</v>
      </c>
      <c r="B31" s="8">
        <f>B22/21600</f>
        <v>4.3750000000000006E-4</v>
      </c>
      <c r="C31" s="8"/>
      <c r="D31" s="13"/>
      <c r="E31" s="8"/>
      <c r="G31" s="6" t="s">
        <v>7</v>
      </c>
      <c r="H31" s="23">
        <f>B6/H28</f>
        <v>2.4</v>
      </c>
      <c r="I31" s="6" t="s">
        <v>11</v>
      </c>
    </row>
    <row r="32" spans="1:9" x14ac:dyDescent="0.25">
      <c r="A32" s="8" t="s">
        <v>23</v>
      </c>
      <c r="B32" s="8">
        <f>B23/21600</f>
        <v>1.4583333333333335E-4</v>
      </c>
      <c r="C32" s="8"/>
      <c r="D32" s="13"/>
      <c r="E32" s="8"/>
      <c r="G32" s="6"/>
      <c r="H32" s="23">
        <f>H31*O5</f>
        <v>2.4E-2</v>
      </c>
      <c r="I32" s="6" t="s">
        <v>30</v>
      </c>
    </row>
    <row r="33" spans="1:9" x14ac:dyDescent="0.25">
      <c r="A33" s="8"/>
      <c r="B33" s="8"/>
      <c r="C33" s="8"/>
      <c r="D33" s="8"/>
      <c r="E33" s="8"/>
      <c r="G33" s="14" t="s">
        <v>37</v>
      </c>
      <c r="H33" s="6"/>
      <c r="I33" s="6"/>
    </row>
    <row r="34" spans="1:9" x14ac:dyDescent="0.25">
      <c r="A34" s="11" t="s">
        <v>44</v>
      </c>
      <c r="B34" s="8"/>
      <c r="C34" s="8"/>
      <c r="D34" s="8"/>
      <c r="E34" s="8"/>
      <c r="G34" s="6" t="s">
        <v>7</v>
      </c>
      <c r="H34" s="6">
        <f>H31/21600</f>
        <v>1.111111111111111E-4</v>
      </c>
      <c r="I34" s="6" t="s">
        <v>11</v>
      </c>
    </row>
    <row r="35" spans="1:9" x14ac:dyDescent="0.25">
      <c r="A35" s="8" t="s">
        <v>0</v>
      </c>
      <c r="B35" s="8">
        <f>(B22-H11)*B16</f>
        <v>526.5</v>
      </c>
      <c r="C35" s="8" t="s">
        <v>11</v>
      </c>
      <c r="D35" s="8">
        <f>B35*O2</f>
        <v>0.52649999999999997</v>
      </c>
      <c r="E35" s="8" t="s">
        <v>30</v>
      </c>
      <c r="G35" s="6"/>
      <c r="H35" s="6"/>
      <c r="I35" s="6"/>
    </row>
    <row r="36" spans="1:9" x14ac:dyDescent="0.25">
      <c r="A36" s="8" t="s">
        <v>24</v>
      </c>
      <c r="B36" s="8">
        <f>(B23-H12)*B16</f>
        <v>175.50000000000003</v>
      </c>
      <c r="C36" s="8" t="s">
        <v>11</v>
      </c>
      <c r="D36" s="8">
        <f>B36*O6</f>
        <v>0.17550000000000004</v>
      </c>
      <c r="E36" s="8" t="s">
        <v>30</v>
      </c>
      <c r="G36" s="14" t="s">
        <v>39</v>
      </c>
      <c r="H36" s="6"/>
      <c r="I36" s="6"/>
    </row>
    <row r="37" spans="1:9" x14ac:dyDescent="0.25">
      <c r="A37" s="7" t="s">
        <v>40</v>
      </c>
      <c r="B37" s="7"/>
      <c r="C37" s="7"/>
      <c r="D37" s="7">
        <f>D35+D36</f>
        <v>0.70199999999999996</v>
      </c>
      <c r="E37" s="7" t="s">
        <v>30</v>
      </c>
      <c r="G37" s="6" t="s">
        <v>7</v>
      </c>
      <c r="H37" s="23">
        <f>H31*B2</f>
        <v>216</v>
      </c>
      <c r="I37" s="6" t="s">
        <v>11</v>
      </c>
    </row>
    <row r="38" spans="1:9" x14ac:dyDescent="0.25">
      <c r="A38" s="8"/>
      <c r="B38" s="8"/>
      <c r="C38" s="8"/>
      <c r="D38" s="8"/>
      <c r="E38" s="8"/>
      <c r="G38" s="5" t="s">
        <v>40</v>
      </c>
      <c r="H38" s="24">
        <f>H37*O5</f>
        <v>2.16</v>
      </c>
      <c r="I38" s="5" t="s">
        <v>30</v>
      </c>
    </row>
    <row r="39" spans="1:9" x14ac:dyDescent="0.25">
      <c r="A39" s="11" t="s">
        <v>61</v>
      </c>
      <c r="B39" s="28">
        <f>ROUNDUP(D39,0)</f>
        <v>1</v>
      </c>
      <c r="C39" s="8" t="s">
        <v>59</v>
      </c>
      <c r="D39" s="27">
        <f>B2/B16</f>
        <v>1</v>
      </c>
      <c r="E39" s="8" t="s">
        <v>60</v>
      </c>
      <c r="G39" s="6"/>
      <c r="H39" s="6"/>
      <c r="I39" s="6"/>
    </row>
    <row r="40" spans="1:9" x14ac:dyDescent="0.25">
      <c r="A40" s="11" t="s">
        <v>46</v>
      </c>
      <c r="B40" s="8"/>
      <c r="C40" s="8"/>
      <c r="D40" s="8"/>
      <c r="E40" s="8"/>
      <c r="G40" s="14" t="s">
        <v>52</v>
      </c>
      <c r="H40" s="6"/>
      <c r="I40" s="6"/>
    </row>
    <row r="41" spans="1:9" x14ac:dyDescent="0.25">
      <c r="A41" s="8" t="s">
        <v>0</v>
      </c>
      <c r="B41" s="8">
        <f>B35*B39</f>
        <v>526.5</v>
      </c>
      <c r="C41" s="8" t="s">
        <v>11</v>
      </c>
      <c r="D41" s="8">
        <f>B41*O2</f>
        <v>0.52649999999999997</v>
      </c>
      <c r="E41" s="8" t="s">
        <v>30</v>
      </c>
      <c r="G41" s="6" t="s">
        <v>29</v>
      </c>
      <c r="H41" s="23">
        <f>H8/H28</f>
        <v>0.96000000000000019</v>
      </c>
      <c r="I41" s="6" t="s">
        <v>11</v>
      </c>
    </row>
    <row r="42" spans="1:9" x14ac:dyDescent="0.25">
      <c r="A42" s="8" t="s">
        <v>24</v>
      </c>
      <c r="B42" s="8">
        <f>B36*B39</f>
        <v>175.50000000000003</v>
      </c>
      <c r="C42" s="8" t="s">
        <v>11</v>
      </c>
      <c r="D42" s="8">
        <f>B42*O6</f>
        <v>0.17550000000000004</v>
      </c>
      <c r="E42" s="8" t="s">
        <v>30</v>
      </c>
      <c r="G42" s="6" t="s">
        <v>51</v>
      </c>
      <c r="H42" s="23">
        <f>H41*B2</f>
        <v>86.40000000000002</v>
      </c>
      <c r="I42" s="6" t="s">
        <v>11</v>
      </c>
    </row>
    <row r="43" spans="1:9" x14ac:dyDescent="0.25">
      <c r="A43" s="9" t="s">
        <v>40</v>
      </c>
      <c r="B43" s="9"/>
      <c r="C43" s="9"/>
      <c r="D43" s="9">
        <f>D41+D42</f>
        <v>0.70199999999999996</v>
      </c>
      <c r="E43" s="9" t="s">
        <v>30</v>
      </c>
      <c r="F43" s="10"/>
      <c r="G43" s="9" t="s">
        <v>40</v>
      </c>
      <c r="H43" s="25">
        <f>H42*O5</f>
        <v>0.86400000000000021</v>
      </c>
      <c r="I43" s="9" t="s">
        <v>30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2016-10-12T16:30:04Z</dcterms:created>
  <dcterms:modified xsi:type="dcterms:W3CDTF">2017-02-21T19:33:59Z</dcterms:modified>
</cp:coreProperties>
</file>