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ablo\Documents\ITESO\Pasado\Analisis del Riesgo\Segundo Parcial 2\"/>
    </mc:Choice>
  </mc:AlternateContent>
  <xr:revisionPtr revIDLastSave="0" documentId="13_ncr:1_{56E142AF-962E-4894-B48D-064524714C55}" xr6:coauthVersionLast="31" xr6:coauthVersionMax="31" xr10:uidLastSave="{00000000-0000-0000-0000-000000000000}"/>
  <bookViews>
    <workbookView xWindow="0" yWindow="0" windowWidth="9450" windowHeight="7050" xr2:uid="{00000000-000D-0000-FFFF-FFFF00000000}"/>
  </bookViews>
  <sheets>
    <sheet name="Monte Carlo" sheetId="1" r:id="rId1"/>
    <sheet name="Sim Historica" sheetId="2" r:id="rId2"/>
    <sheet name="Delta P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" i="2" l="1"/>
  <c r="H66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2" i="2"/>
  <c r="A8" i="3" l="1" a="1"/>
  <c r="A8" i="3" s="1"/>
  <c r="B8" i="3" l="1"/>
  <c r="C8" i="3"/>
  <c r="F8" i="3" s="1"/>
  <c r="G8" i="3" s="1"/>
  <c r="E12" i="3" l="1"/>
  <c r="J7" i="3" s="1"/>
  <c r="M9" i="1"/>
  <c r="N8" i="1" s="1"/>
  <c r="L9" i="1"/>
  <c r="N7" i="1" s="1"/>
  <c r="L8" i="1"/>
  <c r="M7" i="1" s="1"/>
  <c r="L7" i="1"/>
  <c r="N4" i="1"/>
  <c r="N3" i="1"/>
  <c r="M4" i="1" s="1"/>
  <c r="M3" i="1"/>
  <c r="N2" i="1"/>
  <c r="L4" i="1" s="1"/>
  <c r="M2" i="1"/>
  <c r="L3" i="1" s="1"/>
  <c r="L2" i="1"/>
  <c r="F2" i="1"/>
  <c r="G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E3" i="1"/>
  <c r="E4" i="1"/>
  <c r="E5" i="1"/>
  <c r="E6" i="1"/>
  <c r="H6" i="1" s="1"/>
  <c r="E7" i="1"/>
  <c r="E8" i="1"/>
  <c r="E9" i="1"/>
  <c r="E10" i="1"/>
  <c r="H10" i="1" s="1"/>
  <c r="E11" i="1"/>
  <c r="E12" i="1"/>
  <c r="E13" i="1"/>
  <c r="E14" i="1"/>
  <c r="H14" i="1" s="1"/>
  <c r="E15" i="1"/>
  <c r="E16" i="1"/>
  <c r="E17" i="1"/>
  <c r="E18" i="1"/>
  <c r="H18" i="1" s="1"/>
  <c r="E19" i="1"/>
  <c r="E20" i="1"/>
  <c r="E21" i="1"/>
  <c r="E22" i="1"/>
  <c r="H22" i="1" s="1"/>
  <c r="E23" i="1"/>
  <c r="E24" i="1"/>
  <c r="E25" i="1"/>
  <c r="E26" i="1"/>
  <c r="H26" i="1" s="1"/>
  <c r="E27" i="1"/>
  <c r="E28" i="1"/>
  <c r="E29" i="1"/>
  <c r="E30" i="1"/>
  <c r="H30" i="1" s="1"/>
  <c r="E31" i="1"/>
  <c r="E32" i="1"/>
  <c r="E33" i="1"/>
  <c r="E34" i="1"/>
  <c r="H34" i="1" s="1"/>
  <c r="E35" i="1"/>
  <c r="E36" i="1"/>
  <c r="E37" i="1"/>
  <c r="E38" i="1"/>
  <c r="H38" i="1" s="1"/>
  <c r="E39" i="1"/>
  <c r="E40" i="1"/>
  <c r="E41" i="1"/>
  <c r="E42" i="1"/>
  <c r="H42" i="1" s="1"/>
  <c r="E43" i="1"/>
  <c r="E44" i="1"/>
  <c r="E45" i="1"/>
  <c r="E46" i="1"/>
  <c r="H46" i="1" s="1"/>
  <c r="E47" i="1"/>
  <c r="E48" i="1"/>
  <c r="E49" i="1"/>
  <c r="E50" i="1"/>
  <c r="H50" i="1" s="1"/>
  <c r="E51" i="1"/>
  <c r="E52" i="1"/>
  <c r="E53" i="1"/>
  <c r="E54" i="1"/>
  <c r="H54" i="1" s="1"/>
  <c r="E55" i="1"/>
  <c r="E56" i="1"/>
  <c r="E57" i="1"/>
  <c r="E58" i="1"/>
  <c r="H58" i="1" s="1"/>
  <c r="E59" i="1"/>
  <c r="E60" i="1"/>
  <c r="E61" i="1"/>
  <c r="E62" i="1"/>
  <c r="H62" i="1" s="1"/>
  <c r="E63" i="1"/>
  <c r="E64" i="1"/>
  <c r="E65" i="1"/>
  <c r="E66" i="1"/>
  <c r="H66" i="1" s="1"/>
  <c r="E2" i="1"/>
  <c r="H59" i="1" l="1"/>
  <c r="H47" i="1"/>
  <c r="H39" i="1"/>
  <c r="H31" i="1"/>
  <c r="H27" i="1"/>
  <c r="H15" i="1"/>
  <c r="H7" i="1"/>
  <c r="H3" i="1"/>
  <c r="H63" i="1"/>
  <c r="H51" i="1"/>
  <c r="H23" i="1"/>
  <c r="H11" i="1"/>
  <c r="H55" i="1"/>
  <c r="H43" i="1"/>
  <c r="H35" i="1"/>
  <c r="H19" i="1"/>
  <c r="H65" i="1"/>
  <c r="H61" i="1"/>
  <c r="H57" i="1"/>
  <c r="H53" i="1"/>
  <c r="H49" i="1"/>
  <c r="H45" i="1"/>
  <c r="H41" i="1"/>
  <c r="H37" i="1"/>
  <c r="H33" i="1"/>
  <c r="H29" i="1"/>
  <c r="H25" i="1"/>
  <c r="H21" i="1"/>
  <c r="H17" i="1"/>
  <c r="H13" i="1"/>
  <c r="H9" i="1"/>
  <c r="N15" i="1"/>
  <c r="M16" i="1"/>
  <c r="H64" i="1"/>
  <c r="H60" i="1"/>
  <c r="H56" i="1"/>
  <c r="H52" i="1"/>
  <c r="H48" i="1"/>
  <c r="H44" i="1"/>
  <c r="H40" i="1"/>
  <c r="H36" i="1"/>
  <c r="H32" i="1"/>
  <c r="H28" i="1"/>
  <c r="H24" i="1"/>
  <c r="H20" i="1"/>
  <c r="H16" i="1"/>
  <c r="H12" i="1"/>
  <c r="H8" i="1"/>
  <c r="L15" i="1"/>
  <c r="H4" i="1"/>
  <c r="N16" i="1"/>
  <c r="L16" i="1"/>
  <c r="H5" i="1"/>
  <c r="H2" i="1"/>
  <c r="M15" i="1"/>
</calcChain>
</file>

<file path=xl/sharedStrings.xml><?xml version="1.0" encoding="utf-8"?>
<sst xmlns="http://schemas.openxmlformats.org/spreadsheetml/2006/main" count="206" uniqueCount="88">
  <si>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</si>
  <si>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</si>
  <si>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</si>
  <si>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</si>
  <si>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</si>
  <si>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</si>
  <si>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</si>
  <si>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</si>
  <si>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</si>
  <si>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</si>
  <si>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</si>
  <si>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</si>
  <si>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</si>
  <si>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</si>
  <si>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</si>
  <si>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04,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</si>
  <si>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</si>
  <si>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</si>
  <si>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</si>
  <si>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</si>
  <si>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</si>
  <si>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</si>
  <si>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</si>
  <si>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</si>
  <si>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</si>
  <si>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</si>
  <si>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</si>
  <si>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</si>
  <si>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</si>
  <si>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</si>
  <si>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</si>
  <si>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</si>
  <si>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</si>
  <si>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</si>
  <si>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</si>
  <si>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</si>
  <si>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</si>
  <si>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</si>
  <si>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</si>
  <si>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</si>
  <si>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</si>
  <si>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</si>
  <si>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</si>
  <si>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</si>
  <si>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</si>
  <si>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</si>
  <si>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</si>
  <si>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</si>
  <si>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</si>
  <si>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</si>
  <si>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</si>
  <si>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</si>
  <si>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</si>
  <si>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</si>
  <si>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</si>
  <si>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</si>
  <si>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</si>
  <si>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</si>
  <si>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</si>
  <si>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04, 2017</t>
  </si>
  <si>
    <t>Jul 03, 2017</t>
  </si>
  <si>
    <t>Jun 30, 2017</t>
  </si>
  <si>
    <t>Jun 29, 2017</t>
  </si>
  <si>
    <t>Jun 28, 2017</t>
  </si>
  <si>
    <t>Jun 27, 2017</t>
  </si>
  <si>
    <t>Jun 26, 2017</t>
  </si>
  <si>
    <t>HOMEX</t>
  </si>
  <si>
    <t>BIMBO</t>
  </si>
  <si>
    <t>ICA</t>
  </si>
  <si>
    <t>REND HOMEX</t>
  </si>
  <si>
    <t>REND BIMBO</t>
  </si>
  <si>
    <t>REND ICA</t>
  </si>
  <si>
    <t>PROMEDIO</t>
  </si>
  <si>
    <t>DESV.ESTA</t>
  </si>
  <si>
    <t>Dinero Invertido</t>
  </si>
  <si>
    <t>Delta p</t>
  </si>
  <si>
    <t>Montos</t>
  </si>
  <si>
    <t>var delta p</t>
  </si>
  <si>
    <t>alpha*matvar</t>
  </si>
  <si>
    <t>luego</t>
  </si>
  <si>
    <t>val esp delta p</t>
  </si>
  <si>
    <t>miu</t>
  </si>
  <si>
    <t>moto trans</t>
  </si>
  <si>
    <t>Desvest delta p</t>
  </si>
  <si>
    <t>VaR ( 5 días)=</t>
  </si>
  <si>
    <t>1.28 corresponde al 10% de las pérdidas en la distribución normal</t>
  </si>
  <si>
    <t>VaR (1 semana) =</t>
  </si>
  <si>
    <t>Delta p (-a+)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</si>
</sst>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1" fontId="0" fillId="0" borderId="30" xfId="0" applyNumberFormat="1" applyBorder="1" applyAlignment="1">
      <alignment horizontal="center"/>
    </xf>
    <xf numFmtId="1" fontId="0" fillId="0" borderId="26" xfId="0" applyNumberFormat="1" applyBorder="1" applyAlignment="1">
      <alignment horizontal="center"/>
    </xf>
    <xf numFmtId="1" fontId="0" fillId="9" borderId="3" xfId="0" applyNumberForma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8" borderId="3" xfId="0" applyFill="1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4" fontId="0" fillId="0" borderId="10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" fontId="0" fillId="0" borderId="13" xfId="0" applyNumberForma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35" xfId="0" applyFont="1" applyBorder="1" applyAlignment="1">
      <alignment horizontal="center"/>
    </xf>
    <xf numFmtId="1" fontId="0" fillId="0" borderId="25" xfId="0" applyNumberFormat="1" applyFill="1" applyBorder="1" applyAlignment="1">
      <alignment horizontal="center" vertical="center" wrapText="1"/>
    </xf>
    <xf numFmtId="1" fontId="0" fillId="0" borderId="21" xfId="0" applyNumberFormat="1" applyFill="1" applyBorder="1" applyAlignment="1">
      <alignment horizontal="center" vertical="center" wrapText="1"/>
    </xf>
    <xf numFmtId="1" fontId="0" fillId="0" borderId="22" xfId="0" applyNumberFormat="1" applyFill="1" applyBorder="1" applyAlignment="1">
      <alignment horizontal="center" vertical="center" wrapText="1"/>
    </xf>
    <xf numFmtId="165" fontId="0" fillId="0" borderId="15" xfId="0" applyNumberFormat="1" applyBorder="1" applyAlignment="1">
      <alignment horizontal="center" vertical="center" wrapText="1"/>
    </xf>
    <xf numFmtId="165" fontId="0" fillId="0" borderId="5" xfId="0" applyNumberFormat="1" applyBorder="1" applyAlignment="1">
      <alignment horizontal="center" vertical="center" wrapText="1"/>
    </xf>
    <xf numFmtId="165" fontId="0" fillId="0" borderId="33" xfId="0" applyNumberFormat="1" applyBorder="1" applyAlignment="1">
      <alignment horizontal="center" vertical="center" wrapText="1"/>
    </xf>
    <xf numFmtId="165" fontId="0" fillId="0" borderId="9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165" fontId="0" fillId="0" borderId="31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165" fontId="0" fillId="0" borderId="34" xfId="0" applyNumberForma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8" borderId="3" xfId="0" applyNumberFormat="1" applyFill="1" applyBorder="1" applyAlignment="1">
      <alignment horizontal="center" vertical="center" wrapText="1"/>
    </xf>
    <xf numFmtId="1" fontId="2" fillId="6" borderId="3" xfId="0" applyNumberFormat="1" applyFont="1" applyFill="1" applyBorder="1" applyAlignment="1">
      <alignment horizontal="center"/>
    </xf>
    <xf numFmtId="0" fontId="3" fillId="0" borderId="0" xfId="0" applyFont="1"/>
    <xf numFmtId="0" fontId="0" fillId="0" borderId="36" xfId="0" applyBorder="1" applyAlignment="1">
      <alignment horizontal="center"/>
    </xf>
    <xf numFmtId="0" fontId="0" fillId="9" borderId="4" xfId="0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1" fontId="0" fillId="0" borderId="3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1" fontId="2" fillId="9" borderId="3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305287</xdr:colOff>
      <xdr:row>16</xdr:row>
      <xdr:rowOff>122115</xdr:rowOff>
    </xdr:from>
    <xdr:to>
      <xdr:col>16</xdr:col>
      <xdr:colOff>4884</xdr:colOff>
      <xdr:row>41</xdr:row>
      <xdr:rowOff>170961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44318D-E865-4A55-86A1-61713F4DA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0672" y="3248269"/>
          <a:ext cx="5451231" cy="49334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165100</xdr:colOff>
      <xdr:row>10</xdr:row>
      <xdr:rowOff>95250</xdr:rowOff>
    </xdr:from>
    <xdr:to>
      <xdr:col>14</xdr:col>
      <xdr:colOff>38839</xdr:colOff>
      <xdr:row>35</xdr:row>
      <xdr:rowOff>153073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9F940A-C69C-4323-B82F-5982E6287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1225" y="2000250"/>
          <a:ext cx="5287114" cy="4820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topLeftCell="B1" workbookViewId="0">
      <selection activeCell="N16" sqref="N16"/>
    </sheetView>
  </sheetViews>
  <sheetFormatPr baseColWidth="10" defaultRowHeight="15" x14ac:dyDescent="0.25"/>
  <cols>
    <col min="1" max="1" width="15.5703125" style="1" customWidth="1"/>
    <col min="2" max="4" width="11.42578125" style="1"/>
    <col min="5" max="5" width="12.85546875" style="1" bestFit="1" customWidth="1"/>
    <col min="6" max="6" width="12.28515625" style="1" bestFit="1" customWidth="1"/>
    <col min="7" max="14" width="11.42578125" style="1"/>
  </cols>
  <sheetData>
    <row r="1" spans="1:14" ht="15" customHeight="1" thickBot="1" x14ac:dyDescent="0.3">
      <c r="A1" s="9"/>
      <c r="B1" s="8" t="s">
        <v>66</v>
      </c>
      <c r="C1" s="6" t="s">
        <v>67</v>
      </c>
      <c r="D1" s="7" t="s">
        <v>68</v>
      </c>
      <c r="E1" s="8" t="s">
        <v>69</v>
      </c>
      <c r="F1" s="6" t="s">
        <v>70</v>
      </c>
      <c r="G1" s="7" t="s">
        <v>71</v>
      </c>
      <c r="H1" s="63" t="s">
        <v>75</v>
      </c>
      <c r="I1" s="63" t="s">
        <v>87</v>
      </c>
      <c r="K1" s="55"/>
      <c r="L1" s="58" t="s">
        <v>66</v>
      </c>
      <c r="M1" s="56" t="s">
        <v>67</v>
      </c>
      <c r="N1" s="57" t="s">
        <v>68</v>
      </c>
    </row>
    <row r="2" spans="1:14" ht="15" customHeight="1" x14ac:dyDescent="0.25">
      <c r="A2" s="51" t="s">
        <v>0</v>
      </c>
      <c r="B2" s="52">
        <v>0.99</v>
      </c>
      <c r="C2" s="53">
        <v>43.25</v>
      </c>
      <c r="D2" s="54">
        <v>1.5</v>
      </c>
      <c r="E2" s="67">
        <f>(B2-B3)/B2</f>
        <v>0.12121212121212122</v>
      </c>
      <c r="F2" s="68">
        <f t="shared" ref="F2:G17" si="0">(C2-C3)/C2</f>
        <v>1.0173410404624226E-2</v>
      </c>
      <c r="G2" s="69">
        <f t="shared" si="0"/>
        <v>1.3333333333333345E-2</v>
      </c>
      <c r="H2" s="64">
        <f>$K$13*E2+$L$13*F2+$M$13*G2</f>
        <v>17138.553161674547</v>
      </c>
      <c r="I2" s="65">
        <v>-8287.5973287451543</v>
      </c>
      <c r="J2" s="2"/>
      <c r="K2" s="59" t="s">
        <v>66</v>
      </c>
      <c r="L2" s="60">
        <f>COVAR(B2:$B$67,B2:B67)</f>
        <v>3.5035651974288345E-2</v>
      </c>
      <c r="M2" s="61">
        <f>COVAR($B2:B$67,C2:C67)</f>
        <v>0.15588186409550045</v>
      </c>
      <c r="N2" s="62">
        <f>COVAR($B2:B$67,D2:D67)</f>
        <v>1.7778236914600554E-3</v>
      </c>
    </row>
    <row r="3" spans="1:14" ht="15" customHeight="1" x14ac:dyDescent="0.25">
      <c r="A3" s="41" t="s">
        <v>1</v>
      </c>
      <c r="B3" s="43">
        <v>0.87</v>
      </c>
      <c r="C3" s="39">
        <v>42.81</v>
      </c>
      <c r="D3" s="44">
        <v>1.48</v>
      </c>
      <c r="E3" s="70">
        <f t="shared" ref="E3:E66" si="1">(B3-B4)/B3</f>
        <v>0.12643678160919539</v>
      </c>
      <c r="F3" s="71">
        <f t="shared" si="0"/>
        <v>4.6718056528849061E-3</v>
      </c>
      <c r="G3" s="72">
        <f t="shared" si="0"/>
        <v>0</v>
      </c>
      <c r="H3" s="65">
        <f t="shared" ref="H3:H66" si="2">$K$13*E3+$L$13*F3+$M$13*G3</f>
        <v>13110.858726208029</v>
      </c>
      <c r="I3" s="65">
        <v>-6430.2551121716733</v>
      </c>
      <c r="J3" s="2"/>
      <c r="K3" s="10" t="s">
        <v>67</v>
      </c>
      <c r="L3" s="43">
        <f>M2</f>
        <v>0.15588186409550045</v>
      </c>
      <c r="M3" s="16">
        <f>COVAR($C$2:$C$67,C2:C67)</f>
        <v>1.4204742883379244</v>
      </c>
      <c r="N3" s="17">
        <f>COVAR($C$2:$C$67,D2:D67)</f>
        <v>1.6624793388429752E-2</v>
      </c>
    </row>
    <row r="4" spans="1:14" ht="15" customHeight="1" thickBot="1" x14ac:dyDescent="0.3">
      <c r="A4" s="41" t="s">
        <v>2</v>
      </c>
      <c r="B4" s="43">
        <v>0.76</v>
      </c>
      <c r="C4" s="39">
        <v>42.61</v>
      </c>
      <c r="D4" s="44">
        <v>1.48</v>
      </c>
      <c r="E4" s="70">
        <f t="shared" si="1"/>
        <v>1.3157894736842117E-2</v>
      </c>
      <c r="F4" s="71">
        <f t="shared" si="0"/>
        <v>-9.3874677305796437E-3</v>
      </c>
      <c r="G4" s="72">
        <f t="shared" si="0"/>
        <v>0</v>
      </c>
      <c r="H4" s="65">
        <f t="shared" si="2"/>
        <v>377.04270062624744</v>
      </c>
      <c r="I4" s="65">
        <v>-5657.8266456568326</v>
      </c>
      <c r="J4" s="2"/>
      <c r="K4" s="22" t="s">
        <v>68</v>
      </c>
      <c r="L4" s="48">
        <f>N2</f>
        <v>1.7778236914600554E-3</v>
      </c>
      <c r="M4" s="20">
        <f>N3</f>
        <v>1.6624793388429752E-2</v>
      </c>
      <c r="N4" s="21">
        <f>VAR(D2:D67)</f>
        <v>1.899020979020981E-3</v>
      </c>
    </row>
    <row r="5" spans="1:14" ht="15" customHeight="1" thickBot="1" x14ac:dyDescent="0.3">
      <c r="A5" s="41" t="s">
        <v>3</v>
      </c>
      <c r="B5" s="43">
        <v>0.75</v>
      </c>
      <c r="C5" s="39">
        <v>43.01</v>
      </c>
      <c r="D5" s="44">
        <v>1.48</v>
      </c>
      <c r="E5" s="70">
        <f t="shared" si="1"/>
        <v>-2.6666666666666689E-2</v>
      </c>
      <c r="F5" s="71">
        <f t="shared" si="0"/>
        <v>-1.162520344106121E-3</v>
      </c>
      <c r="G5" s="72">
        <f t="shared" si="0"/>
        <v>0</v>
      </c>
      <c r="H5" s="65">
        <f t="shared" si="2"/>
        <v>-2782.9187010772807</v>
      </c>
      <c r="I5" s="65">
        <v>-4900.1973576010132</v>
      </c>
      <c r="J5" s="2"/>
      <c r="L5" s="2"/>
    </row>
    <row r="6" spans="1:14" ht="15" customHeight="1" thickBot="1" x14ac:dyDescent="0.3">
      <c r="A6" s="41" t="s">
        <v>4</v>
      </c>
      <c r="B6" s="43">
        <v>0.77</v>
      </c>
      <c r="C6" s="39">
        <v>43.06</v>
      </c>
      <c r="D6" s="44">
        <v>1.48</v>
      </c>
      <c r="E6" s="70">
        <f t="shared" si="1"/>
        <v>-2.5974025974025997E-2</v>
      </c>
      <c r="F6" s="71">
        <f t="shared" si="0"/>
        <v>-1.1147236414305546E-2</v>
      </c>
      <c r="G6" s="72">
        <f t="shared" si="0"/>
        <v>0</v>
      </c>
      <c r="H6" s="65">
        <f t="shared" si="2"/>
        <v>-3712.1262388331543</v>
      </c>
      <c r="I6" s="65">
        <v>-4296.6436210568463</v>
      </c>
      <c r="J6" s="2"/>
      <c r="K6" s="55"/>
      <c r="L6" s="58" t="s">
        <v>66</v>
      </c>
      <c r="M6" s="56" t="s">
        <v>67</v>
      </c>
      <c r="N6" s="57" t="s">
        <v>68</v>
      </c>
    </row>
    <row r="7" spans="1:14" ht="15" customHeight="1" x14ac:dyDescent="0.25">
      <c r="A7" s="41" t="s">
        <v>5</v>
      </c>
      <c r="B7" s="43">
        <v>0.79</v>
      </c>
      <c r="C7" s="39">
        <v>43.54</v>
      </c>
      <c r="D7" s="44">
        <v>1.48</v>
      </c>
      <c r="E7" s="70">
        <f t="shared" si="1"/>
        <v>-3.7974683544303688E-2</v>
      </c>
      <c r="F7" s="71">
        <f t="shared" si="0"/>
        <v>-1.8603582912264636E-2</v>
      </c>
      <c r="G7" s="72">
        <f t="shared" si="0"/>
        <v>0</v>
      </c>
      <c r="H7" s="65">
        <f t="shared" si="2"/>
        <v>-5657.8266456568326</v>
      </c>
      <c r="I7" s="65">
        <v>-3712.1262388331543</v>
      </c>
      <c r="J7" s="2"/>
      <c r="K7" s="59" t="s">
        <v>66</v>
      </c>
      <c r="L7" s="60">
        <f>CORREL(B2:B67,B2:B67)</f>
        <v>1</v>
      </c>
      <c r="M7" s="61">
        <f>L8</f>
        <v>0.69875318466701042</v>
      </c>
      <c r="N7" s="62">
        <f>L9</f>
        <v>0.21962612328182712</v>
      </c>
    </row>
    <row r="8" spans="1:14" ht="15" customHeight="1" x14ac:dyDescent="0.25">
      <c r="A8" s="41" t="s">
        <v>6</v>
      </c>
      <c r="B8" s="43">
        <v>0.82</v>
      </c>
      <c r="C8" s="39">
        <v>44.35</v>
      </c>
      <c r="D8" s="44">
        <v>1.48</v>
      </c>
      <c r="E8" s="70">
        <f t="shared" si="1"/>
        <v>0</v>
      </c>
      <c r="F8" s="71">
        <f t="shared" si="0"/>
        <v>3.1567080045095956E-3</v>
      </c>
      <c r="G8" s="72">
        <f t="shared" si="0"/>
        <v>0</v>
      </c>
      <c r="H8" s="65">
        <f t="shared" si="2"/>
        <v>315.67080045095958</v>
      </c>
      <c r="I8" s="65">
        <v>-3670.6905463738117</v>
      </c>
      <c r="J8" s="2"/>
      <c r="K8" s="10" t="s">
        <v>67</v>
      </c>
      <c r="L8" s="43">
        <f>CORREL(B2:B67,C2:C67)</f>
        <v>0.69875318466701042</v>
      </c>
      <c r="M8" s="16">
        <v>1</v>
      </c>
      <c r="N8" s="17">
        <f>M9</f>
        <v>0.32254474919768455</v>
      </c>
    </row>
    <row r="9" spans="1:14" ht="15" customHeight="1" thickBot="1" x14ac:dyDescent="0.3">
      <c r="A9" s="41" t="s">
        <v>7</v>
      </c>
      <c r="B9" s="43">
        <v>0.82</v>
      </c>
      <c r="C9" s="39">
        <v>44.21</v>
      </c>
      <c r="D9" s="44">
        <v>1.48</v>
      </c>
      <c r="E9" s="70">
        <f t="shared" si="1"/>
        <v>-1.2195121951219523E-2</v>
      </c>
      <c r="F9" s="71">
        <f t="shared" si="0"/>
        <v>-5.8810223931236826E-3</v>
      </c>
      <c r="G9" s="72">
        <f t="shared" si="0"/>
        <v>0</v>
      </c>
      <c r="H9" s="65">
        <f t="shared" si="2"/>
        <v>-1807.6144344343206</v>
      </c>
      <c r="I9" s="65">
        <v>-3639.4522804488902</v>
      </c>
      <c r="J9" s="2"/>
      <c r="K9" s="22" t="s">
        <v>68</v>
      </c>
      <c r="L9" s="48">
        <f>CORREL(B2:B67,D2:D67)</f>
        <v>0.21962612328182712</v>
      </c>
      <c r="M9" s="20">
        <f>CORREL(C2:C67,D2:D67)</f>
        <v>0.32254474919768455</v>
      </c>
      <c r="N9" s="21">
        <v>1</v>
      </c>
    </row>
    <row r="10" spans="1:14" ht="15" customHeight="1" thickBot="1" x14ac:dyDescent="0.3">
      <c r="A10" s="41" t="s">
        <v>8</v>
      </c>
      <c r="B10" s="43">
        <v>0.83</v>
      </c>
      <c r="C10" s="39">
        <v>44.47</v>
      </c>
      <c r="D10" s="44">
        <v>1.48</v>
      </c>
      <c r="E10" s="70">
        <f t="shared" si="1"/>
        <v>-3.6144578313253045E-2</v>
      </c>
      <c r="F10" s="71">
        <f t="shared" si="0"/>
        <v>5.1720260850010545E-3</v>
      </c>
      <c r="G10" s="72">
        <f t="shared" si="0"/>
        <v>0</v>
      </c>
      <c r="H10" s="65">
        <f t="shared" si="2"/>
        <v>-3097.2552228251989</v>
      </c>
      <c r="I10" s="65">
        <v>-3540.6497849975967</v>
      </c>
      <c r="J10" s="2"/>
      <c r="L10" s="2"/>
    </row>
    <row r="11" spans="1:14" ht="15" customHeight="1" thickBot="1" x14ac:dyDescent="0.3">
      <c r="A11" s="41" t="s">
        <v>9</v>
      </c>
      <c r="B11" s="43">
        <v>0.86</v>
      </c>
      <c r="C11" s="39">
        <v>44.24</v>
      </c>
      <c r="D11" s="44">
        <v>1.48</v>
      </c>
      <c r="E11" s="70">
        <f t="shared" si="1"/>
        <v>0</v>
      </c>
      <c r="F11" s="71">
        <f t="shared" si="0"/>
        <v>1.0171790235081439E-2</v>
      </c>
      <c r="G11" s="72">
        <f t="shared" si="0"/>
        <v>0</v>
      </c>
      <c r="H11" s="65">
        <f t="shared" si="2"/>
        <v>1017.1790235081438</v>
      </c>
      <c r="I11" s="65">
        <v>-3472.0797074280958</v>
      </c>
      <c r="J11" s="2"/>
      <c r="K11" s="85" t="s">
        <v>74</v>
      </c>
      <c r="L11" s="86"/>
      <c r="M11" s="87"/>
    </row>
    <row r="12" spans="1:14" ht="15" customHeight="1" x14ac:dyDescent="0.25">
      <c r="A12" s="41" t="s">
        <v>10</v>
      </c>
      <c r="B12" s="43">
        <v>0.86</v>
      </c>
      <c r="C12" s="39">
        <v>43.79</v>
      </c>
      <c r="D12" s="44">
        <v>1.48</v>
      </c>
      <c r="E12" s="70">
        <f t="shared" si="1"/>
        <v>0</v>
      </c>
      <c r="F12" s="71">
        <f t="shared" si="0"/>
        <v>1.073304407398947E-2</v>
      </c>
      <c r="G12" s="72">
        <f t="shared" si="0"/>
        <v>0</v>
      </c>
      <c r="H12" s="65">
        <f t="shared" si="2"/>
        <v>1073.304407398947</v>
      </c>
      <c r="I12" s="65">
        <v>-3097.2552228251989</v>
      </c>
      <c r="J12" s="2"/>
      <c r="K12" s="60" t="s">
        <v>66</v>
      </c>
      <c r="L12" s="61" t="s">
        <v>67</v>
      </c>
      <c r="M12" s="62" t="s">
        <v>68</v>
      </c>
    </row>
    <row r="13" spans="1:14" ht="15" customHeight="1" thickBot="1" x14ac:dyDescent="0.3">
      <c r="A13" s="41" t="s">
        <v>11</v>
      </c>
      <c r="B13" s="43">
        <v>0.86</v>
      </c>
      <c r="C13" s="39">
        <v>43.32</v>
      </c>
      <c r="D13" s="44">
        <v>1.48</v>
      </c>
      <c r="E13" s="70">
        <f t="shared" si="1"/>
        <v>1.1627906976744196E-2</v>
      </c>
      <c r="F13" s="71">
        <f t="shared" si="0"/>
        <v>-4.1551246537396055E-3</v>
      </c>
      <c r="G13" s="72">
        <f t="shared" si="0"/>
        <v>0</v>
      </c>
      <c r="H13" s="65">
        <f t="shared" si="2"/>
        <v>747.27823230045897</v>
      </c>
      <c r="I13" s="65">
        <v>-3073.6802208927256</v>
      </c>
      <c r="J13" s="2"/>
      <c r="K13" s="19">
        <v>100000</v>
      </c>
      <c r="L13" s="20">
        <v>100000</v>
      </c>
      <c r="M13" s="21">
        <v>300000</v>
      </c>
    </row>
    <row r="14" spans="1:14" ht="15" customHeight="1" x14ac:dyDescent="0.25">
      <c r="A14" s="41" t="s">
        <v>12</v>
      </c>
      <c r="B14" s="43">
        <v>0.85</v>
      </c>
      <c r="C14" s="39">
        <v>43.5</v>
      </c>
      <c r="D14" s="44">
        <v>1.48</v>
      </c>
      <c r="E14" s="70">
        <f t="shared" si="1"/>
        <v>-4.7058823529411806E-2</v>
      </c>
      <c r="F14" s="71">
        <f t="shared" si="0"/>
        <v>4.1379310344827518E-3</v>
      </c>
      <c r="G14" s="72">
        <f t="shared" si="0"/>
        <v>-2.0270270270270289E-2</v>
      </c>
      <c r="H14" s="65">
        <f t="shared" si="2"/>
        <v>-10373.17033057399</v>
      </c>
      <c r="I14" s="65">
        <v>-2937.1361461456813</v>
      </c>
      <c r="J14" s="2"/>
      <c r="L14" s="3"/>
    </row>
    <row r="15" spans="1:14" ht="15" customHeight="1" x14ac:dyDescent="0.25">
      <c r="A15" s="41" t="s">
        <v>13</v>
      </c>
      <c r="B15" s="43">
        <v>0.89</v>
      </c>
      <c r="C15" s="39">
        <v>43.32</v>
      </c>
      <c r="D15" s="44">
        <v>1.51</v>
      </c>
      <c r="E15" s="70">
        <f t="shared" si="1"/>
        <v>-1.1235955056179785E-2</v>
      </c>
      <c r="F15" s="71">
        <f t="shared" si="0"/>
        <v>7.3868882733148728E-3</v>
      </c>
      <c r="G15" s="72">
        <f t="shared" si="0"/>
        <v>0</v>
      </c>
      <c r="H15" s="65">
        <f t="shared" si="2"/>
        <v>-384.90667828649123</v>
      </c>
      <c r="I15" s="65">
        <v>-2929.0017539845981</v>
      </c>
      <c r="J15" s="2"/>
      <c r="K15" s="40" t="s">
        <v>72</v>
      </c>
      <c r="L15" s="77">
        <f>AVERAGE(E2:E66)</f>
        <v>-5.3407348713053419E-3</v>
      </c>
      <c r="M15" s="77">
        <f>AVERAGE(F2:F66)</f>
        <v>-9.7668230015266898E-4</v>
      </c>
      <c r="N15" s="77">
        <f>AVERAGE(G2:G66)</f>
        <v>-7.0639863681197859E-4</v>
      </c>
    </row>
    <row r="16" spans="1:14" ht="15" customHeight="1" x14ac:dyDescent="0.25">
      <c r="A16" s="41" t="s">
        <v>14</v>
      </c>
      <c r="B16" s="43">
        <v>0.9</v>
      </c>
      <c r="C16" s="39">
        <v>43</v>
      </c>
      <c r="D16" s="44">
        <v>1.51</v>
      </c>
      <c r="E16" s="70">
        <f t="shared" si="1"/>
        <v>-1.111111111111112E-2</v>
      </c>
      <c r="F16" s="71">
        <f t="shared" si="0"/>
        <v>-5.8139534883720929E-3</v>
      </c>
      <c r="G16" s="72">
        <f t="shared" si="0"/>
        <v>0</v>
      </c>
      <c r="H16" s="65">
        <f t="shared" si="2"/>
        <v>-1692.5064599483212</v>
      </c>
      <c r="I16" s="65">
        <v>-2821.0108034983232</v>
      </c>
      <c r="J16" s="2"/>
      <c r="K16" s="40" t="s">
        <v>73</v>
      </c>
      <c r="L16" s="77">
        <f>STDEV(E2:E66)</f>
        <v>3.3007049463081924E-2</v>
      </c>
      <c r="M16" s="77">
        <f>STDEV(F2:F66)</f>
        <v>1.0217665123425914E-2</v>
      </c>
      <c r="N16" s="77">
        <f>STDEV(G2:G66)</f>
        <v>2.0086440119294811E-2</v>
      </c>
    </row>
    <row r="17" spans="1:12" ht="15" customHeight="1" x14ac:dyDescent="0.25">
      <c r="A17" s="41" t="s">
        <v>15</v>
      </c>
      <c r="B17" s="43">
        <v>0.91</v>
      </c>
      <c r="C17" s="39">
        <v>43.25</v>
      </c>
      <c r="D17" s="44">
        <v>1.51</v>
      </c>
      <c r="E17" s="70">
        <f t="shared" si="1"/>
        <v>0</v>
      </c>
      <c r="F17" s="71">
        <f t="shared" si="0"/>
        <v>-2.7745664739883802E-3</v>
      </c>
      <c r="G17" s="72">
        <f t="shared" si="0"/>
        <v>-6.6225165562913968E-3</v>
      </c>
      <c r="H17" s="65">
        <f t="shared" si="2"/>
        <v>-2264.2116142862569</v>
      </c>
      <c r="I17" s="65">
        <v>-2782.9187010772807</v>
      </c>
      <c r="J17" s="2"/>
      <c r="L17" s="3"/>
    </row>
    <row r="18" spans="1:12" ht="15" customHeight="1" x14ac:dyDescent="0.25">
      <c r="A18" s="41" t="s">
        <v>16</v>
      </c>
      <c r="B18" s="43">
        <v>0.91</v>
      </c>
      <c r="C18" s="39">
        <v>43.37</v>
      </c>
      <c r="D18" s="44">
        <v>1.52</v>
      </c>
      <c r="E18" s="70">
        <f t="shared" si="1"/>
        <v>2.1978021978021997E-2</v>
      </c>
      <c r="F18" s="71">
        <f t="shared" ref="F18:F66" si="3">(C18-C19)/C18</f>
        <v>6.9172238874784487E-4</v>
      </c>
      <c r="G18" s="72">
        <f t="shared" ref="G18:G66" si="4">(D18-D19)/D18</f>
        <v>0</v>
      </c>
      <c r="H18" s="65">
        <f t="shared" si="2"/>
        <v>2266.9744366769842</v>
      </c>
      <c r="I18" s="65">
        <v>-2692.0921081229571</v>
      </c>
      <c r="J18" s="2"/>
      <c r="L18" s="3"/>
    </row>
    <row r="19" spans="1:12" ht="15" customHeight="1" x14ac:dyDescent="0.25">
      <c r="A19" s="41" t="s">
        <v>17</v>
      </c>
      <c r="B19" s="43">
        <v>0.89</v>
      </c>
      <c r="C19" s="39">
        <v>43.34</v>
      </c>
      <c r="D19" s="44">
        <v>1.52</v>
      </c>
      <c r="E19" s="70">
        <f t="shared" si="1"/>
        <v>-1.1235955056179785E-2</v>
      </c>
      <c r="F19" s="71">
        <f t="shared" si="3"/>
        <v>1.2459621596677578E-2</v>
      </c>
      <c r="G19" s="72">
        <f t="shared" si="4"/>
        <v>1.3157894736842117E-2</v>
      </c>
      <c r="H19" s="65">
        <f t="shared" si="2"/>
        <v>4069.7350751024142</v>
      </c>
      <c r="I19" s="65">
        <v>-2645.697167756005</v>
      </c>
      <c r="J19" s="2"/>
    </row>
    <row r="20" spans="1:12" ht="15" customHeight="1" x14ac:dyDescent="0.25">
      <c r="A20" s="41" t="s">
        <v>18</v>
      </c>
      <c r="B20" s="43">
        <v>0.9</v>
      </c>
      <c r="C20" s="39">
        <v>42.8</v>
      </c>
      <c r="D20" s="44">
        <v>1.5</v>
      </c>
      <c r="E20" s="70">
        <f t="shared" si="1"/>
        <v>2.222222222222224E-2</v>
      </c>
      <c r="F20" s="71">
        <f t="shared" si="3"/>
        <v>-1.3084112149532765E-2</v>
      </c>
      <c r="G20" s="72">
        <f t="shared" si="4"/>
        <v>-2.0000000000000018E-2</v>
      </c>
      <c r="H20" s="65">
        <f t="shared" si="2"/>
        <v>-5086.1889927310576</v>
      </c>
      <c r="I20" s="65">
        <v>-2616.036769463024</v>
      </c>
      <c r="J20" s="2"/>
      <c r="L20" s="3"/>
    </row>
    <row r="21" spans="1:12" ht="15" customHeight="1" x14ac:dyDescent="0.25">
      <c r="A21" s="41" t="s">
        <v>19</v>
      </c>
      <c r="B21" s="43">
        <v>0.88</v>
      </c>
      <c r="C21" s="39">
        <v>43.36</v>
      </c>
      <c r="D21" s="44">
        <v>1.53</v>
      </c>
      <c r="E21" s="70">
        <f t="shared" si="1"/>
        <v>-2.2727272727272749E-2</v>
      </c>
      <c r="F21" s="71">
        <f t="shared" si="3"/>
        <v>-8.0719557195572285E-3</v>
      </c>
      <c r="G21" s="72">
        <f t="shared" si="4"/>
        <v>-1.3071895424836612E-2</v>
      </c>
      <c r="H21" s="65">
        <f t="shared" si="2"/>
        <v>-7001.491472133981</v>
      </c>
      <c r="I21" s="65">
        <v>-2334.8632290631649</v>
      </c>
      <c r="J21" s="2"/>
      <c r="L21" s="3"/>
    </row>
    <row r="22" spans="1:12" ht="15" customHeight="1" x14ac:dyDescent="0.25">
      <c r="A22" s="41" t="s">
        <v>20</v>
      </c>
      <c r="B22" s="43">
        <v>0.9</v>
      </c>
      <c r="C22" s="39">
        <v>43.71</v>
      </c>
      <c r="D22" s="44">
        <v>1.55</v>
      </c>
      <c r="E22" s="70">
        <f t="shared" si="1"/>
        <v>-1.111111111111112E-2</v>
      </c>
      <c r="F22" s="71">
        <f t="shared" si="3"/>
        <v>-1.6243422557767121E-2</v>
      </c>
      <c r="G22" s="72">
        <f t="shared" si="4"/>
        <v>-6.4516129032258117E-3</v>
      </c>
      <c r="H22" s="65">
        <f t="shared" si="2"/>
        <v>-4670.9372378555672</v>
      </c>
      <c r="I22" s="65">
        <v>-2313.2906215921535</v>
      </c>
      <c r="J22" s="2"/>
      <c r="L22" s="3"/>
    </row>
    <row r="23" spans="1:12" ht="15" customHeight="1" x14ac:dyDescent="0.25">
      <c r="A23" s="41" t="s">
        <v>21</v>
      </c>
      <c r="B23" s="43">
        <v>0.91</v>
      </c>
      <c r="C23" s="39">
        <v>44.42</v>
      </c>
      <c r="D23" s="44">
        <v>1.56</v>
      </c>
      <c r="E23" s="70">
        <f t="shared" si="1"/>
        <v>3.2967032967032996E-2</v>
      </c>
      <c r="F23" s="71">
        <f t="shared" si="3"/>
        <v>6.0783430886988546E-3</v>
      </c>
      <c r="G23" s="72">
        <f t="shared" si="4"/>
        <v>0</v>
      </c>
      <c r="H23" s="65">
        <f t="shared" si="2"/>
        <v>3904.5376055731849</v>
      </c>
      <c r="I23" s="65">
        <v>-2247.1733914597908</v>
      </c>
      <c r="J23" s="2"/>
      <c r="L23" s="3"/>
    </row>
    <row r="24" spans="1:12" ht="15" customHeight="1" x14ac:dyDescent="0.25">
      <c r="A24" s="41" t="s">
        <v>22</v>
      </c>
      <c r="B24" s="43">
        <v>0.88</v>
      </c>
      <c r="C24" s="39">
        <v>44.15</v>
      </c>
      <c r="D24" s="44">
        <v>1.56</v>
      </c>
      <c r="E24" s="70">
        <f t="shared" si="1"/>
        <v>-4.5454545454545497E-2</v>
      </c>
      <c r="F24" s="71">
        <f t="shared" si="3"/>
        <v>9.0600226500565928E-3</v>
      </c>
      <c r="G24" s="72">
        <f t="shared" si="4"/>
        <v>0</v>
      </c>
      <c r="H24" s="65">
        <f t="shared" si="2"/>
        <v>-3639.4522804488902</v>
      </c>
      <c r="I24" s="65">
        <v>-2131.182588355628</v>
      </c>
      <c r="J24" s="2"/>
      <c r="L24" s="3"/>
    </row>
    <row r="25" spans="1:12" ht="15" customHeight="1" x14ac:dyDescent="0.25">
      <c r="A25" s="41" t="s">
        <v>23</v>
      </c>
      <c r="B25" s="43">
        <v>0.92</v>
      </c>
      <c r="C25" s="39">
        <v>43.75</v>
      </c>
      <c r="D25" s="44">
        <v>1.56</v>
      </c>
      <c r="E25" s="70">
        <f t="shared" si="1"/>
        <v>-3.2608695652173822E-2</v>
      </c>
      <c r="F25" s="71">
        <f t="shared" si="3"/>
        <v>2.97142857142863E-3</v>
      </c>
      <c r="G25" s="72">
        <f t="shared" si="4"/>
        <v>-1.9230769230769246E-2</v>
      </c>
      <c r="H25" s="65">
        <f t="shared" si="2"/>
        <v>-8732.9574773052937</v>
      </c>
      <c r="I25" s="65">
        <v>-2043.6643652189223</v>
      </c>
      <c r="J25" s="2"/>
      <c r="L25" s="3"/>
    </row>
    <row r="26" spans="1:12" ht="15" customHeight="1" x14ac:dyDescent="0.25">
      <c r="A26" s="41" t="s">
        <v>24</v>
      </c>
      <c r="B26" s="43">
        <v>0.95</v>
      </c>
      <c r="C26" s="39">
        <v>43.62</v>
      </c>
      <c r="D26" s="44">
        <v>1.59</v>
      </c>
      <c r="E26" s="70">
        <f t="shared" si="1"/>
        <v>-1.0526315789473694E-2</v>
      </c>
      <c r="F26" s="71">
        <f t="shared" si="3"/>
        <v>5.0435580009169844E-3</v>
      </c>
      <c r="G26" s="72">
        <f t="shared" si="4"/>
        <v>6.2893081761006345E-3</v>
      </c>
      <c r="H26" s="65">
        <f t="shared" si="2"/>
        <v>1338.5166739745193</v>
      </c>
      <c r="I26" s="65">
        <v>-1920.6148974301</v>
      </c>
      <c r="J26" s="2"/>
      <c r="L26" s="3"/>
    </row>
    <row r="27" spans="1:12" ht="15" customHeight="1" x14ac:dyDescent="0.25">
      <c r="A27" s="41" t="s">
        <v>25</v>
      </c>
      <c r="B27" s="43">
        <v>0.96</v>
      </c>
      <c r="C27" s="39">
        <v>43.4</v>
      </c>
      <c r="D27" s="44">
        <v>1.58</v>
      </c>
      <c r="E27" s="70">
        <f t="shared" si="1"/>
        <v>-2.0833333333333353E-2</v>
      </c>
      <c r="F27" s="71">
        <f t="shared" si="3"/>
        <v>8.5253456221197569E-3</v>
      </c>
      <c r="G27" s="72">
        <f t="shared" si="4"/>
        <v>-1.2658227848101276E-2</v>
      </c>
      <c r="H27" s="65">
        <f t="shared" si="2"/>
        <v>-5028.2671255517425</v>
      </c>
      <c r="I27" s="65">
        <v>-1807.6144344343206</v>
      </c>
      <c r="J27" s="2"/>
      <c r="L27" s="3"/>
    </row>
    <row r="28" spans="1:12" ht="15" customHeight="1" x14ac:dyDescent="0.25">
      <c r="A28" s="41" t="s">
        <v>26</v>
      </c>
      <c r="B28" s="43">
        <v>0.98</v>
      </c>
      <c r="C28" s="39">
        <v>43.03</v>
      </c>
      <c r="D28" s="44">
        <v>1.6</v>
      </c>
      <c r="E28" s="70">
        <f t="shared" si="1"/>
        <v>0</v>
      </c>
      <c r="F28" s="71">
        <f t="shared" si="3"/>
        <v>5.1127120613525178E-3</v>
      </c>
      <c r="G28" s="72">
        <f t="shared" si="4"/>
        <v>-6.2500000000000056E-3</v>
      </c>
      <c r="H28" s="65">
        <f t="shared" si="2"/>
        <v>-1363.7287938647498</v>
      </c>
      <c r="I28" s="65">
        <v>-1705.9826788047947</v>
      </c>
      <c r="J28" s="2"/>
      <c r="L28" s="3"/>
    </row>
    <row r="29" spans="1:12" ht="15" customHeight="1" x14ac:dyDescent="0.25">
      <c r="A29" s="41" t="s">
        <v>27</v>
      </c>
      <c r="B29" s="43">
        <v>0.98</v>
      </c>
      <c r="C29" s="39">
        <v>42.81</v>
      </c>
      <c r="D29" s="44">
        <v>1.61</v>
      </c>
      <c r="E29" s="70">
        <f t="shared" si="1"/>
        <v>4.0816326530612283E-2</v>
      </c>
      <c r="F29" s="71">
        <f t="shared" si="3"/>
        <v>-7.7084793272599456E-3</v>
      </c>
      <c r="G29" s="72">
        <f t="shared" si="4"/>
        <v>2.4844720496894429E-2</v>
      </c>
      <c r="H29" s="65">
        <f t="shared" si="2"/>
        <v>10764.200869403563</v>
      </c>
      <c r="I29" s="65">
        <v>-1692.5064599483212</v>
      </c>
      <c r="J29" s="2"/>
      <c r="L29" s="3"/>
    </row>
    <row r="30" spans="1:12" ht="15" customHeight="1" x14ac:dyDescent="0.25">
      <c r="A30" s="41" t="s">
        <v>28</v>
      </c>
      <c r="B30" s="43">
        <v>0.94</v>
      </c>
      <c r="C30" s="39">
        <v>43.14</v>
      </c>
      <c r="D30" s="44">
        <v>1.57</v>
      </c>
      <c r="E30" s="70">
        <f t="shared" si="1"/>
        <v>-1.0638297872340436E-2</v>
      </c>
      <c r="F30" s="71">
        <f t="shared" si="3"/>
        <v>-1.5530829856281913E-2</v>
      </c>
      <c r="G30" s="72">
        <f t="shared" si="4"/>
        <v>1.9108280254777087E-2</v>
      </c>
      <c r="H30" s="65">
        <f t="shared" si="2"/>
        <v>3115.5713035708909</v>
      </c>
      <c r="I30" s="65">
        <v>-1610.5456065643978</v>
      </c>
      <c r="J30" s="2"/>
      <c r="L30" s="3"/>
    </row>
    <row r="31" spans="1:12" ht="15" customHeight="1" x14ac:dyDescent="0.25">
      <c r="A31" s="41" t="s">
        <v>29</v>
      </c>
      <c r="B31" s="43">
        <v>0.95</v>
      </c>
      <c r="C31" s="39">
        <v>43.81</v>
      </c>
      <c r="D31" s="44">
        <v>1.54</v>
      </c>
      <c r="E31" s="70">
        <f t="shared" si="1"/>
        <v>-3.1578947368421081E-2</v>
      </c>
      <c r="F31" s="71">
        <f t="shared" si="3"/>
        <v>-7.0760100433689835E-3</v>
      </c>
      <c r="G31" s="72">
        <f t="shared" si="4"/>
        <v>6.4935064935064991E-3</v>
      </c>
      <c r="H31" s="65">
        <f t="shared" si="2"/>
        <v>-1917.4437931270568</v>
      </c>
      <c r="I31" s="65">
        <v>-1600.3457964123547</v>
      </c>
      <c r="J31" s="2"/>
      <c r="L31" s="3"/>
    </row>
    <row r="32" spans="1:12" ht="15" customHeight="1" x14ac:dyDescent="0.25">
      <c r="A32" s="41" t="s">
        <v>30</v>
      </c>
      <c r="B32" s="43">
        <v>0.98</v>
      </c>
      <c r="C32" s="39">
        <v>44.12</v>
      </c>
      <c r="D32" s="44">
        <v>1.53</v>
      </c>
      <c r="E32" s="70">
        <f t="shared" si="1"/>
        <v>-3.0612244897959211E-2</v>
      </c>
      <c r="F32" s="71">
        <f t="shared" si="3"/>
        <v>1.3145965548504042E-2</v>
      </c>
      <c r="G32" s="72">
        <f t="shared" si="4"/>
        <v>-1.9607843137254919E-2</v>
      </c>
      <c r="H32" s="65">
        <f t="shared" si="2"/>
        <v>-7628.9808761219929</v>
      </c>
      <c r="I32" s="65">
        <v>-1584.4631833357626</v>
      </c>
      <c r="J32" s="2"/>
      <c r="L32" s="3"/>
    </row>
    <row r="33" spans="1:12" ht="15" customHeight="1" x14ac:dyDescent="0.25">
      <c r="A33" s="41" t="s">
        <v>31</v>
      </c>
      <c r="B33" s="43">
        <v>1.01</v>
      </c>
      <c r="C33" s="39">
        <v>43.54</v>
      </c>
      <c r="D33" s="44">
        <v>1.56</v>
      </c>
      <c r="E33" s="70">
        <f t="shared" si="1"/>
        <v>-9.9009900990099098E-3</v>
      </c>
      <c r="F33" s="71">
        <f t="shared" si="3"/>
        <v>-2.2967386311438086E-3</v>
      </c>
      <c r="G33" s="72">
        <f t="shared" si="4"/>
        <v>0</v>
      </c>
      <c r="H33" s="65">
        <f t="shared" si="2"/>
        <v>-1219.7728730153717</v>
      </c>
      <c r="I33" s="65">
        <v>-1544.9562807489031</v>
      </c>
      <c r="J33" s="2"/>
      <c r="L33" s="3"/>
    </row>
    <row r="34" spans="1:12" ht="15" customHeight="1" x14ac:dyDescent="0.25">
      <c r="A34" s="41" t="s">
        <v>32</v>
      </c>
      <c r="B34" s="43">
        <v>1.02</v>
      </c>
      <c r="C34" s="39">
        <v>43.64</v>
      </c>
      <c r="D34" s="44">
        <v>1.56</v>
      </c>
      <c r="E34" s="70">
        <f t="shared" si="1"/>
        <v>-9.8039215686274595E-3</v>
      </c>
      <c r="F34" s="71">
        <f t="shared" si="3"/>
        <v>-1.7644362969752428E-2</v>
      </c>
      <c r="G34" s="72">
        <f t="shared" si="4"/>
        <v>-6.4102564102564161E-3</v>
      </c>
      <c r="H34" s="65">
        <f t="shared" si="2"/>
        <v>-4667.9053769149141</v>
      </c>
      <c r="I34" s="65">
        <v>-1539.3639251700636</v>
      </c>
      <c r="J34" s="2"/>
      <c r="L34" s="3"/>
    </row>
    <row r="35" spans="1:12" ht="15" customHeight="1" x14ac:dyDescent="0.25">
      <c r="A35" s="41" t="s">
        <v>33</v>
      </c>
      <c r="B35" s="43">
        <v>1.03</v>
      </c>
      <c r="C35" s="39">
        <v>44.41</v>
      </c>
      <c r="D35" s="44">
        <v>1.57</v>
      </c>
      <c r="E35" s="70">
        <f t="shared" si="1"/>
        <v>1.9417475728155355E-2</v>
      </c>
      <c r="F35" s="71">
        <f t="shared" si="3"/>
        <v>-6.530060797117908E-3</v>
      </c>
      <c r="G35" s="72">
        <f t="shared" si="4"/>
        <v>1.2738853503184724E-2</v>
      </c>
      <c r="H35" s="65">
        <f t="shared" si="2"/>
        <v>5110.3975440591621</v>
      </c>
      <c r="I35" s="65">
        <v>-1353.14430153232</v>
      </c>
      <c r="J35" s="2"/>
      <c r="L35" s="3"/>
    </row>
    <row r="36" spans="1:12" ht="15" customHeight="1" x14ac:dyDescent="0.25">
      <c r="A36" s="41" t="s">
        <v>34</v>
      </c>
      <c r="B36" s="43">
        <v>1.01</v>
      </c>
      <c r="C36" s="39">
        <v>44.7</v>
      </c>
      <c r="D36" s="44">
        <v>1.55</v>
      </c>
      <c r="E36" s="70">
        <f t="shared" si="1"/>
        <v>-9.9009900990099098E-3</v>
      </c>
      <c r="F36" s="71">
        <f t="shared" si="3"/>
        <v>-7.1588366890380376E-3</v>
      </c>
      <c r="G36" s="72">
        <f t="shared" si="4"/>
        <v>0</v>
      </c>
      <c r="H36" s="65">
        <f t="shared" si="2"/>
        <v>-1705.9826788047947</v>
      </c>
      <c r="I36" s="65">
        <v>-1219.7728730153717</v>
      </c>
      <c r="J36" s="2"/>
      <c r="L36" s="3"/>
    </row>
    <row r="37" spans="1:12" ht="15" customHeight="1" x14ac:dyDescent="0.25">
      <c r="A37" s="41" t="s">
        <v>35</v>
      </c>
      <c r="B37" s="43">
        <v>1.02</v>
      </c>
      <c r="C37" s="39">
        <v>45.02</v>
      </c>
      <c r="D37" s="44">
        <v>1.55</v>
      </c>
      <c r="E37" s="70">
        <f t="shared" si="1"/>
        <v>-9.8039215686274595E-3</v>
      </c>
      <c r="F37" s="71">
        <f t="shared" si="3"/>
        <v>2.3545091070635321E-2</v>
      </c>
      <c r="G37" s="72">
        <f t="shared" si="4"/>
        <v>-2.5806451612903247E-2</v>
      </c>
      <c r="H37" s="65">
        <f t="shared" si="2"/>
        <v>-6367.8185336701881</v>
      </c>
      <c r="I37" s="65">
        <v>-850.691794731257</v>
      </c>
      <c r="J37" s="2"/>
      <c r="L37" s="3"/>
    </row>
    <row r="38" spans="1:12" ht="15" customHeight="1" x14ac:dyDescent="0.25">
      <c r="A38" s="41" t="s">
        <v>36</v>
      </c>
      <c r="B38" s="43">
        <v>1.03</v>
      </c>
      <c r="C38" s="39">
        <v>43.96</v>
      </c>
      <c r="D38" s="44">
        <v>1.59</v>
      </c>
      <c r="E38" s="70">
        <f t="shared" si="1"/>
        <v>-9.7087378640776777E-3</v>
      </c>
      <c r="F38" s="71">
        <f t="shared" si="3"/>
        <v>2.2747952684253891E-4</v>
      </c>
      <c r="G38" s="72">
        <f t="shared" si="4"/>
        <v>6.2893081761006345E-3</v>
      </c>
      <c r="H38" s="65">
        <f t="shared" si="2"/>
        <v>938.66661910667642</v>
      </c>
      <c r="I38" s="65">
        <v>-794.0670632279739</v>
      </c>
      <c r="J38" s="2"/>
      <c r="L38" s="3"/>
    </row>
    <row r="39" spans="1:12" ht="15" customHeight="1" x14ac:dyDescent="0.25">
      <c r="A39" s="41" t="s">
        <v>37</v>
      </c>
      <c r="B39" s="43">
        <v>1.04</v>
      </c>
      <c r="C39" s="39">
        <v>43.95</v>
      </c>
      <c r="D39" s="44">
        <v>1.58</v>
      </c>
      <c r="E39" s="70">
        <f t="shared" si="1"/>
        <v>3.8461538461538491E-2</v>
      </c>
      <c r="F39" s="71">
        <f t="shared" si="3"/>
        <v>-5.9158134243458022E-3</v>
      </c>
      <c r="G39" s="72">
        <f t="shared" si="4"/>
        <v>1.2658227848101276E-2</v>
      </c>
      <c r="H39" s="65">
        <f t="shared" si="2"/>
        <v>7052.0408581496522</v>
      </c>
      <c r="I39" s="65">
        <v>-759.44658844049491</v>
      </c>
      <c r="J39" s="2"/>
      <c r="L39" s="3"/>
    </row>
    <row r="40" spans="1:12" ht="15" customHeight="1" x14ac:dyDescent="0.25">
      <c r="A40" s="41" t="s">
        <v>38</v>
      </c>
      <c r="B40" s="43">
        <v>1</v>
      </c>
      <c r="C40" s="39">
        <v>44.21</v>
      </c>
      <c r="D40" s="44">
        <v>1.56</v>
      </c>
      <c r="E40" s="70">
        <f t="shared" si="1"/>
        <v>-2.0000000000000018E-2</v>
      </c>
      <c r="F40" s="71">
        <f t="shared" si="3"/>
        <v>-8.8215335896856036E-3</v>
      </c>
      <c r="G40" s="72">
        <f t="shared" si="4"/>
        <v>3.2051282051282076E-2</v>
      </c>
      <c r="H40" s="65">
        <f t="shared" si="2"/>
        <v>6733.2312564160602</v>
      </c>
      <c r="I40" s="65">
        <v>-476.13214408757995</v>
      </c>
      <c r="J40" s="2"/>
      <c r="L40" s="3"/>
    </row>
    <row r="41" spans="1:12" ht="15" customHeight="1" x14ac:dyDescent="0.25">
      <c r="A41" s="41" t="s">
        <v>39</v>
      </c>
      <c r="B41" s="43">
        <v>1.02</v>
      </c>
      <c r="C41" s="39">
        <v>44.6</v>
      </c>
      <c r="D41" s="44">
        <v>1.51</v>
      </c>
      <c r="E41" s="70">
        <f t="shared" si="1"/>
        <v>-3.9215686274509838E-2</v>
      </c>
      <c r="F41" s="71">
        <f t="shared" si="3"/>
        <v>-9.1928251121075472E-3</v>
      </c>
      <c r="G41" s="72">
        <f t="shared" si="4"/>
        <v>-5.2980132450331174E-2</v>
      </c>
      <c r="H41" s="65">
        <f t="shared" si="2"/>
        <v>-20734.890873761091</v>
      </c>
      <c r="I41" s="65">
        <v>-384.90667828649123</v>
      </c>
      <c r="J41" s="2"/>
      <c r="L41" s="3"/>
    </row>
    <row r="42" spans="1:12" ht="15" customHeight="1" x14ac:dyDescent="0.25">
      <c r="A42" s="41" t="s">
        <v>40</v>
      </c>
      <c r="B42" s="43">
        <v>1.06</v>
      </c>
      <c r="C42" s="39">
        <v>45.01</v>
      </c>
      <c r="D42" s="44">
        <v>1.59</v>
      </c>
      <c r="E42" s="70">
        <f t="shared" si="1"/>
        <v>-2.8301886792452855E-2</v>
      </c>
      <c r="F42" s="71">
        <f t="shared" si="3"/>
        <v>-2.4439013552543755E-3</v>
      </c>
      <c r="G42" s="72">
        <f t="shared" si="4"/>
        <v>3.1446540880503172E-2</v>
      </c>
      <c r="H42" s="65">
        <f t="shared" si="2"/>
        <v>6359.3834493802296</v>
      </c>
      <c r="I42" s="65">
        <v>-359.59653357265194</v>
      </c>
      <c r="J42" s="2"/>
      <c r="L42" s="3"/>
    </row>
    <row r="43" spans="1:12" ht="15" customHeight="1" x14ac:dyDescent="0.25">
      <c r="A43" s="41" t="s">
        <v>41</v>
      </c>
      <c r="B43" s="43">
        <v>1.0900000000000001</v>
      </c>
      <c r="C43" s="39">
        <v>45.12</v>
      </c>
      <c r="D43" s="44">
        <v>1.54</v>
      </c>
      <c r="E43" s="70">
        <f t="shared" si="1"/>
        <v>3.6697247706422048E-2</v>
      </c>
      <c r="F43" s="71">
        <f t="shared" si="3"/>
        <v>-3.7677304964539387E-3</v>
      </c>
      <c r="G43" s="72">
        <f t="shared" si="4"/>
        <v>-3.2467532467532492E-2</v>
      </c>
      <c r="H43" s="65">
        <f t="shared" si="2"/>
        <v>-6447.3080192629368</v>
      </c>
      <c r="I43" s="65">
        <v>-56.84780489570403</v>
      </c>
      <c r="J43" s="2"/>
      <c r="L43" s="3"/>
    </row>
    <row r="44" spans="1:12" ht="15" customHeight="1" x14ac:dyDescent="0.25">
      <c r="A44" s="41" t="s">
        <v>42</v>
      </c>
      <c r="B44" s="43">
        <v>1.05</v>
      </c>
      <c r="C44" s="39">
        <v>45.29</v>
      </c>
      <c r="D44" s="44">
        <v>1.59</v>
      </c>
      <c r="E44" s="70">
        <f t="shared" si="1"/>
        <v>-5.714285714285719E-2</v>
      </c>
      <c r="F44" s="71">
        <f t="shared" si="3"/>
        <v>-2.3846323691764149E-2</v>
      </c>
      <c r="G44" s="72">
        <f t="shared" si="4"/>
        <v>-6.2893081761006345E-3</v>
      </c>
      <c r="H44" s="65">
        <f t="shared" si="2"/>
        <v>-9985.7105362923248</v>
      </c>
      <c r="I44" s="65">
        <v>313.81100726894704</v>
      </c>
      <c r="J44" s="2"/>
      <c r="L44" s="3"/>
    </row>
    <row r="45" spans="1:12" ht="15" customHeight="1" x14ac:dyDescent="0.25">
      <c r="A45" s="41" t="s">
        <v>43</v>
      </c>
      <c r="B45" s="43">
        <v>1.1100000000000001</v>
      </c>
      <c r="C45" s="39">
        <v>46.37</v>
      </c>
      <c r="D45" s="44">
        <v>1.6</v>
      </c>
      <c r="E45" s="70">
        <f t="shared" si="1"/>
        <v>0</v>
      </c>
      <c r="F45" s="71">
        <f t="shared" si="3"/>
        <v>-2.8035367694630241E-2</v>
      </c>
      <c r="G45" s="72">
        <f t="shared" si="4"/>
        <v>6.2500000000000056E-3</v>
      </c>
      <c r="H45" s="65">
        <f t="shared" si="2"/>
        <v>-928.53676946302244</v>
      </c>
      <c r="I45" s="65">
        <v>315.67080045095958</v>
      </c>
      <c r="J45" s="2"/>
      <c r="L45" s="3"/>
    </row>
    <row r="46" spans="1:12" ht="15" customHeight="1" x14ac:dyDescent="0.25">
      <c r="A46" s="41" t="s">
        <v>44</v>
      </c>
      <c r="B46" s="43">
        <v>1.1100000000000001</v>
      </c>
      <c r="C46" s="39">
        <v>47.67</v>
      </c>
      <c r="D46" s="44">
        <v>1.59</v>
      </c>
      <c r="E46" s="70">
        <f t="shared" si="1"/>
        <v>9.0090090090090159E-3</v>
      </c>
      <c r="F46" s="71">
        <f t="shared" si="3"/>
        <v>6.2932662051605678E-3</v>
      </c>
      <c r="G46" s="72">
        <f t="shared" si="4"/>
        <v>-1.2578616352201269E-2</v>
      </c>
      <c r="H46" s="65">
        <f t="shared" si="2"/>
        <v>-2243.3573842434225</v>
      </c>
      <c r="I46" s="65">
        <v>323.77120613525159</v>
      </c>
      <c r="J46" s="2"/>
      <c r="L46" s="3"/>
    </row>
    <row r="47" spans="1:12" ht="15" customHeight="1" x14ac:dyDescent="0.25">
      <c r="A47" s="41" t="s">
        <v>45</v>
      </c>
      <c r="B47" s="43">
        <v>1.1000000000000001</v>
      </c>
      <c r="C47" s="39">
        <v>47.37</v>
      </c>
      <c r="D47" s="44">
        <v>1.61</v>
      </c>
      <c r="E47" s="70">
        <f t="shared" si="1"/>
        <v>-2.7272727272727094E-2</v>
      </c>
      <c r="F47" s="71">
        <f t="shared" si="3"/>
        <v>1.5832805573147563E-2</v>
      </c>
      <c r="G47" s="72">
        <f t="shared" si="4"/>
        <v>-5.5900621118012334E-2</v>
      </c>
      <c r="H47" s="65">
        <f t="shared" si="2"/>
        <v>-17914.178505361655</v>
      </c>
      <c r="I47" s="65">
        <v>377.04270062624744</v>
      </c>
      <c r="J47" s="2"/>
      <c r="L47" s="3"/>
    </row>
    <row r="48" spans="1:12" ht="15" customHeight="1" x14ac:dyDescent="0.25">
      <c r="A48" s="41" t="s">
        <v>46</v>
      </c>
      <c r="B48" s="43">
        <v>1.1299999999999999</v>
      </c>
      <c r="C48" s="39">
        <v>46.62</v>
      </c>
      <c r="D48" s="44">
        <v>1.7</v>
      </c>
      <c r="E48" s="70">
        <f t="shared" si="1"/>
        <v>-4.424778761061951E-2</v>
      </c>
      <c r="F48" s="71">
        <f t="shared" si="3"/>
        <v>1.544401544401542E-2</v>
      </c>
      <c r="G48" s="72">
        <f t="shared" si="4"/>
        <v>9.4117647058823486E-2</v>
      </c>
      <c r="H48" s="65">
        <f t="shared" si="2"/>
        <v>25354.916900986638</v>
      </c>
      <c r="I48" s="65">
        <v>517.10349615504288</v>
      </c>
      <c r="J48" s="2"/>
      <c r="L48" s="3"/>
    </row>
    <row r="49" spans="1:12" ht="15" customHeight="1" x14ac:dyDescent="0.25">
      <c r="A49" s="41" t="s">
        <v>47</v>
      </c>
      <c r="B49" s="43">
        <v>1.18</v>
      </c>
      <c r="C49" s="39">
        <v>45.9</v>
      </c>
      <c r="D49" s="44">
        <v>1.54</v>
      </c>
      <c r="E49" s="70">
        <f t="shared" si="1"/>
        <v>-1.6949152542372899E-2</v>
      </c>
      <c r="F49" s="71">
        <f t="shared" si="3"/>
        <v>-2.3965141612200314E-3</v>
      </c>
      <c r="G49" s="72">
        <f t="shared" si="4"/>
        <v>1.2987012987012998E-2</v>
      </c>
      <c r="H49" s="65">
        <f t="shared" si="2"/>
        <v>1961.5372257446063</v>
      </c>
      <c r="I49" s="65">
        <v>599.92340181368866</v>
      </c>
      <c r="J49" s="2"/>
      <c r="L49" s="3"/>
    </row>
    <row r="50" spans="1:12" ht="15" customHeight="1" x14ac:dyDescent="0.25">
      <c r="A50" s="41" t="s">
        <v>48</v>
      </c>
      <c r="B50" s="43">
        <v>1.2</v>
      </c>
      <c r="C50" s="39">
        <v>46.01</v>
      </c>
      <c r="D50" s="44">
        <v>1.52</v>
      </c>
      <c r="E50" s="70">
        <f t="shared" si="1"/>
        <v>-2.5000000000000022E-2</v>
      </c>
      <c r="F50" s="71">
        <f t="shared" si="3"/>
        <v>-5.8682895022821807E-3</v>
      </c>
      <c r="G50" s="72">
        <f t="shared" si="4"/>
        <v>1.3157894736842117E-2</v>
      </c>
      <c r="H50" s="65">
        <f t="shared" si="2"/>
        <v>860.53947082441437</v>
      </c>
      <c r="I50" s="65">
        <v>747.27823230045897</v>
      </c>
      <c r="J50" s="2"/>
      <c r="L50" s="3"/>
    </row>
    <row r="51" spans="1:12" ht="15" customHeight="1" x14ac:dyDescent="0.25">
      <c r="A51" s="41" t="s">
        <v>49</v>
      </c>
      <c r="B51" s="43">
        <v>1.23</v>
      </c>
      <c r="C51" s="39">
        <v>46.28</v>
      </c>
      <c r="D51" s="44">
        <v>1.5</v>
      </c>
      <c r="E51" s="70">
        <f t="shared" si="1"/>
        <v>-8.1300813008130159E-3</v>
      </c>
      <c r="F51" s="71">
        <f t="shared" si="3"/>
        <v>-2.3768366464995555E-3</v>
      </c>
      <c r="G51" s="72">
        <f t="shared" si="4"/>
        <v>6.6666666666666723E-3</v>
      </c>
      <c r="H51" s="65">
        <f t="shared" si="2"/>
        <v>949.30820526874436</v>
      </c>
      <c r="I51" s="65">
        <v>844.9432404540803</v>
      </c>
      <c r="J51" s="2"/>
      <c r="L51" s="3"/>
    </row>
    <row r="52" spans="1:12" ht="15" customHeight="1" x14ac:dyDescent="0.25">
      <c r="A52" s="41" t="s">
        <v>50</v>
      </c>
      <c r="B52" s="43">
        <v>1.24</v>
      </c>
      <c r="C52" s="39">
        <v>46.39</v>
      </c>
      <c r="D52" s="44">
        <v>1.49</v>
      </c>
      <c r="E52" s="70">
        <f t="shared" si="1"/>
        <v>-8.0645161290322648E-3</v>
      </c>
      <c r="F52" s="71">
        <f t="shared" si="3"/>
        <v>2.5867643888768579E-3</v>
      </c>
      <c r="G52" s="72">
        <f t="shared" si="4"/>
        <v>-2.6845637583892641E-2</v>
      </c>
      <c r="H52" s="65">
        <f t="shared" si="2"/>
        <v>-8601.4664491833319</v>
      </c>
      <c r="I52" s="65">
        <v>1017.1790235081438</v>
      </c>
      <c r="J52" s="2"/>
      <c r="L52" s="3"/>
    </row>
    <row r="53" spans="1:12" ht="15" customHeight="1" x14ac:dyDescent="0.25">
      <c r="A53" s="41" t="s">
        <v>51</v>
      </c>
      <c r="B53" s="43">
        <v>1.25</v>
      </c>
      <c r="C53" s="39">
        <v>46.27</v>
      </c>
      <c r="D53" s="44">
        <v>1.53</v>
      </c>
      <c r="E53" s="70">
        <f t="shared" si="1"/>
        <v>-2.4000000000000021E-2</v>
      </c>
      <c r="F53" s="71">
        <f t="shared" si="3"/>
        <v>7.996542035876476E-3</v>
      </c>
      <c r="G53" s="72">
        <f t="shared" si="4"/>
        <v>0</v>
      </c>
      <c r="H53" s="65">
        <f t="shared" si="2"/>
        <v>-1600.3457964123547</v>
      </c>
      <c r="I53" s="65">
        <v>1073.304407398947</v>
      </c>
      <c r="J53" s="2"/>
      <c r="L53" s="3"/>
    </row>
    <row r="54" spans="1:12" ht="15" customHeight="1" x14ac:dyDescent="0.25">
      <c r="A54" s="41" t="s">
        <v>52</v>
      </c>
      <c r="B54" s="43">
        <v>1.28</v>
      </c>
      <c r="C54" s="39">
        <v>45.9</v>
      </c>
      <c r="D54" s="44">
        <v>1.53</v>
      </c>
      <c r="E54" s="70">
        <f t="shared" si="1"/>
        <v>-3.1250000000000028E-2</v>
      </c>
      <c r="F54" s="71">
        <f t="shared" si="3"/>
        <v>6.7538126361654724E-3</v>
      </c>
      <c r="G54" s="72">
        <f t="shared" si="4"/>
        <v>-6.5359477124183061E-3</v>
      </c>
      <c r="H54" s="65">
        <f t="shared" si="2"/>
        <v>-4410.4030501089474</v>
      </c>
      <c r="I54" s="65">
        <v>1152.8690308509204</v>
      </c>
      <c r="J54" s="2"/>
      <c r="L54" s="3"/>
    </row>
    <row r="55" spans="1:12" ht="15" customHeight="1" x14ac:dyDescent="0.25">
      <c r="A55" s="41" t="s">
        <v>53</v>
      </c>
      <c r="B55" s="43">
        <v>1.32</v>
      </c>
      <c r="C55" s="39">
        <v>45.59</v>
      </c>
      <c r="D55" s="44">
        <v>1.54</v>
      </c>
      <c r="E55" s="70">
        <f t="shared" si="1"/>
        <v>-5.3030303030302907E-2</v>
      </c>
      <c r="F55" s="71">
        <f t="shared" si="3"/>
        <v>8.1158148716824856E-3</v>
      </c>
      <c r="G55" s="72">
        <f t="shared" si="4"/>
        <v>6.4935064935064991E-3</v>
      </c>
      <c r="H55" s="65">
        <f t="shared" si="2"/>
        <v>-2543.3968678100919</v>
      </c>
      <c r="I55" s="65">
        <v>1362.2043774715523</v>
      </c>
      <c r="J55" s="2"/>
      <c r="L55" s="3"/>
    </row>
    <row r="56" spans="1:12" ht="15" customHeight="1" x14ac:dyDescent="0.25">
      <c r="A56" s="41" t="s">
        <v>54</v>
      </c>
      <c r="B56" s="43">
        <v>1.39</v>
      </c>
      <c r="C56" s="39">
        <v>45.22</v>
      </c>
      <c r="D56" s="44">
        <v>1.53</v>
      </c>
      <c r="E56" s="70">
        <f t="shared" si="1"/>
        <v>5.7553956834532266E-2</v>
      </c>
      <c r="F56" s="71">
        <f t="shared" si="3"/>
        <v>-3.0959752321981552E-3</v>
      </c>
      <c r="G56" s="72">
        <f t="shared" si="4"/>
        <v>-6.5359477124183061E-3</v>
      </c>
      <c r="H56" s="65">
        <f t="shared" si="2"/>
        <v>3485.0138465079194</v>
      </c>
      <c r="I56" s="65">
        <v>1670.9070981992863</v>
      </c>
      <c r="J56" s="2"/>
      <c r="L56" s="3"/>
    </row>
    <row r="57" spans="1:12" ht="15" customHeight="1" x14ac:dyDescent="0.25">
      <c r="A57" s="41" t="s">
        <v>55</v>
      </c>
      <c r="B57" s="43">
        <v>1.31</v>
      </c>
      <c r="C57" s="39">
        <v>45.36</v>
      </c>
      <c r="D57" s="44">
        <v>1.54</v>
      </c>
      <c r="E57" s="70">
        <f t="shared" si="1"/>
        <v>7.6335877862595486E-3</v>
      </c>
      <c r="F57" s="71">
        <f t="shared" si="3"/>
        <v>7.9365079365079239E-3</v>
      </c>
      <c r="G57" s="72">
        <f t="shared" si="4"/>
        <v>-6.4935064935064991E-3</v>
      </c>
      <c r="H57" s="65">
        <f t="shared" si="2"/>
        <v>-391.04237577520234</v>
      </c>
      <c r="I57" s="65">
        <v>1826.5026600966398</v>
      </c>
      <c r="J57" s="2"/>
      <c r="L57" s="3"/>
    </row>
    <row r="58" spans="1:12" ht="15" customHeight="1" x14ac:dyDescent="0.25">
      <c r="A58" s="41" t="s">
        <v>56</v>
      </c>
      <c r="B58" s="43">
        <v>1.3</v>
      </c>
      <c r="C58" s="39">
        <v>45</v>
      </c>
      <c r="D58" s="45">
        <v>1.55</v>
      </c>
      <c r="E58" s="70">
        <f t="shared" si="1"/>
        <v>7.6923076923076988E-3</v>
      </c>
      <c r="F58" s="71">
        <f t="shared" si="3"/>
        <v>1.1333333333333289E-2</v>
      </c>
      <c r="G58" s="72">
        <f t="shared" si="4"/>
        <v>3.2258064516129059E-2</v>
      </c>
      <c r="H58" s="65">
        <f t="shared" si="2"/>
        <v>11579.983457402817</v>
      </c>
      <c r="I58" s="65">
        <v>2266.9744366769842</v>
      </c>
      <c r="J58" s="2"/>
      <c r="L58" s="3"/>
    </row>
    <row r="59" spans="1:12" ht="15" customHeight="1" x14ac:dyDescent="0.25">
      <c r="A59" s="41" t="s">
        <v>57</v>
      </c>
      <c r="B59" s="43">
        <v>1.29</v>
      </c>
      <c r="C59" s="39">
        <v>44.49</v>
      </c>
      <c r="D59" s="46">
        <v>1.5</v>
      </c>
      <c r="E59" s="70">
        <f t="shared" si="1"/>
        <v>-1.5503875968992262E-2</v>
      </c>
      <c r="F59" s="71">
        <f t="shared" si="3"/>
        <v>-6.967857945605645E-3</v>
      </c>
      <c r="G59" s="72">
        <f t="shared" si="4"/>
        <v>0</v>
      </c>
      <c r="H59" s="65">
        <f t="shared" si="2"/>
        <v>-2247.1733914597908</v>
      </c>
      <c r="I59" s="65">
        <v>2318.9257469708364</v>
      </c>
      <c r="J59" s="2"/>
    </row>
    <row r="60" spans="1:12" x14ac:dyDescent="0.25">
      <c r="A60" s="41" t="s">
        <v>58</v>
      </c>
      <c r="B60" s="43">
        <v>1.31</v>
      </c>
      <c r="C60" s="39">
        <v>44.8</v>
      </c>
      <c r="D60" s="47">
        <v>1.5</v>
      </c>
      <c r="E60" s="70">
        <f t="shared" si="1"/>
        <v>-2.2900763358778647E-2</v>
      </c>
      <c r="F60" s="71">
        <f t="shared" si="3"/>
        <v>-2.2321428571428891E-3</v>
      </c>
      <c r="G60" s="72">
        <f t="shared" si="4"/>
        <v>6.6666666666666723E-3</v>
      </c>
      <c r="H60" s="65">
        <f t="shared" si="2"/>
        <v>-513.29062159215187</v>
      </c>
      <c r="I60" s="65">
        <v>2870.3060380479706</v>
      </c>
      <c r="J60" s="2"/>
    </row>
    <row r="61" spans="1:12" x14ac:dyDescent="0.25">
      <c r="A61" s="41" t="s">
        <v>59</v>
      </c>
      <c r="B61" s="43">
        <v>1.34</v>
      </c>
      <c r="C61" s="39">
        <v>44.9</v>
      </c>
      <c r="D61" s="47">
        <v>1.49</v>
      </c>
      <c r="E61" s="70">
        <f t="shared" si="1"/>
        <v>7.462686567164185E-3</v>
      </c>
      <c r="F61" s="71">
        <f t="shared" si="3"/>
        <v>-7.3496659242761313E-3</v>
      </c>
      <c r="G61" s="72">
        <f t="shared" si="4"/>
        <v>-2.6845637583892641E-2</v>
      </c>
      <c r="H61" s="65">
        <f t="shared" si="2"/>
        <v>-8042.3892108789869</v>
      </c>
      <c r="I61" s="65">
        <v>3634.3193391623072</v>
      </c>
      <c r="J61" s="2"/>
    </row>
    <row r="62" spans="1:12" x14ac:dyDescent="0.25">
      <c r="A62" s="41" t="s">
        <v>60</v>
      </c>
      <c r="B62" s="43">
        <v>1.33</v>
      </c>
      <c r="C62" s="39">
        <v>45.23</v>
      </c>
      <c r="D62" s="47">
        <v>1.53</v>
      </c>
      <c r="E62" s="70">
        <f t="shared" si="1"/>
        <v>-2.2556390977443629E-2</v>
      </c>
      <c r="F62" s="71">
        <f t="shared" si="3"/>
        <v>-8.1804112314836294E-3</v>
      </c>
      <c r="G62" s="72">
        <f t="shared" si="4"/>
        <v>0</v>
      </c>
      <c r="H62" s="65">
        <f t="shared" si="2"/>
        <v>-3073.6802208927256</v>
      </c>
      <c r="I62" s="65">
        <v>3904.5376055731849</v>
      </c>
      <c r="J62" s="2"/>
    </row>
    <row r="63" spans="1:12" x14ac:dyDescent="0.25">
      <c r="A63" s="41" t="s">
        <v>61</v>
      </c>
      <c r="B63" s="43">
        <v>1.36</v>
      </c>
      <c r="C63" s="39">
        <v>45.6</v>
      </c>
      <c r="D63" s="47">
        <v>1.53</v>
      </c>
      <c r="E63" s="70">
        <f t="shared" si="1"/>
        <v>-7.3529411764705942E-3</v>
      </c>
      <c r="F63" s="71">
        <f t="shared" si="3"/>
        <v>1.776315789473689E-2</v>
      </c>
      <c r="G63" s="72">
        <f t="shared" si="4"/>
        <v>-6.5359477124183061E-3</v>
      </c>
      <c r="H63" s="65">
        <f t="shared" si="2"/>
        <v>-919.76264189886228</v>
      </c>
      <c r="I63" s="65">
        <v>4056.1263352420665</v>
      </c>
      <c r="J63" s="2"/>
    </row>
    <row r="64" spans="1:12" x14ac:dyDescent="0.25">
      <c r="A64" s="41" t="s">
        <v>62</v>
      </c>
      <c r="B64" s="43">
        <v>1.37</v>
      </c>
      <c r="C64" s="39">
        <v>44.79</v>
      </c>
      <c r="D64" s="47">
        <v>1.54</v>
      </c>
      <c r="E64" s="70">
        <f t="shared" si="1"/>
        <v>-7.2992700729925444E-3</v>
      </c>
      <c r="F64" s="71">
        <f t="shared" si="3"/>
        <v>-1.0493413708417032E-2</v>
      </c>
      <c r="G64" s="72">
        <f t="shared" si="4"/>
        <v>6.4935064935064991E-3</v>
      </c>
      <c r="H64" s="65">
        <f t="shared" si="2"/>
        <v>168.78356991099213</v>
      </c>
      <c r="I64" s="65">
        <v>5249.7197288608622</v>
      </c>
      <c r="J64" s="2"/>
    </row>
    <row r="65" spans="1:14" ht="15.75" thickBot="1" x14ac:dyDescent="0.3">
      <c r="A65" s="41" t="s">
        <v>63</v>
      </c>
      <c r="B65" s="43">
        <v>1.38</v>
      </c>
      <c r="C65" s="39">
        <v>45.26</v>
      </c>
      <c r="D65" s="47">
        <v>1.53</v>
      </c>
      <c r="E65" s="70">
        <f t="shared" si="1"/>
        <v>-7.2463768115942099E-3</v>
      </c>
      <c r="F65" s="71">
        <f t="shared" si="3"/>
        <v>-6.1864781263809357E-3</v>
      </c>
      <c r="G65" s="72">
        <f t="shared" si="4"/>
        <v>-6.5359477124183061E-3</v>
      </c>
      <c r="H65" s="65">
        <f t="shared" si="2"/>
        <v>-3304.0698075230061</v>
      </c>
      <c r="I65" s="66">
        <v>13110.858726208029</v>
      </c>
      <c r="J65" s="2"/>
    </row>
    <row r="66" spans="1:14" ht="15.75" thickBot="1" x14ac:dyDescent="0.3">
      <c r="A66" s="41" t="s">
        <v>64</v>
      </c>
      <c r="B66" s="43">
        <v>1.39</v>
      </c>
      <c r="C66" s="39">
        <v>45.54</v>
      </c>
      <c r="D66" s="47">
        <v>1.54</v>
      </c>
      <c r="E66" s="73">
        <f t="shared" si="1"/>
        <v>2.8776978417266053E-2</v>
      </c>
      <c r="F66" s="74">
        <f t="shared" si="3"/>
        <v>-8.5638998682477062E-3</v>
      </c>
      <c r="G66" s="75">
        <f t="shared" si="4"/>
        <v>-6.4935064935064991E-3</v>
      </c>
      <c r="H66" s="66">
        <f t="shared" si="2"/>
        <v>73.25590684988515</v>
      </c>
      <c r="I66" s="64">
        <v>13538.553161674545</v>
      </c>
      <c r="J66" s="2"/>
    </row>
    <row r="67" spans="1:14" ht="15.75" thickBot="1" x14ac:dyDescent="0.3">
      <c r="A67" s="42" t="s">
        <v>65</v>
      </c>
      <c r="B67" s="48">
        <v>1.35</v>
      </c>
      <c r="C67" s="49">
        <v>45.93</v>
      </c>
      <c r="D67" s="50">
        <v>1.55</v>
      </c>
      <c r="E67" s="76"/>
      <c r="F67" s="76"/>
      <c r="G67" s="76"/>
      <c r="H67" s="2"/>
      <c r="I67" s="2"/>
      <c r="J67" s="2"/>
    </row>
    <row r="68" spans="1:14" x14ac:dyDescent="0.25">
      <c r="M68"/>
      <c r="N68"/>
    </row>
    <row r="69" spans="1:14" x14ac:dyDescent="0.25">
      <c r="M69"/>
      <c r="N69"/>
    </row>
  </sheetData>
  <sortState ref="I2:I14">
    <sortCondition ref="I1"/>
  </sortState>
  <mergeCells count="1">
    <mergeCell ref="K11:M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2144-951B-46A5-AAEB-9E008CC8DBF3}">
  <dimension ref="A1:N69"/>
  <sheetViews>
    <sheetView topLeftCell="A13" zoomScale="78" zoomScaleNormal="78" workbookViewId="0">
      <selection activeCell="R30" sqref="R30"/>
    </sheetView>
  </sheetViews>
  <sheetFormatPr baseColWidth="10" defaultRowHeight="15" x14ac:dyDescent="0.25"/>
  <cols>
    <col min="1" max="4" width="11.42578125" style="1"/>
    <col min="5" max="5" width="14.7109375" style="1" customWidth="1"/>
    <col min="6" max="6" width="15.42578125" style="1" customWidth="1"/>
    <col min="7" max="7" width="11.42578125" style="1"/>
    <col min="8" max="9" width="15.28515625" style="1" bestFit="1" customWidth="1"/>
    <col min="10" max="10" width="11.42578125" style="1"/>
    <col min="11" max="11" width="18.140625" customWidth="1"/>
  </cols>
  <sheetData>
    <row r="1" spans="1:14" ht="15.75" thickBot="1" x14ac:dyDescent="0.3">
      <c r="A1" s="4"/>
      <c r="B1" s="5" t="s">
        <v>66</v>
      </c>
      <c r="C1" s="6" t="s">
        <v>67</v>
      </c>
      <c r="D1" s="7" t="s">
        <v>68</v>
      </c>
      <c r="E1" s="8" t="s">
        <v>69</v>
      </c>
      <c r="F1" s="6" t="s">
        <v>70</v>
      </c>
      <c r="G1" s="7" t="s">
        <v>71</v>
      </c>
      <c r="H1" s="35" t="s">
        <v>75</v>
      </c>
      <c r="I1" s="9" t="s">
        <v>87</v>
      </c>
      <c r="J1" s="26"/>
      <c r="K1" s="80"/>
      <c r="L1" s="61" t="s">
        <v>66</v>
      </c>
      <c r="M1" s="61" t="s">
        <v>67</v>
      </c>
      <c r="N1" s="62" t="s">
        <v>68</v>
      </c>
    </row>
    <row r="2" spans="1:14" x14ac:dyDescent="0.25">
      <c r="A2" s="10" t="s">
        <v>0</v>
      </c>
      <c r="B2" s="11">
        <v>0.99</v>
      </c>
      <c r="C2" s="12">
        <v>43.25</v>
      </c>
      <c r="D2" s="13">
        <v>1.5</v>
      </c>
      <c r="E2" s="14">
        <v>0.12121212121212122</v>
      </c>
      <c r="F2" s="12">
        <v>1.0173410404624226E-2</v>
      </c>
      <c r="G2" s="13">
        <v>1.3333333333333345E-2</v>
      </c>
      <c r="H2" s="36">
        <f>$L$13*E2+$M$13*F2+$N$13*G2</f>
        <v>17138.553161674547</v>
      </c>
      <c r="I2" s="83">
        <v>-20734.890873761091</v>
      </c>
      <c r="J2" s="82"/>
      <c r="K2" s="15" t="s">
        <v>66</v>
      </c>
      <c r="L2" s="16">
        <v>3.5035651974288345E-2</v>
      </c>
      <c r="M2" s="16">
        <v>0.15588186409550045</v>
      </c>
      <c r="N2" s="17">
        <v>1.7778236914600554E-3</v>
      </c>
    </row>
    <row r="3" spans="1:14" x14ac:dyDescent="0.25">
      <c r="A3" s="10" t="s">
        <v>1</v>
      </c>
      <c r="B3" s="15">
        <v>0.87</v>
      </c>
      <c r="C3" s="16">
        <v>42.81</v>
      </c>
      <c r="D3" s="17">
        <v>1.48</v>
      </c>
      <c r="E3" s="18">
        <v>0.12643678160919539</v>
      </c>
      <c r="F3" s="16">
        <v>4.6718056528849061E-3</v>
      </c>
      <c r="G3" s="17">
        <v>0</v>
      </c>
      <c r="H3" s="36">
        <f t="shared" ref="H3:H65" si="0">$L$13*E3+$M$13*F3+$N$13*G3</f>
        <v>13110.858726208029</v>
      </c>
      <c r="I3" s="83">
        <v>-17914.178505361655</v>
      </c>
      <c r="J3" s="82"/>
      <c r="K3" s="15" t="s">
        <v>67</v>
      </c>
      <c r="L3" s="16">
        <v>0.15588186409550045</v>
      </c>
      <c r="M3" s="16">
        <v>1.4204742883379244</v>
      </c>
      <c r="N3" s="17">
        <v>1.6624793388429752E-2</v>
      </c>
    </row>
    <row r="4" spans="1:14" ht="15.75" thickBot="1" x14ac:dyDescent="0.3">
      <c r="A4" s="10" t="s">
        <v>2</v>
      </c>
      <c r="B4" s="15">
        <v>0.76</v>
      </c>
      <c r="C4" s="16">
        <v>42.61</v>
      </c>
      <c r="D4" s="17">
        <v>1.48</v>
      </c>
      <c r="E4" s="18">
        <v>1.3157894736842117E-2</v>
      </c>
      <c r="F4" s="16">
        <v>-9.3874677305796437E-3</v>
      </c>
      <c r="G4" s="17">
        <v>0</v>
      </c>
      <c r="H4" s="36">
        <f t="shared" si="0"/>
        <v>377.04270062624744</v>
      </c>
      <c r="I4" s="83">
        <v>-10373.17033057399</v>
      </c>
      <c r="J4" s="82"/>
      <c r="K4" s="23" t="s">
        <v>68</v>
      </c>
      <c r="L4" s="20">
        <v>1.7778236914600554E-3</v>
      </c>
      <c r="M4" s="20">
        <v>1.6624793388429752E-2</v>
      </c>
      <c r="N4" s="21">
        <v>1.899020979020981E-3</v>
      </c>
    </row>
    <row r="5" spans="1:14" ht="15.75" thickBot="1" x14ac:dyDescent="0.3">
      <c r="A5" s="10" t="s">
        <v>3</v>
      </c>
      <c r="B5" s="15">
        <v>0.75</v>
      </c>
      <c r="C5" s="16">
        <v>43.01</v>
      </c>
      <c r="D5" s="17">
        <v>1.48</v>
      </c>
      <c r="E5" s="18">
        <v>-2.6666666666666689E-2</v>
      </c>
      <c r="F5" s="16">
        <v>-1.162520344106121E-3</v>
      </c>
      <c r="G5" s="17">
        <v>0</v>
      </c>
      <c r="H5" s="36">
        <f t="shared" si="0"/>
        <v>-2782.9187010772807</v>
      </c>
      <c r="I5" s="83">
        <v>-9985.7105362923248</v>
      </c>
      <c r="J5" s="82"/>
      <c r="K5" s="1"/>
      <c r="L5" s="1"/>
      <c r="M5" s="1"/>
      <c r="N5" s="1"/>
    </row>
    <row r="6" spans="1:14" x14ac:dyDescent="0.25">
      <c r="A6" s="10" t="s">
        <v>4</v>
      </c>
      <c r="B6" s="15">
        <v>0.77</v>
      </c>
      <c r="C6" s="16">
        <v>43.06</v>
      </c>
      <c r="D6" s="17">
        <v>1.48</v>
      </c>
      <c r="E6" s="18">
        <v>-2.5974025974025997E-2</v>
      </c>
      <c r="F6" s="16">
        <v>-1.1147236414305546E-2</v>
      </c>
      <c r="G6" s="17">
        <v>0</v>
      </c>
      <c r="H6" s="36">
        <f t="shared" si="0"/>
        <v>-3712.1262388331543</v>
      </c>
      <c r="I6" s="83">
        <v>-8732.9574773052937</v>
      </c>
      <c r="J6" s="82"/>
      <c r="K6" s="80"/>
      <c r="L6" s="61" t="s">
        <v>66</v>
      </c>
      <c r="M6" s="61" t="s">
        <v>67</v>
      </c>
      <c r="N6" s="62" t="s">
        <v>68</v>
      </c>
    </row>
    <row r="7" spans="1:14" x14ac:dyDescent="0.25">
      <c r="A7" s="10" t="s">
        <v>5</v>
      </c>
      <c r="B7" s="15">
        <v>0.79</v>
      </c>
      <c r="C7" s="16">
        <v>43.54</v>
      </c>
      <c r="D7" s="17">
        <v>1.48</v>
      </c>
      <c r="E7" s="18">
        <v>-3.7974683544303688E-2</v>
      </c>
      <c r="F7" s="16">
        <v>-1.8603582912264636E-2</v>
      </c>
      <c r="G7" s="17">
        <v>0</v>
      </c>
      <c r="H7" s="36">
        <f t="shared" si="0"/>
        <v>-5657.8266456568326</v>
      </c>
      <c r="I7" s="83">
        <v>-8601.4664491833319</v>
      </c>
      <c r="J7" s="82"/>
      <c r="K7" s="15" t="s">
        <v>66</v>
      </c>
      <c r="L7" s="16">
        <v>1</v>
      </c>
      <c r="M7" s="16">
        <v>0.69875318466701042</v>
      </c>
      <c r="N7" s="17">
        <v>0.21962612328182712</v>
      </c>
    </row>
    <row r="8" spans="1:14" x14ac:dyDescent="0.25">
      <c r="A8" s="10" t="s">
        <v>6</v>
      </c>
      <c r="B8" s="15">
        <v>0.82</v>
      </c>
      <c r="C8" s="16">
        <v>44.35</v>
      </c>
      <c r="D8" s="17">
        <v>1.48</v>
      </c>
      <c r="E8" s="18">
        <v>0</v>
      </c>
      <c r="F8" s="16">
        <v>3.1567080045095956E-3</v>
      </c>
      <c r="G8" s="17">
        <v>0</v>
      </c>
      <c r="H8" s="36">
        <f t="shared" si="0"/>
        <v>315.67080045095958</v>
      </c>
      <c r="I8" s="83">
        <v>-8042.3892108789869</v>
      </c>
      <c r="J8" s="82"/>
      <c r="K8" s="15" t="s">
        <v>67</v>
      </c>
      <c r="L8" s="16">
        <v>0.69875318466701042</v>
      </c>
      <c r="M8" s="16">
        <v>1</v>
      </c>
      <c r="N8" s="17">
        <v>0.32254474919768455</v>
      </c>
    </row>
    <row r="9" spans="1:14" ht="15.75" thickBot="1" x14ac:dyDescent="0.3">
      <c r="A9" s="10" t="s">
        <v>7</v>
      </c>
      <c r="B9" s="15">
        <v>0.82</v>
      </c>
      <c r="C9" s="16">
        <v>44.21</v>
      </c>
      <c r="D9" s="17">
        <v>1.48</v>
      </c>
      <c r="E9" s="18">
        <v>-1.2195121951219523E-2</v>
      </c>
      <c r="F9" s="16">
        <v>-5.8810223931236826E-3</v>
      </c>
      <c r="G9" s="17">
        <v>0</v>
      </c>
      <c r="H9" s="36">
        <f t="shared" si="0"/>
        <v>-1807.6144344343206</v>
      </c>
      <c r="I9" s="83">
        <v>-7628.9808761219929</v>
      </c>
      <c r="J9" s="82"/>
      <c r="K9" s="23" t="s">
        <v>68</v>
      </c>
      <c r="L9" s="20">
        <v>0.21962612328182712</v>
      </c>
      <c r="M9" s="20">
        <v>0.32254474919768455</v>
      </c>
      <c r="N9" s="21">
        <v>1</v>
      </c>
    </row>
    <row r="10" spans="1:14" ht="15.75" thickBot="1" x14ac:dyDescent="0.3">
      <c r="A10" s="10" t="s">
        <v>8</v>
      </c>
      <c r="B10" s="15">
        <v>0.83</v>
      </c>
      <c r="C10" s="16">
        <v>44.47</v>
      </c>
      <c r="D10" s="17">
        <v>1.48</v>
      </c>
      <c r="E10" s="18">
        <v>-3.6144578313253045E-2</v>
      </c>
      <c r="F10" s="16">
        <v>5.1720260850010545E-3</v>
      </c>
      <c r="G10" s="17">
        <v>0</v>
      </c>
      <c r="H10" s="36">
        <f t="shared" si="0"/>
        <v>-3097.2552228251989</v>
      </c>
      <c r="I10" s="83">
        <v>-7001.491472133981</v>
      </c>
      <c r="J10" s="82"/>
    </row>
    <row r="11" spans="1:14" ht="15.75" thickBot="1" x14ac:dyDescent="0.3">
      <c r="A11" s="10" t="s">
        <v>9</v>
      </c>
      <c r="B11" s="15">
        <v>0.86</v>
      </c>
      <c r="C11" s="16">
        <v>44.24</v>
      </c>
      <c r="D11" s="17">
        <v>1.48</v>
      </c>
      <c r="E11" s="18">
        <v>0</v>
      </c>
      <c r="F11" s="16">
        <v>1.0171790235081439E-2</v>
      </c>
      <c r="G11" s="17">
        <v>0</v>
      </c>
      <c r="H11" s="36">
        <f t="shared" si="0"/>
        <v>1017.1790235081438</v>
      </c>
      <c r="I11" s="83">
        <v>-6447.3080192629368</v>
      </c>
      <c r="J11" s="82"/>
      <c r="L11" s="85" t="s">
        <v>74</v>
      </c>
      <c r="M11" s="86"/>
      <c r="N11" s="87"/>
    </row>
    <row r="12" spans="1:14" x14ac:dyDescent="0.25">
      <c r="A12" s="10" t="s">
        <v>10</v>
      </c>
      <c r="B12" s="15">
        <v>0.86</v>
      </c>
      <c r="C12" s="16">
        <v>43.79</v>
      </c>
      <c r="D12" s="17">
        <v>1.48</v>
      </c>
      <c r="E12" s="18">
        <v>0</v>
      </c>
      <c r="F12" s="16">
        <v>1.073304407398947E-2</v>
      </c>
      <c r="G12" s="17">
        <v>0</v>
      </c>
      <c r="H12" s="36">
        <f t="shared" si="0"/>
        <v>1073.304407398947</v>
      </c>
      <c r="I12" s="83">
        <v>-6367.8185336701881</v>
      </c>
      <c r="J12" s="82"/>
      <c r="L12" s="60" t="s">
        <v>66</v>
      </c>
      <c r="M12" s="61" t="s">
        <v>67</v>
      </c>
      <c r="N12" s="62" t="s">
        <v>68</v>
      </c>
    </row>
    <row r="13" spans="1:14" ht="15.75" thickBot="1" x14ac:dyDescent="0.3">
      <c r="A13" s="10" t="s">
        <v>11</v>
      </c>
      <c r="B13" s="15">
        <v>0.86</v>
      </c>
      <c r="C13" s="16">
        <v>43.32</v>
      </c>
      <c r="D13" s="17">
        <v>1.48</v>
      </c>
      <c r="E13" s="18">
        <v>1.1627906976744196E-2</v>
      </c>
      <c r="F13" s="16">
        <v>-4.1551246537396055E-3</v>
      </c>
      <c r="G13" s="17">
        <v>0</v>
      </c>
      <c r="H13" s="36">
        <f t="shared" si="0"/>
        <v>747.27823230045897</v>
      </c>
      <c r="I13" s="83">
        <v>-5657.8266456568326</v>
      </c>
      <c r="J13" s="82"/>
      <c r="L13" s="19">
        <v>100000</v>
      </c>
      <c r="M13" s="20">
        <v>100000</v>
      </c>
      <c r="N13" s="21">
        <v>300000</v>
      </c>
    </row>
    <row r="14" spans="1:14" x14ac:dyDescent="0.25">
      <c r="A14" s="10" t="s">
        <v>12</v>
      </c>
      <c r="B14" s="15">
        <v>0.85</v>
      </c>
      <c r="C14" s="16">
        <v>43.5</v>
      </c>
      <c r="D14" s="17">
        <v>1.48</v>
      </c>
      <c r="E14" s="18">
        <v>-4.7058823529411806E-2</v>
      </c>
      <c r="F14" s="16">
        <v>4.1379310344827518E-3</v>
      </c>
      <c r="G14" s="17">
        <v>-2.0270270270270289E-2</v>
      </c>
      <c r="H14" s="36">
        <f t="shared" si="0"/>
        <v>-10373.17033057399</v>
      </c>
      <c r="I14" s="83">
        <v>-5086.1889927310576</v>
      </c>
      <c r="J14" s="82"/>
    </row>
    <row r="15" spans="1:14" x14ac:dyDescent="0.25">
      <c r="A15" s="10" t="s">
        <v>13</v>
      </c>
      <c r="B15" s="15">
        <v>0.89</v>
      </c>
      <c r="C15" s="16">
        <v>43.32</v>
      </c>
      <c r="D15" s="17">
        <v>1.51</v>
      </c>
      <c r="E15" s="18">
        <v>-1.1235955056179785E-2</v>
      </c>
      <c r="F15" s="16">
        <v>7.3868882733148728E-3</v>
      </c>
      <c r="G15" s="17">
        <v>0</v>
      </c>
      <c r="H15" s="36">
        <f t="shared" si="0"/>
        <v>-384.90667828649123</v>
      </c>
      <c r="I15" s="83">
        <v>-5028.2671255517425</v>
      </c>
      <c r="J15" s="82"/>
    </row>
    <row r="16" spans="1:14" x14ac:dyDescent="0.25">
      <c r="A16" s="10" t="s">
        <v>14</v>
      </c>
      <c r="B16" s="15">
        <v>0.9</v>
      </c>
      <c r="C16" s="16">
        <v>43</v>
      </c>
      <c r="D16" s="17">
        <v>1.51</v>
      </c>
      <c r="E16" s="18">
        <v>-1.111111111111112E-2</v>
      </c>
      <c r="F16" s="16">
        <v>-5.8139534883720929E-3</v>
      </c>
      <c r="G16" s="17">
        <v>0</v>
      </c>
      <c r="H16" s="36">
        <f t="shared" si="0"/>
        <v>-1692.5064599483212</v>
      </c>
      <c r="I16" s="83">
        <v>-4670.9372378555672</v>
      </c>
      <c r="J16" s="82"/>
      <c r="K16" s="81" t="s">
        <v>86</v>
      </c>
      <c r="L16" s="38">
        <f>I7*(5^0.5)</f>
        <v>-19233.463686557672</v>
      </c>
    </row>
    <row r="17" spans="1:10" x14ac:dyDescent="0.25">
      <c r="A17" s="10" t="s">
        <v>15</v>
      </c>
      <c r="B17" s="15">
        <v>0.91</v>
      </c>
      <c r="C17" s="16">
        <v>43.25</v>
      </c>
      <c r="D17" s="17">
        <v>1.51</v>
      </c>
      <c r="E17" s="18">
        <v>0</v>
      </c>
      <c r="F17" s="16">
        <v>-2.7745664739883802E-3</v>
      </c>
      <c r="G17" s="17">
        <v>-6.6225165562913968E-3</v>
      </c>
      <c r="H17" s="36">
        <f t="shared" si="0"/>
        <v>-2264.2116142862569</v>
      </c>
      <c r="I17" s="83">
        <v>-4667.9053769149141</v>
      </c>
      <c r="J17" s="82"/>
    </row>
    <row r="18" spans="1:10" x14ac:dyDescent="0.25">
      <c r="A18" s="10" t="s">
        <v>16</v>
      </c>
      <c r="B18" s="15">
        <v>0.91</v>
      </c>
      <c r="C18" s="16">
        <v>43.37</v>
      </c>
      <c r="D18" s="17">
        <v>1.52</v>
      </c>
      <c r="E18" s="18">
        <v>2.1978021978021997E-2</v>
      </c>
      <c r="F18" s="16">
        <v>6.9172238874784487E-4</v>
      </c>
      <c r="G18" s="17">
        <v>0</v>
      </c>
      <c r="H18" s="36">
        <f t="shared" si="0"/>
        <v>2266.9744366769842</v>
      </c>
      <c r="I18" s="83">
        <v>-4410.4030501089474</v>
      </c>
      <c r="J18" s="82"/>
    </row>
    <row r="19" spans="1:10" x14ac:dyDescent="0.25">
      <c r="A19" s="10" t="s">
        <v>17</v>
      </c>
      <c r="B19" s="15">
        <v>0.89</v>
      </c>
      <c r="C19" s="16">
        <v>43.34</v>
      </c>
      <c r="D19" s="17">
        <v>1.52</v>
      </c>
      <c r="E19" s="18">
        <v>-1.1235955056179785E-2</v>
      </c>
      <c r="F19" s="16">
        <v>1.2459621596677578E-2</v>
      </c>
      <c r="G19" s="17">
        <v>1.3157894736842117E-2</v>
      </c>
      <c r="H19" s="36">
        <f t="shared" si="0"/>
        <v>4069.7350751024142</v>
      </c>
      <c r="I19" s="83">
        <v>-3712.1262388331543</v>
      </c>
      <c r="J19" s="82"/>
    </row>
    <row r="20" spans="1:10" x14ac:dyDescent="0.25">
      <c r="A20" s="10" t="s">
        <v>18</v>
      </c>
      <c r="B20" s="15">
        <v>0.9</v>
      </c>
      <c r="C20" s="16">
        <v>42.8</v>
      </c>
      <c r="D20" s="17">
        <v>1.5</v>
      </c>
      <c r="E20" s="18">
        <v>2.222222222222224E-2</v>
      </c>
      <c r="F20" s="16">
        <v>-1.3084112149532765E-2</v>
      </c>
      <c r="G20" s="17">
        <v>-2.0000000000000018E-2</v>
      </c>
      <c r="H20" s="36">
        <f t="shared" si="0"/>
        <v>-5086.1889927310576</v>
      </c>
      <c r="I20" s="83">
        <v>-3639.4522804488902</v>
      </c>
      <c r="J20" s="82"/>
    </row>
    <row r="21" spans="1:10" x14ac:dyDescent="0.25">
      <c r="A21" s="10" t="s">
        <v>19</v>
      </c>
      <c r="B21" s="15">
        <v>0.88</v>
      </c>
      <c r="C21" s="16">
        <v>43.36</v>
      </c>
      <c r="D21" s="17">
        <v>1.53</v>
      </c>
      <c r="E21" s="18">
        <v>-2.2727272727272749E-2</v>
      </c>
      <c r="F21" s="16">
        <v>-8.0719557195572285E-3</v>
      </c>
      <c r="G21" s="17">
        <v>-1.3071895424836612E-2</v>
      </c>
      <c r="H21" s="36">
        <f t="shared" si="0"/>
        <v>-7001.491472133981</v>
      </c>
      <c r="I21" s="83">
        <v>-3304.0698075230061</v>
      </c>
      <c r="J21" s="82"/>
    </row>
    <row r="22" spans="1:10" x14ac:dyDescent="0.25">
      <c r="A22" s="10" t="s">
        <v>20</v>
      </c>
      <c r="B22" s="15">
        <v>0.9</v>
      </c>
      <c r="C22" s="16">
        <v>43.71</v>
      </c>
      <c r="D22" s="17">
        <v>1.55</v>
      </c>
      <c r="E22" s="18">
        <v>-1.111111111111112E-2</v>
      </c>
      <c r="F22" s="16">
        <v>-1.6243422557767121E-2</v>
      </c>
      <c r="G22" s="17">
        <v>-6.4516129032258117E-3</v>
      </c>
      <c r="H22" s="36">
        <f t="shared" si="0"/>
        <v>-4670.9372378555672</v>
      </c>
      <c r="I22" s="83">
        <v>-3097.2552228251989</v>
      </c>
      <c r="J22" s="82"/>
    </row>
    <row r="23" spans="1:10" x14ac:dyDescent="0.25">
      <c r="A23" s="10" t="s">
        <v>21</v>
      </c>
      <c r="B23" s="15">
        <v>0.91</v>
      </c>
      <c r="C23" s="16">
        <v>44.42</v>
      </c>
      <c r="D23" s="17">
        <v>1.56</v>
      </c>
      <c r="E23" s="18">
        <v>3.2967032967032996E-2</v>
      </c>
      <c r="F23" s="16">
        <v>6.0783430886988546E-3</v>
      </c>
      <c r="G23" s="17">
        <v>0</v>
      </c>
      <c r="H23" s="36">
        <f t="shared" si="0"/>
        <v>3904.5376055731849</v>
      </c>
      <c r="I23" s="83">
        <v>-3073.6802208927256</v>
      </c>
      <c r="J23" s="82"/>
    </row>
    <row r="24" spans="1:10" x14ac:dyDescent="0.25">
      <c r="A24" s="10" t="s">
        <v>22</v>
      </c>
      <c r="B24" s="15">
        <v>0.88</v>
      </c>
      <c r="C24" s="16">
        <v>44.15</v>
      </c>
      <c r="D24" s="17">
        <v>1.56</v>
      </c>
      <c r="E24" s="18">
        <v>-4.5454545454545497E-2</v>
      </c>
      <c r="F24" s="16">
        <v>9.0600226500565928E-3</v>
      </c>
      <c r="G24" s="17">
        <v>0</v>
      </c>
      <c r="H24" s="36">
        <f t="shared" si="0"/>
        <v>-3639.4522804488902</v>
      </c>
      <c r="I24" s="83">
        <v>-2782.9187010772807</v>
      </c>
      <c r="J24" s="82"/>
    </row>
    <row r="25" spans="1:10" x14ac:dyDescent="0.25">
      <c r="A25" s="10" t="s">
        <v>23</v>
      </c>
      <c r="B25" s="15">
        <v>0.92</v>
      </c>
      <c r="C25" s="16">
        <v>43.75</v>
      </c>
      <c r="D25" s="17">
        <v>1.56</v>
      </c>
      <c r="E25" s="18">
        <v>-3.2608695652173822E-2</v>
      </c>
      <c r="F25" s="16">
        <v>2.97142857142863E-3</v>
      </c>
      <c r="G25" s="17">
        <v>-1.9230769230769246E-2</v>
      </c>
      <c r="H25" s="36">
        <f t="shared" si="0"/>
        <v>-8732.9574773052937</v>
      </c>
      <c r="I25" s="83">
        <v>-2543.3968678100919</v>
      </c>
      <c r="J25" s="82"/>
    </row>
    <row r="26" spans="1:10" x14ac:dyDescent="0.25">
      <c r="A26" s="10" t="s">
        <v>24</v>
      </c>
      <c r="B26" s="15">
        <v>0.95</v>
      </c>
      <c r="C26" s="16">
        <v>43.62</v>
      </c>
      <c r="D26" s="17">
        <v>1.59</v>
      </c>
      <c r="E26" s="18">
        <v>-1.0526315789473694E-2</v>
      </c>
      <c r="F26" s="16">
        <v>5.0435580009169844E-3</v>
      </c>
      <c r="G26" s="17">
        <v>6.2893081761006345E-3</v>
      </c>
      <c r="H26" s="36">
        <f t="shared" si="0"/>
        <v>1338.5166739745193</v>
      </c>
      <c r="I26" s="83">
        <v>-2264.2116142862569</v>
      </c>
      <c r="J26" s="82"/>
    </row>
    <row r="27" spans="1:10" x14ac:dyDescent="0.25">
      <c r="A27" s="10" t="s">
        <v>25</v>
      </c>
      <c r="B27" s="15">
        <v>0.96</v>
      </c>
      <c r="C27" s="16">
        <v>43.4</v>
      </c>
      <c r="D27" s="17">
        <v>1.58</v>
      </c>
      <c r="E27" s="18">
        <v>-2.0833333333333353E-2</v>
      </c>
      <c r="F27" s="16">
        <v>8.5253456221197569E-3</v>
      </c>
      <c r="G27" s="17">
        <v>-1.2658227848101276E-2</v>
      </c>
      <c r="H27" s="36">
        <f t="shared" si="0"/>
        <v>-5028.2671255517425</v>
      </c>
      <c r="I27" s="83">
        <v>-2247.1733914597908</v>
      </c>
      <c r="J27" s="82"/>
    </row>
    <row r="28" spans="1:10" x14ac:dyDescent="0.25">
      <c r="A28" s="10" t="s">
        <v>26</v>
      </c>
      <c r="B28" s="15">
        <v>0.98</v>
      </c>
      <c r="C28" s="16">
        <v>43.03</v>
      </c>
      <c r="D28" s="17">
        <v>1.6</v>
      </c>
      <c r="E28" s="18">
        <v>0</v>
      </c>
      <c r="F28" s="16">
        <v>5.1127120613525178E-3</v>
      </c>
      <c r="G28" s="17">
        <v>-6.2500000000000056E-3</v>
      </c>
      <c r="H28" s="36">
        <f t="shared" si="0"/>
        <v>-1363.7287938647498</v>
      </c>
      <c r="I28" s="83">
        <v>-2243.3573842434225</v>
      </c>
      <c r="J28" s="82"/>
    </row>
    <row r="29" spans="1:10" x14ac:dyDescent="0.25">
      <c r="A29" s="10" t="s">
        <v>27</v>
      </c>
      <c r="B29" s="15">
        <v>0.98</v>
      </c>
      <c r="C29" s="16">
        <v>42.81</v>
      </c>
      <c r="D29" s="17">
        <v>1.61</v>
      </c>
      <c r="E29" s="18">
        <v>4.0816326530612283E-2</v>
      </c>
      <c r="F29" s="16">
        <v>-7.7084793272599456E-3</v>
      </c>
      <c r="G29" s="17">
        <v>2.4844720496894429E-2</v>
      </c>
      <c r="H29" s="36">
        <f t="shared" si="0"/>
        <v>10764.200869403563</v>
      </c>
      <c r="I29" s="83">
        <v>-1917.4437931270568</v>
      </c>
      <c r="J29" s="82"/>
    </row>
    <row r="30" spans="1:10" x14ac:dyDescent="0.25">
      <c r="A30" s="10" t="s">
        <v>28</v>
      </c>
      <c r="B30" s="15">
        <v>0.94</v>
      </c>
      <c r="C30" s="16">
        <v>43.14</v>
      </c>
      <c r="D30" s="17">
        <v>1.57</v>
      </c>
      <c r="E30" s="18">
        <v>-1.0638297872340436E-2</v>
      </c>
      <c r="F30" s="16">
        <v>-1.5530829856281913E-2</v>
      </c>
      <c r="G30" s="17">
        <v>1.9108280254777087E-2</v>
      </c>
      <c r="H30" s="36">
        <f t="shared" si="0"/>
        <v>3115.5713035708909</v>
      </c>
      <c r="I30" s="83">
        <v>-1807.6144344343206</v>
      </c>
      <c r="J30" s="82"/>
    </row>
    <row r="31" spans="1:10" x14ac:dyDescent="0.25">
      <c r="A31" s="10" t="s">
        <v>29</v>
      </c>
      <c r="B31" s="15">
        <v>0.95</v>
      </c>
      <c r="C31" s="16">
        <v>43.81</v>
      </c>
      <c r="D31" s="17">
        <v>1.54</v>
      </c>
      <c r="E31" s="18">
        <v>-3.1578947368421081E-2</v>
      </c>
      <c r="F31" s="16">
        <v>-7.0760100433689835E-3</v>
      </c>
      <c r="G31" s="17">
        <v>6.4935064935064991E-3</v>
      </c>
      <c r="H31" s="36">
        <f t="shared" si="0"/>
        <v>-1917.4437931270568</v>
      </c>
      <c r="I31" s="83">
        <v>-1705.9826788047947</v>
      </c>
      <c r="J31" s="82"/>
    </row>
    <row r="32" spans="1:10" x14ac:dyDescent="0.25">
      <c r="A32" s="10" t="s">
        <v>30</v>
      </c>
      <c r="B32" s="15">
        <v>0.98</v>
      </c>
      <c r="C32" s="16">
        <v>44.12</v>
      </c>
      <c r="D32" s="17">
        <v>1.53</v>
      </c>
      <c r="E32" s="18">
        <v>-3.0612244897959211E-2</v>
      </c>
      <c r="F32" s="16">
        <v>1.3145965548504042E-2</v>
      </c>
      <c r="G32" s="17">
        <v>-1.9607843137254919E-2</v>
      </c>
      <c r="H32" s="36">
        <f t="shared" si="0"/>
        <v>-7628.9808761219929</v>
      </c>
      <c r="I32" s="83">
        <v>-1692.5064599483212</v>
      </c>
      <c r="J32" s="82"/>
    </row>
    <row r="33" spans="1:10" x14ac:dyDescent="0.25">
      <c r="A33" s="10" t="s">
        <v>31</v>
      </c>
      <c r="B33" s="15">
        <v>1.01</v>
      </c>
      <c r="C33" s="16">
        <v>43.54</v>
      </c>
      <c r="D33" s="17">
        <v>1.56</v>
      </c>
      <c r="E33" s="18">
        <v>-9.9009900990099098E-3</v>
      </c>
      <c r="F33" s="16">
        <v>-2.2967386311438086E-3</v>
      </c>
      <c r="G33" s="17">
        <v>0</v>
      </c>
      <c r="H33" s="36">
        <f t="shared" si="0"/>
        <v>-1219.7728730153717</v>
      </c>
      <c r="I33" s="83">
        <v>-1600.3457964123547</v>
      </c>
      <c r="J33" s="82"/>
    </row>
    <row r="34" spans="1:10" x14ac:dyDescent="0.25">
      <c r="A34" s="10" t="s">
        <v>32</v>
      </c>
      <c r="B34" s="15">
        <v>1.02</v>
      </c>
      <c r="C34" s="16">
        <v>43.64</v>
      </c>
      <c r="D34" s="17">
        <v>1.56</v>
      </c>
      <c r="E34" s="18">
        <v>-9.8039215686274595E-3</v>
      </c>
      <c r="F34" s="16">
        <v>-1.7644362969752428E-2</v>
      </c>
      <c r="G34" s="17">
        <v>-6.4102564102564161E-3</v>
      </c>
      <c r="H34" s="36">
        <f t="shared" si="0"/>
        <v>-4667.9053769149141</v>
      </c>
      <c r="I34" s="83">
        <v>-1363.7287938647498</v>
      </c>
      <c r="J34" s="82"/>
    </row>
    <row r="35" spans="1:10" x14ac:dyDescent="0.25">
      <c r="A35" s="10" t="s">
        <v>33</v>
      </c>
      <c r="B35" s="15">
        <v>1.03</v>
      </c>
      <c r="C35" s="16">
        <v>44.41</v>
      </c>
      <c r="D35" s="17">
        <v>1.57</v>
      </c>
      <c r="E35" s="18">
        <v>1.9417475728155355E-2</v>
      </c>
      <c r="F35" s="16">
        <v>-6.530060797117908E-3</v>
      </c>
      <c r="G35" s="17">
        <v>1.2738853503184724E-2</v>
      </c>
      <c r="H35" s="36">
        <f t="shared" si="0"/>
        <v>5110.3975440591621</v>
      </c>
      <c r="I35" s="83">
        <v>-1219.7728730153717</v>
      </c>
      <c r="J35" s="82"/>
    </row>
    <row r="36" spans="1:10" x14ac:dyDescent="0.25">
      <c r="A36" s="10" t="s">
        <v>34</v>
      </c>
      <c r="B36" s="15">
        <v>1.01</v>
      </c>
      <c r="C36" s="16">
        <v>44.7</v>
      </c>
      <c r="D36" s="17">
        <v>1.55</v>
      </c>
      <c r="E36" s="18">
        <v>-9.9009900990099098E-3</v>
      </c>
      <c r="F36" s="16">
        <v>-7.1588366890380376E-3</v>
      </c>
      <c r="G36" s="17">
        <v>0</v>
      </c>
      <c r="H36" s="36">
        <f t="shared" si="0"/>
        <v>-1705.9826788047947</v>
      </c>
      <c r="I36" s="83">
        <v>-928.53676946302244</v>
      </c>
      <c r="J36" s="82"/>
    </row>
    <row r="37" spans="1:10" x14ac:dyDescent="0.25">
      <c r="A37" s="10" t="s">
        <v>35</v>
      </c>
      <c r="B37" s="15">
        <v>1.02</v>
      </c>
      <c r="C37" s="16">
        <v>45.02</v>
      </c>
      <c r="D37" s="17">
        <v>1.55</v>
      </c>
      <c r="E37" s="18">
        <v>-9.8039215686274595E-3</v>
      </c>
      <c r="F37" s="16">
        <v>2.3545091070635321E-2</v>
      </c>
      <c r="G37" s="17">
        <v>-2.5806451612903247E-2</v>
      </c>
      <c r="H37" s="36">
        <f t="shared" si="0"/>
        <v>-6367.8185336701881</v>
      </c>
      <c r="I37" s="83">
        <v>-919.76264189886228</v>
      </c>
      <c r="J37" s="82"/>
    </row>
    <row r="38" spans="1:10" x14ac:dyDescent="0.25">
      <c r="A38" s="10" t="s">
        <v>36</v>
      </c>
      <c r="B38" s="15">
        <v>1.03</v>
      </c>
      <c r="C38" s="16">
        <v>43.96</v>
      </c>
      <c r="D38" s="17">
        <v>1.59</v>
      </c>
      <c r="E38" s="18">
        <v>-9.7087378640776777E-3</v>
      </c>
      <c r="F38" s="16">
        <v>2.2747952684253891E-4</v>
      </c>
      <c r="G38" s="17">
        <v>6.2893081761006345E-3</v>
      </c>
      <c r="H38" s="36">
        <f t="shared" si="0"/>
        <v>938.66661910667642</v>
      </c>
      <c r="I38" s="83">
        <v>-513.29062159215187</v>
      </c>
      <c r="J38" s="82"/>
    </row>
    <row r="39" spans="1:10" x14ac:dyDescent="0.25">
      <c r="A39" s="10" t="s">
        <v>37</v>
      </c>
      <c r="B39" s="15">
        <v>1.04</v>
      </c>
      <c r="C39" s="16">
        <v>43.95</v>
      </c>
      <c r="D39" s="17">
        <v>1.58</v>
      </c>
      <c r="E39" s="18">
        <v>3.8461538461538491E-2</v>
      </c>
      <c r="F39" s="16">
        <v>-5.9158134243458022E-3</v>
      </c>
      <c r="G39" s="17">
        <v>1.2658227848101276E-2</v>
      </c>
      <c r="H39" s="36">
        <f t="shared" si="0"/>
        <v>7052.0408581496522</v>
      </c>
      <c r="I39" s="83">
        <v>-391.04237577520234</v>
      </c>
      <c r="J39" s="82"/>
    </row>
    <row r="40" spans="1:10" x14ac:dyDescent="0.25">
      <c r="A40" s="10" t="s">
        <v>38</v>
      </c>
      <c r="B40" s="15">
        <v>1</v>
      </c>
      <c r="C40" s="16">
        <v>44.21</v>
      </c>
      <c r="D40" s="17">
        <v>1.56</v>
      </c>
      <c r="E40" s="18">
        <v>-2.0000000000000018E-2</v>
      </c>
      <c r="F40" s="16">
        <v>-8.8215335896856036E-3</v>
      </c>
      <c r="G40" s="17">
        <v>3.2051282051282076E-2</v>
      </c>
      <c r="H40" s="36">
        <f t="shared" si="0"/>
        <v>6733.2312564160602</v>
      </c>
      <c r="I40" s="83">
        <v>-384.90667828649123</v>
      </c>
      <c r="J40" s="82"/>
    </row>
    <row r="41" spans="1:10" x14ac:dyDescent="0.25">
      <c r="A41" s="10" t="s">
        <v>39</v>
      </c>
      <c r="B41" s="15">
        <v>1.02</v>
      </c>
      <c r="C41" s="16">
        <v>44.6</v>
      </c>
      <c r="D41" s="17">
        <v>1.51</v>
      </c>
      <c r="E41" s="18">
        <v>-3.9215686274509838E-2</v>
      </c>
      <c r="F41" s="16">
        <v>-9.1928251121075472E-3</v>
      </c>
      <c r="G41" s="17">
        <v>-5.2980132450331174E-2</v>
      </c>
      <c r="H41" s="36">
        <f t="shared" si="0"/>
        <v>-20734.890873761091</v>
      </c>
      <c r="I41" s="83">
        <v>73.25590684988515</v>
      </c>
      <c r="J41" s="82"/>
    </row>
    <row r="42" spans="1:10" x14ac:dyDescent="0.25">
      <c r="A42" s="10" t="s">
        <v>40</v>
      </c>
      <c r="B42" s="15">
        <v>1.06</v>
      </c>
      <c r="C42" s="16">
        <v>45.01</v>
      </c>
      <c r="D42" s="17">
        <v>1.59</v>
      </c>
      <c r="E42" s="18">
        <v>-2.8301886792452855E-2</v>
      </c>
      <c r="F42" s="16">
        <v>-2.4439013552543755E-3</v>
      </c>
      <c r="G42" s="17">
        <v>3.1446540880503172E-2</v>
      </c>
      <c r="H42" s="36">
        <f t="shared" si="0"/>
        <v>6359.3834493802296</v>
      </c>
      <c r="I42" s="83">
        <v>168.78356991099213</v>
      </c>
      <c r="J42" s="82"/>
    </row>
    <row r="43" spans="1:10" x14ac:dyDescent="0.25">
      <c r="A43" s="10" t="s">
        <v>41</v>
      </c>
      <c r="B43" s="15">
        <v>1.0900000000000001</v>
      </c>
      <c r="C43" s="16">
        <v>45.12</v>
      </c>
      <c r="D43" s="17">
        <v>1.54</v>
      </c>
      <c r="E43" s="18">
        <v>3.6697247706422048E-2</v>
      </c>
      <c r="F43" s="16">
        <v>-3.7677304964539387E-3</v>
      </c>
      <c r="G43" s="17">
        <v>-3.2467532467532492E-2</v>
      </c>
      <c r="H43" s="36">
        <f t="shared" si="0"/>
        <v>-6447.3080192629368</v>
      </c>
      <c r="I43" s="83">
        <v>315.67080045095958</v>
      </c>
      <c r="J43" s="82"/>
    </row>
    <row r="44" spans="1:10" x14ac:dyDescent="0.25">
      <c r="A44" s="10" t="s">
        <v>42</v>
      </c>
      <c r="B44" s="15">
        <v>1.05</v>
      </c>
      <c r="C44" s="16">
        <v>45.29</v>
      </c>
      <c r="D44" s="17">
        <v>1.59</v>
      </c>
      <c r="E44" s="18">
        <v>-5.714285714285719E-2</v>
      </c>
      <c r="F44" s="16">
        <v>-2.3846323691764149E-2</v>
      </c>
      <c r="G44" s="17">
        <v>-6.2893081761006345E-3</v>
      </c>
      <c r="H44" s="36">
        <f t="shared" si="0"/>
        <v>-9985.7105362923248</v>
      </c>
      <c r="I44" s="83">
        <v>377.04270062624744</v>
      </c>
      <c r="J44" s="82"/>
    </row>
    <row r="45" spans="1:10" x14ac:dyDescent="0.25">
      <c r="A45" s="10" t="s">
        <v>43</v>
      </c>
      <c r="B45" s="15">
        <v>1.1100000000000001</v>
      </c>
      <c r="C45" s="16">
        <v>46.37</v>
      </c>
      <c r="D45" s="17">
        <v>1.6</v>
      </c>
      <c r="E45" s="18">
        <v>0</v>
      </c>
      <c r="F45" s="16">
        <v>-2.8035367694630241E-2</v>
      </c>
      <c r="G45" s="17">
        <v>6.2500000000000056E-3</v>
      </c>
      <c r="H45" s="36">
        <f t="shared" si="0"/>
        <v>-928.53676946302244</v>
      </c>
      <c r="I45" s="83">
        <v>747.27823230045897</v>
      </c>
      <c r="J45" s="82"/>
    </row>
    <row r="46" spans="1:10" x14ac:dyDescent="0.25">
      <c r="A46" s="10" t="s">
        <v>44</v>
      </c>
      <c r="B46" s="15">
        <v>1.1100000000000001</v>
      </c>
      <c r="C46" s="16">
        <v>47.67</v>
      </c>
      <c r="D46" s="17">
        <v>1.59</v>
      </c>
      <c r="E46" s="18">
        <v>9.0090090090090159E-3</v>
      </c>
      <c r="F46" s="16">
        <v>6.2932662051605678E-3</v>
      </c>
      <c r="G46" s="17">
        <v>-1.2578616352201269E-2</v>
      </c>
      <c r="H46" s="36">
        <f t="shared" si="0"/>
        <v>-2243.3573842434225</v>
      </c>
      <c r="I46" s="83">
        <v>860.53947082441437</v>
      </c>
      <c r="J46" s="82"/>
    </row>
    <row r="47" spans="1:10" x14ac:dyDescent="0.25">
      <c r="A47" s="10" t="s">
        <v>45</v>
      </c>
      <c r="B47" s="15">
        <v>1.1000000000000001</v>
      </c>
      <c r="C47" s="16">
        <v>47.37</v>
      </c>
      <c r="D47" s="17">
        <v>1.61</v>
      </c>
      <c r="E47" s="18">
        <v>-2.7272727272727094E-2</v>
      </c>
      <c r="F47" s="16">
        <v>1.5832805573147563E-2</v>
      </c>
      <c r="G47" s="17">
        <v>-5.5900621118012334E-2</v>
      </c>
      <c r="H47" s="36">
        <f t="shared" si="0"/>
        <v>-17914.178505361655</v>
      </c>
      <c r="I47" s="83">
        <v>938.66661910667642</v>
      </c>
      <c r="J47" s="82"/>
    </row>
    <row r="48" spans="1:10" x14ac:dyDescent="0.25">
      <c r="A48" s="10" t="s">
        <v>46</v>
      </c>
      <c r="B48" s="15">
        <v>1.1299999999999999</v>
      </c>
      <c r="C48" s="16">
        <v>46.62</v>
      </c>
      <c r="D48" s="17">
        <v>1.7</v>
      </c>
      <c r="E48" s="18">
        <v>-4.424778761061951E-2</v>
      </c>
      <c r="F48" s="16">
        <v>1.544401544401542E-2</v>
      </c>
      <c r="G48" s="17">
        <v>9.4117647058823486E-2</v>
      </c>
      <c r="H48" s="36">
        <f t="shared" si="0"/>
        <v>25354.916900986638</v>
      </c>
      <c r="I48" s="83">
        <v>949.30820526874436</v>
      </c>
      <c r="J48" s="82"/>
    </row>
    <row r="49" spans="1:10" x14ac:dyDescent="0.25">
      <c r="A49" s="10" t="s">
        <v>47</v>
      </c>
      <c r="B49" s="15">
        <v>1.18</v>
      </c>
      <c r="C49" s="16">
        <v>45.9</v>
      </c>
      <c r="D49" s="17">
        <v>1.54</v>
      </c>
      <c r="E49" s="18">
        <v>-1.6949152542372899E-2</v>
      </c>
      <c r="F49" s="16">
        <v>-2.3965141612200314E-3</v>
      </c>
      <c r="G49" s="17">
        <v>1.2987012987012998E-2</v>
      </c>
      <c r="H49" s="36">
        <f t="shared" si="0"/>
        <v>1961.5372257446063</v>
      </c>
      <c r="I49" s="83">
        <v>1017.1790235081438</v>
      </c>
      <c r="J49" s="82"/>
    </row>
    <row r="50" spans="1:10" x14ac:dyDescent="0.25">
      <c r="A50" s="10" t="s">
        <v>48</v>
      </c>
      <c r="B50" s="15">
        <v>1.2</v>
      </c>
      <c r="C50" s="16">
        <v>46.01</v>
      </c>
      <c r="D50" s="17">
        <v>1.52</v>
      </c>
      <c r="E50" s="18">
        <v>-2.5000000000000022E-2</v>
      </c>
      <c r="F50" s="16">
        <v>-5.8682895022821807E-3</v>
      </c>
      <c r="G50" s="17">
        <v>1.3157894736842117E-2</v>
      </c>
      <c r="H50" s="36">
        <f t="shared" si="0"/>
        <v>860.53947082441437</v>
      </c>
      <c r="I50" s="83">
        <v>1073.304407398947</v>
      </c>
      <c r="J50" s="82"/>
    </row>
    <row r="51" spans="1:10" x14ac:dyDescent="0.25">
      <c r="A51" s="10" t="s">
        <v>49</v>
      </c>
      <c r="B51" s="15">
        <v>1.23</v>
      </c>
      <c r="C51" s="16">
        <v>46.28</v>
      </c>
      <c r="D51" s="17">
        <v>1.5</v>
      </c>
      <c r="E51" s="18">
        <v>-8.1300813008130159E-3</v>
      </c>
      <c r="F51" s="16">
        <v>-2.3768366464995555E-3</v>
      </c>
      <c r="G51" s="17">
        <v>6.6666666666666723E-3</v>
      </c>
      <c r="H51" s="36">
        <f t="shared" si="0"/>
        <v>949.30820526874436</v>
      </c>
      <c r="I51" s="83">
        <v>1338.5166739745193</v>
      </c>
      <c r="J51" s="82"/>
    </row>
    <row r="52" spans="1:10" x14ac:dyDescent="0.25">
      <c r="A52" s="10" t="s">
        <v>50</v>
      </c>
      <c r="B52" s="15">
        <v>1.24</v>
      </c>
      <c r="C52" s="16">
        <v>46.39</v>
      </c>
      <c r="D52" s="17">
        <v>1.49</v>
      </c>
      <c r="E52" s="18">
        <v>-8.0645161290322648E-3</v>
      </c>
      <c r="F52" s="16">
        <v>2.5867643888768579E-3</v>
      </c>
      <c r="G52" s="17">
        <v>-2.6845637583892641E-2</v>
      </c>
      <c r="H52" s="36">
        <f t="shared" si="0"/>
        <v>-8601.4664491833319</v>
      </c>
      <c r="I52" s="83">
        <v>1961.5372257446063</v>
      </c>
      <c r="J52" s="82"/>
    </row>
    <row r="53" spans="1:10" x14ac:dyDescent="0.25">
      <c r="A53" s="10" t="s">
        <v>51</v>
      </c>
      <c r="B53" s="15">
        <v>1.25</v>
      </c>
      <c r="C53" s="16">
        <v>46.27</v>
      </c>
      <c r="D53" s="17">
        <v>1.53</v>
      </c>
      <c r="E53" s="18">
        <v>-2.4000000000000021E-2</v>
      </c>
      <c r="F53" s="16">
        <v>7.996542035876476E-3</v>
      </c>
      <c r="G53" s="17">
        <v>0</v>
      </c>
      <c r="H53" s="36">
        <f t="shared" si="0"/>
        <v>-1600.3457964123547</v>
      </c>
      <c r="I53" s="83">
        <v>2266.9744366769842</v>
      </c>
      <c r="J53" s="82"/>
    </row>
    <row r="54" spans="1:10" x14ac:dyDescent="0.25">
      <c r="A54" s="10" t="s">
        <v>52</v>
      </c>
      <c r="B54" s="15">
        <v>1.28</v>
      </c>
      <c r="C54" s="16">
        <v>45.9</v>
      </c>
      <c r="D54" s="17">
        <v>1.53</v>
      </c>
      <c r="E54" s="18">
        <v>-3.1250000000000028E-2</v>
      </c>
      <c r="F54" s="16">
        <v>6.7538126361654724E-3</v>
      </c>
      <c r="G54" s="17">
        <v>-6.5359477124183061E-3</v>
      </c>
      <c r="H54" s="36">
        <f t="shared" si="0"/>
        <v>-4410.4030501089474</v>
      </c>
      <c r="I54" s="83">
        <v>3115.5713035708909</v>
      </c>
      <c r="J54" s="82"/>
    </row>
    <row r="55" spans="1:10" x14ac:dyDescent="0.25">
      <c r="A55" s="10" t="s">
        <v>53</v>
      </c>
      <c r="B55" s="15">
        <v>1.32</v>
      </c>
      <c r="C55" s="16">
        <v>45.59</v>
      </c>
      <c r="D55" s="17">
        <v>1.54</v>
      </c>
      <c r="E55" s="18">
        <v>-5.3030303030302907E-2</v>
      </c>
      <c r="F55" s="16">
        <v>8.1158148716824856E-3</v>
      </c>
      <c r="G55" s="17">
        <v>6.4935064935064991E-3</v>
      </c>
      <c r="H55" s="36">
        <f t="shared" si="0"/>
        <v>-2543.3968678100919</v>
      </c>
      <c r="I55" s="83">
        <v>3485.0138465079194</v>
      </c>
      <c r="J55" s="82"/>
    </row>
    <row r="56" spans="1:10" x14ac:dyDescent="0.25">
      <c r="A56" s="10" t="s">
        <v>54</v>
      </c>
      <c r="B56" s="15">
        <v>1.39</v>
      </c>
      <c r="C56" s="16">
        <v>45.22</v>
      </c>
      <c r="D56" s="17">
        <v>1.53</v>
      </c>
      <c r="E56" s="18">
        <v>5.7553956834532266E-2</v>
      </c>
      <c r="F56" s="16">
        <v>-3.0959752321981552E-3</v>
      </c>
      <c r="G56" s="17">
        <v>-6.5359477124183061E-3</v>
      </c>
      <c r="H56" s="36">
        <f t="shared" si="0"/>
        <v>3485.0138465079194</v>
      </c>
      <c r="I56" s="83">
        <v>3904.5376055731849</v>
      </c>
      <c r="J56" s="82"/>
    </row>
    <row r="57" spans="1:10" x14ac:dyDescent="0.25">
      <c r="A57" s="10" t="s">
        <v>55</v>
      </c>
      <c r="B57" s="15">
        <v>1.31</v>
      </c>
      <c r="C57" s="16">
        <v>45.36</v>
      </c>
      <c r="D57" s="17">
        <v>1.54</v>
      </c>
      <c r="E57" s="18">
        <v>7.6335877862595486E-3</v>
      </c>
      <c r="F57" s="16">
        <v>7.9365079365079239E-3</v>
      </c>
      <c r="G57" s="17">
        <v>-6.4935064935064991E-3</v>
      </c>
      <c r="H57" s="36">
        <f t="shared" si="0"/>
        <v>-391.04237577520234</v>
      </c>
      <c r="I57" s="83">
        <v>4069.7350751024142</v>
      </c>
      <c r="J57" s="82"/>
    </row>
    <row r="58" spans="1:10" x14ac:dyDescent="0.25">
      <c r="A58" s="10" t="s">
        <v>56</v>
      </c>
      <c r="B58" s="15">
        <v>1.3</v>
      </c>
      <c r="C58" s="16">
        <v>45</v>
      </c>
      <c r="D58" s="17">
        <v>1.55</v>
      </c>
      <c r="E58" s="18">
        <v>7.6923076923076988E-3</v>
      </c>
      <c r="F58" s="16">
        <v>1.1333333333333289E-2</v>
      </c>
      <c r="G58" s="17">
        <v>3.2258064516129059E-2</v>
      </c>
      <c r="H58" s="36">
        <f t="shared" si="0"/>
        <v>11579.983457402817</v>
      </c>
      <c r="I58" s="83">
        <v>5110.3975440591621</v>
      </c>
      <c r="J58" s="82"/>
    </row>
    <row r="59" spans="1:10" x14ac:dyDescent="0.25">
      <c r="A59" s="10" t="s">
        <v>57</v>
      </c>
      <c r="B59" s="15">
        <v>1.29</v>
      </c>
      <c r="C59" s="16">
        <v>44.49</v>
      </c>
      <c r="D59" s="17">
        <v>1.5</v>
      </c>
      <c r="E59" s="18">
        <v>-1.5503875968992262E-2</v>
      </c>
      <c r="F59" s="16">
        <v>-6.967857945605645E-3</v>
      </c>
      <c r="G59" s="17">
        <v>0</v>
      </c>
      <c r="H59" s="36">
        <f t="shared" si="0"/>
        <v>-2247.1733914597908</v>
      </c>
      <c r="I59" s="83">
        <v>6359.3834493802296</v>
      </c>
      <c r="J59" s="82"/>
    </row>
    <row r="60" spans="1:10" x14ac:dyDescent="0.25">
      <c r="A60" s="10" t="s">
        <v>58</v>
      </c>
      <c r="B60" s="15">
        <v>1.31</v>
      </c>
      <c r="C60" s="16">
        <v>44.8</v>
      </c>
      <c r="D60" s="17">
        <v>1.5</v>
      </c>
      <c r="E60" s="18">
        <v>-2.2900763358778647E-2</v>
      </c>
      <c r="F60" s="16">
        <v>-2.2321428571428891E-3</v>
      </c>
      <c r="G60" s="17">
        <v>6.6666666666666723E-3</v>
      </c>
      <c r="H60" s="36">
        <f t="shared" si="0"/>
        <v>-513.29062159215187</v>
      </c>
      <c r="I60" s="83">
        <v>6733.2312564160602</v>
      </c>
      <c r="J60" s="82"/>
    </row>
    <row r="61" spans="1:10" x14ac:dyDescent="0.25">
      <c r="A61" s="10" t="s">
        <v>59</v>
      </c>
      <c r="B61" s="15">
        <v>1.34</v>
      </c>
      <c r="C61" s="16">
        <v>44.9</v>
      </c>
      <c r="D61" s="17">
        <v>1.49</v>
      </c>
      <c r="E61" s="18">
        <v>7.462686567164185E-3</v>
      </c>
      <c r="F61" s="16">
        <v>-7.3496659242761313E-3</v>
      </c>
      <c r="G61" s="17">
        <v>-2.6845637583892641E-2</v>
      </c>
      <c r="H61" s="36">
        <f t="shared" si="0"/>
        <v>-8042.3892108789869</v>
      </c>
      <c r="I61" s="83">
        <v>7052.0408581496522</v>
      </c>
      <c r="J61" s="82"/>
    </row>
    <row r="62" spans="1:10" x14ac:dyDescent="0.25">
      <c r="A62" s="10" t="s">
        <v>60</v>
      </c>
      <c r="B62" s="15">
        <v>1.33</v>
      </c>
      <c r="C62" s="16">
        <v>45.23</v>
      </c>
      <c r="D62" s="17">
        <v>1.53</v>
      </c>
      <c r="E62" s="18">
        <v>-2.2556390977443629E-2</v>
      </c>
      <c r="F62" s="16">
        <v>-8.1804112314836294E-3</v>
      </c>
      <c r="G62" s="17">
        <v>0</v>
      </c>
      <c r="H62" s="36">
        <f t="shared" si="0"/>
        <v>-3073.6802208927256</v>
      </c>
      <c r="I62" s="83">
        <v>10764.200869403563</v>
      </c>
      <c r="J62" s="82"/>
    </row>
    <row r="63" spans="1:10" x14ac:dyDescent="0.25">
      <c r="A63" s="10" t="s">
        <v>61</v>
      </c>
      <c r="B63" s="15">
        <v>1.36</v>
      </c>
      <c r="C63" s="16">
        <v>45.6</v>
      </c>
      <c r="D63" s="17">
        <v>1.53</v>
      </c>
      <c r="E63" s="18">
        <v>-7.3529411764705942E-3</v>
      </c>
      <c r="F63" s="16">
        <v>1.776315789473689E-2</v>
      </c>
      <c r="G63" s="17">
        <v>-6.5359477124183061E-3</v>
      </c>
      <c r="H63" s="36">
        <f t="shared" si="0"/>
        <v>-919.76264189886228</v>
      </c>
      <c r="I63" s="83">
        <v>11579.983457402817</v>
      </c>
      <c r="J63" s="82"/>
    </row>
    <row r="64" spans="1:10" x14ac:dyDescent="0.25">
      <c r="A64" s="10" t="s">
        <v>62</v>
      </c>
      <c r="B64" s="15">
        <v>1.37</v>
      </c>
      <c r="C64" s="16">
        <v>44.79</v>
      </c>
      <c r="D64" s="17">
        <v>1.54</v>
      </c>
      <c r="E64" s="18">
        <v>-7.2992700729925444E-3</v>
      </c>
      <c r="F64" s="16">
        <v>-1.0493413708417032E-2</v>
      </c>
      <c r="G64" s="17">
        <v>6.4935064935064991E-3</v>
      </c>
      <c r="H64" s="36">
        <f t="shared" si="0"/>
        <v>168.78356991099213</v>
      </c>
      <c r="I64" s="83">
        <v>13110.858726208029</v>
      </c>
      <c r="J64" s="82"/>
    </row>
    <row r="65" spans="1:10" x14ac:dyDescent="0.25">
      <c r="A65" s="10" t="s">
        <v>63</v>
      </c>
      <c r="B65" s="15">
        <v>1.38</v>
      </c>
      <c r="C65" s="16">
        <v>45.26</v>
      </c>
      <c r="D65" s="17">
        <v>1.53</v>
      </c>
      <c r="E65" s="18">
        <v>-7.2463768115942099E-3</v>
      </c>
      <c r="F65" s="16">
        <v>-6.1864781263809357E-3</v>
      </c>
      <c r="G65" s="17">
        <v>-6.5359477124183061E-3</v>
      </c>
      <c r="H65" s="36">
        <f t="shared" si="0"/>
        <v>-3304.0698075230061</v>
      </c>
      <c r="I65" s="83">
        <v>17138.553161674547</v>
      </c>
      <c r="J65" s="82"/>
    </row>
    <row r="66" spans="1:10" ht="15.75" thickBot="1" x14ac:dyDescent="0.3">
      <c r="A66" s="10" t="s">
        <v>64</v>
      </c>
      <c r="B66" s="15">
        <v>1.39</v>
      </c>
      <c r="C66" s="16">
        <v>45.54</v>
      </c>
      <c r="D66" s="17">
        <v>1.54</v>
      </c>
      <c r="E66" s="19">
        <v>2.8776978417266053E-2</v>
      </c>
      <c r="F66" s="20">
        <v>-8.5638998682477062E-3</v>
      </c>
      <c r="G66" s="21">
        <v>-6.4935064935064991E-3</v>
      </c>
      <c r="H66" s="37">
        <f>$L$13*E66+$M$13*F66+$N$13*G66</f>
        <v>73.25590684988515</v>
      </c>
      <c r="I66" s="84">
        <v>25354.916900986638</v>
      </c>
      <c r="J66" s="82"/>
    </row>
    <row r="67" spans="1:10" ht="15.75" thickBot="1" x14ac:dyDescent="0.3">
      <c r="A67" s="22" t="s">
        <v>65</v>
      </c>
      <c r="B67" s="23">
        <v>1.35</v>
      </c>
      <c r="C67" s="20">
        <v>45.93</v>
      </c>
      <c r="D67" s="21">
        <v>1.55</v>
      </c>
    </row>
    <row r="68" spans="1:10" x14ac:dyDescent="0.25">
      <c r="D68" s="24" t="s">
        <v>72</v>
      </c>
      <c r="E68" s="25">
        <v>-5.3407348713053419E-3</v>
      </c>
      <c r="F68" s="25">
        <v>-9.7668230015266898E-4</v>
      </c>
      <c r="G68" s="25">
        <v>-7.0639863681197859E-4</v>
      </c>
    </row>
    <row r="69" spans="1:10" x14ac:dyDescent="0.25">
      <c r="D69" s="25" t="s">
        <v>73</v>
      </c>
      <c r="E69" s="25">
        <v>3.3007049463081924E-2</v>
      </c>
      <c r="F69" s="25">
        <v>1.0217665123425914E-2</v>
      </c>
      <c r="G69" s="25">
        <v>2.0086440119294811E-2</v>
      </c>
    </row>
  </sheetData>
  <sortState ref="J2:J66">
    <sortCondition ref="J2"/>
  </sortState>
  <mergeCells count="1">
    <mergeCell ref="L11:N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3D9D1-6608-481E-8C37-36B5AB2E1628}">
  <dimension ref="A1:N18"/>
  <sheetViews>
    <sheetView topLeftCell="B1" zoomScale="106" zoomScaleNormal="106" workbookViewId="0">
      <selection activeCell="N4" sqref="N4"/>
    </sheetView>
  </sheetViews>
  <sheetFormatPr baseColWidth="10" defaultRowHeight="15" x14ac:dyDescent="0.25"/>
  <cols>
    <col min="6" max="6" width="14.85546875" customWidth="1"/>
    <col min="7" max="7" width="15.5703125" customWidth="1"/>
    <col min="9" max="9" width="12.5703125" customWidth="1"/>
  </cols>
  <sheetData>
    <row r="1" spans="1:14" x14ac:dyDescent="0.25">
      <c r="A1" s="28"/>
      <c r="B1" s="28" t="s">
        <v>66</v>
      </c>
      <c r="C1" s="28" t="s">
        <v>67</v>
      </c>
      <c r="D1" s="28" t="s">
        <v>68</v>
      </c>
      <c r="E1" s="27"/>
      <c r="F1" s="89" t="s">
        <v>76</v>
      </c>
      <c r="G1" s="90"/>
      <c r="H1" s="91"/>
      <c r="I1" s="27"/>
      <c r="J1" s="28" t="s">
        <v>82</v>
      </c>
      <c r="K1" s="27"/>
      <c r="L1" s="27"/>
    </row>
    <row r="2" spans="1:14" x14ac:dyDescent="0.25">
      <c r="A2" s="28" t="s">
        <v>66</v>
      </c>
      <c r="B2" s="28">
        <v>3.5035651974288345E-2</v>
      </c>
      <c r="C2" s="28">
        <v>0.15588186409550045</v>
      </c>
      <c r="D2" s="28">
        <v>1.7778236914600554E-3</v>
      </c>
      <c r="E2" s="27"/>
      <c r="F2" s="28">
        <v>100000</v>
      </c>
      <c r="G2" s="28">
        <v>100000</v>
      </c>
      <c r="H2" s="28">
        <v>300000</v>
      </c>
      <c r="I2" s="27"/>
      <c r="J2" s="28">
        <v>100000</v>
      </c>
      <c r="K2" s="27"/>
      <c r="L2" s="27"/>
    </row>
    <row r="3" spans="1:14" x14ac:dyDescent="0.25">
      <c r="A3" s="28" t="s">
        <v>67</v>
      </c>
      <c r="B3" s="28">
        <v>0.15588186409550045</v>
      </c>
      <c r="C3" s="28">
        <v>1.4204742883379244</v>
      </c>
      <c r="D3" s="28">
        <v>1.6624793388429752E-2</v>
      </c>
      <c r="E3" s="27"/>
      <c r="F3" s="27"/>
      <c r="G3" s="27"/>
      <c r="H3" s="27"/>
      <c r="I3" s="27"/>
      <c r="J3" s="28">
        <v>100000</v>
      </c>
      <c r="K3" s="27"/>
      <c r="L3" s="27"/>
    </row>
    <row r="4" spans="1:14" x14ac:dyDescent="0.25">
      <c r="A4" s="28" t="s">
        <v>68</v>
      </c>
      <c r="B4" s="28">
        <v>1.7778236914600554E-3</v>
      </c>
      <c r="C4" s="28">
        <v>1.6624793388429752E-2</v>
      </c>
      <c r="D4" s="28">
        <v>1.899020979020981E-3</v>
      </c>
      <c r="E4" s="27"/>
      <c r="F4" s="27"/>
      <c r="G4" s="27"/>
      <c r="H4" s="27"/>
      <c r="I4" s="27"/>
      <c r="J4" s="28">
        <v>300000</v>
      </c>
      <c r="K4" s="27"/>
      <c r="L4" s="27"/>
    </row>
    <row r="5" spans="1:14" x14ac:dyDescent="0.2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</row>
    <row r="6" spans="1:14" x14ac:dyDescent="0.25">
      <c r="A6" s="1"/>
      <c r="B6" s="1"/>
      <c r="C6" s="1"/>
      <c r="D6" s="27"/>
      <c r="E6" s="1"/>
      <c r="F6" s="27"/>
      <c r="G6" s="27"/>
      <c r="H6" s="27"/>
      <c r="I6" s="27"/>
      <c r="J6" s="27"/>
      <c r="K6" s="27"/>
      <c r="L6" s="27"/>
    </row>
    <row r="7" spans="1:14" x14ac:dyDescent="0.25">
      <c r="A7" s="92" t="s">
        <v>78</v>
      </c>
      <c r="B7" s="92"/>
      <c r="C7" s="92"/>
      <c r="D7" s="95" t="s">
        <v>79</v>
      </c>
      <c r="E7" s="95"/>
      <c r="F7" s="29" t="s">
        <v>77</v>
      </c>
      <c r="G7" s="29" t="s">
        <v>83</v>
      </c>
      <c r="H7" s="27"/>
      <c r="I7" s="29" t="s">
        <v>84</v>
      </c>
      <c r="J7" s="78">
        <f>((1.28*G8)+E12)*(5^0.5)</f>
        <v>393386.90083834459</v>
      </c>
      <c r="K7" s="88" t="s">
        <v>85</v>
      </c>
      <c r="L7" s="88"/>
      <c r="M7" s="88"/>
      <c r="N7" s="88"/>
    </row>
    <row r="8" spans="1:14" x14ac:dyDescent="0.25">
      <c r="A8" s="30">
        <f t="array" ref="A8:C8">MMULT(F2:H2,B2:D4)</f>
        <v>19625.098714416898</v>
      </c>
      <c r="B8" s="30">
        <v>162623.05325987143</v>
      </c>
      <c r="C8" s="30">
        <v>2409.9680016952752</v>
      </c>
      <c r="D8" s="95"/>
      <c r="E8" s="95"/>
      <c r="F8" s="31">
        <f>MMULT(A8:C8,J2:J4)</f>
        <v>18947805597.937416</v>
      </c>
      <c r="G8" s="78">
        <f>SQRT(F8)</f>
        <v>137651.02832139473</v>
      </c>
      <c r="H8" s="27"/>
      <c r="I8" s="27"/>
      <c r="J8" s="27"/>
      <c r="K8" s="88"/>
      <c r="L8" s="88"/>
      <c r="M8" s="88"/>
      <c r="N8" s="88"/>
    </row>
    <row r="9" spans="1:14" x14ac:dyDescent="0.25">
      <c r="A9" s="32"/>
      <c r="B9" s="32"/>
      <c r="C9" s="32"/>
      <c r="D9" s="32"/>
      <c r="E9" s="32"/>
      <c r="F9" s="32"/>
      <c r="G9" s="32"/>
      <c r="H9" s="32"/>
      <c r="I9" s="32"/>
      <c r="J9" s="32"/>
      <c r="K9" s="88"/>
      <c r="L9" s="88"/>
      <c r="M9" s="88"/>
      <c r="N9" s="88"/>
    </row>
    <row r="10" spans="1:14" x14ac:dyDescent="0.25">
      <c r="A10" s="27"/>
      <c r="B10" s="33" t="s">
        <v>66</v>
      </c>
      <c r="C10" s="33" t="s">
        <v>67</v>
      </c>
      <c r="D10" s="33" t="s">
        <v>68</v>
      </c>
      <c r="H10" s="27"/>
      <c r="I10" s="27"/>
      <c r="J10" s="27"/>
      <c r="K10" s="88"/>
      <c r="L10" s="88"/>
      <c r="M10" s="88"/>
      <c r="N10" s="88"/>
    </row>
    <row r="11" spans="1:14" x14ac:dyDescent="0.25">
      <c r="A11" s="33" t="s">
        <v>72</v>
      </c>
      <c r="B11" s="33">
        <v>-5.3407348713053419E-3</v>
      </c>
      <c r="C11" s="33">
        <v>-9.7668230015266898E-4</v>
      </c>
      <c r="D11" s="33">
        <v>-7.0639863681197859E-4</v>
      </c>
      <c r="E11" s="93" t="s">
        <v>80</v>
      </c>
      <c r="F11" s="93"/>
      <c r="G11" s="93"/>
      <c r="H11" s="27"/>
      <c r="I11" s="27"/>
      <c r="J11" s="27"/>
      <c r="K11" s="27"/>
      <c r="L11" s="27"/>
    </row>
    <row r="12" spans="1:14" x14ac:dyDescent="0.25">
      <c r="A12" s="33" t="s">
        <v>73</v>
      </c>
      <c r="B12" s="33">
        <v>3.3007049463081924E-2</v>
      </c>
      <c r="C12" s="33">
        <v>1.0217665123425914E-2</v>
      </c>
      <c r="D12" s="33">
        <v>2.0086440119294811E-2</v>
      </c>
      <c r="E12" s="94">
        <f>MMULT(A8:C8,A14:A16)</f>
        <v>-265.34590488375522</v>
      </c>
      <c r="F12" s="94"/>
      <c r="G12" s="94"/>
      <c r="H12" s="27"/>
      <c r="I12" s="27"/>
      <c r="J12" s="27"/>
      <c r="K12" s="27"/>
      <c r="L12" s="27"/>
    </row>
    <row r="13" spans="1:14" x14ac:dyDescent="0.25">
      <c r="A13" s="34" t="s">
        <v>81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 spans="1:14" x14ac:dyDescent="0.25">
      <c r="A14" s="34">
        <v>-5.3407348713053419E-3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 spans="1:14" x14ac:dyDescent="0.25">
      <c r="A15" s="34">
        <v>-9.7668230015266898E-4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4" x14ac:dyDescent="0.25">
      <c r="A16" s="34">
        <v>-7.0639863681197859E-4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 spans="1:12" x14ac:dyDescent="0.25">
      <c r="A17" s="27"/>
      <c r="B17" s="27"/>
      <c r="C17" s="27"/>
      <c r="D17" s="27"/>
      <c r="E17" s="27"/>
      <c r="I17" s="27"/>
      <c r="J17" s="27"/>
      <c r="K17" s="27"/>
      <c r="L17" s="27"/>
    </row>
    <row r="18" spans="1:12" x14ac:dyDescent="0.25">
      <c r="E18" s="79"/>
    </row>
  </sheetData>
  <mergeCells count="6">
    <mergeCell ref="K7:N10"/>
    <mergeCell ref="F1:H1"/>
    <mergeCell ref="A7:C7"/>
    <mergeCell ref="E11:G11"/>
    <mergeCell ref="E12:G12"/>
    <mergeCell ref="D7:E8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Monte Carlo</vt:lpstr>
      <vt:lpstr>Sim Historica</vt:lpstr>
      <vt:lpstr>Delta P</vt:lpstr>
    </vt:vector>
  </TitlesOfParts>
  <Company>ITESO A.C.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sysprep</dc:creator>
  <cp:lastModifiedBy>Angel Ma</cp:lastModifiedBy>
  <dcterms:created xsi:type="dcterms:W3CDTF">2017-09-26T12:21:08Z</dcterms:created>
  <dcterms:modified xsi:type="dcterms:W3CDTF">2018-04-20T15:46:15Z</dcterms:modified>
</cp:coreProperties>
</file>