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4"/>
  <workbookPr/>
  <mc:AlternateContent xmlns:mc="http://schemas.openxmlformats.org/markup-compatibility/2006">
    <mc:Choice Requires="x15">
      <x15ac:absPath xmlns:x15ac="http://schemas.microsoft.com/office/spreadsheetml/2010/11/ac" url="https://estintecedu-my.sharepoint.com/personal/1113788_est_intec_edu_do/Documents/"/>
    </mc:Choice>
  </mc:AlternateContent>
  <xr:revisionPtr revIDLastSave="0" documentId="8_{70F2A7A5-6997-4874-9397-BCEA59695254}" xr6:coauthVersionLast="47" xr6:coauthVersionMax="47" xr10:uidLastSave="{00000000-0000-0000-0000-000000000000}"/>
  <bookViews>
    <workbookView xWindow="-110" yWindow="-110" windowWidth="19420" windowHeight="10420" firstSheet="3" activeTab="4" xr2:uid="{8EE4462A-0EA1-4E1C-8A69-3FE9482A2322}"/>
  </bookViews>
  <sheets>
    <sheet name="Sales Analysis" sheetId="2" r:id="rId1"/>
    <sheet name="Income Statement" sheetId="1" r:id="rId2"/>
    <sheet name="Balance Sheet" sheetId="3" r:id="rId3"/>
    <sheet name="Industry Averages (Estándares)" sheetId="4" r:id="rId4"/>
    <sheet name="Análisis" sheetId="5" r:id="rId5"/>
    <sheet name="Gráficas" sheetId="6" r:id="rId6"/>
  </sheets>
  <externalReferences>
    <externalReference r:id="rId7"/>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5" l="1"/>
  <c r="F10" i="2"/>
  <c r="AG14" i="6"/>
  <c r="AG13" i="6"/>
  <c r="AG12" i="6"/>
  <c r="B77" i="6" a="1"/>
  <c r="B77" i="6" s="1"/>
  <c r="B76" i="6" a="1"/>
  <c r="B76" i="6" s="1"/>
  <c r="B75" i="6" a="1"/>
  <c r="B75" i="6" s="1"/>
  <c r="B69" i="6" a="1"/>
  <c r="B69" i="6" s="1"/>
  <c r="B71" i="6" a="1"/>
  <c r="B71" i="6" s="1"/>
  <c r="B70" i="6" a="1"/>
  <c r="B70" i="6" s="1"/>
  <c r="H14" i="5"/>
  <c r="H12" i="5"/>
  <c r="H10" i="5"/>
  <c r="G15" i="5"/>
  <c r="D15" i="5"/>
  <c r="E15" i="5"/>
  <c r="F15" i="5"/>
  <c r="C15" i="5"/>
  <c r="G13" i="5"/>
  <c r="D13" i="5"/>
  <c r="E13" i="5"/>
  <c r="F13" i="5"/>
  <c r="C13" i="5"/>
  <c r="G14" i="5"/>
  <c r="D14" i="5"/>
  <c r="E14" i="5"/>
  <c r="F14" i="5"/>
  <c r="C14" i="5"/>
  <c r="D12" i="5"/>
  <c r="E12" i="5"/>
  <c r="F12" i="5"/>
  <c r="G12" i="5"/>
  <c r="C12" i="5"/>
  <c r="F69" i="2"/>
  <c r="B71" i="2"/>
  <c r="F22" i="1"/>
  <c r="B29" i="1"/>
  <c r="C29" i="1"/>
  <c r="D29" i="1"/>
  <c r="E29" i="1"/>
  <c r="F29" i="1"/>
  <c r="J29" i="1"/>
  <c r="K29" i="1"/>
  <c r="L29" i="1"/>
  <c r="M29" i="1"/>
  <c r="N29" i="1"/>
  <c r="B23" i="1"/>
  <c r="C23" i="1"/>
  <c r="D23" i="1"/>
  <c r="E23" i="1"/>
  <c r="F23" i="1"/>
  <c r="J23" i="1"/>
  <c r="K23" i="1"/>
  <c r="L23" i="1"/>
  <c r="M23" i="1"/>
  <c r="N23" i="1"/>
  <c r="B31" i="1"/>
  <c r="C31" i="1"/>
  <c r="D31" i="1"/>
  <c r="E31" i="1"/>
  <c r="F31" i="1"/>
  <c r="J31" i="1"/>
  <c r="K31" i="1"/>
  <c r="L31" i="1"/>
  <c r="M31" i="1"/>
  <c r="N31" i="1"/>
  <c r="F34" i="1"/>
  <c r="G34" i="1"/>
  <c r="B50" i="2"/>
  <c r="I8" i="3"/>
  <c r="B15" i="3"/>
  <c r="B18" i="3" s="1"/>
  <c r="J8" i="3"/>
  <c r="K8" i="3"/>
  <c r="L8" i="3"/>
  <c r="M8" i="3"/>
  <c r="H17" i="5"/>
  <c r="H16" i="5" s="1"/>
  <c r="J31" i="3"/>
  <c r="K31" i="3"/>
  <c r="L31" i="3"/>
  <c r="M31" i="3"/>
  <c r="N31" i="3"/>
  <c r="J32" i="3"/>
  <c r="K32" i="3"/>
  <c r="L32" i="3"/>
  <c r="M32" i="3"/>
  <c r="N32" i="3"/>
  <c r="K21" i="1"/>
  <c r="L21" i="1"/>
  <c r="M21" i="1"/>
  <c r="N21" i="1"/>
  <c r="K22" i="1"/>
  <c r="L22" i="1"/>
  <c r="M22" i="1"/>
  <c r="N22" i="1"/>
  <c r="K25" i="1"/>
  <c r="L25" i="1"/>
  <c r="M25" i="1"/>
  <c r="N25" i="1"/>
  <c r="K26" i="1"/>
  <c r="L26" i="1"/>
  <c r="M26" i="1"/>
  <c r="N26" i="1"/>
  <c r="K27" i="1"/>
  <c r="L27" i="1"/>
  <c r="M27" i="1"/>
  <c r="N27" i="1"/>
  <c r="K28" i="1"/>
  <c r="L28" i="1"/>
  <c r="M28" i="1"/>
  <c r="N28" i="1"/>
  <c r="K30" i="1"/>
  <c r="L30" i="1"/>
  <c r="M30" i="1"/>
  <c r="N30" i="1"/>
  <c r="K32" i="1"/>
  <c r="L32" i="1"/>
  <c r="M32" i="1"/>
  <c r="N32" i="1"/>
  <c r="J26" i="1"/>
  <c r="J27" i="1"/>
  <c r="J28" i="1"/>
  <c r="J30" i="1"/>
  <c r="J32" i="1"/>
  <c r="J25" i="1"/>
  <c r="J22" i="1"/>
  <c r="J21" i="1"/>
  <c r="C9" i="2"/>
  <c r="D9" i="2"/>
  <c r="E9" i="2"/>
  <c r="F9" i="2"/>
  <c r="B9" i="2"/>
  <c r="D28" i="5" l="1"/>
  <c r="E28" i="5"/>
  <c r="F28" i="5"/>
  <c r="G28" i="5"/>
  <c r="C28" i="5"/>
  <c r="D27" i="5"/>
  <c r="E27" i="5"/>
  <c r="F27" i="5"/>
  <c r="G27" i="5"/>
  <c r="C27" i="5"/>
  <c r="H26" i="5"/>
  <c r="D20" i="5"/>
  <c r="E20" i="5"/>
  <c r="F20" i="5"/>
  <c r="G20" i="5"/>
  <c r="C20" i="5"/>
  <c r="H21" i="5"/>
  <c r="C18" i="5"/>
  <c r="D18" i="5"/>
  <c r="D19" i="5" s="1"/>
  <c r="E18" i="5"/>
  <c r="E19" i="5" s="1"/>
  <c r="F18" i="5"/>
  <c r="F19" i="5" s="1"/>
  <c r="G18" i="5"/>
  <c r="G19" i="5" s="1"/>
  <c r="H19" i="5"/>
  <c r="H18" i="5" s="1"/>
  <c r="H11" i="5"/>
  <c r="D16" i="5"/>
  <c r="D17" i="5" s="1"/>
  <c r="E16" i="5"/>
  <c r="E17" i="5" s="1"/>
  <c r="F16" i="5"/>
  <c r="F17" i="5" s="1"/>
  <c r="G16" i="5"/>
  <c r="G17" i="5" s="1"/>
  <c r="C16" i="5"/>
  <c r="D10" i="5"/>
  <c r="D11" i="5" s="1"/>
  <c r="E10" i="5"/>
  <c r="E11" i="5" s="1"/>
  <c r="F10" i="5"/>
  <c r="F11" i="5" s="1"/>
  <c r="G10" i="5"/>
  <c r="G11" i="5" s="1"/>
  <c r="C10" i="5"/>
  <c r="B5" i="1"/>
  <c r="B8" i="2"/>
  <c r="J34" i="3"/>
  <c r="K34" i="3"/>
  <c r="L34" i="3"/>
  <c r="M34" i="3"/>
  <c r="N34" i="3"/>
  <c r="J35" i="3"/>
  <c r="K35" i="3"/>
  <c r="L35" i="3"/>
  <c r="M35" i="3"/>
  <c r="N35" i="3"/>
  <c r="J23" i="3"/>
  <c r="K23" i="3"/>
  <c r="L23" i="3"/>
  <c r="M23" i="3"/>
  <c r="N23" i="3"/>
  <c r="J24" i="3"/>
  <c r="K24" i="3"/>
  <c r="L24" i="3"/>
  <c r="M24" i="3"/>
  <c r="N24" i="3"/>
  <c r="J25" i="3"/>
  <c r="K25" i="3"/>
  <c r="L25" i="3"/>
  <c r="M25" i="3"/>
  <c r="N25" i="3"/>
  <c r="J26" i="3"/>
  <c r="K26" i="3"/>
  <c r="L26" i="3"/>
  <c r="M26" i="3"/>
  <c r="N26" i="3"/>
  <c r="J28" i="3"/>
  <c r="K28" i="3"/>
  <c r="L28" i="3"/>
  <c r="M28" i="3"/>
  <c r="N28" i="3"/>
  <c r="J29" i="3"/>
  <c r="K29" i="3"/>
  <c r="L29" i="3"/>
  <c r="M29" i="3"/>
  <c r="N29" i="3"/>
  <c r="N22" i="3"/>
  <c r="M22" i="3"/>
  <c r="L22" i="3"/>
  <c r="K22" i="3"/>
  <c r="J22" i="3"/>
  <c r="B15" i="2"/>
  <c r="C15" i="2"/>
  <c r="C16" i="2" s="1"/>
  <c r="C17" i="2" s="1"/>
  <c r="D15" i="2"/>
  <c r="D16" i="2" s="1"/>
  <c r="D17" i="2" s="1"/>
  <c r="E15" i="2"/>
  <c r="E16" i="2" s="1"/>
  <c r="F15" i="2"/>
  <c r="F16" i="2" s="1"/>
  <c r="B16" i="2"/>
  <c r="B17" i="2" s="1"/>
  <c r="C72" i="2"/>
  <c r="B72" i="2"/>
  <c r="E70" i="2"/>
  <c r="F70" i="2"/>
  <c r="C33" i="5" l="1"/>
  <c r="B16" i="6" a="1"/>
  <c r="B16" i="6" s="1"/>
  <c r="E7" i="5"/>
  <c r="C11" i="5"/>
  <c r="B42" i="6" s="1" a="1"/>
  <c r="B42" i="6" s="1"/>
  <c r="B24" i="6" a="1"/>
  <c r="B24" i="6" s="1"/>
  <c r="C17" i="5"/>
  <c r="B43" i="6" s="1" a="1"/>
  <c r="B43" i="6" s="1"/>
  <c r="B25" i="6" a="1"/>
  <c r="B25" i="6" s="1"/>
  <c r="C19" i="5"/>
  <c r="B44" i="6" s="1" a="1"/>
  <c r="B44" i="6" s="1"/>
  <c r="B26" i="6" a="1"/>
  <c r="B26" i="6" s="1"/>
  <c r="D7" i="5"/>
  <c r="F7" i="5"/>
  <c r="G7" i="5"/>
  <c r="B11" i="1"/>
  <c r="B43" i="2"/>
  <c r="F43" i="2"/>
  <c r="I21" i="1" a="1"/>
  <c r="I21" i="1" s="1"/>
  <c r="D21" i="1"/>
  <c r="E21" i="1"/>
  <c r="F21" i="1"/>
  <c r="D22" i="1"/>
  <c r="E22" i="1"/>
  <c r="D25" i="1"/>
  <c r="E25" i="1"/>
  <c r="F25" i="1"/>
  <c r="D26" i="1"/>
  <c r="E26" i="1"/>
  <c r="F26" i="1"/>
  <c r="D27" i="1"/>
  <c r="E27" i="1"/>
  <c r="F27" i="1"/>
  <c r="D28" i="1"/>
  <c r="E28" i="1"/>
  <c r="F28" i="1"/>
  <c r="D30" i="1"/>
  <c r="E30" i="1"/>
  <c r="F30" i="1"/>
  <c r="D32" i="1"/>
  <c r="E32" i="1"/>
  <c r="F32" i="1"/>
  <c r="C21" i="1"/>
  <c r="C22" i="1"/>
  <c r="C25" i="1"/>
  <c r="C26" i="1"/>
  <c r="C27" i="1"/>
  <c r="C28" i="1"/>
  <c r="C30" i="1"/>
  <c r="C32" i="1"/>
  <c r="B22" i="1"/>
  <c r="B25" i="1"/>
  <c r="B26" i="1"/>
  <c r="B27" i="1"/>
  <c r="B28" i="1"/>
  <c r="B30" i="1"/>
  <c r="B32" i="1"/>
  <c r="B21" i="1"/>
  <c r="F15" i="3"/>
  <c r="E15" i="3"/>
  <c r="D15" i="3"/>
  <c r="C15" i="3"/>
  <c r="E11" i="3"/>
  <c r="D8" i="3"/>
  <c r="C8" i="3"/>
  <c r="B8" i="3"/>
  <c r="E43" i="2"/>
  <c r="D43" i="2"/>
  <c r="C43" i="2"/>
  <c r="F36" i="2"/>
  <c r="E36" i="2"/>
  <c r="D36" i="2"/>
  <c r="C36" i="2"/>
  <c r="B36" i="2"/>
  <c r="F29" i="2"/>
  <c r="E29" i="2"/>
  <c r="D29" i="2"/>
  <c r="C29" i="2"/>
  <c r="B29" i="2"/>
  <c r="F22" i="2"/>
  <c r="E22" i="2"/>
  <c r="D22" i="2"/>
  <c r="C22" i="2"/>
  <c r="B22" i="2"/>
  <c r="B23" i="2" s="1"/>
  <c r="B52" i="2" s="1"/>
  <c r="F8" i="2"/>
  <c r="E8" i="2"/>
  <c r="D8" i="2"/>
  <c r="C8" i="2"/>
  <c r="F5" i="1"/>
  <c r="E5" i="1"/>
  <c r="D5" i="1"/>
  <c r="C5" i="1"/>
  <c r="C25" i="5" l="1"/>
  <c r="C38" i="5"/>
  <c r="C34" i="5"/>
  <c r="C30" i="5"/>
  <c r="D33" i="5"/>
  <c r="F11" i="1"/>
  <c r="G24" i="5" s="1"/>
  <c r="G33" i="5"/>
  <c r="D11" i="1"/>
  <c r="E33" i="5"/>
  <c r="E11" i="1"/>
  <c r="F33" i="5"/>
  <c r="C24" i="5"/>
  <c r="L11" i="3"/>
  <c r="L9" i="3"/>
  <c r="L10" i="3"/>
  <c r="D11" i="3"/>
  <c r="D26" i="3" s="1"/>
  <c r="E4" i="5"/>
  <c r="L27" i="3"/>
  <c r="C18" i="3"/>
  <c r="K36" i="3" s="1"/>
  <c r="K33" i="3"/>
  <c r="D6" i="5"/>
  <c r="D5" i="5"/>
  <c r="B11" i="3"/>
  <c r="B33" i="3" s="1"/>
  <c r="C4" i="5"/>
  <c r="J27" i="3"/>
  <c r="M27" i="3"/>
  <c r="F21" i="5"/>
  <c r="F29" i="5"/>
  <c r="E18" i="3"/>
  <c r="M36" i="3" s="1"/>
  <c r="F26" i="5"/>
  <c r="F5" i="5"/>
  <c r="F6" i="5"/>
  <c r="M33" i="3"/>
  <c r="F4" i="5"/>
  <c r="D18" i="3"/>
  <c r="L36" i="3" s="1"/>
  <c r="L33" i="3"/>
  <c r="E5" i="5"/>
  <c r="E6" i="5"/>
  <c r="C11" i="3"/>
  <c r="D26" i="5" s="1"/>
  <c r="D4" i="5"/>
  <c r="K27" i="3"/>
  <c r="C6" i="5"/>
  <c r="J36" i="3"/>
  <c r="J33" i="3"/>
  <c r="C5" i="5"/>
  <c r="F18" i="3"/>
  <c r="N36" i="3" s="1"/>
  <c r="G6" i="5"/>
  <c r="G5" i="5"/>
  <c r="N33" i="3"/>
  <c r="E24" i="3"/>
  <c r="E34" i="3"/>
  <c r="E28" i="3"/>
  <c r="C31" i="3"/>
  <c r="E22" i="3"/>
  <c r="E26" i="3"/>
  <c r="E25" i="3"/>
  <c r="D22" i="3"/>
  <c r="E23" i="3"/>
  <c r="E27" i="3"/>
  <c r="D33" i="3"/>
  <c r="E29" i="3"/>
  <c r="E32" i="3"/>
  <c r="B34" i="3"/>
  <c r="C27" i="3"/>
  <c r="E30" i="3"/>
  <c r="E31" i="3"/>
  <c r="C34" i="3"/>
  <c r="D30" i="3"/>
  <c r="E33" i="3"/>
  <c r="C33" i="3"/>
  <c r="E35" i="3"/>
  <c r="C24" i="3"/>
  <c r="C26" i="3"/>
  <c r="E10" i="2"/>
  <c r="E69" i="2" s="1"/>
  <c r="E50" i="2"/>
  <c r="D10" i="2"/>
  <c r="D69" i="2" s="1"/>
  <c r="D50" i="2"/>
  <c r="C10" i="2"/>
  <c r="C69" i="2" s="1"/>
  <c r="C50" i="2"/>
  <c r="B44" i="2"/>
  <c r="C44" i="2"/>
  <c r="B24" i="2"/>
  <c r="D44" i="2"/>
  <c r="B37" i="2"/>
  <c r="B30" i="2"/>
  <c r="B53" i="2" s="1"/>
  <c r="C37" i="2"/>
  <c r="C30" i="2"/>
  <c r="C53" i="2" s="1"/>
  <c r="C23" i="2"/>
  <c r="D30" i="2"/>
  <c r="D23" i="2"/>
  <c r="E30" i="2"/>
  <c r="F37" i="2"/>
  <c r="F44" i="2"/>
  <c r="F30" i="2"/>
  <c r="F23" i="2"/>
  <c r="E51" i="2"/>
  <c r="F51" i="2"/>
  <c r="E37" i="2"/>
  <c r="E23" i="2"/>
  <c r="D37" i="2"/>
  <c r="E44" i="2"/>
  <c r="C11" i="1"/>
  <c r="G34" i="5" l="1"/>
  <c r="F37" i="5"/>
  <c r="F25" i="5"/>
  <c r="F38" i="5"/>
  <c r="F30" i="5"/>
  <c r="F34" i="5"/>
  <c r="D25" i="5"/>
  <c r="D34" i="5"/>
  <c r="D30" i="5"/>
  <c r="D38" i="5"/>
  <c r="E13" i="1"/>
  <c r="E15" i="1" s="1"/>
  <c r="D13" i="1"/>
  <c r="E25" i="5"/>
  <c r="E30" i="5"/>
  <c r="E38" i="5"/>
  <c r="E34" i="5"/>
  <c r="G25" i="5"/>
  <c r="G30" i="5"/>
  <c r="F13" i="1"/>
  <c r="F15" i="1" s="1"/>
  <c r="F24" i="5"/>
  <c r="G38" i="5"/>
  <c r="E24" i="5"/>
  <c r="D24" i="5"/>
  <c r="E26" i="5"/>
  <c r="M30" i="3"/>
  <c r="B32" i="3"/>
  <c r="B36" i="3"/>
  <c r="B24" i="3"/>
  <c r="D31" i="3"/>
  <c r="D24" i="3"/>
  <c r="C22" i="3"/>
  <c r="B30" i="3"/>
  <c r="D32" i="3"/>
  <c r="C26" i="5"/>
  <c r="D27" i="3"/>
  <c r="C25" i="3"/>
  <c r="C28" i="3"/>
  <c r="B35" i="3"/>
  <c r="D25" i="3"/>
  <c r="B28" i="3"/>
  <c r="B26" i="3"/>
  <c r="C23" i="3"/>
  <c r="D35" i="3"/>
  <c r="B25" i="3"/>
  <c r="C35" i="3"/>
  <c r="F8" i="3"/>
  <c r="I10" i="3"/>
  <c r="J30" i="3"/>
  <c r="I11" i="3"/>
  <c r="I9" i="3"/>
  <c r="K10" i="3"/>
  <c r="L30" i="3"/>
  <c r="K11" i="3"/>
  <c r="K9" i="3"/>
  <c r="J10" i="3"/>
  <c r="J9" i="3"/>
  <c r="K30" i="3"/>
  <c r="J11" i="3"/>
  <c r="B27" i="3"/>
  <c r="B7" i="6" a="1"/>
  <c r="B7" i="6" s="1"/>
  <c r="B23" i="3"/>
  <c r="B31" i="3"/>
  <c r="C37" i="5"/>
  <c r="C29" i="5"/>
  <c r="B22" i="3"/>
  <c r="C21" i="5"/>
  <c r="B29" i="3"/>
  <c r="E36" i="3"/>
  <c r="C36" i="3"/>
  <c r="D36" i="3"/>
  <c r="C29" i="3"/>
  <c r="D29" i="5"/>
  <c r="D37" i="5"/>
  <c r="D21" i="5"/>
  <c r="C30" i="3"/>
  <c r="C32" i="3"/>
  <c r="D29" i="3"/>
  <c r="E21" i="5"/>
  <c r="E29" i="5"/>
  <c r="E37" i="5"/>
  <c r="D23" i="3"/>
  <c r="D28" i="3"/>
  <c r="D34" i="3"/>
  <c r="E31" i="2"/>
  <c r="E53" i="2"/>
  <c r="E45" i="2"/>
  <c r="E74" i="2" s="1"/>
  <c r="E55" i="2"/>
  <c r="D24" i="2"/>
  <c r="D71" i="2" s="1"/>
  <c r="D52" i="2"/>
  <c r="D38" i="2"/>
  <c r="D73" i="2" s="1"/>
  <c r="D54" i="2"/>
  <c r="B70" i="2"/>
  <c r="B51" i="2"/>
  <c r="F38" i="2"/>
  <c r="F73" i="2" s="1"/>
  <c r="F54" i="2"/>
  <c r="C38" i="2"/>
  <c r="C73" i="2" s="1"/>
  <c r="C54" i="2"/>
  <c r="D45" i="2"/>
  <c r="D74" i="2" s="1"/>
  <c r="D55" i="2"/>
  <c r="F24" i="2"/>
  <c r="F71" i="2" s="1"/>
  <c r="F52" i="2"/>
  <c r="C70" i="2"/>
  <c r="C51" i="2"/>
  <c r="B10" i="2"/>
  <c r="B69" i="2" s="1"/>
  <c r="B45" i="2"/>
  <c r="B74" i="2" s="1"/>
  <c r="B55" i="2"/>
  <c r="B38" i="2"/>
  <c r="B73" i="2" s="1"/>
  <c r="B54" i="2"/>
  <c r="D31" i="2"/>
  <c r="D53" i="2"/>
  <c r="E24" i="2"/>
  <c r="E71" i="2" s="1"/>
  <c r="E52" i="2"/>
  <c r="F31" i="2"/>
  <c r="F53" i="2"/>
  <c r="D70" i="2"/>
  <c r="D51" i="2"/>
  <c r="F50" i="2"/>
  <c r="E38" i="2"/>
  <c r="E73" i="2" s="1"/>
  <c r="E54" i="2"/>
  <c r="F45" i="2"/>
  <c r="F74" i="2" s="1"/>
  <c r="F55" i="2"/>
  <c r="C24" i="2"/>
  <c r="C71" i="2" s="1"/>
  <c r="C52" i="2"/>
  <c r="C45" i="2"/>
  <c r="C74" i="2" s="1"/>
  <c r="C55" i="2"/>
  <c r="C13" i="1"/>
  <c r="B13" i="1"/>
  <c r="B62" i="6" l="1" a="1"/>
  <c r="B62" i="6" s="1"/>
  <c r="K4" i="6" a="1"/>
  <c r="K4" i="6" s="1"/>
  <c r="B14" i="6" a="1"/>
  <c r="B14" i="6" s="1"/>
  <c r="C15" i="1"/>
  <c r="F35" i="5"/>
  <c r="F36" i="5"/>
  <c r="D15" i="1"/>
  <c r="F11" i="3"/>
  <c r="F27" i="3" s="1"/>
  <c r="G4" i="5"/>
  <c r="N27" i="3"/>
  <c r="G35" i="5"/>
  <c r="G36" i="5"/>
  <c r="F33" i="1"/>
  <c r="F56" i="2"/>
  <c r="F63" i="2" s="1"/>
  <c r="C56" i="2"/>
  <c r="C62" i="2" s="1"/>
  <c r="M20" i="2"/>
  <c r="F72" i="2"/>
  <c r="K20" i="2"/>
  <c r="D72" i="2"/>
  <c r="E56" i="2"/>
  <c r="B56" i="2"/>
  <c r="D56" i="2"/>
  <c r="D63" i="2" s="1"/>
  <c r="L20" i="2"/>
  <c r="E72" i="2"/>
  <c r="E33" i="1"/>
  <c r="F16" i="1"/>
  <c r="B15" i="1"/>
  <c r="L33" i="1" l="1"/>
  <c r="E35" i="5"/>
  <c r="D33" i="1"/>
  <c r="E36" i="5"/>
  <c r="J33" i="1"/>
  <c r="C35" i="5"/>
  <c r="C36" i="5"/>
  <c r="K3" i="6" a="1"/>
  <c r="K3" i="6" s="1"/>
  <c r="K33" i="1"/>
  <c r="D35" i="5"/>
  <c r="D36" i="5"/>
  <c r="E16" i="1"/>
  <c r="M33" i="1"/>
  <c r="N33" i="1"/>
  <c r="N30" i="3"/>
  <c r="M11" i="3"/>
  <c r="M10" i="3"/>
  <c r="M9" i="3"/>
  <c r="F34" i="3"/>
  <c r="F22" i="3"/>
  <c r="F28" i="3"/>
  <c r="F36" i="3"/>
  <c r="F24" i="3"/>
  <c r="F23" i="3"/>
  <c r="G26" i="5"/>
  <c r="F31" i="3"/>
  <c r="F35" i="3"/>
  <c r="F26" i="3"/>
  <c r="F30" i="3"/>
  <c r="F25" i="3"/>
  <c r="G37" i="5"/>
  <c r="F33" i="3"/>
  <c r="F29" i="3"/>
  <c r="G29" i="5"/>
  <c r="B17" i="6" s="1" a="1"/>
  <c r="B17" i="6" s="1"/>
  <c r="F32" i="3"/>
  <c r="G21" i="5"/>
  <c r="B63" i="2"/>
  <c r="B60" i="2"/>
  <c r="C64" i="2"/>
  <c r="C65" i="2"/>
  <c r="C61" i="2"/>
  <c r="C60" i="2"/>
  <c r="C63" i="2"/>
  <c r="B64" i="2"/>
  <c r="D61" i="2"/>
  <c r="E64" i="2"/>
  <c r="E61" i="2"/>
  <c r="E60" i="2"/>
  <c r="F65" i="2"/>
  <c r="F64" i="2"/>
  <c r="E62" i="2"/>
  <c r="F60" i="2"/>
  <c r="D64" i="2"/>
  <c r="D60" i="2"/>
  <c r="B62" i="2"/>
  <c r="D62" i="2"/>
  <c r="E65" i="2"/>
  <c r="F62" i="2"/>
  <c r="F61" i="2"/>
  <c r="D65" i="2"/>
  <c r="B65" i="2"/>
  <c r="E63" i="2"/>
  <c r="B61" i="2"/>
  <c r="B33" i="1"/>
  <c r="C33" i="1"/>
  <c r="C16" i="1"/>
  <c r="D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<sst xmlns="http://schemas.openxmlformats.org/spreadsheetml/2006/main" count="404" uniqueCount="239">
  <si>
    <t>SALES ANALYSIS</t>
  </si>
  <si>
    <t>TV-LCD</t>
  </si>
  <si>
    <t>Unit Price</t>
  </si>
  <si>
    <t>Unit Cost</t>
  </si>
  <si>
    <t>Quantity</t>
  </si>
  <si>
    <t>Total sales</t>
  </si>
  <si>
    <t>Profit</t>
  </si>
  <si>
    <t>Margen de Beneficio Bruto</t>
  </si>
  <si>
    <t>TV-Plasma</t>
  </si>
  <si>
    <t>DVD-HD</t>
  </si>
  <si>
    <t>Unit price</t>
  </si>
  <si>
    <t>Unit cost</t>
  </si>
  <si>
    <t>DVD-Blue Ray</t>
  </si>
  <si>
    <t>Cable Sets</t>
  </si>
  <si>
    <t>Home Theatre</t>
  </si>
  <si>
    <t xml:space="preserve">Ganancia - Gemini Electronics  </t>
  </si>
  <si>
    <t>Total</t>
  </si>
  <si>
    <t>Composición de los productos en el total de profit</t>
  </si>
  <si>
    <t xml:space="preserve">Margen de beneficio bruto por producto - Gemini Electronics  </t>
  </si>
  <si>
    <t>INCOME STATEMENT</t>
  </si>
  <si>
    <t>Sales</t>
  </si>
  <si>
    <t>Cost of Goods Sold</t>
  </si>
  <si>
    <t>Gross Profit</t>
  </si>
  <si>
    <t>Operating Costs</t>
  </si>
  <si>
    <t>Utilidad neta</t>
  </si>
  <si>
    <t>Selling and Distribution</t>
  </si>
  <si>
    <t>% Utilidad neta</t>
  </si>
  <si>
    <t>R&amp;D</t>
  </si>
  <si>
    <t>Administration</t>
  </si>
  <si>
    <t>Amortization</t>
  </si>
  <si>
    <t>Operating Profit</t>
  </si>
  <si>
    <t>Interest</t>
  </si>
  <si>
    <t>Earnings Before Taxes</t>
  </si>
  <si>
    <t>Taxes</t>
  </si>
  <si>
    <t>Análisis Vertical - Estado de Resultados</t>
  </si>
  <si>
    <t>Análisis Horizontal (Tendencia número índice) - Estado de Resultados</t>
  </si>
  <si>
    <t>Estándar (2009)</t>
  </si>
  <si>
    <t>Ventas</t>
  </si>
  <si>
    <t>Costo de bienes vendidos</t>
  </si>
  <si>
    <t>Utilidad bruta</t>
  </si>
  <si>
    <t>Costos operativos</t>
  </si>
  <si>
    <t>Venta y distribución</t>
  </si>
  <si>
    <t>Investigación y desarrollo</t>
  </si>
  <si>
    <t>Administración</t>
  </si>
  <si>
    <t>Amortización</t>
  </si>
  <si>
    <t>Utilidad operativa (EBIT)</t>
  </si>
  <si>
    <t>Intereses</t>
  </si>
  <si>
    <t>Utilidad antes de impuestos</t>
  </si>
  <si>
    <t>Tasa impositiva</t>
  </si>
  <si>
    <t>BALANCE SHEETS</t>
  </si>
  <si>
    <t>Cash</t>
  </si>
  <si>
    <t>A/R</t>
  </si>
  <si>
    <t>Parts Inventory</t>
  </si>
  <si>
    <t>WIP Inventory</t>
  </si>
  <si>
    <t>Finished Goods Inventory</t>
  </si>
  <si>
    <t>Total Current Assets</t>
  </si>
  <si>
    <t>L, P, &amp; E, Net</t>
  </si>
  <si>
    <t>Intangibles</t>
  </si>
  <si>
    <t>Total Assets</t>
  </si>
  <si>
    <t>A/P</t>
  </si>
  <si>
    <t>Current Portion of LT Debt</t>
  </si>
  <si>
    <t>Total Current Liabilities</t>
  </si>
  <si>
    <t>Long-term Debt</t>
  </si>
  <si>
    <t>Shareholer's Equity</t>
  </si>
  <si>
    <t>Total Liabilities and Equities</t>
  </si>
  <si>
    <t>Análisis Vertical - Estado de Situación</t>
  </si>
  <si>
    <t>Análisis Horizontal (Tendencia número índice) - Estado de Situación</t>
  </si>
  <si>
    <t>Efectivo</t>
  </si>
  <si>
    <t>Cuentas por cobrar</t>
  </si>
  <si>
    <t>Inventario de partes</t>
  </si>
  <si>
    <t>Inventario en proceso</t>
  </si>
  <si>
    <t>Inventario de productos terminados</t>
  </si>
  <si>
    <t>Total de activos corrientes</t>
  </si>
  <si>
    <t>Propiedad, planta y equipo, neto</t>
  </si>
  <si>
    <t>Activos intangibles</t>
  </si>
  <si>
    <t>Total de activos</t>
  </si>
  <si>
    <t>Cuentas por pagar</t>
  </si>
  <si>
    <t>Porción corriente deuda a largo plazo</t>
  </si>
  <si>
    <t>Total de pasivos corrientes</t>
  </si>
  <si>
    <t>Deuda a largo plazo</t>
  </si>
  <si>
    <t>Patrimonio de los accionistas</t>
  </si>
  <si>
    <t>Total de pasivos y patrimonio</t>
  </si>
  <si>
    <t>INDUSTRY AVERAGES</t>
  </si>
  <si>
    <t>Key Financial Ratios</t>
  </si>
  <si>
    <t>Industry Averages 2009</t>
  </si>
  <si>
    <t>Vertical Analysis (%)</t>
  </si>
  <si>
    <t>Balance Sheet 2009</t>
  </si>
  <si>
    <t>Income Statement 2009</t>
  </si>
  <si>
    <t>Current Ratio</t>
  </si>
  <si>
    <t>X</t>
  </si>
  <si>
    <t>Cash Ratio</t>
  </si>
  <si>
    <t>Accounts Receivable</t>
  </si>
  <si>
    <t>Costs of Goods Sold</t>
  </si>
  <si>
    <t>Parts Inv Turnover in Days</t>
  </si>
  <si>
    <t>days</t>
  </si>
  <si>
    <t>WP Inv Turnover in Days</t>
  </si>
  <si>
    <t>FG Inv Turnover in Days</t>
  </si>
  <si>
    <t>A/R Turnover in Days</t>
  </si>
  <si>
    <t>A/P Turnover in Days</t>
  </si>
  <si>
    <t>Land, Plan &amp; Equipment, Net</t>
  </si>
  <si>
    <t>Cash Conversion Cycle</t>
  </si>
  <si>
    <t>Other Assets</t>
  </si>
  <si>
    <t>Depreciation</t>
  </si>
  <si>
    <t>Fixed Assets Turnover</t>
  </si>
  <si>
    <t>Total Assets Turnover</t>
  </si>
  <si>
    <t>Debt Ratio</t>
  </si>
  <si>
    <t>Accounts Payable</t>
  </si>
  <si>
    <t>Times Interest Earned</t>
  </si>
  <si>
    <t>Gross Profit Margin</t>
  </si>
  <si>
    <t>Net Income</t>
  </si>
  <si>
    <t>Operating Profit Margin</t>
  </si>
  <si>
    <t>Net Profit Margin</t>
  </si>
  <si>
    <t>Shareholder's Equity</t>
  </si>
  <si>
    <t>Return on Assets</t>
  </si>
  <si>
    <t>Total Liabilities and Equity</t>
  </si>
  <si>
    <t>Return on Equity</t>
  </si>
  <si>
    <t>Indicadores Financieros - Gemini Electronics</t>
  </si>
  <si>
    <t>Indicadores de Liquidez</t>
  </si>
  <si>
    <t>Indicador</t>
  </si>
  <si>
    <t>Fórmula</t>
  </si>
  <si>
    <t>Interpretación</t>
  </si>
  <si>
    <t>Razón corriente</t>
  </si>
  <si>
    <t>Activos corrientes / Pasivos corrientes</t>
  </si>
  <si>
    <t>La razón corriente muestra una buena capacidad de la empresa para cubrir sus pasivos a corto plazo, manteniéndose estable entre 2.22 y 2.68, aunque el estándar de 2009 (2.84) sugiere que podría mejorar aún más.</t>
  </si>
  <si>
    <t>Prueba ácida</t>
  </si>
  <si>
    <t>Activos corrientes - Inventario / Pasivos corrientes</t>
  </si>
  <si>
    <t>La prueba ácida revela que la empresa tiene suficiente liquidez rápida para cubrir sus pasivos sin depender de inventarios, con valores aceptables entre 1.10 y 1.38.</t>
  </si>
  <si>
    <t>Razón de efectivo</t>
  </si>
  <si>
    <t>Efectivo + Inversiones temporales / Pasivos corrientes</t>
  </si>
  <si>
    <t>La razón de efectivo, que mide la capacidad de cubrir pasivos solo con efectivo, muestra una situación moderada, con valores entre 0.54 y 0.75, pero está lejos del estándar de 0.05 en 2009, lo que podría reflejar ajustes en la industria.</t>
  </si>
  <si>
    <t>Ciclo de conversión del efectivo</t>
  </si>
  <si>
    <t>(DPI + PPC) - PPP</t>
  </si>
  <si>
    <t>El ciclo de conversión del efectivo ha aumentado en algunos años, mostrando que la empresa está tardando más en convertir sus inventarios y cuentas por cobrar en efectivo, con un pico de 61.12 días en 2007 y una mejora a 49.96 días en 2009, aunque aún lejos del estándar de 192.81 días.</t>
  </si>
  <si>
    <t>Indicadores de Actividad (Rotación)</t>
  </si>
  <si>
    <t>Rotación de inventario (terminado)</t>
  </si>
  <si>
    <t>Costo de bienes vendidos / Inventario de productos terminados</t>
  </si>
  <si>
    <t>La empresa mantiene una rotación bastante estable entre 3.25 y 4.97 en los años observados, por encima del estándar de 1.94 en 2009, lo que sugiere una gestión eficiente del inventario. A pesar de esto, un valor más alto en 2008 y 2009 indica una mejora en la velocidad de conversión de inventario en ventas.</t>
  </si>
  <si>
    <t>Dias promedio de inventario (terminado)</t>
  </si>
  <si>
    <t>Número de días del periodo (365)/ Rotación de inventario</t>
  </si>
  <si>
    <t>La empresa reduce estos días de 112.33 en 2006 a 73.43 en 2009, lo que indica una mejora en la gestión de inventarios, aunque aún está por debajo del estándar de 188.33 días, lo que podría sugerir una mayor eficiencia que la media de la industria.</t>
  </si>
  <si>
    <t>Rotación de inventario (en partes)</t>
  </si>
  <si>
    <t>Costo de bienes vendidos / Inventario de productos en partes</t>
  </si>
  <si>
    <t>Dias promedio de inventario (en partes)</t>
  </si>
  <si>
    <t>365 / Rotacion de inventario en partes</t>
  </si>
  <si>
    <t>Rotacion de inventario (en proceso)</t>
  </si>
  <si>
    <t>Costo de bienes vendidos / Inventario de productos en proceso</t>
  </si>
  <si>
    <t>Dias promedio de inventario (en proceso)</t>
  </si>
  <si>
    <t>365 / Rotacion de inventario en proceso</t>
  </si>
  <si>
    <t>Rotación de cuentas por cobrar</t>
  </si>
  <si>
    <t>Ingresos anuales a crédito / Cuentas por cobrar promedio</t>
  </si>
  <si>
    <t>La empresa aumenta su rotación de 6.76 en 2005 a 9.09 en 2009, lo que indica que está cobrando más rápidamente sus cuentas, aunque aún por debajo del estándar de 11.99, lo que sugiere margen de mejora en la gestión de cobros.</t>
  </si>
  <si>
    <t>Periodo promedio de cobro</t>
  </si>
  <si>
    <t>Número de días del periodo (365) / Rotación de CXC</t>
  </si>
  <si>
    <t>La empresa mejora significativamente este tiempo, de 54 días en 2005 a 40.16 días en 2009, acercándose al estándar de 30.44 días, lo que indica un avance en la eficiencia de cobro.</t>
  </si>
  <si>
    <t>Rotación de cuentas por pagar</t>
  </si>
  <si>
    <t>Compras anuales a crédito / Cuentas por pagar promedio</t>
  </si>
  <si>
    <t>La rotación ha mejorado de 3.13 en 2005 a 5.74 en 2009, lo que indica que la empresa está pagando más rápido a sus proveedores, aunque el estándar de 32.85 en 2009 sugiere que podría haber margen de mejora en la gestión de pagos.</t>
  </si>
  <si>
    <t>Periodo promedio de pago</t>
  </si>
  <si>
    <t>Número de días del periodo (365)/ Rotación CXP</t>
  </si>
  <si>
    <t>Los días promedio de pago han disminuido de 116.51 en 2005 a 63.63 en 2009, lo que refleja una mejora en el cumplimiento de las obligaciones de pago, aunque sigue por encima del estándar de 11.11 días.</t>
  </si>
  <si>
    <t>Rotación de activos fijos</t>
  </si>
  <si>
    <t>Ingresos anuales / Promedio de activos fijos</t>
  </si>
  <si>
    <t>La empresa ha mantenido una buena rotación de activos fijos, con valores que fluctúan entre 3.01 y 6.66, mostrando una utilización eficiente de los activos fijos, claramente por encima del estándar de 2.42.</t>
  </si>
  <si>
    <t>Rotación de activos totales</t>
  </si>
  <si>
    <t>Ingresos anuales / Promedio de activos totales</t>
  </si>
  <si>
    <t>La empresa muestra una rotación creciente de 1.03 en 2005 a 1.46 en 2008, lo que indica un uso eficiente de los activos, consistentemente por encima del estándar de 1, reflejando una buena gestión de sus recursos en general.</t>
  </si>
  <si>
    <t>Indicadores de Solvencia</t>
  </si>
  <si>
    <t>Grado de Apalancamiento Operativo (GAO)</t>
  </si>
  <si>
    <t>Utilidad bruta / EBIT</t>
  </si>
  <si>
    <t>La tendencia creciente del GAO indica que Gemini Electronics está dependiendo cada vez más de sus costos fijos para generar ingresos, lo que aumenta su riesgo operativo. Un GAO elevado sugiere que la empresa podría beneficiarse significativamente de un aumento en las ventas, pero también que las utilidades operativas podrían disminuir rápidamente si las ventas caen. Este tipo de apalancamiento operativo puede ser ventajoso en tiempos de crecimiento, pero arriesgado si las ventas son inestables o si el mercado se vuelve más competitivo.</t>
  </si>
  <si>
    <t>Grado de Apalancamiento Financiero (GAF)</t>
  </si>
  <si>
    <t>EBIT / EBIT - Intereses</t>
  </si>
  <si>
    <t>El GAF muestra una tendencia relativamente estable entre 2005 y 2009, oscilando entre 1.17 y 1.28. Esto indica que la empresa mantiene un nivel moderado de apalancamiento financiero, lo que significa que por cada aumento del 1% en el EBIT, la utilidad neta después de intereses aumenta entre 1.17% y 1.28%. El aumento gradual sugiere que la empresa está dependiendo ligeramente más de la deuda para financiar sus operaciones. Aunque el GAF no es elevado, un apalancamiento mayor puede conllevar más riesgo financiero en periodos de baja rentabilidad, ya que mayores intereses tendrían un impacto negativo en las utilidades netas. Sin embargo, su estabilidad indica que Gemini ha manejado bien sus gastos financieros en relación con sus utilidades operativas.</t>
  </si>
  <si>
    <t>Razón de endeudamiento</t>
  </si>
  <si>
    <t>Pasivos totales / Total de activos</t>
  </si>
  <si>
    <t>Mide el porcentaje de los activos totales financiados por pasivos. La empresa ha mantenido valores entre 0.63 y 0.71, lo que indica que entre el 63% y 71% de los activos son financiados con deuda. Aunque está por encima del estándar de 0.5 en 2009, lo que sugiere un nivel de endeudamiento mayor al promedio esperado.</t>
  </si>
  <si>
    <t>Deuda a capital</t>
  </si>
  <si>
    <t>Total de deuda / Total de deuda + Patrimonio</t>
  </si>
  <si>
    <t>Este indicador muestra la proporción de deuda en relación con el total de capital (deuda más patrimonio). La empresa mantiene una proporción creciente de deuda a capital, alcanzando 0.64 en 2007, pero disminuyendo ligeramente a 0.56 en 2009, lo que indica una ligera reducción en la dependencia de deuda en relación con el capital total.</t>
  </si>
  <si>
    <t>Deuda a patrimonio</t>
  </si>
  <si>
    <t>Total de deuda / Patrimonio</t>
  </si>
  <si>
    <t>Mide la cantidad de deuda en comparación con el patrimonio de los accionistas. La empresa muestra un incremento en este indicador, de 1.15 en 2005 a 1.78 en 2007, pero luego desciende a 1.28 en 2009. Esto indica que la empresa tiene más deuda que patrimonio, pero ha mejorado su posición con respecto a la deuda en los últimos años.</t>
  </si>
  <si>
    <t>Apalancamiento financiero</t>
  </si>
  <si>
    <t>Activos totales / Patrimonio de los accionistas</t>
  </si>
  <si>
    <t>Este indicador refleja cuánto están apalancados los activos totales en relación con el patrimonio. Los valores han oscilado entre 2.70 y 3.42, lo que indica un uso elevado de la deuda para financiar los activos.</t>
  </si>
  <si>
    <t>Cobertura de intereses</t>
  </si>
  <si>
    <t>Utilidad operativa (EBIT) / Intereses</t>
  </si>
  <si>
    <t>Mide cuántas veces la empresa puede cubrir sus pagos de intereses con sus utilidades operativas. La empresa muestra una capacidad relativamente buena para cubrir sus intereses, con valores entre 4.63 y 6.87 durante el periodo, todos por encima del estándar de 3.21 en 2009, lo que indica que, a pesar de su endeudamiento, la empresa genera suficientes ingresos para cumplir con sus obligaciones de intereses.</t>
  </si>
  <si>
    <t>Indicadores de Rentabilidad</t>
  </si>
  <si>
    <t>Margen bruto</t>
  </si>
  <si>
    <t>Utilidad bruta / Ingresos totales</t>
  </si>
  <si>
    <t>La empresa mantuvo un margen bruto estable entre 0.38 y 0.42 en los primeros años, pero cayó a 0.34 en 2009, alineándose con el estándar de 0.38. Esta caída sugiere que los costos de producción aumentaron o que los precios de venta disminuyeron.</t>
  </si>
  <si>
    <t>Margen operativo</t>
  </si>
  <si>
    <t>Utilidad operativa (EBIT) / Ingresos totales</t>
  </si>
  <si>
    <t>La empresa mostró un descenso en su margen operativo, de 0.16 en 2005 a 0.11 en 2009, por debajo del estándar de 0.0741 en 2009, lo que refleja una disminución en la rentabilidad operativa y un aumento en los costos operativos o en las dificultades para generar ingresos adicionales.</t>
  </si>
  <si>
    <t>Margen de beneficio neto</t>
  </si>
  <si>
    <t>Utilidad neta / Ingresos totales</t>
  </si>
  <si>
    <t>Este indicador ha disminuido de 0.09 en 2005 a 0.06 en 2009, quedando aún por encima del estándar de 0.0332. La caída en el margen neto refleja una mayor carga de costos, impuestos o intereses, lo que ha reducido las utilidades netas en relación con las ventas.</t>
  </si>
  <si>
    <t>Rendimiento sobre activos (ROA)</t>
  </si>
  <si>
    <t>Utilidad neta / Promedio de activos totales</t>
  </si>
  <si>
    <t>El ROA pasó de 0.09 en 2005 a 0.08 en 2009, lo que indica una ligera disminución en la eficiencia de la empresa para generar beneficios a partir de sus activos. A pesar de la caída, se mantiene por encima del estándar de 0.0332, lo que sugiere que la empresa sigue siendo más rentable que la media de la industria en el uso de sus activos.</t>
  </si>
  <si>
    <t>ROA Operativo</t>
  </si>
  <si>
    <t>Utilidad operativa / Promedio de activos totales</t>
  </si>
  <si>
    <t>La empresa mostró una disminución en su ROA operativo, de 0.16 en 2005 a 0.15 en 2009, lo que indica una disminución en la eficiencia para generar utilidades operativas a partir de los activos, aunque sigue siendo bastante superior al estándar de 0.0332.</t>
  </si>
  <si>
    <t>Rendimiento sobre capital (ROE)</t>
  </si>
  <si>
    <t>Utilidad operativa / Deuda a CP y LP + Capital</t>
  </si>
  <si>
    <t>El ROE mostró una tendencia decreciente, de 0.20 en 2005 a 0.18 en 2009, lo que sugiere que la empresa está generando menos beneficios por cada unidad de capital en comparación con años anteriores. Sin embargo, sigue siendo significativamente mayor que el estándar de 0.066, lo que indica que la empresa sigue proporcionando un buen retorno a sus accionistas, aunque en descenso.</t>
  </si>
  <si>
    <t>Depreciación y Amortización</t>
  </si>
  <si>
    <t>Liquidez</t>
  </si>
  <si>
    <t>ROA</t>
  </si>
  <si>
    <t>RC (Estándar 2009)</t>
  </si>
  <si>
    <t>ROE</t>
  </si>
  <si>
    <t>RE (Estándar 2009)</t>
  </si>
  <si>
    <t>Ciclo Conversion de Efectivo</t>
  </si>
  <si>
    <t>Deuda Total</t>
  </si>
  <si>
    <t>Cuentas por Pagar</t>
  </si>
  <si>
    <t>CI (Estándar 2009)</t>
  </si>
  <si>
    <t>Deuda a Patrimonio</t>
  </si>
  <si>
    <t>Rotación de inventario</t>
  </si>
  <si>
    <t>CCE (Gráfica 3)</t>
  </si>
  <si>
    <t>Dias promedio de inventario</t>
  </si>
  <si>
    <t>Rentabilidad (Gráfica 1)</t>
  </si>
  <si>
    <t>Margen Bruto</t>
  </si>
  <si>
    <t>Estándar Margen Bruto (2009)</t>
  </si>
  <si>
    <t>Margen Operativo</t>
  </si>
  <si>
    <t>Estándar Margen Operativo (2009)</t>
  </si>
  <si>
    <t>Margen de Beneficio Neto</t>
  </si>
  <si>
    <t>Estándar Margen Beneficio Neto (2009)</t>
  </si>
  <si>
    <t>Riesgo Operativo y Financiero (Gráfica 4)</t>
  </si>
  <si>
    <t>GAO</t>
  </si>
  <si>
    <t>GAF</t>
  </si>
  <si>
    <t>Grafica de Eficiencia de Inventarios</t>
  </si>
  <si>
    <t>RI en partes</t>
  </si>
  <si>
    <t>RI en proceso</t>
  </si>
  <si>
    <t>RI terminado</t>
  </si>
  <si>
    <t>Grafica de Periodo promedio de Inventarios</t>
  </si>
  <si>
    <t>PPI en partes</t>
  </si>
  <si>
    <t>PPI en proceso</t>
  </si>
  <si>
    <t>PPI terminado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</si>
</sst>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_(* #,##0_);_(* \(#,##0\);_(* &quot;-&quot;??_);_(@_)"/>
    <numFmt numFmtId="167" formatCode="_(&quot;$&quot;* #,##0_);_(&quot;$&quot;* \(#,##0\);_(&quot;$&quot;* &quot;-&quot;??_);_(@_)"/>
  </numFmts>
  <fonts count="12">
    <font>
      <sz val="11"/>
      <color theme="1"/>
      <name val="Calibri"/>
      <family val="2"/>
      <scheme val="minor"/>
    </font>
    <font>
      <sz val="11"/>
      <color theme="1"/>
      <name val="Calibri"/>
      <family val="2"/>
      <scheme val="minor"/>
    </font>
    <font>
      <b/>
      <sz val="12"/>
      <color theme="1"/>
      <name val="Times New Roman"/>
      <family val="1"/>
    </font>
    <font>
      <sz val="12"/>
      <color theme="1"/>
      <name val="Times New Roman"/>
      <family val="1"/>
    </font>
    <font>
      <sz val="12"/>
      <color theme="0"/>
      <name val="Times New Roman"/>
      <family val="1"/>
    </font>
    <font>
      <sz val="12"/>
      <color rgb="FF000000"/>
      <name val="Times New Roman"/>
      <family val="1"/>
    </font>
    <font>
      <b/>
      <sz val="12"/>
      <color theme="0"/>
      <name val="Times New Roman"/>
      <family val="1"/>
    </font>
    <font>
      <b/>
      <i/>
      <sz val="12"/>
      <color theme="1"/>
      <name val="Times New Roman"/>
      <family val="1"/>
    </font>
    <font>
      <b/>
      <u val="doubleAccounting"/>
      <sz val="12"/>
      <color theme="1"/>
      <name val="Times New Roman"/>
      <family val="1"/>
    </font>
    <font>
      <b/>
      <sz val="16"/>
      <color theme="0"/>
      <name val="Times New Roman"/>
      <family val="1"/>
    </font>
    <font>
      <b/>
      <sz val="11"/>
      <color theme="1"/>
      <name val="Calibri"/>
      <family val="2"/>
      <scheme val="minor"/>
    </font>
    <font>
      <sz val="11"/>
      <color theme="1"/>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rgb="FF002060"/>
        <bgColor indexed="64"/>
      </patternFill>
    </fill>
    <fill>
      <patternFill patternType="solid">
        <fgColor rgb="FF0070C0"/>
        <bgColor indexed="64"/>
      </patternFill>
    </fill>
  </fills>
  <borders count="26">
    <border>
      <left/>
      <right/>
      <top/>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
    <xf numFmtId="0" fontId="0"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4">
    <xf numFmtId="0" fontId="0" fillId="0" borderId="0" xfId="0"/>
    <xf numFmtId="0" fontId="3" fillId="0" borderId="0" xfId="0" applyFont="1"/>
    <xf numFmtId="0" fontId="2" fillId="0" borderId="0" xfId="0" applyFont="1"/>
    <xf numFmtId="164" fontId="3" fillId="0" borderId="0" xfId="2" applyFont="1"/>
    <xf numFmtId="0" fontId="3" fillId="0" borderId="0" xfId="0" applyFont="1" applyAlignment="1">
      <alignment horizontal="left" indent="1"/>
    </xf>
    <xf numFmtId="164" fontId="2" fillId="0" borderId="1" xfId="0" applyNumberFormat="1" applyFont="1" applyBorder="1"/>
    <xf numFmtId="164" fontId="2" fillId="0" borderId="0" xfId="0" applyNumberFormat="1" applyFont="1"/>
    <xf numFmtId="9" fontId="2" fillId="0" borderId="0" xfId="3" applyFont="1" applyBorder="1"/>
    <xf numFmtId="164" fontId="3" fillId="0" borderId="0" xfId="0" applyNumberFormat="1" applyFont="1"/>
    <xf numFmtId="166" fontId="3" fillId="0" borderId="0" xfId="1" applyNumberFormat="1" applyFont="1"/>
    <xf numFmtId="9" fontId="3" fillId="0" borderId="0" xfId="3" applyFont="1"/>
    <xf numFmtId="9" fontId="4" fillId="0" borderId="0" xfId="0" applyNumberFormat="1" applyFont="1"/>
    <xf numFmtId="0" fontId="2" fillId="0" borderId="0" xfId="0" applyFont="1" applyAlignment="1">
      <alignment horizontal="center"/>
    </xf>
    <xf numFmtId="164" fontId="3" fillId="0" borderId="0" xfId="0" applyNumberFormat="1" applyFont="1" applyAlignment="1">
      <alignment horizontal="center"/>
    </xf>
    <xf numFmtId="10" fontId="3" fillId="0" borderId="0" xfId="0" applyNumberFormat="1" applyFont="1" applyAlignment="1">
      <alignment horizontal="center"/>
    </xf>
    <xf numFmtId="9" fontId="3" fillId="0" borderId="0" xfId="0" applyNumberFormat="1" applyFont="1" applyAlignment="1">
      <alignment horizontal="center"/>
    </xf>
    <xf numFmtId="167" fontId="2" fillId="0" borderId="1" xfId="2" applyNumberFormat="1" applyFont="1" applyBorder="1"/>
    <xf numFmtId="0" fontId="3" fillId="0" borderId="5" xfId="0" applyFont="1" applyBorder="1"/>
    <xf numFmtId="10" fontId="3" fillId="0" borderId="6" xfId="3" applyNumberFormat="1" applyFont="1" applyBorder="1"/>
    <xf numFmtId="10" fontId="3" fillId="0" borderId="6" xfId="0" applyNumberFormat="1" applyFont="1" applyBorder="1"/>
    <xf numFmtId="0" fontId="3" fillId="0" borderId="7" xfId="0" applyFont="1" applyBorder="1"/>
    <xf numFmtId="10" fontId="3" fillId="0" borderId="8" xfId="3" applyNumberFormat="1" applyFont="1" applyBorder="1"/>
    <xf numFmtId="0" fontId="3" fillId="0" borderId="10" xfId="0" applyFont="1" applyBorder="1"/>
    <xf numFmtId="0" fontId="3" fillId="0" borderId="6" xfId="0" applyFont="1" applyBorder="1"/>
    <xf numFmtId="0" fontId="3" fillId="0" borderId="8" xfId="0" applyFont="1" applyBorder="1"/>
    <xf numFmtId="10" fontId="3" fillId="0" borderId="0" xfId="3" applyNumberFormat="1" applyFont="1" applyBorder="1"/>
    <xf numFmtId="10" fontId="3" fillId="0" borderId="10" xfId="3" applyNumberFormat="1" applyFont="1" applyBorder="1"/>
    <xf numFmtId="166" fontId="3" fillId="0" borderId="0" xfId="1" applyNumberFormat="1" applyFont="1" applyBorder="1"/>
    <xf numFmtId="0" fontId="2" fillId="0" borderId="3" xfId="0" applyFont="1" applyBorder="1"/>
    <xf numFmtId="164" fontId="3" fillId="0" borderId="0" xfId="2" applyFont="1" applyBorder="1"/>
    <xf numFmtId="164" fontId="3" fillId="0" borderId="6" xfId="2" applyFont="1" applyBorder="1"/>
    <xf numFmtId="166" fontId="3" fillId="0" borderId="6" xfId="1" applyNumberFormat="1" applyFont="1" applyBorder="1"/>
    <xf numFmtId="164" fontId="3" fillId="0" borderId="6" xfId="0" applyNumberFormat="1" applyFont="1" applyBorder="1"/>
    <xf numFmtId="9" fontId="3" fillId="0" borderId="10" xfId="3" applyFont="1" applyBorder="1"/>
    <xf numFmtId="9" fontId="3" fillId="0" borderId="8" xfId="3" applyFont="1" applyBorder="1"/>
    <xf numFmtId="9" fontId="3" fillId="0" borderId="0" xfId="3" applyFont="1" applyBorder="1"/>
    <xf numFmtId="9" fontId="3" fillId="0" borderId="6" xfId="3" applyFont="1" applyBorder="1"/>
    <xf numFmtId="166" fontId="3" fillId="0" borderId="9" xfId="1" applyNumberFormat="1" applyFont="1" applyBorder="1"/>
    <xf numFmtId="166" fontId="3" fillId="0" borderId="4" xfId="1" applyNumberFormat="1" applyFont="1" applyBorder="1"/>
    <xf numFmtId="0" fontId="2" fillId="0" borderId="5" xfId="0" applyFont="1" applyBorder="1"/>
    <xf numFmtId="0" fontId="2" fillId="0" borderId="6" xfId="0" applyFont="1" applyBorder="1" applyAlignment="1">
      <alignment horizontal="center"/>
    </xf>
    <xf numFmtId="0" fontId="7" fillId="0" borderId="5" xfId="0" applyFont="1" applyBorder="1"/>
    <xf numFmtId="0" fontId="2" fillId="0" borderId="13" xfId="0" applyFont="1" applyBorder="1"/>
    <xf numFmtId="164" fontId="2" fillId="0" borderId="12" xfId="0" applyNumberFormat="1" applyFont="1" applyBorder="1"/>
    <xf numFmtId="0" fontId="7" fillId="0" borderId="7" xfId="0" applyFont="1" applyBorder="1"/>
    <xf numFmtId="0" fontId="2" fillId="0" borderId="5" xfId="0" applyFont="1" applyBorder="1" applyAlignment="1">
      <alignment horizontal="center"/>
    </xf>
    <xf numFmtId="0" fontId="2" fillId="0" borderId="5" xfId="0" applyFont="1" applyBorder="1" applyAlignment="1">
      <alignment horizontal="left"/>
    </xf>
    <xf numFmtId="0" fontId="3" fillId="0" borderId="3" xfId="0" applyFont="1" applyBorder="1"/>
    <xf numFmtId="167" fontId="3" fillId="0" borderId="0" xfId="2" applyNumberFormat="1" applyFont="1" applyBorder="1"/>
    <xf numFmtId="167" fontId="3" fillId="0" borderId="6" xfId="2" applyNumberFormat="1" applyFont="1" applyBorder="1"/>
    <xf numFmtId="167" fontId="3" fillId="2" borderId="0" xfId="2" applyNumberFormat="1" applyFont="1" applyFill="1" applyBorder="1"/>
    <xf numFmtId="3" fontId="5" fillId="3" borderId="6" xfId="0" applyNumberFormat="1" applyFont="1" applyFill="1" applyBorder="1"/>
    <xf numFmtId="167" fontId="3" fillId="2" borderId="6" xfId="2" applyNumberFormat="1" applyFont="1" applyFill="1" applyBorder="1"/>
    <xf numFmtId="167" fontId="2" fillId="0" borderId="12" xfId="2" applyNumberFormat="1" applyFont="1" applyBorder="1"/>
    <xf numFmtId="167" fontId="8" fillId="0" borderId="11" xfId="2" applyNumberFormat="1" applyFont="1" applyBorder="1"/>
    <xf numFmtId="167" fontId="8" fillId="0" borderId="14" xfId="2" applyNumberFormat="1" applyFont="1" applyBorder="1"/>
    <xf numFmtId="0" fontId="7" fillId="2" borderId="5" xfId="0" applyFont="1" applyFill="1" applyBorder="1"/>
    <xf numFmtId="167" fontId="3" fillId="0" borderId="9" xfId="2" applyNumberFormat="1" applyFont="1" applyBorder="1"/>
    <xf numFmtId="167" fontId="3" fillId="0" borderId="4" xfId="2" applyNumberFormat="1" applyFont="1" applyBorder="1"/>
    <xf numFmtId="10" fontId="3" fillId="0" borderId="6" xfId="0" applyNumberFormat="1" applyFont="1" applyBorder="1" applyAlignment="1">
      <alignment horizontal="center"/>
    </xf>
    <xf numFmtId="0" fontId="2" fillId="0" borderId="7" xfId="0" applyFont="1" applyBorder="1" applyAlignment="1">
      <alignment horizontal="left"/>
    </xf>
    <xf numFmtId="10" fontId="3" fillId="0" borderId="10" xfId="0" applyNumberFormat="1" applyFont="1" applyBorder="1" applyAlignment="1">
      <alignment horizontal="center"/>
    </xf>
    <xf numFmtId="10" fontId="3" fillId="0" borderId="8" xfId="0" applyNumberFormat="1" applyFont="1" applyBorder="1" applyAlignment="1">
      <alignment horizontal="center"/>
    </xf>
    <xf numFmtId="0" fontId="2" fillId="0" borderId="15" xfId="0" applyFont="1" applyBorder="1" applyAlignment="1">
      <alignment horizontal="center"/>
    </xf>
    <xf numFmtId="10" fontId="3" fillId="0" borderId="16" xfId="0" applyNumberFormat="1" applyFont="1" applyBorder="1" applyAlignment="1">
      <alignment horizontal="center"/>
    </xf>
    <xf numFmtId="10" fontId="3" fillId="0" borderId="17" xfId="0" applyNumberFormat="1" applyFont="1" applyBorder="1" applyAlignment="1">
      <alignment horizontal="center"/>
    </xf>
    <xf numFmtId="0" fontId="2" fillId="0" borderId="3" xfId="0" applyFont="1" applyBorder="1" applyAlignment="1">
      <alignment horizontal="center"/>
    </xf>
    <xf numFmtId="9" fontId="3" fillId="0" borderId="0" xfId="3" applyFont="1" applyBorder="1" applyAlignment="1">
      <alignment horizontal="center"/>
    </xf>
    <xf numFmtId="9" fontId="3" fillId="0" borderId="10" xfId="3" applyFont="1" applyBorder="1" applyAlignment="1">
      <alignment horizontal="center"/>
    </xf>
    <xf numFmtId="9" fontId="3" fillId="0" borderId="16" xfId="3" applyFont="1" applyBorder="1" applyAlignment="1">
      <alignment horizontal="center"/>
    </xf>
    <xf numFmtId="9" fontId="3" fillId="0" borderId="17" xfId="3" applyFont="1" applyBorder="1" applyAlignment="1">
      <alignment horizontal="center"/>
    </xf>
    <xf numFmtId="0" fontId="2" fillId="0" borderId="9" xfId="0" applyFont="1" applyBorder="1" applyAlignment="1">
      <alignment horizontal="center"/>
    </xf>
    <xf numFmtId="2" fontId="3" fillId="0" borderId="0" xfId="0" applyNumberFormat="1" applyFont="1" applyAlignment="1">
      <alignment horizontal="center" vertical="center"/>
    </xf>
    <xf numFmtId="0" fontId="3" fillId="0" borderId="2" xfId="0" applyFont="1" applyBorder="1"/>
    <xf numFmtId="0" fontId="7" fillId="0" borderId="2" xfId="0" applyFont="1" applyBorder="1"/>
    <xf numFmtId="10" fontId="3" fillId="0" borderId="2" xfId="3" applyNumberFormat="1" applyFont="1" applyBorder="1" applyAlignment="1">
      <alignment horizontal="center"/>
    </xf>
    <xf numFmtId="10" fontId="3" fillId="0" borderId="2" xfId="0" applyNumberFormat="1" applyFont="1" applyBorder="1" applyAlignment="1">
      <alignment horizontal="center"/>
    </xf>
    <xf numFmtId="0" fontId="3" fillId="0" borderId="0" xfId="0" applyFont="1" applyAlignment="1">
      <alignment horizontal="center" vertical="center"/>
    </xf>
    <xf numFmtId="2" fontId="3" fillId="0" borderId="10" xfId="0" applyNumberFormat="1" applyFont="1" applyBorder="1" applyAlignment="1">
      <alignment horizontal="center" vertical="center"/>
    </xf>
    <xf numFmtId="0" fontId="3" fillId="0" borderId="10" xfId="0" applyFont="1" applyBorder="1" applyAlignment="1">
      <alignment horizontal="center" vertical="center"/>
    </xf>
    <xf numFmtId="0" fontId="7" fillId="0" borderId="5" xfId="0" applyFont="1" applyBorder="1" applyAlignment="1">
      <alignment horizontal="center" vertical="center"/>
    </xf>
    <xf numFmtId="0" fontId="2" fillId="0" borderId="2" xfId="0" applyFont="1" applyBorder="1" applyAlignment="1">
      <alignment horizontal="center"/>
    </xf>
    <xf numFmtId="10" fontId="3" fillId="0" borderId="0" xfId="3" applyNumberFormat="1" applyFont="1" applyBorder="1" applyAlignment="1">
      <alignment horizontal="center" vertical="center"/>
    </xf>
    <xf numFmtId="10" fontId="3" fillId="0" borderId="10" xfId="3" applyNumberFormat="1" applyFont="1" applyBorder="1" applyAlignment="1">
      <alignment horizontal="center" vertical="center"/>
    </xf>
    <xf numFmtId="10" fontId="0" fillId="0" borderId="0" xfId="0" applyNumberFormat="1"/>
    <xf numFmtId="0" fontId="0" fillId="0" borderId="0" xfId="0" applyAlignment="1">
      <alignment horizontal="center"/>
    </xf>
    <xf numFmtId="2" fontId="0" fillId="0" borderId="0" xfId="0" applyNumberFormat="1" applyAlignment="1">
      <alignment horizontal="center"/>
    </xf>
    <xf numFmtId="9" fontId="3" fillId="0" borderId="0" xfId="0" applyNumberFormat="1" applyFont="1"/>
    <xf numFmtId="10" fontId="3" fillId="0" borderId="0" xfId="0" applyNumberFormat="1" applyFont="1"/>
    <xf numFmtId="0" fontId="2" fillId="0" borderId="4" xfId="0" applyFont="1" applyBorder="1" applyAlignment="1">
      <alignment horizontal="center"/>
    </xf>
    <xf numFmtId="0" fontId="2" fillId="0" borderId="5" xfId="0" applyFont="1" applyBorder="1" applyAlignment="1">
      <alignment horizontal="center" vertical="center"/>
    </xf>
    <xf numFmtId="0" fontId="2" fillId="0" borderId="7" xfId="0" applyFont="1" applyBorder="1"/>
    <xf numFmtId="9" fontId="3" fillId="0" borderId="6" xfId="3" applyFont="1" applyBorder="1" applyAlignment="1">
      <alignment horizontal="center"/>
    </xf>
    <xf numFmtId="9" fontId="3" fillId="0" borderId="8" xfId="3" applyFont="1" applyBorder="1" applyAlignment="1">
      <alignment horizontal="center"/>
    </xf>
    <xf numFmtId="0" fontId="2" fillId="0" borderId="0" xfId="0" applyFont="1" applyAlignment="1">
      <alignment horizontal="center" vertical="center"/>
    </xf>
    <xf numFmtId="0" fontId="7" fillId="0" borderId="5" xfId="0" applyFont="1" applyBorder="1" applyAlignment="1">
      <alignment horizontal="left" vertical="center"/>
    </xf>
    <xf numFmtId="0" fontId="2" fillId="0" borderId="5" xfId="0" applyFont="1" applyBorder="1" applyAlignment="1">
      <alignment horizontal="left" vertical="center"/>
    </xf>
    <xf numFmtId="0" fontId="7" fillId="0" borderId="7" xfId="0" applyFont="1" applyBorder="1" applyAlignment="1">
      <alignment horizontal="left" vertical="center"/>
    </xf>
    <xf numFmtId="0" fontId="7" fillId="0" borderId="0" xfId="0" applyFont="1" applyAlignment="1">
      <alignment horizontal="center" vertical="center"/>
    </xf>
    <xf numFmtId="0" fontId="10" fillId="0" borderId="0" xfId="0" applyFont="1" applyAlignment="1">
      <alignment horizontal="center"/>
    </xf>
    <xf numFmtId="2" fontId="0" fillId="0" borderId="0" xfId="0" applyNumberFormat="1"/>
    <xf numFmtId="2" fontId="2" fillId="0" borderId="0" xfId="0" applyNumberFormat="1" applyFont="1"/>
    <xf numFmtId="167" fontId="3" fillId="0" borderId="0" xfId="0" applyNumberFormat="1" applyFont="1"/>
    <xf numFmtId="2" fontId="11" fillId="0" borderId="0" xfId="0" applyNumberFormat="1" applyFont="1"/>
    <xf numFmtId="2" fontId="3" fillId="0" borderId="0" xfId="0" applyNumberFormat="1" applyFont="1"/>
    <xf numFmtId="10" fontId="0" fillId="0" borderId="0" xfId="3" applyNumberFormat="1" applyFont="1"/>
    <xf numFmtId="9" fontId="0" fillId="0" borderId="0" xfId="0" applyNumberFormat="1"/>
    <xf numFmtId="0" fontId="0" fillId="0" borderId="2" xfId="0" applyBorder="1" applyAlignment="1">
      <alignment horizontal="center"/>
    </xf>
    <xf numFmtId="0" fontId="10" fillId="0" borderId="2" xfId="0" applyFont="1" applyBorder="1" applyAlignment="1">
      <alignment horizontal="center"/>
    </xf>
    <xf numFmtId="0" fontId="7" fillId="0" borderId="2" xfId="0" applyFont="1" applyBorder="1" applyAlignment="1">
      <alignment horizontal="center" vertical="center"/>
    </xf>
    <xf numFmtId="2" fontId="3" fillId="0" borderId="2" xfId="0" applyNumberFormat="1" applyFont="1" applyBorder="1" applyAlignment="1">
      <alignment horizontal="center" vertical="center"/>
    </xf>
    <xf numFmtId="0" fontId="3" fillId="0" borderId="2" xfId="0" applyFont="1" applyBorder="1" applyAlignment="1">
      <alignment horizontal="center" vertical="center"/>
    </xf>
    <xf numFmtId="2" fontId="0" fillId="0" borderId="2" xfId="0" applyNumberFormat="1" applyBorder="1" applyAlignment="1">
      <alignment horizontal="center"/>
    </xf>
    <xf numFmtId="0" fontId="6" fillId="4" borderId="0" xfId="0" applyFont="1" applyFill="1" applyAlignment="1">
      <alignment horizontal="center" vertical="center"/>
    </xf>
    <xf numFmtId="9" fontId="3" fillId="0" borderId="2" xfId="0" applyNumberFormat="1" applyFont="1" applyBorder="1" applyAlignment="1">
      <alignment horizontal="center"/>
    </xf>
    <xf numFmtId="9" fontId="3" fillId="0" borderId="2" xfId="3" applyFont="1" applyBorder="1" applyAlignment="1">
      <alignment horizontal="center"/>
    </xf>
    <xf numFmtId="0" fontId="3" fillId="0" borderId="18" xfId="0" applyFont="1" applyBorder="1"/>
    <xf numFmtId="0" fontId="2"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xf numFmtId="0" fontId="3" fillId="0" borderId="22" xfId="0" applyFont="1" applyBorder="1"/>
    <xf numFmtId="0" fontId="3" fillId="0" borderId="21" xfId="0" applyFont="1" applyBorder="1"/>
    <xf numFmtId="164" fontId="3" fillId="0" borderId="22" xfId="2" applyFont="1" applyBorder="1"/>
    <xf numFmtId="166" fontId="3" fillId="0" borderId="22" xfId="1" applyNumberFormat="1" applyFont="1" applyBorder="1"/>
    <xf numFmtId="164" fontId="2" fillId="0" borderId="22" xfId="0" applyNumberFormat="1" applyFont="1" applyBorder="1"/>
    <xf numFmtId="164" fontId="3" fillId="0" borderId="22" xfId="0" applyNumberFormat="1" applyFont="1" applyBorder="1"/>
    <xf numFmtId="0" fontId="3" fillId="0" borderId="23" xfId="0" applyFont="1" applyBorder="1"/>
    <xf numFmtId="9" fontId="3" fillId="0" borderId="24" xfId="3" applyFont="1" applyBorder="1"/>
    <xf numFmtId="9" fontId="3" fillId="0" borderId="25" xfId="3" applyFont="1" applyBorder="1"/>
    <xf numFmtId="3" fontId="5" fillId="3" borderId="0" xfId="0" applyNumberFormat="1" applyFont="1" applyFill="1"/>
    <xf numFmtId="167" fontId="2" fillId="0" borderId="0" xfId="2" applyNumberFormat="1" applyFont="1" applyBorder="1"/>
    <xf numFmtId="167" fontId="8" fillId="0" borderId="0" xfId="2" applyNumberFormat="1" applyFont="1" applyBorder="1"/>
    <xf numFmtId="0" fontId="2" fillId="0" borderId="2" xfId="0" applyFont="1" applyBorder="1" applyAlignment="1">
      <alignment horizontal="center" vertical="center"/>
    </xf>
    <xf numFmtId="0" fontId="7" fillId="0" borderId="2" xfId="0" applyFont="1" applyBorder="1" applyAlignment="1">
      <alignment horizontal="left" vertical="center"/>
    </xf>
    <xf numFmtId="10" fontId="3" fillId="0" borderId="2" xfId="3" applyNumberFormat="1" applyFont="1" applyBorder="1" applyAlignment="1">
      <alignment horizontal="center" vertical="center"/>
    </xf>
    <xf numFmtId="0" fontId="6" fillId="4" borderId="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0" xfId="0" applyFont="1" applyFill="1" applyAlignment="1">
      <alignment horizontal="center" vertical="center"/>
    </xf>
    <xf numFmtId="0" fontId="6" fillId="4" borderId="0" xfId="0" applyFont="1" applyFill="1" applyAlignment="1">
      <alignment horizontal="center" vertical="center"/>
    </xf>
    <xf numFmtId="0" fontId="6" fillId="5" borderId="3"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2" fillId="0" borderId="9"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6" xfId="0" applyFont="1" applyBorder="1" applyAlignment="1">
      <alignment horizontal="center"/>
    </xf>
    <xf numFmtId="0" fontId="2" fillId="0" borderId="9" xfId="0" applyFont="1" applyBorder="1" applyAlignment="1">
      <alignment horizontal="center" wrapText="1"/>
    </xf>
    <xf numFmtId="0" fontId="2" fillId="0" borderId="4" xfId="0" applyFont="1" applyBorder="1" applyAlignment="1">
      <alignment horizontal="center" wrapText="1"/>
    </xf>
    <xf numFmtId="0" fontId="2" fillId="0" borderId="0" xfId="0" applyFont="1" applyAlignment="1">
      <alignment horizontal="center" wrapText="1"/>
    </xf>
    <xf numFmtId="0" fontId="2" fillId="0" borderId="6" xfId="0" applyFont="1" applyBorder="1" applyAlignment="1">
      <alignment horizontal="center" wrapText="1"/>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3" fillId="0" borderId="0" xfId="0" applyFont="1" applyAlignment="1">
      <alignment horizontal="center" vertical="center" wrapText="1"/>
    </xf>
    <xf numFmtId="0" fontId="9" fillId="4" borderId="3" xfId="0" applyFont="1" applyFill="1" applyBorder="1" applyAlignment="1">
      <alignment horizontal="center" vertical="center"/>
    </xf>
    <xf numFmtId="0" fontId="2" fillId="0" borderId="6" xfId="0" applyFont="1" applyBorder="1" applyAlignment="1">
      <alignment horizontal="center" vertical="center"/>
    </xf>
    <xf numFmtId="0" fontId="3" fillId="0" borderId="6" xfId="0" applyFont="1" applyBorder="1" applyAlignment="1">
      <alignment horizontal="left" vertical="center" wrapText="1"/>
    </xf>
    <xf numFmtId="0" fontId="3" fillId="0" borderId="10"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center"/>
    </xf>
    <xf numFmtId="0" fontId="3" fillId="0" borderId="0" xfId="0" applyFont="1" applyAlignment="1">
      <alignment horizontal="center"/>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cellXfs>
  <cellStyles count="4">
    <cellStyle name="Millares" xfId="1" builtinId="3"/>
    <cellStyle name="Moneda" xfId="2" builtinId="4"/>
    <cellStyle name="Normal" xfId="0" builtinId="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s-DO"/>
              <a:t>Utilidad por producto - Gemini Electronics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'Sales Analysis'!$A$50</c:f>
              <c:strCache>
                <c:ptCount val="1"/>
                <c:pt idx="0">
                  <c:v>TV-LCD</c:v>
                </c:pt>
              </c:strCache>
            </c:strRef>
          </c:tx>
          <c:spPr>
            <a:solidFill>
              <a:schemeClr val="accent1">
                <a:tint val="50000"/>
              </a:schemeClr>
            </a:solidFill>
            <a:ln>
              <a:noFill/>
            </a:ln>
            <a:effectLst/>
            <a:sp3d/>
          </c:spPr>
          <c:invertIfNegative val="0"/>
          <c:cat>
            <c:numRef>
              <c:f>'Sales Analysis'!$B$49:$F$49</c:f>
              <c:numCache>
                <c:formatCode>General</c:formatCode>
                <c:ptCount val="5"/>
                <c:pt idx="0">
                  <c:v>2005</c:v>
                </c:pt>
                <c:pt idx="1">
                  <c:v>2006</c:v>
                </c:pt>
                <c:pt idx="2">
                  <c:v>2007</c:v>
                </c:pt>
                <c:pt idx="3">
                  <c:v>2008</c:v>
                </c:pt>
                <c:pt idx="4">
                  <c:v>2009</c:v>
                </c:pt>
              </c:numCache>
            </c:numRef>
          </c:cat>
          <c:val>
            <c:numRef>
              <c:f>'Sales Analysis'!$B$50:$F$50</c:f>
              <c:numCache>
                <c:formatCode>_("$"* #,##0.00_);_("$"* \(#,##0.00\);_("$"* "-"??_);_(@_)</c:formatCode>
                <c:ptCount val="5"/>
                <c:pt idx="0">
                  <c:v>172500000</c:v>
                </c:pt>
                <c:pt idx="1">
                  <c:v>1703000000</c:v>
                </c:pt>
                <c:pt idx="2">
                  <c:v>2963097600</c:v>
                </c:pt>
                <c:pt idx="3">
                  <c:v>3766532000</c:v>
                </c:pt>
                <c:pt idx="4">
                  <c:v>4132782784</c:v>
                </c:pt>
              </c:numCache>
            </c:numRef>
          </c:val>
          <c:extLst>
            <c:ext xmlns:c16="http://schemas.microsoft.com/office/drawing/2014/chart" uri="{C3380CC4-5D6E-409C-BE32-E72D297353CC}">
              <c16:uniqueId val="{00000000-7EFB-4C38-BFA8-59A1AD7318D9}"/>
            </c:ext>
          </c:extLst>
        </c:ser>
        <c:ser>
          <c:idx val="1"/>
          <c:order val="1"/>
          <c:tx>
            <c:strRef>
              <c:f>'Sales Analysis'!$A$51</c:f>
              <c:strCache>
                <c:ptCount val="1"/>
                <c:pt idx="0">
                  <c:v>TV-Plasma</c:v>
                </c:pt>
              </c:strCache>
            </c:strRef>
          </c:tx>
          <c:spPr>
            <a:solidFill>
              <a:schemeClr val="accent1">
                <a:tint val="70000"/>
              </a:schemeClr>
            </a:solidFill>
            <a:ln>
              <a:noFill/>
            </a:ln>
            <a:effectLst/>
            <a:sp3d/>
          </c:spPr>
          <c:invertIfNegative val="0"/>
          <c:cat>
            <c:numRef>
              <c:f>'Sales Analysis'!$B$49:$F$49</c:f>
              <c:numCache>
                <c:formatCode>General</c:formatCode>
                <c:ptCount val="5"/>
                <c:pt idx="0">
                  <c:v>2005</c:v>
                </c:pt>
                <c:pt idx="1">
                  <c:v>2006</c:v>
                </c:pt>
                <c:pt idx="2">
                  <c:v>2007</c:v>
                </c:pt>
                <c:pt idx="3">
                  <c:v>2008</c:v>
                </c:pt>
                <c:pt idx="4">
                  <c:v>2009</c:v>
                </c:pt>
              </c:numCache>
            </c:numRef>
          </c:cat>
          <c:val>
            <c:numRef>
              <c:f>'Sales Analysis'!$B$51:$F$51</c:f>
              <c:numCache>
                <c:formatCode>_("$"* #,##0.00_);_("$"* \(#,##0.00\);_("$"* "-"??_);_(@_)</c:formatCode>
                <c:ptCount val="5"/>
                <c:pt idx="0">
                  <c:v>529200000</c:v>
                </c:pt>
                <c:pt idx="1">
                  <c:v>332000000</c:v>
                </c:pt>
                <c:pt idx="2">
                  <c:v>187761600</c:v>
                </c:pt>
                <c:pt idx="3">
                  <c:v>0</c:v>
                </c:pt>
                <c:pt idx="4">
                  <c:v>0</c:v>
                </c:pt>
              </c:numCache>
            </c:numRef>
          </c:val>
          <c:extLst>
            <c:ext xmlns:c16="http://schemas.microsoft.com/office/drawing/2014/chart" uri="{C3380CC4-5D6E-409C-BE32-E72D297353CC}">
              <c16:uniqueId val="{00000001-7EFB-4C38-BFA8-59A1AD7318D9}"/>
            </c:ext>
          </c:extLst>
        </c:ser>
        <c:ser>
          <c:idx val="2"/>
          <c:order val="2"/>
          <c:tx>
            <c:strRef>
              <c:f>'Sales Analysis'!$A$52</c:f>
              <c:strCache>
                <c:ptCount val="1"/>
                <c:pt idx="0">
                  <c:v>DVD-HD</c:v>
                </c:pt>
              </c:strCache>
            </c:strRef>
          </c:tx>
          <c:spPr>
            <a:solidFill>
              <a:schemeClr val="accent1">
                <a:tint val="90000"/>
              </a:schemeClr>
            </a:solidFill>
            <a:ln>
              <a:noFill/>
            </a:ln>
            <a:effectLst/>
            <a:sp3d/>
          </c:spPr>
          <c:invertIfNegative val="0"/>
          <c:cat>
            <c:numRef>
              <c:f>'Sales Analysis'!$B$49:$F$49</c:f>
              <c:numCache>
                <c:formatCode>General</c:formatCode>
                <c:ptCount val="5"/>
                <c:pt idx="0">
                  <c:v>2005</c:v>
                </c:pt>
                <c:pt idx="1">
                  <c:v>2006</c:v>
                </c:pt>
                <c:pt idx="2">
                  <c:v>2007</c:v>
                </c:pt>
                <c:pt idx="3">
                  <c:v>2008</c:v>
                </c:pt>
                <c:pt idx="4">
                  <c:v>2009</c:v>
                </c:pt>
              </c:numCache>
            </c:numRef>
          </c:cat>
          <c:val>
            <c:numRef>
              <c:f>'Sales Analysis'!$B$52:$F$52</c:f>
              <c:numCache>
                <c:formatCode>_("$"* #,##0.00_);_("$"* \(#,##0.00\);_("$"* "-"??_);_(@_)</c:formatCode>
                <c:ptCount val="5"/>
                <c:pt idx="0">
                  <c:v>25200000</c:v>
                </c:pt>
                <c:pt idx="1">
                  <c:v>148400000</c:v>
                </c:pt>
                <c:pt idx="2">
                  <c:v>201000000</c:v>
                </c:pt>
                <c:pt idx="3">
                  <c:v>84000000</c:v>
                </c:pt>
                <c:pt idx="4">
                  <c:v>9800000</c:v>
                </c:pt>
              </c:numCache>
            </c:numRef>
          </c:val>
          <c:extLst>
            <c:ext xmlns:c16="http://schemas.microsoft.com/office/drawing/2014/chart" uri="{C3380CC4-5D6E-409C-BE32-E72D297353CC}">
              <c16:uniqueId val="{00000002-7EFB-4C38-BFA8-59A1AD7318D9}"/>
            </c:ext>
          </c:extLst>
        </c:ser>
        <c:ser>
          <c:idx val="3"/>
          <c:order val="3"/>
          <c:tx>
            <c:strRef>
              <c:f>'Sales Analysis'!$A$53</c:f>
              <c:strCache>
                <c:ptCount val="1"/>
                <c:pt idx="0">
                  <c:v>DVD-Blue Ray</c:v>
                </c:pt>
              </c:strCache>
            </c:strRef>
          </c:tx>
          <c:spPr>
            <a:solidFill>
              <a:schemeClr val="accent1">
                <a:shade val="90000"/>
              </a:schemeClr>
            </a:solidFill>
            <a:ln>
              <a:noFill/>
            </a:ln>
            <a:effectLst/>
            <a:sp3d/>
          </c:spPr>
          <c:invertIfNegative val="0"/>
          <c:cat>
            <c:numRef>
              <c:f>'Sales Analysis'!$B$49:$F$49</c:f>
              <c:numCache>
                <c:formatCode>General</c:formatCode>
                <c:ptCount val="5"/>
                <c:pt idx="0">
                  <c:v>2005</c:v>
                </c:pt>
                <c:pt idx="1">
                  <c:v>2006</c:v>
                </c:pt>
                <c:pt idx="2">
                  <c:v>2007</c:v>
                </c:pt>
                <c:pt idx="3">
                  <c:v>2008</c:v>
                </c:pt>
                <c:pt idx="4">
                  <c:v>2009</c:v>
                </c:pt>
              </c:numCache>
            </c:numRef>
          </c:cat>
          <c:val>
            <c:numRef>
              <c:f>'Sales Analysis'!$B$53:$F$53</c:f>
              <c:numCache>
                <c:formatCode>_("$"* #,##0.00_);_("$"* \(#,##0.00\);_("$"* "-"??_);_(@_)</c:formatCode>
                <c:ptCount val="5"/>
                <c:pt idx="0">
                  <c:v>0</c:v>
                </c:pt>
                <c:pt idx="1">
                  <c:v>0</c:v>
                </c:pt>
                <c:pt idx="2">
                  <c:v>33000000</c:v>
                </c:pt>
                <c:pt idx="3">
                  <c:v>93220000</c:v>
                </c:pt>
                <c:pt idx="4">
                  <c:v>135830000</c:v>
                </c:pt>
              </c:numCache>
            </c:numRef>
          </c:val>
          <c:extLst>
            <c:ext xmlns:c16="http://schemas.microsoft.com/office/drawing/2014/chart" uri="{C3380CC4-5D6E-409C-BE32-E72D297353CC}">
              <c16:uniqueId val="{00000003-7EFB-4C38-BFA8-59A1AD7318D9}"/>
            </c:ext>
          </c:extLst>
        </c:ser>
        <c:ser>
          <c:idx val="4"/>
          <c:order val="4"/>
          <c:tx>
            <c:strRef>
              <c:f>'Sales Analysis'!$A$54</c:f>
              <c:strCache>
                <c:ptCount val="1"/>
                <c:pt idx="0">
                  <c:v>Cable Sets</c:v>
                </c:pt>
              </c:strCache>
            </c:strRef>
          </c:tx>
          <c:spPr>
            <a:solidFill>
              <a:schemeClr val="accent1">
                <a:shade val="70000"/>
              </a:schemeClr>
            </a:solidFill>
            <a:ln>
              <a:noFill/>
            </a:ln>
            <a:effectLst/>
            <a:sp3d/>
          </c:spPr>
          <c:invertIfNegative val="0"/>
          <c:cat>
            <c:numRef>
              <c:f>'Sales Analysis'!$B$49:$F$49</c:f>
              <c:numCache>
                <c:formatCode>General</c:formatCode>
                <c:ptCount val="5"/>
                <c:pt idx="0">
                  <c:v>2005</c:v>
                </c:pt>
                <c:pt idx="1">
                  <c:v>2006</c:v>
                </c:pt>
                <c:pt idx="2">
                  <c:v>2007</c:v>
                </c:pt>
                <c:pt idx="3">
                  <c:v>2008</c:v>
                </c:pt>
                <c:pt idx="4">
                  <c:v>2009</c:v>
                </c:pt>
              </c:numCache>
            </c:numRef>
          </c:cat>
          <c:val>
            <c:numRef>
              <c:f>'Sales Analysis'!$B$54:$F$54</c:f>
              <c:numCache>
                <c:formatCode>_("$"* #,##0.00_);_("$"* \(#,##0.00\);_("$"* "-"??_);_(@_)</c:formatCode>
                <c:ptCount val="5"/>
                <c:pt idx="0">
                  <c:v>14736000</c:v>
                </c:pt>
                <c:pt idx="1">
                  <c:v>21967000</c:v>
                </c:pt>
                <c:pt idx="2">
                  <c:v>48695100</c:v>
                </c:pt>
                <c:pt idx="3">
                  <c:v>71428500</c:v>
                </c:pt>
                <c:pt idx="4">
                  <c:v>89326800</c:v>
                </c:pt>
              </c:numCache>
            </c:numRef>
          </c:val>
          <c:extLst>
            <c:ext xmlns:c16="http://schemas.microsoft.com/office/drawing/2014/chart" uri="{C3380CC4-5D6E-409C-BE32-E72D297353CC}">
              <c16:uniqueId val="{00000004-7EFB-4C38-BFA8-59A1AD7318D9}"/>
            </c:ext>
          </c:extLst>
        </c:ser>
        <c:ser>
          <c:idx val="5"/>
          <c:order val="5"/>
          <c:tx>
            <c:strRef>
              <c:f>'Sales Analysis'!$A$55</c:f>
              <c:strCache>
                <c:ptCount val="1"/>
                <c:pt idx="0">
                  <c:v>Home Theatre</c:v>
                </c:pt>
              </c:strCache>
            </c:strRef>
          </c:tx>
          <c:spPr>
            <a:solidFill>
              <a:schemeClr val="accent1">
                <a:shade val="50000"/>
              </a:schemeClr>
            </a:solidFill>
            <a:ln>
              <a:noFill/>
            </a:ln>
            <a:effectLst/>
            <a:sp3d/>
          </c:spPr>
          <c:invertIfNegative val="0"/>
          <c:cat>
            <c:numRef>
              <c:f>'Sales Analysis'!$B$49:$F$49</c:f>
              <c:numCache>
                <c:formatCode>General</c:formatCode>
                <c:ptCount val="5"/>
                <c:pt idx="0">
                  <c:v>2005</c:v>
                </c:pt>
                <c:pt idx="1">
                  <c:v>2006</c:v>
                </c:pt>
                <c:pt idx="2">
                  <c:v>2007</c:v>
                </c:pt>
                <c:pt idx="3">
                  <c:v>2008</c:v>
                </c:pt>
                <c:pt idx="4">
                  <c:v>2009</c:v>
                </c:pt>
              </c:numCache>
            </c:numRef>
          </c:cat>
          <c:val>
            <c:numRef>
              <c:f>'Sales Analysis'!$B$55:$F$55</c:f>
              <c:numCache>
                <c:formatCode>_("$"* #,##0.00_);_("$"* \(#,##0.00\);_("$"* "-"??_);_(@_)</c:formatCode>
                <c:ptCount val="5"/>
                <c:pt idx="0">
                  <c:v>77066000</c:v>
                </c:pt>
                <c:pt idx="1">
                  <c:v>88257500</c:v>
                </c:pt>
                <c:pt idx="2">
                  <c:v>205647500</c:v>
                </c:pt>
                <c:pt idx="3">
                  <c:v>273500000</c:v>
                </c:pt>
                <c:pt idx="4">
                  <c:v>322825000</c:v>
                </c:pt>
              </c:numCache>
            </c:numRef>
          </c:val>
          <c:extLst>
            <c:ext xmlns:c16="http://schemas.microsoft.com/office/drawing/2014/chart" uri="{C3380CC4-5D6E-409C-BE32-E72D297353CC}">
              <c16:uniqueId val="{00000005-7EFB-4C38-BFA8-59A1AD7318D9}"/>
            </c:ext>
          </c:extLst>
        </c:ser>
        <c:dLbls>
          <c:showLegendKey val="0"/>
          <c:showVal val="0"/>
          <c:showCatName val="0"/>
          <c:showSerName val="0"/>
          <c:showPercent val="0"/>
          <c:showBubbleSize val="0"/>
        </c:dLbls>
        <c:gapWidth val="150"/>
        <c:shape val="box"/>
        <c:axId val="1705128815"/>
        <c:axId val="1705129647"/>
        <c:axId val="0"/>
      </c:bar3DChart>
      <c:catAx>
        <c:axId val="170512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05129647"/>
        <c:crosses val="autoZero"/>
        <c:auto val="1"/>
        <c:lblAlgn val="ctr"/>
        <c:lblOffset val="100"/>
        <c:noMultiLvlLbl val="0"/>
      </c:catAx>
      <c:valAx>
        <c:axId val="170512964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051288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a:t>Composición de los productos en total de Utilidad</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'Sales Analysis'!$A$60</c:f>
              <c:strCache>
                <c:ptCount val="1"/>
                <c:pt idx="0">
                  <c:v>TV-LCD</c:v>
                </c:pt>
              </c:strCache>
            </c:strRef>
          </c:tx>
          <c:spPr>
            <a:solidFill>
              <a:schemeClr val="accent1">
                <a:shade val="50000"/>
              </a:schemeClr>
            </a:solidFill>
            <a:ln>
              <a:noFill/>
            </a:ln>
            <a:effectLst/>
            <a:sp3d/>
          </c:spPr>
          <c:invertIfNegative val="0"/>
          <c:cat>
            <c:numRef>
              <c:f>'Sales Analysis'!$B$59:$F$59</c:f>
              <c:numCache>
                <c:formatCode>General</c:formatCode>
                <c:ptCount val="5"/>
                <c:pt idx="0">
                  <c:v>2005</c:v>
                </c:pt>
                <c:pt idx="1">
                  <c:v>2006</c:v>
                </c:pt>
                <c:pt idx="2">
                  <c:v>2007</c:v>
                </c:pt>
                <c:pt idx="3">
                  <c:v>2008</c:v>
                </c:pt>
                <c:pt idx="4">
                  <c:v>2009</c:v>
                </c:pt>
              </c:numCache>
            </c:numRef>
          </c:cat>
          <c:val>
            <c:numRef>
              <c:f>'Sales Analysis'!$B$60:$F$60</c:f>
              <c:numCache>
                <c:formatCode>0.00%</c:formatCode>
                <c:ptCount val="5"/>
                <c:pt idx="0">
                  <c:v>0.21069937535269243</c:v>
                </c:pt>
                <c:pt idx="1">
                  <c:v>0.74249294075817551</c:v>
                </c:pt>
                <c:pt idx="2">
                  <c:v>0.81421634821130284</c:v>
                </c:pt>
                <c:pt idx="3">
                  <c:v>0.87824961547030611</c:v>
                </c:pt>
                <c:pt idx="4">
                  <c:v>0.88108429379639042</c:v>
                </c:pt>
              </c:numCache>
            </c:numRef>
          </c:val>
          <c:extLst>
            <c:ext xmlns:c16="http://schemas.microsoft.com/office/drawing/2014/chart" uri="{C3380CC4-5D6E-409C-BE32-E72D297353CC}">
              <c16:uniqueId val="{00000000-0F50-4A32-9CE5-1FE268E6D117}"/>
            </c:ext>
          </c:extLst>
        </c:ser>
        <c:ser>
          <c:idx val="1"/>
          <c:order val="1"/>
          <c:tx>
            <c:strRef>
              <c:f>'Sales Analysis'!$A$61</c:f>
              <c:strCache>
                <c:ptCount val="1"/>
                <c:pt idx="0">
                  <c:v>TV-Plasma</c:v>
                </c:pt>
              </c:strCache>
            </c:strRef>
          </c:tx>
          <c:spPr>
            <a:solidFill>
              <a:schemeClr val="accent1">
                <a:shade val="70000"/>
              </a:schemeClr>
            </a:solidFill>
            <a:ln>
              <a:noFill/>
            </a:ln>
            <a:effectLst/>
            <a:sp3d/>
          </c:spPr>
          <c:invertIfNegative val="0"/>
          <c:cat>
            <c:numRef>
              <c:f>'Sales Analysis'!$B$59:$F$59</c:f>
              <c:numCache>
                <c:formatCode>General</c:formatCode>
                <c:ptCount val="5"/>
                <c:pt idx="0">
                  <c:v>2005</c:v>
                </c:pt>
                <c:pt idx="1">
                  <c:v>2006</c:v>
                </c:pt>
                <c:pt idx="2">
                  <c:v>2007</c:v>
                </c:pt>
                <c:pt idx="3">
                  <c:v>2008</c:v>
                </c:pt>
                <c:pt idx="4">
                  <c:v>2009</c:v>
                </c:pt>
              </c:numCache>
            </c:numRef>
          </c:cat>
          <c:val>
            <c:numRef>
              <c:f>'Sales Analysis'!$B$61:$F$61</c:f>
              <c:numCache>
                <c:formatCode>0.00%</c:formatCode>
                <c:ptCount val="5"/>
                <c:pt idx="0">
                  <c:v>0.64638904021243382</c:v>
                </c:pt>
                <c:pt idx="1">
                  <c:v>0.14474906419947992</c:v>
                </c:pt>
                <c:pt idx="2">
                  <c:v>5.1594171007499502E-2</c:v>
                </c:pt>
                <c:pt idx="3">
                  <c:v>0</c:v>
                </c:pt>
                <c:pt idx="4">
                  <c:v>0</c:v>
                </c:pt>
              </c:numCache>
            </c:numRef>
          </c:val>
          <c:extLst>
            <c:ext xmlns:c16="http://schemas.microsoft.com/office/drawing/2014/chart" uri="{C3380CC4-5D6E-409C-BE32-E72D297353CC}">
              <c16:uniqueId val="{00000001-0F50-4A32-9CE5-1FE268E6D117}"/>
            </c:ext>
          </c:extLst>
        </c:ser>
        <c:ser>
          <c:idx val="2"/>
          <c:order val="2"/>
          <c:tx>
            <c:strRef>
              <c:f>'Sales Analysis'!$A$62</c:f>
              <c:strCache>
                <c:ptCount val="1"/>
                <c:pt idx="0">
                  <c:v>DVD-HD</c:v>
                </c:pt>
              </c:strCache>
            </c:strRef>
          </c:tx>
          <c:spPr>
            <a:solidFill>
              <a:schemeClr val="accent1">
                <a:shade val="90000"/>
              </a:schemeClr>
            </a:solidFill>
            <a:ln>
              <a:noFill/>
            </a:ln>
            <a:effectLst/>
            <a:sp3d/>
          </c:spPr>
          <c:invertIfNegative val="0"/>
          <c:cat>
            <c:numRef>
              <c:f>'Sales Analysis'!$B$59:$F$59</c:f>
              <c:numCache>
                <c:formatCode>General</c:formatCode>
                <c:ptCount val="5"/>
                <c:pt idx="0">
                  <c:v>2005</c:v>
                </c:pt>
                <c:pt idx="1">
                  <c:v>2006</c:v>
                </c:pt>
                <c:pt idx="2">
                  <c:v>2007</c:v>
                </c:pt>
                <c:pt idx="3">
                  <c:v>2008</c:v>
                </c:pt>
                <c:pt idx="4">
                  <c:v>2009</c:v>
                </c:pt>
              </c:numCache>
            </c:numRef>
          </c:cat>
          <c:val>
            <c:numRef>
              <c:f>'Sales Analysis'!$B$62:$F$62</c:f>
              <c:numCache>
                <c:formatCode>0.00%</c:formatCode>
                <c:ptCount val="5"/>
                <c:pt idx="0">
                  <c:v>3.0780430486306371E-2</c:v>
                </c:pt>
                <c:pt idx="1">
                  <c:v>6.4701087732538604E-2</c:v>
                </c:pt>
                <c:pt idx="2">
                  <c:v>5.523189178462156E-2</c:v>
                </c:pt>
                <c:pt idx="3">
                  <c:v>1.9586443895739027E-2</c:v>
                </c:pt>
                <c:pt idx="4">
                  <c:v>2.0893007279824717E-3</c:v>
                </c:pt>
              </c:numCache>
            </c:numRef>
          </c:val>
          <c:extLst>
            <c:ext xmlns:c16="http://schemas.microsoft.com/office/drawing/2014/chart" uri="{C3380CC4-5D6E-409C-BE32-E72D297353CC}">
              <c16:uniqueId val="{00000002-0F50-4A32-9CE5-1FE268E6D117}"/>
            </c:ext>
          </c:extLst>
        </c:ser>
        <c:ser>
          <c:idx val="3"/>
          <c:order val="3"/>
          <c:tx>
            <c:strRef>
              <c:f>'Sales Analysis'!$A$63</c:f>
              <c:strCache>
                <c:ptCount val="1"/>
                <c:pt idx="0">
                  <c:v>DVD-Blue Ray</c:v>
                </c:pt>
              </c:strCache>
            </c:strRef>
          </c:tx>
          <c:spPr>
            <a:solidFill>
              <a:schemeClr val="accent1">
                <a:tint val="90000"/>
              </a:schemeClr>
            </a:solidFill>
            <a:ln>
              <a:noFill/>
            </a:ln>
            <a:effectLst/>
            <a:sp3d/>
          </c:spPr>
          <c:invertIfNegative val="0"/>
          <c:cat>
            <c:numRef>
              <c:f>'Sales Analysis'!$B$59:$F$59</c:f>
              <c:numCache>
                <c:formatCode>General</c:formatCode>
                <c:ptCount val="5"/>
                <c:pt idx="0">
                  <c:v>2005</c:v>
                </c:pt>
                <c:pt idx="1">
                  <c:v>2006</c:v>
                </c:pt>
                <c:pt idx="2">
                  <c:v>2007</c:v>
                </c:pt>
                <c:pt idx="3">
                  <c:v>2008</c:v>
                </c:pt>
                <c:pt idx="4">
                  <c:v>2009</c:v>
                </c:pt>
              </c:numCache>
            </c:numRef>
          </c:cat>
          <c:val>
            <c:numRef>
              <c:f>'Sales Analysis'!$B$63:$F$63</c:f>
              <c:numCache>
                <c:formatCode>0.00%</c:formatCode>
                <c:ptCount val="5"/>
                <c:pt idx="0">
                  <c:v>0</c:v>
                </c:pt>
                <c:pt idx="1">
                  <c:v>0</c:v>
                </c:pt>
                <c:pt idx="2">
                  <c:v>9.0679225318035395E-3</c:v>
                </c:pt>
                <c:pt idx="3">
                  <c:v>2.1736289285247526E-2</c:v>
                </c:pt>
                <c:pt idx="4">
                  <c:v>2.8958134477740729E-2</c:v>
                </c:pt>
              </c:numCache>
            </c:numRef>
          </c:val>
          <c:extLst>
            <c:ext xmlns:c16="http://schemas.microsoft.com/office/drawing/2014/chart" uri="{C3380CC4-5D6E-409C-BE32-E72D297353CC}">
              <c16:uniqueId val="{00000003-0F50-4A32-9CE5-1FE268E6D117}"/>
            </c:ext>
          </c:extLst>
        </c:ser>
        <c:ser>
          <c:idx val="4"/>
          <c:order val="4"/>
          <c:tx>
            <c:strRef>
              <c:f>'Sales Analysis'!$A$64</c:f>
              <c:strCache>
                <c:ptCount val="1"/>
                <c:pt idx="0">
                  <c:v>Cable Sets</c:v>
                </c:pt>
              </c:strCache>
            </c:strRef>
          </c:tx>
          <c:spPr>
            <a:solidFill>
              <a:schemeClr val="accent1">
                <a:tint val="70000"/>
              </a:schemeClr>
            </a:solidFill>
            <a:ln>
              <a:noFill/>
            </a:ln>
            <a:effectLst/>
            <a:sp3d/>
          </c:spPr>
          <c:invertIfNegative val="0"/>
          <c:cat>
            <c:numRef>
              <c:f>'Sales Analysis'!$B$59:$F$59</c:f>
              <c:numCache>
                <c:formatCode>General</c:formatCode>
                <c:ptCount val="5"/>
                <c:pt idx="0">
                  <c:v>2005</c:v>
                </c:pt>
                <c:pt idx="1">
                  <c:v>2006</c:v>
                </c:pt>
                <c:pt idx="2">
                  <c:v>2007</c:v>
                </c:pt>
                <c:pt idx="3">
                  <c:v>2008</c:v>
                </c:pt>
                <c:pt idx="4">
                  <c:v>2009</c:v>
                </c:pt>
              </c:numCache>
            </c:numRef>
          </c:cat>
          <c:val>
            <c:numRef>
              <c:f>'Sales Analysis'!$B$64:$F$64</c:f>
              <c:numCache>
                <c:formatCode>0.00%</c:formatCode>
                <c:ptCount val="5"/>
                <c:pt idx="0">
                  <c:v>1.7999223160563918E-2</c:v>
                </c:pt>
                <c:pt idx="1">
                  <c:v>9.5774177508131785E-3</c:v>
                </c:pt>
                <c:pt idx="2">
                  <c:v>1.3380708923588683E-2</c:v>
                </c:pt>
                <c:pt idx="3">
                  <c:v>1.6655122711985656E-2</c:v>
                </c:pt>
                <c:pt idx="4">
                  <c:v>1.9043933496769864E-2</c:v>
                </c:pt>
              </c:numCache>
            </c:numRef>
          </c:val>
          <c:extLst>
            <c:ext xmlns:c16="http://schemas.microsoft.com/office/drawing/2014/chart" uri="{C3380CC4-5D6E-409C-BE32-E72D297353CC}">
              <c16:uniqueId val="{00000004-0F50-4A32-9CE5-1FE268E6D117}"/>
            </c:ext>
          </c:extLst>
        </c:ser>
        <c:ser>
          <c:idx val="5"/>
          <c:order val="5"/>
          <c:tx>
            <c:strRef>
              <c:f>'Sales Analysis'!$A$65</c:f>
              <c:strCache>
                <c:ptCount val="1"/>
                <c:pt idx="0">
                  <c:v>Home Theatre</c:v>
                </c:pt>
              </c:strCache>
            </c:strRef>
          </c:tx>
          <c:spPr>
            <a:solidFill>
              <a:schemeClr val="accent1">
                <a:tint val="50000"/>
              </a:schemeClr>
            </a:solidFill>
            <a:ln>
              <a:noFill/>
            </a:ln>
            <a:effectLst/>
            <a:sp3d/>
          </c:spPr>
          <c:invertIfNegative val="0"/>
          <c:cat>
            <c:numRef>
              <c:f>'Sales Analysis'!$B$59:$F$59</c:f>
              <c:numCache>
                <c:formatCode>General</c:formatCode>
                <c:ptCount val="5"/>
                <c:pt idx="0">
                  <c:v>2005</c:v>
                </c:pt>
                <c:pt idx="1">
                  <c:v>2006</c:v>
                </c:pt>
                <c:pt idx="2">
                  <c:v>2007</c:v>
                </c:pt>
                <c:pt idx="3">
                  <c:v>2008</c:v>
                </c:pt>
                <c:pt idx="4">
                  <c:v>2009</c:v>
                </c:pt>
              </c:numCache>
            </c:numRef>
          </c:cat>
          <c:val>
            <c:numRef>
              <c:f>'Sales Analysis'!$B$65:$F$65</c:f>
              <c:numCache>
                <c:formatCode>0.00%</c:formatCode>
                <c:ptCount val="5"/>
                <c:pt idx="0">
                  <c:v>9.4131930788003443E-2</c:v>
                </c:pt>
                <c:pt idx="1">
                  <c:v>3.8479489558992767E-2</c:v>
                </c:pt>
                <c:pt idx="2">
                  <c:v>5.6508957541183895E-2</c:v>
                </c:pt>
                <c:pt idx="3">
                  <c:v>6.3772528636721712E-2</c:v>
                </c:pt>
                <c:pt idx="4">
                  <c:v>6.8824337501116481E-2</c:v>
                </c:pt>
              </c:numCache>
            </c:numRef>
          </c:val>
          <c:extLst>
            <c:ext xmlns:c16="http://schemas.microsoft.com/office/drawing/2014/chart" uri="{C3380CC4-5D6E-409C-BE32-E72D297353CC}">
              <c16:uniqueId val="{00000005-0F50-4A32-9CE5-1FE268E6D117}"/>
            </c:ext>
          </c:extLst>
        </c:ser>
        <c:dLbls>
          <c:showLegendKey val="0"/>
          <c:showVal val="0"/>
          <c:showCatName val="0"/>
          <c:showSerName val="0"/>
          <c:showPercent val="0"/>
          <c:showBubbleSize val="0"/>
        </c:dLbls>
        <c:gapWidth val="150"/>
        <c:shape val="box"/>
        <c:axId val="471944016"/>
        <c:axId val="471937776"/>
        <c:axId val="0"/>
      </c:bar3DChart>
      <c:catAx>
        <c:axId val="471944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71937776"/>
        <c:crosses val="autoZero"/>
        <c:auto val="1"/>
        <c:lblAlgn val="ctr"/>
        <c:lblOffset val="100"/>
        <c:noMultiLvlLbl val="0"/>
      </c:catAx>
      <c:valAx>
        <c:axId val="4719377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71944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5.4580530981888982E-2"/>
          <c:y val="3.3300042031470377E-2"/>
          <c:w val="0.92583157750390255"/>
          <c:h val="0.89073705578858298"/>
        </c:manualLayout>
      </c:layout>
      <c:barChart>
        <c:barDir val="col"/>
        <c:grouping val="clustered"/>
        <c:varyColors val="0"/>
        <c:ser>
          <c:idx val="0"/>
          <c:order val="0"/>
          <c:tx>
            <c:strRef>
              <c:f>'Sales Analysis'!$A$69</c:f>
              <c:strCache>
                <c:ptCount val="1"/>
                <c:pt idx="0">
                  <c:v>TV-LCD</c:v>
                </c:pt>
              </c:strCache>
            </c:strRef>
          </c:tx>
          <c:spPr>
            <a:solidFill>
              <a:schemeClr val="accent1">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Analysis'!$B$68:$F$68</c:f>
              <c:numCache>
                <c:formatCode>General</c:formatCode>
                <c:ptCount val="5"/>
                <c:pt idx="0">
                  <c:v>2005</c:v>
                </c:pt>
                <c:pt idx="1">
                  <c:v>2006</c:v>
                </c:pt>
                <c:pt idx="2">
                  <c:v>2007</c:v>
                </c:pt>
                <c:pt idx="3">
                  <c:v>2008</c:v>
                </c:pt>
                <c:pt idx="4">
                  <c:v>2009</c:v>
                </c:pt>
              </c:numCache>
            </c:numRef>
          </c:cat>
          <c:val>
            <c:numRef>
              <c:f>'Sales Analysis'!$B$69:$F$69</c:f>
              <c:numCache>
                <c:formatCode>0%</c:formatCode>
                <c:ptCount val="5"/>
                <c:pt idx="0">
                  <c:v>0.42073170731707316</c:v>
                </c:pt>
                <c:pt idx="1">
                  <c:v>0.43771043771043772</c:v>
                </c:pt>
                <c:pt idx="2">
                  <c:v>0.42526315789473684</c:v>
                </c:pt>
                <c:pt idx="3">
                  <c:v>0.35199999999999998</c:v>
                </c:pt>
                <c:pt idx="4">
                  <c:v>0.34392523364485983</c:v>
                </c:pt>
              </c:numCache>
            </c:numRef>
          </c:val>
          <c:extLst>
            <c:ext xmlns:c16="http://schemas.microsoft.com/office/drawing/2014/chart" uri="{C3380CC4-5D6E-409C-BE32-E72D297353CC}">
              <c16:uniqueId val="{00000000-A364-45D6-8C94-D9D9D439873E}"/>
            </c:ext>
          </c:extLst>
        </c:ser>
        <c:ser>
          <c:idx val="1"/>
          <c:order val="1"/>
          <c:tx>
            <c:strRef>
              <c:f>'Sales Analysis'!$A$70</c:f>
              <c:strCache>
                <c:ptCount val="1"/>
                <c:pt idx="0">
                  <c:v>TV-Plasma</c:v>
                </c:pt>
              </c:strCache>
            </c:strRef>
          </c:tx>
          <c:spPr>
            <a:solidFill>
              <a:schemeClr val="accent1">
                <a:tint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Analysis'!$B$68:$F$68</c:f>
              <c:numCache>
                <c:formatCode>General</c:formatCode>
                <c:ptCount val="5"/>
                <c:pt idx="0">
                  <c:v>2005</c:v>
                </c:pt>
                <c:pt idx="1">
                  <c:v>2006</c:v>
                </c:pt>
                <c:pt idx="2">
                  <c:v>2007</c:v>
                </c:pt>
                <c:pt idx="3">
                  <c:v>2008</c:v>
                </c:pt>
                <c:pt idx="4">
                  <c:v>2009</c:v>
                </c:pt>
              </c:numCache>
            </c:numRef>
          </c:cat>
          <c:val>
            <c:numRef>
              <c:f>'Sales Analysis'!$B$70:$F$70</c:f>
              <c:numCache>
                <c:formatCode>0%</c:formatCode>
                <c:ptCount val="5"/>
                <c:pt idx="0">
                  <c:v>0.36567164179104478</c:v>
                </c:pt>
                <c:pt idx="1">
                  <c:v>0.36363636363636365</c:v>
                </c:pt>
                <c:pt idx="2">
                  <c:v>0.35399999999999998</c:v>
                </c:pt>
                <c:pt idx="3">
                  <c:v>0</c:v>
                </c:pt>
                <c:pt idx="4">
                  <c:v>0</c:v>
                </c:pt>
              </c:numCache>
            </c:numRef>
          </c:val>
          <c:extLst>
            <c:ext xmlns:c16="http://schemas.microsoft.com/office/drawing/2014/chart" uri="{C3380CC4-5D6E-409C-BE32-E72D297353CC}">
              <c16:uniqueId val="{00000001-A364-45D6-8C94-D9D9D439873E}"/>
            </c:ext>
          </c:extLst>
        </c:ser>
        <c:ser>
          <c:idx val="2"/>
          <c:order val="2"/>
          <c:tx>
            <c:strRef>
              <c:f>'Sales Analysis'!$A$71</c:f>
              <c:strCache>
                <c:ptCount val="1"/>
                <c:pt idx="0">
                  <c:v>DVD-HD</c:v>
                </c:pt>
              </c:strCache>
            </c:strRef>
          </c:tx>
          <c:spPr>
            <a:solidFill>
              <a:schemeClr val="accent1">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Analysis'!$B$68:$F$68</c:f>
              <c:numCache>
                <c:formatCode>General</c:formatCode>
                <c:ptCount val="5"/>
                <c:pt idx="0">
                  <c:v>2005</c:v>
                </c:pt>
                <c:pt idx="1">
                  <c:v>2006</c:v>
                </c:pt>
                <c:pt idx="2">
                  <c:v>2007</c:v>
                </c:pt>
                <c:pt idx="3">
                  <c:v>2008</c:v>
                </c:pt>
                <c:pt idx="4">
                  <c:v>2009</c:v>
                </c:pt>
              </c:numCache>
            </c:numRef>
          </c:cat>
          <c:val>
            <c:numRef>
              <c:f>'Sales Analysis'!$B$71:$F$71</c:f>
              <c:numCache>
                <c:formatCode>0%</c:formatCode>
                <c:ptCount val="5"/>
                <c:pt idx="0">
                  <c:v>0.42</c:v>
                </c:pt>
                <c:pt idx="1">
                  <c:v>0.44166666666666665</c:v>
                </c:pt>
                <c:pt idx="2">
                  <c:v>0.44444444444444442</c:v>
                </c:pt>
                <c:pt idx="3">
                  <c:v>0.33333333333333331</c:v>
                </c:pt>
                <c:pt idx="4">
                  <c:v>0.2</c:v>
                </c:pt>
              </c:numCache>
            </c:numRef>
          </c:val>
          <c:extLst>
            <c:ext xmlns:c16="http://schemas.microsoft.com/office/drawing/2014/chart" uri="{C3380CC4-5D6E-409C-BE32-E72D297353CC}">
              <c16:uniqueId val="{00000002-A364-45D6-8C94-D9D9D439873E}"/>
            </c:ext>
          </c:extLst>
        </c:ser>
        <c:ser>
          <c:idx val="3"/>
          <c:order val="3"/>
          <c:tx>
            <c:strRef>
              <c:f>'Sales Analysis'!$A$72</c:f>
              <c:strCache>
                <c:ptCount val="1"/>
                <c:pt idx="0">
                  <c:v>DVD-Blue Ray</c:v>
                </c:pt>
              </c:strCache>
            </c:strRef>
          </c:tx>
          <c:spPr>
            <a:solidFill>
              <a:schemeClr val="accent1">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Analysis'!$B$68:$F$68</c:f>
              <c:numCache>
                <c:formatCode>General</c:formatCode>
                <c:ptCount val="5"/>
                <c:pt idx="0">
                  <c:v>2005</c:v>
                </c:pt>
                <c:pt idx="1">
                  <c:v>2006</c:v>
                </c:pt>
                <c:pt idx="2">
                  <c:v>2007</c:v>
                </c:pt>
                <c:pt idx="3">
                  <c:v>2008</c:v>
                </c:pt>
                <c:pt idx="4">
                  <c:v>2009</c:v>
                </c:pt>
              </c:numCache>
            </c:numRef>
          </c:cat>
          <c:val>
            <c:numRef>
              <c:f>'Sales Analysis'!$B$72:$F$72</c:f>
              <c:numCache>
                <c:formatCode>0%</c:formatCode>
                <c:ptCount val="5"/>
                <c:pt idx="0">
                  <c:v>0</c:v>
                </c:pt>
                <c:pt idx="1">
                  <c:v>0</c:v>
                </c:pt>
                <c:pt idx="2">
                  <c:v>0.36363636363636365</c:v>
                </c:pt>
                <c:pt idx="3">
                  <c:v>0.26818181818181819</c:v>
                </c:pt>
                <c:pt idx="4">
                  <c:v>0.25405405405405407</c:v>
                </c:pt>
              </c:numCache>
            </c:numRef>
          </c:val>
          <c:extLst>
            <c:ext xmlns:c16="http://schemas.microsoft.com/office/drawing/2014/chart" uri="{C3380CC4-5D6E-409C-BE32-E72D297353CC}">
              <c16:uniqueId val="{00000003-A364-45D6-8C94-D9D9D439873E}"/>
            </c:ext>
          </c:extLst>
        </c:ser>
        <c:ser>
          <c:idx val="4"/>
          <c:order val="4"/>
          <c:tx>
            <c:strRef>
              <c:f>'Sales Analysis'!$A$73</c:f>
              <c:strCache>
                <c:ptCount val="1"/>
                <c:pt idx="0">
                  <c:v>Cable Sets</c:v>
                </c:pt>
              </c:strCache>
            </c:strRef>
          </c:tx>
          <c:spPr>
            <a:solidFill>
              <a:schemeClr val="accent1">
                <a:shade val="70000"/>
              </a:schemeClr>
            </a:solidFill>
            <a:ln>
              <a:noFill/>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Analysis'!$B$68:$F$68</c:f>
              <c:numCache>
                <c:formatCode>General</c:formatCode>
                <c:ptCount val="5"/>
                <c:pt idx="0">
                  <c:v>2005</c:v>
                </c:pt>
                <c:pt idx="1">
                  <c:v>2006</c:v>
                </c:pt>
                <c:pt idx="2">
                  <c:v>2007</c:v>
                </c:pt>
                <c:pt idx="3">
                  <c:v>2008</c:v>
                </c:pt>
                <c:pt idx="4">
                  <c:v>2009</c:v>
                </c:pt>
              </c:numCache>
            </c:numRef>
          </c:cat>
          <c:val>
            <c:numRef>
              <c:f>'Sales Analysis'!$B$73:$F$73</c:f>
              <c:numCache>
                <c:formatCode>0%</c:formatCode>
                <c:ptCount val="5"/>
                <c:pt idx="0">
                  <c:v>0.5714285714285714</c:v>
                </c:pt>
                <c:pt idx="1">
                  <c:v>0.55000000000000004</c:v>
                </c:pt>
                <c:pt idx="2">
                  <c:v>0.56999999999999995</c:v>
                </c:pt>
                <c:pt idx="3">
                  <c:v>0.57894736842105265</c:v>
                </c:pt>
                <c:pt idx="4">
                  <c:v>0.56842105263157894</c:v>
                </c:pt>
              </c:numCache>
            </c:numRef>
          </c:val>
          <c:extLst>
            <c:ext xmlns:c16="http://schemas.microsoft.com/office/drawing/2014/chart" uri="{C3380CC4-5D6E-409C-BE32-E72D297353CC}">
              <c16:uniqueId val="{00000004-A364-45D6-8C94-D9D9D439873E}"/>
            </c:ext>
          </c:extLst>
        </c:ser>
        <c:ser>
          <c:idx val="5"/>
          <c:order val="5"/>
          <c:tx>
            <c:strRef>
              <c:f>'Sales Analysis'!$A$74</c:f>
              <c:strCache>
                <c:ptCount val="1"/>
                <c:pt idx="0">
                  <c:v>Home Theatre</c:v>
                </c:pt>
              </c:strCache>
            </c:strRef>
          </c:tx>
          <c:spPr>
            <a:solidFill>
              <a:schemeClr val="accent1">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Analysis'!$B$68:$F$68</c:f>
              <c:numCache>
                <c:formatCode>General</c:formatCode>
                <c:ptCount val="5"/>
                <c:pt idx="0">
                  <c:v>2005</c:v>
                </c:pt>
                <c:pt idx="1">
                  <c:v>2006</c:v>
                </c:pt>
                <c:pt idx="2">
                  <c:v>2007</c:v>
                </c:pt>
                <c:pt idx="3">
                  <c:v>2008</c:v>
                </c:pt>
                <c:pt idx="4">
                  <c:v>2009</c:v>
                </c:pt>
              </c:numCache>
            </c:numRef>
          </c:cat>
          <c:val>
            <c:numRef>
              <c:f>'Sales Analysis'!$B$74:$F$74</c:f>
              <c:numCache>
                <c:formatCode>0%</c:formatCode>
                <c:ptCount val="5"/>
                <c:pt idx="0">
                  <c:v>0.38596491228070173</c:v>
                </c:pt>
                <c:pt idx="1">
                  <c:v>0.37719298245614036</c:v>
                </c:pt>
                <c:pt idx="2">
                  <c:v>0.37719298245614036</c:v>
                </c:pt>
                <c:pt idx="3">
                  <c:v>0.36363636363636365</c:v>
                </c:pt>
                <c:pt idx="4">
                  <c:v>0.35576923076923078</c:v>
                </c:pt>
              </c:numCache>
            </c:numRef>
          </c:val>
          <c:extLst>
            <c:ext xmlns:c16="http://schemas.microsoft.com/office/drawing/2014/chart" uri="{C3380CC4-5D6E-409C-BE32-E72D297353CC}">
              <c16:uniqueId val="{00000001-C7F9-4F4F-B046-C92A622B2AFB}"/>
            </c:ext>
          </c:extLst>
        </c:ser>
        <c:dLbls>
          <c:dLblPos val="outEnd"/>
          <c:showLegendKey val="0"/>
          <c:showVal val="1"/>
          <c:showCatName val="0"/>
          <c:showSerName val="0"/>
          <c:showPercent val="0"/>
          <c:showBubbleSize val="0"/>
        </c:dLbls>
        <c:gapWidth val="200"/>
        <c:overlap val="-34"/>
        <c:axId val="984276863"/>
        <c:axId val="984275199"/>
      </c:barChart>
      <c:catAx>
        <c:axId val="98427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984275199"/>
        <c:crosses val="autoZero"/>
        <c:auto val="1"/>
        <c:lblAlgn val="ctr"/>
        <c:lblOffset val="100"/>
        <c:noMultiLvlLbl val="0"/>
      </c:catAx>
      <c:valAx>
        <c:axId val="984275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984276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tx>
            <c:strRef>
              <c:f>'Sales Analysis'!$B$49</c:f>
              <c:strCache>
                <c:ptCount val="1"/>
                <c:pt idx="0">
                  <c:v>2005</c:v>
                </c:pt>
              </c:strCache>
            </c:strRef>
          </c:tx>
          <c:spPr>
            <a:solidFill>
              <a:schemeClr val="accent1">
                <a:shade val="53000"/>
              </a:schemeClr>
            </a:solidFill>
            <a:ln>
              <a:solidFill>
                <a:schemeClr val="accent5">
                  <a:lumMod val="50000"/>
                </a:schemeClr>
              </a:solidFill>
            </a:ln>
            <a:effectLst/>
          </c:spPr>
          <c:invertIfNegative val="0"/>
          <c:cat>
            <c:strRef>
              <c:f>'Sales Analysis'!$A$50:$A$55</c:f>
              <c:strCache>
                <c:ptCount val="6"/>
                <c:pt idx="0">
                  <c:v>TV-LCD</c:v>
                </c:pt>
                <c:pt idx="1">
                  <c:v>TV-Plasma</c:v>
                </c:pt>
                <c:pt idx="2">
                  <c:v>DVD-HD</c:v>
                </c:pt>
                <c:pt idx="3">
                  <c:v>DVD-Blue Ray</c:v>
                </c:pt>
                <c:pt idx="4">
                  <c:v>Cable Sets</c:v>
                </c:pt>
                <c:pt idx="5">
                  <c:v>Home Theatre</c:v>
                </c:pt>
              </c:strCache>
            </c:strRef>
          </c:cat>
          <c:val>
            <c:numRef>
              <c:f>'Sales Analysis'!$B$50:$B$55</c:f>
              <c:numCache>
                <c:formatCode>_("$"* #,##0.00_);_("$"* \(#,##0.00\);_("$"* "-"??_);_(@_)</c:formatCode>
                <c:ptCount val="6"/>
                <c:pt idx="0">
                  <c:v>172500000</c:v>
                </c:pt>
                <c:pt idx="1">
                  <c:v>529200000</c:v>
                </c:pt>
                <c:pt idx="2">
                  <c:v>25200000</c:v>
                </c:pt>
                <c:pt idx="3">
                  <c:v>0</c:v>
                </c:pt>
                <c:pt idx="4">
                  <c:v>14736000</c:v>
                </c:pt>
                <c:pt idx="5">
                  <c:v>77066000</c:v>
                </c:pt>
              </c:numCache>
            </c:numRef>
          </c:val>
          <c:extLst>
            <c:ext xmlns:c16="http://schemas.microsoft.com/office/drawing/2014/chart" uri="{C3380CC4-5D6E-409C-BE32-E72D297353CC}">
              <c16:uniqueId val="{00000000-7CF4-4B7D-B01F-33EA7A11678F}"/>
            </c:ext>
          </c:extLst>
        </c:ser>
        <c:ser>
          <c:idx val="1"/>
          <c:order val="1"/>
          <c:tx>
            <c:strRef>
              <c:f>'Sales Analysis'!$C$49</c:f>
              <c:strCache>
                <c:ptCount val="1"/>
                <c:pt idx="0">
                  <c:v>2006</c:v>
                </c:pt>
              </c:strCache>
            </c:strRef>
          </c:tx>
          <c:spPr>
            <a:solidFill>
              <a:schemeClr val="accent1">
                <a:shade val="76000"/>
              </a:schemeClr>
            </a:solidFill>
            <a:ln>
              <a:solidFill>
                <a:schemeClr val="accent5">
                  <a:lumMod val="50000"/>
                </a:schemeClr>
              </a:solidFill>
            </a:ln>
            <a:effectLst/>
          </c:spPr>
          <c:invertIfNegative val="0"/>
          <c:cat>
            <c:strRef>
              <c:f>'Sales Analysis'!$A$50:$A$55</c:f>
              <c:strCache>
                <c:ptCount val="6"/>
                <c:pt idx="0">
                  <c:v>TV-LCD</c:v>
                </c:pt>
                <c:pt idx="1">
                  <c:v>TV-Plasma</c:v>
                </c:pt>
                <c:pt idx="2">
                  <c:v>DVD-HD</c:v>
                </c:pt>
                <c:pt idx="3">
                  <c:v>DVD-Blue Ray</c:v>
                </c:pt>
                <c:pt idx="4">
                  <c:v>Cable Sets</c:v>
                </c:pt>
                <c:pt idx="5">
                  <c:v>Home Theatre</c:v>
                </c:pt>
              </c:strCache>
            </c:strRef>
          </c:cat>
          <c:val>
            <c:numRef>
              <c:f>'Sales Analysis'!$C$50:$C$55</c:f>
              <c:numCache>
                <c:formatCode>_("$"* #,##0.00_);_("$"* \(#,##0.00\);_("$"* "-"??_);_(@_)</c:formatCode>
                <c:ptCount val="6"/>
                <c:pt idx="0">
                  <c:v>1703000000</c:v>
                </c:pt>
                <c:pt idx="1">
                  <c:v>332000000</c:v>
                </c:pt>
                <c:pt idx="2">
                  <c:v>148400000</c:v>
                </c:pt>
                <c:pt idx="3">
                  <c:v>0</c:v>
                </c:pt>
                <c:pt idx="4">
                  <c:v>21967000</c:v>
                </c:pt>
                <c:pt idx="5">
                  <c:v>88257500</c:v>
                </c:pt>
              </c:numCache>
            </c:numRef>
          </c:val>
          <c:extLst>
            <c:ext xmlns:c16="http://schemas.microsoft.com/office/drawing/2014/chart" uri="{C3380CC4-5D6E-409C-BE32-E72D297353CC}">
              <c16:uniqueId val="{00000001-7CF4-4B7D-B01F-33EA7A11678F}"/>
            </c:ext>
          </c:extLst>
        </c:ser>
        <c:ser>
          <c:idx val="2"/>
          <c:order val="2"/>
          <c:tx>
            <c:strRef>
              <c:f>'Sales Analysis'!$D$49</c:f>
              <c:strCache>
                <c:ptCount val="1"/>
                <c:pt idx="0">
                  <c:v>2007</c:v>
                </c:pt>
              </c:strCache>
            </c:strRef>
          </c:tx>
          <c:spPr>
            <a:solidFill>
              <a:schemeClr val="accent1"/>
            </a:solidFill>
            <a:ln>
              <a:solidFill>
                <a:schemeClr val="accent5">
                  <a:lumMod val="50000"/>
                </a:schemeClr>
              </a:solidFill>
            </a:ln>
            <a:effectLst/>
          </c:spPr>
          <c:invertIfNegative val="0"/>
          <c:cat>
            <c:strRef>
              <c:f>'Sales Analysis'!$A$50:$A$55</c:f>
              <c:strCache>
                <c:ptCount val="6"/>
                <c:pt idx="0">
                  <c:v>TV-LCD</c:v>
                </c:pt>
                <c:pt idx="1">
                  <c:v>TV-Plasma</c:v>
                </c:pt>
                <c:pt idx="2">
                  <c:v>DVD-HD</c:v>
                </c:pt>
                <c:pt idx="3">
                  <c:v>DVD-Blue Ray</c:v>
                </c:pt>
                <c:pt idx="4">
                  <c:v>Cable Sets</c:v>
                </c:pt>
                <c:pt idx="5">
                  <c:v>Home Theatre</c:v>
                </c:pt>
              </c:strCache>
            </c:strRef>
          </c:cat>
          <c:val>
            <c:numRef>
              <c:f>'Sales Analysis'!$D$50:$D$55</c:f>
              <c:numCache>
                <c:formatCode>_("$"* #,##0.00_);_("$"* \(#,##0.00\);_("$"* "-"??_);_(@_)</c:formatCode>
                <c:ptCount val="6"/>
                <c:pt idx="0">
                  <c:v>2963097600</c:v>
                </c:pt>
                <c:pt idx="1">
                  <c:v>187761600</c:v>
                </c:pt>
                <c:pt idx="2">
                  <c:v>201000000</c:v>
                </c:pt>
                <c:pt idx="3">
                  <c:v>33000000</c:v>
                </c:pt>
                <c:pt idx="4">
                  <c:v>48695100</c:v>
                </c:pt>
                <c:pt idx="5">
                  <c:v>205647500</c:v>
                </c:pt>
              </c:numCache>
            </c:numRef>
          </c:val>
          <c:extLst>
            <c:ext xmlns:c16="http://schemas.microsoft.com/office/drawing/2014/chart" uri="{C3380CC4-5D6E-409C-BE32-E72D297353CC}">
              <c16:uniqueId val="{00000002-7CF4-4B7D-B01F-33EA7A11678F}"/>
            </c:ext>
          </c:extLst>
        </c:ser>
        <c:ser>
          <c:idx val="3"/>
          <c:order val="3"/>
          <c:tx>
            <c:strRef>
              <c:f>'Sales Analysis'!$E$49</c:f>
              <c:strCache>
                <c:ptCount val="1"/>
                <c:pt idx="0">
                  <c:v>2008</c:v>
                </c:pt>
              </c:strCache>
            </c:strRef>
          </c:tx>
          <c:spPr>
            <a:solidFill>
              <a:schemeClr val="accent1">
                <a:tint val="77000"/>
              </a:schemeClr>
            </a:solidFill>
            <a:ln>
              <a:solidFill>
                <a:schemeClr val="accent5">
                  <a:lumMod val="50000"/>
                </a:schemeClr>
              </a:solidFill>
            </a:ln>
            <a:effectLst/>
          </c:spPr>
          <c:invertIfNegative val="0"/>
          <c:cat>
            <c:strRef>
              <c:f>'Sales Analysis'!$A$50:$A$55</c:f>
              <c:strCache>
                <c:ptCount val="6"/>
                <c:pt idx="0">
                  <c:v>TV-LCD</c:v>
                </c:pt>
                <c:pt idx="1">
                  <c:v>TV-Plasma</c:v>
                </c:pt>
                <c:pt idx="2">
                  <c:v>DVD-HD</c:v>
                </c:pt>
                <c:pt idx="3">
                  <c:v>DVD-Blue Ray</c:v>
                </c:pt>
                <c:pt idx="4">
                  <c:v>Cable Sets</c:v>
                </c:pt>
                <c:pt idx="5">
                  <c:v>Home Theatre</c:v>
                </c:pt>
              </c:strCache>
            </c:strRef>
          </c:cat>
          <c:val>
            <c:numRef>
              <c:f>'Sales Analysis'!$E$50:$E$55</c:f>
              <c:numCache>
                <c:formatCode>_("$"* #,##0.00_);_("$"* \(#,##0.00\);_("$"* "-"??_);_(@_)</c:formatCode>
                <c:ptCount val="6"/>
                <c:pt idx="0">
                  <c:v>3766532000</c:v>
                </c:pt>
                <c:pt idx="1">
                  <c:v>0</c:v>
                </c:pt>
                <c:pt idx="2">
                  <c:v>84000000</c:v>
                </c:pt>
                <c:pt idx="3">
                  <c:v>93220000</c:v>
                </c:pt>
                <c:pt idx="4">
                  <c:v>71428500</c:v>
                </c:pt>
                <c:pt idx="5">
                  <c:v>273500000</c:v>
                </c:pt>
              </c:numCache>
            </c:numRef>
          </c:val>
          <c:extLst>
            <c:ext xmlns:c16="http://schemas.microsoft.com/office/drawing/2014/chart" uri="{C3380CC4-5D6E-409C-BE32-E72D297353CC}">
              <c16:uniqueId val="{00000003-7CF4-4B7D-B01F-33EA7A11678F}"/>
            </c:ext>
          </c:extLst>
        </c:ser>
        <c:ser>
          <c:idx val="4"/>
          <c:order val="4"/>
          <c:tx>
            <c:strRef>
              <c:f>'Sales Analysis'!$F$49</c:f>
              <c:strCache>
                <c:ptCount val="1"/>
                <c:pt idx="0">
                  <c:v>2009</c:v>
                </c:pt>
              </c:strCache>
            </c:strRef>
          </c:tx>
          <c:spPr>
            <a:solidFill>
              <a:schemeClr val="accent1">
                <a:tint val="54000"/>
              </a:schemeClr>
            </a:solidFill>
            <a:ln>
              <a:solidFill>
                <a:schemeClr val="accent5">
                  <a:lumMod val="50000"/>
                </a:schemeClr>
              </a:solidFill>
            </a:ln>
            <a:effectLst/>
          </c:spPr>
          <c:invertIfNegative val="0"/>
          <c:cat>
            <c:strRef>
              <c:f>'Sales Analysis'!$A$50:$A$55</c:f>
              <c:strCache>
                <c:ptCount val="6"/>
                <c:pt idx="0">
                  <c:v>TV-LCD</c:v>
                </c:pt>
                <c:pt idx="1">
                  <c:v>TV-Plasma</c:v>
                </c:pt>
                <c:pt idx="2">
                  <c:v>DVD-HD</c:v>
                </c:pt>
                <c:pt idx="3">
                  <c:v>DVD-Blue Ray</c:v>
                </c:pt>
                <c:pt idx="4">
                  <c:v>Cable Sets</c:v>
                </c:pt>
                <c:pt idx="5">
                  <c:v>Home Theatre</c:v>
                </c:pt>
              </c:strCache>
            </c:strRef>
          </c:cat>
          <c:val>
            <c:numRef>
              <c:f>'Sales Analysis'!$F$50:$F$55</c:f>
              <c:numCache>
                <c:formatCode>_("$"* #,##0.00_);_("$"* \(#,##0.00\);_("$"* "-"??_);_(@_)</c:formatCode>
                <c:ptCount val="6"/>
                <c:pt idx="0">
                  <c:v>4132782784</c:v>
                </c:pt>
                <c:pt idx="1">
                  <c:v>0</c:v>
                </c:pt>
                <c:pt idx="2">
                  <c:v>9800000</c:v>
                </c:pt>
                <c:pt idx="3">
                  <c:v>135830000</c:v>
                </c:pt>
                <c:pt idx="4">
                  <c:v>89326800</c:v>
                </c:pt>
                <c:pt idx="5">
                  <c:v>322825000</c:v>
                </c:pt>
              </c:numCache>
            </c:numRef>
          </c:val>
          <c:extLst>
            <c:ext xmlns:c16="http://schemas.microsoft.com/office/drawing/2014/chart" uri="{C3380CC4-5D6E-409C-BE32-E72D297353CC}">
              <c16:uniqueId val="{00000004-7CF4-4B7D-B01F-33EA7A11678F}"/>
            </c:ext>
          </c:extLst>
        </c:ser>
        <c:dLbls>
          <c:showLegendKey val="0"/>
          <c:showVal val="0"/>
          <c:showCatName val="0"/>
          <c:showSerName val="0"/>
          <c:showPercent val="0"/>
          <c:showBubbleSize val="0"/>
        </c:dLbls>
        <c:gapWidth val="75"/>
        <c:overlap val="-25"/>
        <c:axId val="1421483183"/>
        <c:axId val="1421477423"/>
      </c:barChart>
      <c:catAx>
        <c:axId val="142148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21477423"/>
        <c:crosses val="autoZero"/>
        <c:auto val="1"/>
        <c:lblAlgn val="ctr"/>
        <c:lblOffset val="100"/>
        <c:noMultiLvlLbl val="0"/>
      </c:catAx>
      <c:valAx>
        <c:axId val="14214774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21483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s-DO" b="1"/>
              <a:t>Utilidad Neta y su Variación Porcentual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'Income Statement'!$I$6</c:f>
              <c:strCache>
                <c:ptCount val="1"/>
                <c:pt idx="0">
                  <c:v>Utilidad neta</c:v>
                </c:pt>
              </c:strCache>
            </c:strRef>
          </c:tx>
          <c:spPr>
            <a:solidFill>
              <a:schemeClr val="accent1">
                <a:shade val="76000"/>
              </a:schemeClr>
            </a:solidFill>
            <a:ln>
              <a:noFill/>
            </a:ln>
            <a:effectLst/>
          </c:spPr>
          <c:invertIfNegative val="0"/>
          <c:cat>
            <c:numRef>
              <c:f>'Income Statement'!$J$5:$N$5</c:f>
              <c:numCache>
                <c:formatCode>General</c:formatCode>
                <c:ptCount val="5"/>
                <c:pt idx="0">
                  <c:v>2005</c:v>
                </c:pt>
                <c:pt idx="1">
                  <c:v>2006</c:v>
                </c:pt>
                <c:pt idx="2">
                  <c:v>2007</c:v>
                </c:pt>
                <c:pt idx="3">
                  <c:v>2008</c:v>
                </c:pt>
                <c:pt idx="4">
                  <c:v>2009</c:v>
                </c:pt>
              </c:numCache>
            </c:numRef>
          </c:cat>
          <c:val>
            <c:numRef>
              <c:f>'Income Statement'!$J$6:$N$6</c:f>
              <c:numCache>
                <c:formatCode>_("$"* #,##0.00_);_("$"* \(#,##0.00\);_("$"* "-"??_);_(@_)</c:formatCode>
                <c:ptCount val="5"/>
                <c:pt idx="0">
                  <c:v>183983621</c:v>
                </c:pt>
                <c:pt idx="1">
                  <c:v>555141365</c:v>
                </c:pt>
                <c:pt idx="2">
                  <c:v>721287717</c:v>
                </c:pt>
                <c:pt idx="3">
                  <c:v>853087156</c:v>
                </c:pt>
                <c:pt idx="4">
                  <c:v>779253451</c:v>
                </c:pt>
              </c:numCache>
            </c:numRef>
          </c:val>
          <c:extLst>
            <c:ext xmlns:c16="http://schemas.microsoft.com/office/drawing/2014/chart" uri="{C3380CC4-5D6E-409C-BE32-E72D297353CC}">
              <c16:uniqueId val="{00000000-716C-4CBE-ABCD-DF291EE7A3B9}"/>
            </c:ext>
          </c:extLst>
        </c:ser>
        <c:dLbls>
          <c:showLegendKey val="0"/>
          <c:showVal val="0"/>
          <c:showCatName val="0"/>
          <c:showSerName val="0"/>
          <c:showPercent val="0"/>
          <c:showBubbleSize val="0"/>
        </c:dLbls>
        <c:gapWidth val="219"/>
        <c:overlap val="-27"/>
        <c:axId val="1085669775"/>
        <c:axId val="1085678095"/>
      </c:barChart>
      <c:lineChart>
        <c:grouping val="standard"/>
        <c:varyColors val="0"/>
        <c:ser>
          <c:idx val="1"/>
          <c:order val="1"/>
          <c:tx>
            <c:strRef>
              <c:f>'Income Statement'!$I$7</c:f>
              <c:strCache>
                <c:ptCount val="1"/>
                <c:pt idx="0">
                  <c:v>% Utilidad neta</c:v>
                </c:pt>
              </c:strCache>
            </c:strRef>
          </c:tx>
          <c:spPr>
            <a:ln w="28575" cap="rnd">
              <a:solidFill>
                <a:schemeClr val="accent1">
                  <a:tint val="77000"/>
                </a:schemeClr>
              </a:solidFill>
              <a:round/>
            </a:ln>
            <a:effectLst/>
          </c:spPr>
          <c:marker>
            <c:symbol val="none"/>
          </c:marker>
          <c:cat>
            <c:numRef>
              <c:f>'Income Statement'!$J$5:$N$5</c:f>
              <c:numCache>
                <c:formatCode>General</c:formatCode>
                <c:ptCount val="5"/>
                <c:pt idx="0">
                  <c:v>2005</c:v>
                </c:pt>
                <c:pt idx="1">
                  <c:v>2006</c:v>
                </c:pt>
                <c:pt idx="2">
                  <c:v>2007</c:v>
                </c:pt>
                <c:pt idx="3">
                  <c:v>2008</c:v>
                </c:pt>
                <c:pt idx="4">
                  <c:v>2009</c:v>
                </c:pt>
              </c:numCache>
            </c:numRef>
          </c:cat>
          <c:val>
            <c:numRef>
              <c:f>'Income Statement'!$J$7:$N$7</c:f>
              <c:numCache>
                <c:formatCode>0%</c:formatCode>
                <c:ptCount val="5"/>
                <c:pt idx="0" formatCode="0.00%">
                  <c:v>0</c:v>
                </c:pt>
                <c:pt idx="1">
                  <c:v>2.017341228434677</c:v>
                </c:pt>
                <c:pt idx="2">
                  <c:v>0.29928656460323388</c:v>
                </c:pt>
                <c:pt idx="3">
                  <c:v>0.18272796817916692</c:v>
                </c:pt>
                <c:pt idx="4">
                  <c:v>-8.6548841441002722E-2</c:v>
                </c:pt>
              </c:numCache>
            </c:numRef>
          </c:val>
          <c:smooth val="0"/>
          <c:extLst>
            <c:ext xmlns:c16="http://schemas.microsoft.com/office/drawing/2014/chart" uri="{C3380CC4-5D6E-409C-BE32-E72D297353CC}">
              <c16:uniqueId val="{00000001-716C-4CBE-ABCD-DF291EE7A3B9}"/>
            </c:ext>
          </c:extLst>
        </c:ser>
        <c:dLbls>
          <c:showLegendKey val="0"/>
          <c:showVal val="0"/>
          <c:showCatName val="0"/>
          <c:showSerName val="0"/>
          <c:showPercent val="0"/>
          <c:showBubbleSize val="0"/>
        </c:dLbls>
        <c:marker val="1"/>
        <c:smooth val="0"/>
        <c:axId val="1085668943"/>
        <c:axId val="1085673103"/>
      </c:lineChart>
      <c:catAx>
        <c:axId val="108566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085678095"/>
        <c:crosses val="autoZero"/>
        <c:auto val="1"/>
        <c:lblAlgn val="ctr"/>
        <c:lblOffset val="100"/>
        <c:noMultiLvlLbl val="0"/>
      </c:catAx>
      <c:valAx>
        <c:axId val="108567809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085669775"/>
        <c:crosses val="autoZero"/>
        <c:crossBetween val="between"/>
      </c:valAx>
      <c:valAx>
        <c:axId val="1085673103"/>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085668943"/>
        <c:crosses val="max"/>
        <c:crossBetween val="between"/>
      </c:valAx>
      <c:catAx>
        <c:axId val="1085668943"/>
        <c:scaling>
          <c:orientation val="minMax"/>
        </c:scaling>
        <c:delete val="1"/>
        <c:axPos val="b"/>
        <c:numFmt formatCode="General" sourceLinked="1"/>
        <c:majorTickMark val="none"/>
        <c:minorTickMark val="none"/>
        <c:tickLblPos val="nextTo"/>
        <c:crossAx val="1085673103"/>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s-419" sz="1440" b="1" i="0" u="none" strike="noStrike" baseline="0">
                <a:effectLst/>
              </a:rPr>
              <a:t>Evaluación del Crecimiento y Margen Operativo (Análisis Horizontal)</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'Income Statement'!$I$21</c:f>
              <c:strCache>
                <c:ptCount val="1"/>
                <c:pt idx="0">
                  <c:v>Ventas</c:v>
                </c:pt>
              </c:strCache>
            </c:strRef>
          </c:tx>
          <c:spPr>
            <a:ln w="28575" cap="rnd">
              <a:solidFill>
                <a:schemeClr val="accent1">
                  <a:lumMod val="50000"/>
                </a:schemeClr>
              </a:solidFill>
              <a:round/>
            </a:ln>
            <a:effectLst/>
          </c:spPr>
          <c:marker>
            <c:symbol val="none"/>
          </c:marker>
          <c:cat>
            <c:numRef>
              <c:f>'Income Statement'!$J$20:$N$20</c:f>
              <c:numCache>
                <c:formatCode>General</c:formatCode>
                <c:ptCount val="5"/>
                <c:pt idx="0">
                  <c:v>2005</c:v>
                </c:pt>
                <c:pt idx="1">
                  <c:v>2006</c:v>
                </c:pt>
                <c:pt idx="2">
                  <c:v>2007</c:v>
                </c:pt>
                <c:pt idx="3">
                  <c:v>2008</c:v>
                </c:pt>
                <c:pt idx="4">
                  <c:v>2009</c:v>
                </c:pt>
              </c:numCache>
            </c:numRef>
          </c:cat>
          <c:val>
            <c:numRef>
              <c:f>'Income Statement'!$J$21:$N$21</c:f>
              <c:numCache>
                <c:formatCode>0%</c:formatCode>
                <c:ptCount val="5"/>
                <c:pt idx="0">
                  <c:v>1</c:v>
                </c:pt>
                <c:pt idx="1">
                  <c:v>2.5265919588697967</c:v>
                </c:pt>
                <c:pt idx="2">
                  <c:v>4.0471745620745061</c:v>
                </c:pt>
                <c:pt idx="3">
                  <c:v>5.6824144672577388</c:v>
                </c:pt>
                <c:pt idx="4">
                  <c:v>6.37745631012681</c:v>
                </c:pt>
              </c:numCache>
            </c:numRef>
          </c:val>
          <c:smooth val="0"/>
          <c:extLst>
            <c:ext xmlns:c16="http://schemas.microsoft.com/office/drawing/2014/chart" uri="{C3380CC4-5D6E-409C-BE32-E72D297353CC}">
              <c16:uniqueId val="{00000000-051B-4E99-ABFE-883DF4D4FFB5}"/>
            </c:ext>
          </c:extLst>
        </c:ser>
        <c:ser>
          <c:idx val="1"/>
          <c:order val="1"/>
          <c:tx>
            <c:strRef>
              <c:f>'Income Statement'!$I$22</c:f>
              <c:strCache>
                <c:ptCount val="1"/>
                <c:pt idx="0">
                  <c:v>Costo de bienes vendidos</c:v>
                </c:pt>
              </c:strCache>
            </c:strRef>
          </c:tx>
          <c:spPr>
            <a:ln w="28575" cap="rnd">
              <a:solidFill>
                <a:schemeClr val="accent1">
                  <a:lumMod val="75000"/>
                </a:schemeClr>
              </a:solidFill>
              <a:round/>
            </a:ln>
            <a:effectLst/>
          </c:spPr>
          <c:marker>
            <c:symbol val="none"/>
          </c:marker>
          <c:cat>
            <c:numRef>
              <c:f>'Income Statement'!$J$20:$N$20</c:f>
              <c:numCache>
                <c:formatCode>General</c:formatCode>
                <c:ptCount val="5"/>
                <c:pt idx="0">
                  <c:v>2005</c:v>
                </c:pt>
                <c:pt idx="1">
                  <c:v>2006</c:v>
                </c:pt>
                <c:pt idx="2">
                  <c:v>2007</c:v>
                </c:pt>
                <c:pt idx="3">
                  <c:v>2008</c:v>
                </c:pt>
                <c:pt idx="4">
                  <c:v>2009</c:v>
                </c:pt>
              </c:numCache>
            </c:numRef>
          </c:cat>
          <c:val>
            <c:numRef>
              <c:f>'Income Statement'!$J$22:$N$22</c:f>
              <c:numCache>
                <c:formatCode>0%</c:formatCode>
                <c:ptCount val="5"/>
                <c:pt idx="0">
                  <c:v>1</c:v>
                </c:pt>
                <c:pt idx="1">
                  <c:v>2.3565723811271817</c:v>
                </c:pt>
                <c:pt idx="2">
                  <c:v>3.8011152930193353</c:v>
                </c:pt>
                <c:pt idx="3">
                  <c:v>5.9569880290674089</c:v>
                </c:pt>
                <c:pt idx="4">
                  <c:v>6.7782787326174487</c:v>
                </c:pt>
              </c:numCache>
            </c:numRef>
          </c:val>
          <c:smooth val="0"/>
          <c:extLst>
            <c:ext xmlns:c16="http://schemas.microsoft.com/office/drawing/2014/chart" uri="{C3380CC4-5D6E-409C-BE32-E72D297353CC}">
              <c16:uniqueId val="{00000001-051B-4E99-ABFE-883DF4D4FFB5}"/>
            </c:ext>
          </c:extLst>
        </c:ser>
        <c:ser>
          <c:idx val="3"/>
          <c:order val="3"/>
          <c:tx>
            <c:strRef>
              <c:f>'Income Statement'!$I$24</c:f>
            </c:strRef>
          </c:tx>
          <c:spPr>
            <a:ln w="28575" cap="rnd">
              <a:solidFill>
                <a:schemeClr val="accent1">
                  <a:tint val="70000"/>
                </a:schemeClr>
              </a:solidFill>
              <a:round/>
            </a:ln>
            <a:effectLst/>
          </c:spPr>
          <c:marker>
            <c:symbol val="none"/>
          </c:marker>
          <c:cat>
            <c:numRef>
              <c:f>'Income Statement'!$J$20:$N$20</c:f>
              <c:numCache>
                <c:formatCode>General</c:formatCode>
                <c:ptCount val="5"/>
                <c:pt idx="0">
                  <c:v>2005</c:v>
                </c:pt>
                <c:pt idx="1">
                  <c:v>2006</c:v>
                </c:pt>
                <c:pt idx="2">
                  <c:v>2007</c:v>
                </c:pt>
                <c:pt idx="3">
                  <c:v>2008</c:v>
                </c:pt>
                <c:pt idx="4">
                  <c:v>2009</c:v>
                </c:pt>
              </c:numCache>
            </c:numRef>
          </c:cat>
          <c:val>
            <c:numRef>
              <c:f>'Income Statement'!$J$24:$N$24</c:f>
            </c:numRef>
          </c:val>
          <c:smooth val="0"/>
          <c:extLst>
            <c:ext xmlns:c16="http://schemas.microsoft.com/office/drawing/2014/chart" uri="{C3380CC4-5D6E-409C-BE32-E72D297353CC}">
              <c16:uniqueId val="{00000003-051B-4E99-ABFE-883DF4D4FFB5}"/>
            </c:ext>
          </c:extLst>
        </c:ser>
        <c:ser>
          <c:idx val="6"/>
          <c:order val="6"/>
          <c:tx>
            <c:strRef>
              <c:f>'Income Statement'!$I$27</c:f>
              <c:strCache>
                <c:ptCount val="1"/>
                <c:pt idx="0">
                  <c:v>Administración</c:v>
                </c:pt>
              </c:strCache>
            </c:strRef>
          </c:tx>
          <c:spPr>
            <a:ln w="28575" cap="rnd">
              <a:solidFill>
                <a:schemeClr val="accent1">
                  <a:lumMod val="60000"/>
                  <a:lumOff val="40000"/>
                </a:schemeClr>
              </a:solidFill>
              <a:round/>
            </a:ln>
            <a:effectLst/>
          </c:spPr>
          <c:marker>
            <c:symbol val="none"/>
          </c:marker>
          <c:cat>
            <c:numRef>
              <c:f>'Income Statement'!$J$20:$N$20</c:f>
              <c:numCache>
                <c:formatCode>General</c:formatCode>
                <c:ptCount val="5"/>
                <c:pt idx="0">
                  <c:v>2005</c:v>
                </c:pt>
                <c:pt idx="1">
                  <c:v>2006</c:v>
                </c:pt>
                <c:pt idx="2">
                  <c:v>2007</c:v>
                </c:pt>
                <c:pt idx="3">
                  <c:v>2008</c:v>
                </c:pt>
                <c:pt idx="4">
                  <c:v>2009</c:v>
                </c:pt>
              </c:numCache>
            </c:numRef>
          </c:cat>
          <c:val>
            <c:numRef>
              <c:f>'Income Statement'!$J$27:$N$27</c:f>
              <c:numCache>
                <c:formatCode>0%</c:formatCode>
                <c:ptCount val="5"/>
                <c:pt idx="0">
                  <c:v>1</c:v>
                </c:pt>
                <c:pt idx="1">
                  <c:v>4.2665917920745908</c:v>
                </c:pt>
                <c:pt idx="2">
                  <c:v>8.7653828866997259</c:v>
                </c:pt>
                <c:pt idx="3">
                  <c:v>10.520194877441099</c:v>
                </c:pt>
                <c:pt idx="4">
                  <c:v>10.319015234207654</c:v>
                </c:pt>
              </c:numCache>
            </c:numRef>
          </c:val>
          <c:smooth val="0"/>
          <c:extLst>
            <c:ext xmlns:c16="http://schemas.microsoft.com/office/drawing/2014/chart" uri="{C3380CC4-5D6E-409C-BE32-E72D297353CC}">
              <c16:uniqueId val="{00000006-051B-4E99-ABFE-883DF4D4FFB5}"/>
            </c:ext>
          </c:extLst>
        </c:ser>
        <c:ser>
          <c:idx val="9"/>
          <c:order val="9"/>
          <c:tx>
            <c:strRef>
              <c:f>'Income Statement'!$I$30</c:f>
              <c:strCache>
                <c:ptCount val="1"/>
                <c:pt idx="0">
                  <c:v>Intereses</c:v>
                </c:pt>
              </c:strCache>
            </c:strRef>
          </c:tx>
          <c:spPr>
            <a:ln w="28575" cap="rnd">
              <a:solidFill>
                <a:schemeClr val="accent5">
                  <a:lumMod val="60000"/>
                  <a:lumOff val="40000"/>
                </a:schemeClr>
              </a:solidFill>
              <a:round/>
            </a:ln>
            <a:effectLst/>
          </c:spPr>
          <c:marker>
            <c:symbol val="none"/>
          </c:marker>
          <c:cat>
            <c:numRef>
              <c:f>'Income Statement'!$J$20:$N$20</c:f>
              <c:numCache>
                <c:formatCode>General</c:formatCode>
                <c:ptCount val="5"/>
                <c:pt idx="0">
                  <c:v>2005</c:v>
                </c:pt>
                <c:pt idx="1">
                  <c:v>2006</c:v>
                </c:pt>
                <c:pt idx="2">
                  <c:v>2007</c:v>
                </c:pt>
                <c:pt idx="3">
                  <c:v>2008</c:v>
                </c:pt>
                <c:pt idx="4">
                  <c:v>2009</c:v>
                </c:pt>
              </c:numCache>
            </c:numRef>
          </c:cat>
          <c:val>
            <c:numRef>
              <c:f>'Income Statement'!$J$30:$N$30</c:f>
              <c:numCache>
                <c:formatCode>0%</c:formatCode>
                <c:ptCount val="5"/>
                <c:pt idx="0">
                  <c:v>1</c:v>
                </c:pt>
                <c:pt idx="1">
                  <c:v>2.7310846486526117</c:v>
                </c:pt>
                <c:pt idx="2">
                  <c:v>5.4251771820098211</c:v>
                </c:pt>
                <c:pt idx="3">
                  <c:v>5.2146357087400581</c:v>
                </c:pt>
                <c:pt idx="4">
                  <c:v>6.1955808306912772</c:v>
                </c:pt>
              </c:numCache>
            </c:numRef>
          </c:val>
          <c:smooth val="0"/>
          <c:extLst>
            <c:ext xmlns:c16="http://schemas.microsoft.com/office/drawing/2014/chart" uri="{C3380CC4-5D6E-409C-BE32-E72D297353CC}">
              <c16:uniqueId val="{00000009-051B-4E99-ABFE-883DF4D4FFB5}"/>
            </c:ext>
          </c:extLst>
        </c:ser>
        <c:ser>
          <c:idx val="11"/>
          <c:order val="11"/>
          <c:tx>
            <c:strRef>
              <c:f>'Income Statement'!$I$32</c:f>
              <c:strCache>
                <c:ptCount val="1"/>
                <c:pt idx="0">
                  <c:v>Tasa impositiva</c:v>
                </c:pt>
              </c:strCache>
            </c:strRef>
          </c:tx>
          <c:spPr>
            <a:ln w="28575" cap="rnd">
              <a:solidFill>
                <a:srgbClr val="00B0F0"/>
              </a:solidFill>
              <a:round/>
            </a:ln>
            <a:effectLst/>
          </c:spPr>
          <c:marker>
            <c:symbol val="none"/>
          </c:marker>
          <c:cat>
            <c:numRef>
              <c:f>'Income Statement'!$J$20:$N$20</c:f>
              <c:numCache>
                <c:formatCode>General</c:formatCode>
                <c:ptCount val="5"/>
                <c:pt idx="0">
                  <c:v>2005</c:v>
                </c:pt>
                <c:pt idx="1">
                  <c:v>2006</c:v>
                </c:pt>
                <c:pt idx="2">
                  <c:v>2007</c:v>
                </c:pt>
                <c:pt idx="3">
                  <c:v>2008</c:v>
                </c:pt>
                <c:pt idx="4">
                  <c:v>2009</c:v>
                </c:pt>
              </c:numCache>
            </c:numRef>
          </c:cat>
          <c:val>
            <c:numRef>
              <c:f>'Income Statement'!$J$32:$N$32</c:f>
              <c:numCache>
                <c:formatCode>0%</c:formatCode>
                <c:ptCount val="5"/>
                <c:pt idx="0">
                  <c:v>1</c:v>
                </c:pt>
                <c:pt idx="1">
                  <c:v>3.0173412120615533</c:v>
                </c:pt>
                <c:pt idx="2">
                  <c:v>3.9203909060377296</c:v>
                </c:pt>
                <c:pt idx="3">
                  <c:v>4.6367559633522406</c:v>
                </c:pt>
                <c:pt idx="4">
                  <c:v>4.2354501101585633</c:v>
                </c:pt>
              </c:numCache>
            </c:numRef>
          </c:val>
          <c:smooth val="0"/>
          <c:extLst>
            <c:ext xmlns:c16="http://schemas.microsoft.com/office/drawing/2014/chart" uri="{C3380CC4-5D6E-409C-BE32-E72D297353CC}">
              <c16:uniqueId val="{0000000B-051B-4E99-ABFE-883DF4D4FFB5}"/>
            </c:ext>
          </c:extLst>
        </c:ser>
        <c:ser>
          <c:idx val="12"/>
          <c:order val="12"/>
          <c:tx>
            <c:strRef>
              <c:f>'Income Statement'!$I$33</c:f>
              <c:strCache>
                <c:ptCount val="1"/>
                <c:pt idx="0">
                  <c:v>Utilidad neta</c:v>
                </c:pt>
              </c:strCache>
            </c:strRef>
          </c:tx>
          <c:spPr>
            <a:ln w="28575" cap="rnd">
              <a:solidFill>
                <a:schemeClr val="accent5">
                  <a:lumMod val="20000"/>
                  <a:lumOff val="80000"/>
                </a:schemeClr>
              </a:solidFill>
              <a:round/>
            </a:ln>
            <a:effectLst/>
          </c:spPr>
          <c:marker>
            <c:symbol val="none"/>
          </c:marker>
          <c:cat>
            <c:numRef>
              <c:f>'Income Statement'!$J$20:$N$20</c:f>
              <c:numCache>
                <c:formatCode>General</c:formatCode>
                <c:ptCount val="5"/>
                <c:pt idx="0">
                  <c:v>2005</c:v>
                </c:pt>
                <c:pt idx="1">
                  <c:v>2006</c:v>
                </c:pt>
                <c:pt idx="2">
                  <c:v>2007</c:v>
                </c:pt>
                <c:pt idx="3">
                  <c:v>2008</c:v>
                </c:pt>
                <c:pt idx="4">
                  <c:v>2009</c:v>
                </c:pt>
              </c:numCache>
            </c:numRef>
          </c:cat>
          <c:val>
            <c:numRef>
              <c:f>'Income Statement'!$J$33:$N$33</c:f>
              <c:numCache>
                <c:formatCode>0%</c:formatCode>
                <c:ptCount val="5"/>
                <c:pt idx="0">
                  <c:v>1</c:v>
                </c:pt>
                <c:pt idx="1">
                  <c:v>3.017341228434677</c:v>
                </c:pt>
                <c:pt idx="2">
                  <c:v>3.920390918928593</c:v>
                </c:pt>
                <c:pt idx="3">
                  <c:v>4.6367559860124725</c:v>
                </c:pt>
                <c:pt idx="4">
                  <c:v>4.2354501273784582</c:v>
                </c:pt>
              </c:numCache>
            </c:numRef>
          </c:val>
          <c:smooth val="0"/>
          <c:extLst>
            <c:ext xmlns:c16="http://schemas.microsoft.com/office/drawing/2014/chart" uri="{C3380CC4-5D6E-409C-BE32-E72D297353CC}">
              <c16:uniqueId val="{0000000C-051B-4E99-ABFE-883DF4D4FFB5}"/>
            </c:ext>
          </c:extLst>
        </c:ser>
        <c:dLbls>
          <c:showLegendKey val="0"/>
          <c:showVal val="0"/>
          <c:showCatName val="0"/>
          <c:showSerName val="0"/>
          <c:showPercent val="0"/>
          <c:showBubbleSize val="0"/>
        </c:dLbls>
        <c:smooth val="0"/>
        <c:axId val="1419992015"/>
        <c:axId val="1419980495"/>
        <c:extLst>
          <c:ext xmlns:c15="http://schemas.microsoft.com/office/drawing/2012/chart" uri="{02D57815-91ED-43cb-92C2-25804820EDAC}">
            <c15:filteredLineSeries>
              <c15:ser>
                <c:idx val="2"/>
                <c:order val="2"/>
                <c:tx>
                  <c:strRef>
                    <c:extLst>
                      <c:ext uri="{02D57815-91ED-43cb-92C2-25804820EDAC}">
                        <c15:formulaRef>
                          <c15:sqref>'Income Statement'!$I$23</c15:sqref>
                        </c15:formulaRef>
                      </c:ext>
                    </c:extLst>
                    <c:strCache>
                      <c:ptCount val="1"/>
                      <c:pt idx="0">
                        <c:v>Utilidad bruta</c:v>
                      </c:pt>
                    </c:strCache>
                  </c:strRef>
                </c:tx>
                <c:spPr>
                  <a:ln w="28575" cap="rnd">
                    <a:solidFill>
                      <a:schemeClr val="accent1">
                        <a:tint val="60000"/>
                      </a:schemeClr>
                    </a:solidFill>
                    <a:round/>
                  </a:ln>
                  <a:effectLst/>
                </c:spPr>
                <c:marker>
                  <c:symbol val="none"/>
                </c:marker>
                <c:cat>
                  <c:numRef>
                    <c:extLst>
                      <c:ext uri="{02D57815-91ED-43cb-92C2-25804820EDAC}">
                        <c15:formulaRef>
                          <c15:sqref>'Income Statement'!$J$20:$N$20</c15:sqref>
                        </c15:formulaRef>
                      </c:ext>
                    </c:extLst>
                    <c:numCache>
                      <c:formatCode>General</c:formatCode>
                      <c:ptCount val="5"/>
                      <c:pt idx="0">
                        <c:v>2005</c:v>
                      </c:pt>
                      <c:pt idx="1">
                        <c:v>2006</c:v>
                      </c:pt>
                      <c:pt idx="2">
                        <c:v>2007</c:v>
                      </c:pt>
                      <c:pt idx="3">
                        <c:v>2008</c:v>
                      </c:pt>
                      <c:pt idx="4">
                        <c:v>2009</c:v>
                      </c:pt>
                    </c:numCache>
                  </c:numRef>
                </c:cat>
                <c:val>
                  <c:numRef>
                    <c:extLst>
                      <c:ext uri="{02D57815-91ED-43cb-92C2-25804820EDAC}">
                        <c15:formulaRef>
                          <c15:sqref>'Income Statement'!$J$23:$N$23</c15:sqref>
                        </c15:formulaRef>
                      </c:ext>
                    </c:extLst>
                    <c:numCache>
                      <c:formatCode>0%</c:formatCode>
                      <c:ptCount val="5"/>
                      <c:pt idx="0">
                        <c:v>1</c:v>
                      </c:pt>
                      <c:pt idx="1">
                        <c:v>2.8015376779340957</c:v>
                      </c:pt>
                      <c:pt idx="2">
                        <c:v>4.4450872234341681</c:v>
                      </c:pt>
                      <c:pt idx="3">
                        <c:v>5.2383901590566531</c:v>
                      </c:pt>
                      <c:pt idx="4">
                        <c:v>5.7292697269580382</c:v>
                      </c:pt>
                    </c:numCache>
                  </c:numRef>
                </c:val>
                <c:smooth val="0"/>
                <c:extLst>
                  <c:ext xmlns:c16="http://schemas.microsoft.com/office/drawing/2014/chart" uri="{C3380CC4-5D6E-409C-BE32-E72D297353CC}">
                    <c16:uniqueId val="{00000002-051B-4E99-ABFE-883DF4D4FFB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'Income Statement'!$I$25</c15:sqref>
                        </c15:formulaRef>
                      </c:ext>
                    </c:extLst>
                    <c:strCache>
                      <c:ptCount val="1"/>
                      <c:pt idx="0">
                        <c:v>Venta y distribución</c:v>
                      </c:pt>
                    </c:strCache>
                  </c:strRef>
                </c:tx>
                <c:spPr>
                  <a:ln w="28575" cap="rnd">
                    <a:solidFill>
                      <a:schemeClr val="accent1">
                        <a:tint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'Income Statement'!$J$20:$N$20</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'Income Statement'!$J$25:$N$25</c15:sqref>
                        </c15:formulaRef>
                      </c:ext>
                    </c:extLst>
                    <c:numCache>
                      <c:formatCode>0%</c:formatCode>
                      <c:ptCount val="5"/>
                      <c:pt idx="0">
                        <c:v>1</c:v>
                      </c:pt>
                      <c:pt idx="1">
                        <c:v>2.5712477837497336</c:v>
                      </c:pt>
                      <c:pt idx="2">
                        <c:v>4.0232524494604522</c:v>
                      </c:pt>
                      <c:pt idx="3">
                        <c:v>4.4010992431783196</c:v>
                      </c:pt>
                      <c:pt idx="4">
                        <c:v>4.7152279940382584</c:v>
                      </c:pt>
                    </c:numCache>
                  </c:numRef>
                </c:val>
                <c:smooth val="0"/>
                <c:extLst xmlns:c15="http://schemas.microsoft.com/office/drawing/2012/chart">
                  <c:ext xmlns:c16="http://schemas.microsoft.com/office/drawing/2014/chart" uri="{C3380CC4-5D6E-409C-BE32-E72D297353CC}">
                    <c16:uniqueId val="{00000004-051B-4E99-ABFE-883DF4D4FFB5}"/>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'Income Statement'!$I$26</c15:sqref>
                        </c15:formulaRef>
                      </c:ext>
                    </c:extLst>
                    <c:strCache>
                      <c:ptCount val="1"/>
                      <c:pt idx="0">
                        <c:v>Investigación y desarrollo</c:v>
                      </c:pt>
                    </c:strCache>
                  </c:strRef>
                </c:tx>
                <c:spPr>
                  <a:ln w="28575" cap="rnd">
                    <a:solidFill>
                      <a:schemeClr val="accent1">
                        <a:tint val="90000"/>
                      </a:schemeClr>
                    </a:solidFill>
                    <a:round/>
                  </a:ln>
                  <a:effectLst/>
                </c:spPr>
                <c:marker>
                  <c:symbol val="none"/>
                </c:marker>
                <c:cat>
                  <c:numRef>
                    <c:extLst xmlns:c15="http://schemas.microsoft.com/office/drawing/2012/chart">
                      <c:ext xmlns:c15="http://schemas.microsoft.com/office/drawing/2012/chart" uri="{02D57815-91ED-43cb-92C2-25804820EDAC}">
                        <c15:formulaRef>
                          <c15:sqref>'Income Statement'!$J$20:$N$20</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'Income Statement'!$J$26:$N$26</c15:sqref>
                        </c15:formulaRef>
                      </c:ext>
                    </c:extLst>
                    <c:numCache>
                      <c:formatCode>0%</c:formatCode>
                      <c:ptCount val="5"/>
                      <c:pt idx="0">
                        <c:v>1</c:v>
                      </c:pt>
                      <c:pt idx="1">
                        <c:v>2.3530465733558521</c:v>
                      </c:pt>
                      <c:pt idx="2">
                        <c:v>3.9049400125693543</c:v>
                      </c:pt>
                      <c:pt idx="3">
                        <c:v>5.0870134648007355</c:v>
                      </c:pt>
                      <c:pt idx="4">
                        <c:v>8.391398588964492</c:v>
                      </c:pt>
                    </c:numCache>
                  </c:numRef>
                </c:val>
                <c:smooth val="0"/>
                <c:extLst xmlns:c15="http://schemas.microsoft.com/office/drawing/2012/chart">
                  <c:ext xmlns:c16="http://schemas.microsoft.com/office/drawing/2014/chart" uri="{C3380CC4-5D6E-409C-BE32-E72D297353CC}">
                    <c16:uniqueId val="{00000005-051B-4E99-ABFE-883DF4D4FFB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'Income Statement'!$I$28</c15:sqref>
                        </c15:formulaRef>
                      </c:ext>
                    </c:extLst>
                    <c:strCache>
                      <c:ptCount val="1"/>
                      <c:pt idx="0">
                        <c:v>Amortización</c:v>
                      </c:pt>
                    </c:strCache>
                  </c:strRef>
                </c:tx>
                <c:spPr>
                  <a:ln w="28575" cap="rnd">
                    <a:solidFill>
                      <a:schemeClr val="accent1">
                        <a:shade val="90000"/>
                      </a:schemeClr>
                    </a:solidFill>
                    <a:round/>
                  </a:ln>
                  <a:effectLst/>
                </c:spPr>
                <c:marker>
                  <c:symbol val="none"/>
                </c:marker>
                <c:cat>
                  <c:numRef>
                    <c:extLst xmlns:c15="http://schemas.microsoft.com/office/drawing/2012/chart">
                      <c:ext xmlns:c15="http://schemas.microsoft.com/office/drawing/2012/chart" uri="{02D57815-91ED-43cb-92C2-25804820EDAC}">
                        <c15:formulaRef>
                          <c15:sqref>'Income Statement'!$J$20:$N$20</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'Income Statement'!$J$28:$N$28</c15:sqref>
                        </c15:formulaRef>
                      </c:ext>
                    </c:extLst>
                    <c:numCache>
                      <c:formatCode>0%</c:formatCode>
                      <c:ptCount val="5"/>
                      <c:pt idx="0">
                        <c:v>1</c:v>
                      </c:pt>
                      <c:pt idx="1">
                        <c:v>1.504224613550996</c:v>
                      </c:pt>
                      <c:pt idx="2">
                        <c:v>2.3083029299388689</c:v>
                      </c:pt>
                      <c:pt idx="3">
                        <c:v>3.5401106602368975</c:v>
                      </c:pt>
                      <c:pt idx="4">
                        <c:v>4.8448420733872615</c:v>
                      </c:pt>
                    </c:numCache>
                  </c:numRef>
                </c:val>
                <c:smooth val="0"/>
                <c:extLst xmlns:c15="http://schemas.microsoft.com/office/drawing/2012/chart">
                  <c:ext xmlns:c16="http://schemas.microsoft.com/office/drawing/2014/chart" uri="{C3380CC4-5D6E-409C-BE32-E72D297353CC}">
                    <c16:uniqueId val="{00000007-051B-4E99-ABFE-883DF4D4FFB5}"/>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'Income Statement'!$I$29</c15:sqref>
                        </c15:formulaRef>
                      </c:ext>
                    </c:extLst>
                    <c:strCache>
                      <c:ptCount val="1"/>
                      <c:pt idx="0">
                        <c:v>Utilidad operativa (EBIT)</c:v>
                      </c:pt>
                    </c:strCache>
                  </c:strRef>
                </c:tx>
                <c:spPr>
                  <a:ln w="28575" cap="rnd">
                    <a:solidFill>
                      <a:schemeClr val="accent1">
                        <a:shade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'Income Statement'!$J$20:$N$20</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'Income Statement'!$J$29:$N$29</c15:sqref>
                        </c15:formulaRef>
                      </c:ext>
                    </c:extLst>
                    <c:numCache>
                      <c:formatCode>0%</c:formatCode>
                      <c:ptCount val="5"/>
                      <c:pt idx="0">
                        <c:v>1</c:v>
                      </c:pt>
                      <c:pt idx="1">
                        <c:v>2.9720143265608896</c:v>
                      </c:pt>
                      <c:pt idx="2">
                        <c:v>4.1586641875980348</c:v>
                      </c:pt>
                      <c:pt idx="3">
                        <c:v>4.7282595343634295</c:v>
                      </c:pt>
                      <c:pt idx="4">
                        <c:v>4.5458242721765991</c:v>
                      </c:pt>
                    </c:numCache>
                  </c:numRef>
                </c:val>
                <c:smooth val="0"/>
                <c:extLst xmlns:c15="http://schemas.microsoft.com/office/drawing/2012/chart">
                  <c:ext xmlns:c16="http://schemas.microsoft.com/office/drawing/2014/chart" uri="{C3380CC4-5D6E-409C-BE32-E72D297353CC}">
                    <c16:uniqueId val="{00000008-051B-4E99-ABFE-883DF4D4FFB5}"/>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'Income Statement'!$I$31</c15:sqref>
                        </c15:formulaRef>
                      </c:ext>
                    </c:extLst>
                    <c:strCache>
                      <c:ptCount val="1"/>
                      <c:pt idx="0">
                        <c:v>Utilidad antes de impuestos</c:v>
                      </c:pt>
                    </c:strCache>
                  </c:strRef>
                </c:tx>
                <c:spPr>
                  <a:ln w="28575" cap="rnd">
                    <a:solidFill>
                      <a:schemeClr val="accent1">
                        <a:shade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'Income Statement'!$J$20:$N$20</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'Income Statement'!$J$31:$N$31</c15:sqref>
                        </c15:formulaRef>
                      </c:ext>
                    </c:extLst>
                    <c:numCache>
                      <c:formatCode>0%</c:formatCode>
                      <c:ptCount val="5"/>
                      <c:pt idx="0">
                        <c:v>1</c:v>
                      </c:pt>
                      <c:pt idx="1">
                        <c:v>3.0173412227040837</c:v>
                      </c:pt>
                      <c:pt idx="2">
                        <c:v>3.920390914416791</c:v>
                      </c:pt>
                      <c:pt idx="3">
                        <c:v>4.6367559780813909</c:v>
                      </c:pt>
                      <c:pt idx="4">
                        <c:v>4.2354501213514952</c:v>
                      </c:pt>
                    </c:numCache>
                  </c:numRef>
                </c:val>
                <c:smooth val="0"/>
                <c:extLst xmlns:c15="http://schemas.microsoft.com/office/drawing/2012/chart">
                  <c:ext xmlns:c16="http://schemas.microsoft.com/office/drawing/2014/chart" uri="{C3380CC4-5D6E-409C-BE32-E72D297353CC}">
                    <c16:uniqueId val="{0000000A-051B-4E99-ABFE-883DF4D4FFB5}"/>
                  </c:ext>
                </c:extLst>
              </c15:ser>
            </c15:filteredLineSeries>
          </c:ext>
        </c:extLst>
      </c:lineChart>
      <c:catAx>
        <c:axId val="141999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19980495"/>
        <c:crosses val="autoZero"/>
        <c:auto val="1"/>
        <c:lblAlgn val="ctr"/>
        <c:lblOffset val="100"/>
        <c:noMultiLvlLbl val="0"/>
      </c:catAx>
      <c:valAx>
        <c:axId val="14199804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19992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b="1"/>
              <a:t>Estado de Resultados Gemini Electronics vs Estándar (2009)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'Income Statement'!$F$20</c:f>
              <c:strCache>
                <c:ptCount val="1"/>
                <c:pt idx="0">
                  <c:v>2009</c:v>
                </c:pt>
              </c:strCache>
            </c:strRef>
          </c:tx>
          <c:spPr>
            <a:solidFill>
              <a:schemeClr val="accent1">
                <a:shade val="76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'Income Statement'!$A$22:$A$33</c15:sqref>
                  </c15:fullRef>
                </c:ext>
              </c:extLst>
              <c:f>('Income Statement'!$A$22,'Income Statement'!$A$24:$A$29)</c:f>
              <c:strCache>
                <c:ptCount val="6"/>
                <c:pt idx="0">
                  <c:v>Costo de bienes vendidos</c:v>
                </c:pt>
                <c:pt idx="1">
                  <c:v>Venta y distribución</c:v>
                </c:pt>
                <c:pt idx="2">
                  <c:v>Investigación y desarrollo</c:v>
                </c:pt>
                <c:pt idx="3">
                  <c:v>Administración</c:v>
                </c:pt>
                <c:pt idx="4">
                  <c:v>Amortización</c:v>
                </c:pt>
                <c:pt idx="5">
                  <c:v>Utilidad operativa (EBIT)</c:v>
                </c:pt>
              </c:strCache>
            </c:strRef>
          </c:cat>
          <c:val>
            <c:numRef>
              <c:extLst>
                <c:ext xmlns:c15="http://schemas.microsoft.com/office/drawing/2012/chart" uri="{02D57815-91ED-43cb-92C2-25804820EDAC}">
                  <c15:fullRef>
                    <c15:sqref>'Income Statement'!$F$22:$F$33</c15:sqref>
                  </c15:fullRef>
                </c:ext>
              </c:extLst>
              <c:f>('Income Statement'!$F$22,'Income Statement'!$F$24:$F$29)</c:f>
              <c:numCache>
                <c:formatCode>0.00%</c:formatCode>
                <c:ptCount val="6"/>
                <c:pt idx="0">
                  <c:v>0.65673891681317098</c:v>
                </c:pt>
                <c:pt idx="1">
                  <c:v>7.327153120632858E-2</c:v>
                </c:pt>
                <c:pt idx="2">
                  <c:v>5.750389878627362E-2</c:v>
                </c:pt>
                <c:pt idx="3">
                  <c:v>7.1742481293146934E-2</c:v>
                </c:pt>
                <c:pt idx="4">
                  <c:v>2.886559106773149E-2</c:v>
                </c:pt>
                <c:pt idx="5">
                  <c:v>0.11187758083334837</c:v>
                </c:pt>
              </c:numCache>
            </c:numRef>
          </c:val>
          <c:extLst>
            <c:ext xmlns:c16="http://schemas.microsoft.com/office/drawing/2014/chart" uri="{C3380CC4-5D6E-409C-BE32-E72D297353CC}">
              <c16:uniqueId val="{00000000-8C7F-41BE-9926-02021AA764EC}"/>
            </c:ext>
          </c:extLst>
        </c:ser>
        <c:ser>
          <c:idx val="1"/>
          <c:order val="1"/>
          <c:tx>
            <c:strRef>
              <c:f>'Income Statement'!$G$20</c:f>
              <c:strCache>
                <c:ptCount val="1"/>
                <c:pt idx="0">
                  <c:v>Estándar (2009)</c:v>
                </c:pt>
              </c:strCache>
            </c:strRef>
          </c:tx>
          <c:spPr>
            <a:solidFill>
              <a:schemeClr val="accent1">
                <a:tint val="77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'Income Statement'!$A$22:$A$33</c15:sqref>
                  </c15:fullRef>
                </c:ext>
              </c:extLst>
              <c:f>('Income Statement'!$A$22,'Income Statement'!$A$24:$A$29)</c:f>
              <c:strCache>
                <c:ptCount val="6"/>
                <c:pt idx="0">
                  <c:v>Costo de bienes vendidos</c:v>
                </c:pt>
                <c:pt idx="1">
                  <c:v>Venta y distribución</c:v>
                </c:pt>
                <c:pt idx="2">
                  <c:v>Investigación y desarrollo</c:v>
                </c:pt>
                <c:pt idx="3">
                  <c:v>Administración</c:v>
                </c:pt>
                <c:pt idx="4">
                  <c:v>Amortización</c:v>
                </c:pt>
                <c:pt idx="5">
                  <c:v>Utilidad operativa (EBIT)</c:v>
                </c:pt>
              </c:strCache>
            </c:strRef>
          </c:cat>
          <c:val>
            <c:numRef>
              <c:extLst>
                <c:ext xmlns:c15="http://schemas.microsoft.com/office/drawing/2012/chart" uri="{02D57815-91ED-43cb-92C2-25804820EDAC}">
                  <c15:fullRef>
                    <c15:sqref>'Income Statement'!$G$22:$G$33</c15:sqref>
                  </c15:fullRef>
                </c:ext>
              </c:extLst>
              <c:f>('Income Statement'!$G$22,'Income Statement'!$G$24:$G$29)</c:f>
              <c:numCache>
                <c:formatCode>0.00%</c:formatCode>
                <c:ptCount val="6"/>
                <c:pt idx="0">
                  <c:v>0.62</c:v>
                </c:pt>
                <c:pt idx="1">
                  <c:v>0.1089</c:v>
                </c:pt>
                <c:pt idx="2">
                  <c:v>7.0099999999999996E-2</c:v>
                </c:pt>
                <c:pt idx="3">
                  <c:v>7.3400000000000007E-2</c:v>
                </c:pt>
                <c:pt idx="4">
                  <c:v>4.3499999999999997E-2</c:v>
                </c:pt>
                <c:pt idx="5">
                  <c:v>7.4099999999999999E-2</c:v>
                </c:pt>
              </c:numCache>
            </c:numRef>
          </c:val>
          <c:extLst>
            <c:ext xmlns:c16="http://schemas.microsoft.com/office/drawing/2014/chart" uri="{C3380CC4-5D6E-409C-BE32-E72D297353CC}">
              <c16:uniqueId val="{00000022-8C7F-41BE-9926-02021AA764EC}"/>
            </c:ext>
          </c:extLst>
        </c:ser>
        <c:dLbls>
          <c:dLblPos val="outEnd"/>
          <c:showLegendKey val="0"/>
          <c:showVal val="1"/>
          <c:showCatName val="0"/>
          <c:showSerName val="0"/>
          <c:showPercent val="0"/>
          <c:showBubbleSize val="0"/>
        </c:dLbls>
        <c:gapWidth val="75"/>
        <c:overlap val="-25"/>
        <c:axId val="1419961775"/>
        <c:axId val="1419952655"/>
      </c:barChart>
      <c:catAx>
        <c:axId val="141996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19952655"/>
        <c:crosses val="autoZero"/>
        <c:auto val="1"/>
        <c:lblAlgn val="ctr"/>
        <c:lblOffset val="100"/>
        <c:noMultiLvlLbl val="0"/>
      </c:catAx>
      <c:valAx>
        <c:axId val="14199526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19961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b="1"/>
              <a:t>Crecimiento de Activos y Pasivos (Análisis Horizontal)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cked"/>
        <c:varyColors val="0"/>
        <c:ser>
          <c:idx val="0"/>
          <c:order val="0"/>
          <c:tx>
            <c:strRef>
              <c:f>'Balance Sheet'!$I$22</c:f>
              <c:strCache>
                <c:ptCount val="1"/>
                <c:pt idx="0">
                  <c:v>Efectivo</c:v>
                </c:pt>
              </c:strCache>
            </c:strRef>
          </c:tx>
          <c:spPr>
            <a:ln w="28575" cap="rnd">
              <a:solidFill>
                <a:schemeClr val="accent1">
                  <a:shade val="38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Sheet'!$J$22:$N$22</c:f>
              <c:numCache>
                <c:formatCode>0%</c:formatCode>
                <c:ptCount val="5"/>
                <c:pt idx="0">
                  <c:v>1</c:v>
                </c:pt>
                <c:pt idx="1">
                  <c:v>2.5445662351676575</c:v>
                </c:pt>
                <c:pt idx="2">
                  <c:v>4.6268106266516824</c:v>
                </c:pt>
                <c:pt idx="3">
                  <c:v>4.399204974530817</c:v>
                </c:pt>
                <c:pt idx="4">
                  <c:v>4.5503429639671342</c:v>
                </c:pt>
              </c:numCache>
            </c:numRef>
          </c:val>
          <c:smooth val="0"/>
          <c:extLst>
            <c:ext xmlns:c16="http://schemas.microsoft.com/office/drawing/2014/chart" uri="{C3380CC4-5D6E-409C-BE32-E72D297353CC}">
              <c16:uniqueId val="{00000000-4835-4582-86DB-F00F4A2DF99A}"/>
            </c:ext>
          </c:extLst>
        </c:ser>
        <c:ser>
          <c:idx val="2"/>
          <c:order val="2"/>
          <c:tx>
            <c:strRef>
              <c:f>'Balance Sheet'!$I$24</c:f>
              <c:strCache>
                <c:ptCount val="1"/>
                <c:pt idx="0">
                  <c:v>Inventario de partes</c:v>
                </c:pt>
              </c:strCache>
            </c:strRef>
          </c:tx>
          <c:spPr>
            <a:ln w="28575" cap="rnd">
              <a:solidFill>
                <a:schemeClr val="accent1">
                  <a:shade val="56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Sheet'!$J$24:$N$24</c:f>
              <c:numCache>
                <c:formatCode>0%</c:formatCode>
                <c:ptCount val="5"/>
                <c:pt idx="0">
                  <c:v>1</c:v>
                </c:pt>
                <c:pt idx="1">
                  <c:v>2.3944906024315324</c:v>
                </c:pt>
                <c:pt idx="2">
                  <c:v>3.7892641943105869</c:v>
                </c:pt>
                <c:pt idx="3">
                  <c:v>4.1912850134372661</c:v>
                </c:pt>
                <c:pt idx="4">
                  <c:v>4.7375711791810629</c:v>
                </c:pt>
              </c:numCache>
            </c:numRef>
          </c:val>
          <c:smooth val="0"/>
          <c:extLst>
            <c:ext xmlns:c16="http://schemas.microsoft.com/office/drawing/2014/chart" uri="{C3380CC4-5D6E-409C-BE32-E72D297353CC}">
              <c16:uniqueId val="{00000002-4835-4582-86DB-F00F4A2DF99A}"/>
            </c:ext>
          </c:extLst>
        </c:ser>
        <c:ser>
          <c:idx val="3"/>
          <c:order val="3"/>
          <c:tx>
            <c:strRef>
              <c:f>'Balance Sheet'!$I$25</c:f>
              <c:strCache>
                <c:ptCount val="1"/>
                <c:pt idx="0">
                  <c:v>Inventario en proceso</c:v>
                </c:pt>
              </c:strCache>
            </c:strRef>
          </c:tx>
          <c:spPr>
            <a:ln w="28575" cap="rnd">
              <a:solidFill>
                <a:schemeClr val="accent1">
                  <a:shade val="65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Sheet'!$J$25:$N$25</c:f>
              <c:numCache>
                <c:formatCode>0%</c:formatCode>
                <c:ptCount val="5"/>
                <c:pt idx="0">
                  <c:v>1</c:v>
                </c:pt>
                <c:pt idx="1">
                  <c:v>1.6930141198797426</c:v>
                </c:pt>
                <c:pt idx="2">
                  <c:v>2.4879699565272246</c:v>
                </c:pt>
                <c:pt idx="3">
                  <c:v>2.8235358454420778</c:v>
                </c:pt>
                <c:pt idx="4">
                  <c:v>3.3437156344464443</c:v>
                </c:pt>
              </c:numCache>
            </c:numRef>
          </c:val>
          <c:smooth val="0"/>
          <c:extLst>
            <c:ext xmlns:c16="http://schemas.microsoft.com/office/drawing/2014/chart" uri="{C3380CC4-5D6E-409C-BE32-E72D297353CC}">
              <c16:uniqueId val="{00000003-4835-4582-86DB-F00F4A2DF99A}"/>
            </c:ext>
          </c:extLst>
        </c:ser>
        <c:ser>
          <c:idx val="4"/>
          <c:order val="4"/>
          <c:tx>
            <c:strRef>
              <c:f>'Balance Sheet'!$I$26</c:f>
              <c:strCache>
                <c:ptCount val="1"/>
                <c:pt idx="0">
                  <c:v>Inventario de productos terminados</c:v>
                </c:pt>
              </c:strCache>
            </c:strRef>
          </c:tx>
          <c:spPr>
            <a:ln w="28575" cap="rnd">
              <a:solidFill>
                <a:schemeClr val="accent1">
                  <a:shade val="73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Sheet'!$J$26:$N$26</c:f>
              <c:numCache>
                <c:formatCode>0%</c:formatCode>
                <c:ptCount val="5"/>
                <c:pt idx="0">
                  <c:v>1</c:v>
                </c:pt>
                <c:pt idx="1">
                  <c:v>2.6720809444787803</c:v>
                </c:pt>
                <c:pt idx="2">
                  <c:v>4.0385920595731131</c:v>
                </c:pt>
                <c:pt idx="3">
                  <c:v>4.4683522289143873</c:v>
                </c:pt>
                <c:pt idx="4">
                  <c:v>5.0240367196996347</c:v>
                </c:pt>
              </c:numCache>
            </c:numRef>
          </c:val>
          <c:smooth val="0"/>
          <c:extLst>
            <c:ext xmlns:c16="http://schemas.microsoft.com/office/drawing/2014/chart" uri="{C3380CC4-5D6E-409C-BE32-E72D297353CC}">
              <c16:uniqueId val="{00000004-4835-4582-86DB-F00F4A2DF99A}"/>
            </c:ext>
          </c:extLst>
        </c:ser>
        <c:ser>
          <c:idx val="5"/>
          <c:order val="5"/>
          <c:tx>
            <c:strRef>
              <c:f>'Balance Sheet'!$I$27</c:f>
              <c:strCache>
                <c:ptCount val="1"/>
                <c:pt idx="0">
                  <c:v>Total de activos corrientes</c:v>
                </c:pt>
              </c:strCache>
            </c:strRef>
          </c:tx>
          <c:spPr>
            <a:ln w="28575" cap="rnd">
              <a:solidFill>
                <a:schemeClr val="accent1">
                  <a:shade val="82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Sheet'!$J$27:$N$27</c:f>
              <c:numCache>
                <c:formatCode>0%</c:formatCode>
                <c:ptCount val="5"/>
                <c:pt idx="0">
                  <c:v>1</c:v>
                </c:pt>
                <c:pt idx="1">
                  <c:v>2.4951568991621649</c:v>
                </c:pt>
                <c:pt idx="2">
                  <c:v>4.0377432352025995</c:v>
                </c:pt>
                <c:pt idx="3">
                  <c:v>4.2918971179159735</c:v>
                </c:pt>
                <c:pt idx="4">
                  <c:v>4.7449238562057623</c:v>
                </c:pt>
              </c:numCache>
            </c:numRef>
          </c:val>
          <c:smooth val="0"/>
          <c:extLst>
            <c:ext xmlns:c16="http://schemas.microsoft.com/office/drawing/2014/chart" uri="{C3380CC4-5D6E-409C-BE32-E72D297353CC}">
              <c16:uniqueId val="{00000005-4835-4582-86DB-F00F4A2DF99A}"/>
            </c:ext>
          </c:extLst>
        </c:ser>
        <c:ser>
          <c:idx val="11"/>
          <c:order val="11"/>
          <c:tx>
            <c:strRef>
              <c:f>'Balance Sheet'!$I$33</c:f>
              <c:strCache>
                <c:ptCount val="1"/>
                <c:pt idx="0">
                  <c:v>Total de pasivos corrientes</c:v>
                </c:pt>
              </c:strCache>
            </c:strRef>
          </c:tx>
          <c:spPr>
            <a:ln w="28575" cap="rnd">
              <a:solidFill>
                <a:schemeClr val="accent1">
                  <a:tint val="65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Sheet'!$J$33:$N$33</c:f>
              <c:numCache>
                <c:formatCode>0%</c:formatCode>
                <c:ptCount val="5"/>
                <c:pt idx="0">
                  <c:v>1</c:v>
                </c:pt>
                <c:pt idx="1">
                  <c:v>2.3720564518553116</c:v>
                </c:pt>
                <c:pt idx="2">
                  <c:v>3.3523982952558642</c:v>
                </c:pt>
                <c:pt idx="3">
                  <c:v>3.7880512218962394</c:v>
                </c:pt>
                <c:pt idx="4">
                  <c:v>4.1187585214728539</c:v>
                </c:pt>
              </c:numCache>
            </c:numRef>
          </c:val>
          <c:smooth val="0"/>
          <c:extLst>
            <c:ext xmlns:c16="http://schemas.microsoft.com/office/drawing/2014/chart" uri="{C3380CC4-5D6E-409C-BE32-E72D297353CC}">
              <c16:uniqueId val="{0000000B-4835-4582-86DB-F00F4A2DF99A}"/>
            </c:ext>
          </c:extLst>
        </c:ser>
        <c:ser>
          <c:idx val="12"/>
          <c:order val="12"/>
          <c:tx>
            <c:strRef>
              <c:f>'Balance Sheet'!$I$34</c:f>
              <c:strCache>
                <c:ptCount val="1"/>
                <c:pt idx="0">
                  <c:v>Deuda a largo plazo</c:v>
                </c:pt>
              </c:strCache>
            </c:strRef>
          </c:tx>
          <c:spPr>
            <a:ln w="28575" cap="rnd">
              <a:solidFill>
                <a:schemeClr val="accent1">
                  <a:tint val="57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Sheet'!$J$34:$N$34</c:f>
              <c:numCache>
                <c:formatCode>0%</c:formatCode>
                <c:ptCount val="5"/>
                <c:pt idx="0">
                  <c:v>1</c:v>
                </c:pt>
                <c:pt idx="1">
                  <c:v>2.3079588814845469</c:v>
                </c:pt>
                <c:pt idx="2">
                  <c:v>4.1047999228776009</c:v>
                </c:pt>
                <c:pt idx="3">
                  <c:v>4.4067344417154297</c:v>
                </c:pt>
                <c:pt idx="4">
                  <c:v>5.3104979025587422</c:v>
                </c:pt>
              </c:numCache>
            </c:numRef>
          </c:val>
          <c:smooth val="0"/>
          <c:extLst>
            <c:ext xmlns:c16="http://schemas.microsoft.com/office/drawing/2014/chart" uri="{C3380CC4-5D6E-409C-BE32-E72D297353CC}">
              <c16:uniqueId val="{0000000C-4835-4582-86DB-F00F4A2DF99A}"/>
            </c:ext>
          </c:extLst>
        </c:ser>
        <c:ser>
          <c:idx val="13"/>
          <c:order val="13"/>
          <c:tx>
            <c:strRef>
              <c:f>'Balance Sheet'!$I$35</c:f>
              <c:strCache>
                <c:ptCount val="1"/>
                <c:pt idx="0">
                  <c:v>Patrimonio de los accionistas</c:v>
                </c:pt>
              </c:strCache>
            </c:strRef>
          </c:tx>
          <c:spPr>
            <a:ln w="28575" cap="rnd">
              <a:solidFill>
                <a:schemeClr val="accent1">
                  <a:tint val="48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Sheet'!$J$35:$N$35</c:f>
              <c:numCache>
                <c:formatCode>0%</c:formatCode>
                <c:ptCount val="5"/>
                <c:pt idx="0">
                  <c:v>1</c:v>
                </c:pt>
                <c:pt idx="1">
                  <c:v>1.7197468647917791</c:v>
                </c:pt>
                <c:pt idx="2">
                  <c:v>2.6549042961310381</c:v>
                </c:pt>
                <c:pt idx="3">
                  <c:v>3.7609411435300579</c:v>
                </c:pt>
                <c:pt idx="4">
                  <c:v>4.7712517843799329</c:v>
                </c:pt>
              </c:numCache>
            </c:numRef>
          </c:val>
          <c:smooth val="0"/>
          <c:extLst>
            <c:ext xmlns:c16="http://schemas.microsoft.com/office/drawing/2014/chart" uri="{C3380CC4-5D6E-409C-BE32-E72D297353CC}">
              <c16:uniqueId val="{0000000D-4835-4582-86DB-F00F4A2DF99A}"/>
            </c:ext>
          </c:extLst>
        </c:ser>
        <c:ser>
          <c:idx val="14"/>
          <c:order val="14"/>
          <c:tx>
            <c:strRef>
              <c:f>'Balance Sheet'!$I$36</c:f>
              <c:strCache>
                <c:ptCount val="1"/>
                <c:pt idx="0">
                  <c:v>Total de pasivos y patrimonio</c:v>
                </c:pt>
              </c:strCache>
            </c:strRef>
          </c:tx>
          <c:spPr>
            <a:ln w="28575" cap="rnd">
              <a:solidFill>
                <a:schemeClr val="accent1">
                  <a:tint val="39000"/>
                </a:schemeClr>
              </a:solidFill>
              <a:round/>
            </a:ln>
            <a:effectLst/>
          </c:spPr>
          <c:marker>
            <c:symbol val="none"/>
          </c:marker>
          <c:cat>
            <c:numRef>
              <c:f>'Balance Sheet'!$J$21:$N$21</c:f>
              <c:numCache>
                <c:formatCode>General</c:formatCode>
                <c:ptCount val="5"/>
                <c:pt idx="0">
                  <c:v>2005</c:v>
                </c:pt>
                <c:pt idx="1">
                  <c:v>2006</c:v>
                </c:pt>
                <c:pt idx="2">
                  <c:v>2007</c:v>
                </c:pt>
                <c:pt idx="3">
                  <c:v>2008</c:v>
                </c:pt>
                <c:pt idx="4">
                  <c:v>2009</c:v>
                </c:pt>
              </c:numCache>
            </c:numRef>
          </c:cat>
          <c:val>
            <c:numRef>
              <c:f>'Balance Sheet'!$J$36:$N$36</c:f>
              <c:numCache>
                <c:formatCode>0%</c:formatCode>
                <c:ptCount val="5"/>
                <c:pt idx="0">
                  <c:v>1</c:v>
                </c:pt>
                <c:pt idx="1">
                  <c:v>2.1075618844360657</c:v>
                </c:pt>
                <c:pt idx="2">
                  <c:v>3.3612868840752008</c:v>
                </c:pt>
                <c:pt idx="3">
                  <c:v>3.9978420323866559</c:v>
                </c:pt>
                <c:pt idx="4">
                  <c:v>4.7840060588750317</c:v>
                </c:pt>
              </c:numCache>
            </c:numRef>
          </c:val>
          <c:smooth val="0"/>
          <c:extLst>
            <c:ext xmlns:c16="http://schemas.microsoft.com/office/drawing/2014/chart" uri="{C3380CC4-5D6E-409C-BE32-E72D297353CC}">
              <c16:uniqueId val="{0000000E-4835-4582-86DB-F00F4A2DF99A}"/>
            </c:ext>
          </c:extLst>
        </c:ser>
        <c:dLbls>
          <c:showLegendKey val="0"/>
          <c:showVal val="0"/>
          <c:showCatName val="0"/>
          <c:showSerName val="0"/>
          <c:showPercent val="0"/>
          <c:showBubbleSize val="0"/>
        </c:dLbls>
        <c:smooth val="0"/>
        <c:axId val="1347523391"/>
        <c:axId val="1347520031"/>
        <c:extLst>
          <c:ext xmlns:c15="http://schemas.microsoft.com/office/drawing/2012/chart" uri="{02D57815-91ED-43cb-92C2-25804820EDAC}">
            <c15:filteredLineSeries>
              <c15:ser>
                <c:idx val="1"/>
                <c:order val="1"/>
                <c:tx>
                  <c:strRef>
                    <c:extLst>
                      <c:ext uri="{02D57815-91ED-43cb-92C2-25804820EDAC}">
                        <c15:formulaRef>
                          <c15:sqref>'Balance Sheet'!$I$23</c15:sqref>
                        </c15:formulaRef>
                      </c:ext>
                    </c:extLst>
                    <c:strCache>
                      <c:ptCount val="1"/>
                      <c:pt idx="0">
                        <c:v>Cuentas por cobrar</c:v>
                      </c:pt>
                    </c:strCache>
                  </c:strRef>
                </c:tx>
                <c:spPr>
                  <a:ln w="28575" cap="rnd">
                    <a:solidFill>
                      <a:schemeClr val="accent1">
                        <a:shade val="47000"/>
                      </a:schemeClr>
                    </a:solidFill>
                    <a:round/>
                  </a:ln>
                  <a:effectLst/>
                </c:spPr>
                <c:marker>
                  <c:symbol val="none"/>
                </c:marker>
                <c:cat>
                  <c:numRef>
                    <c:extLst>
                      <c:ext uri="{02D57815-91ED-43cb-92C2-25804820EDAC}">
                        <c15:formulaRef>
                          <c15:sqref>'Balance Sheet'!$J$21:$N$21</c15:sqref>
                        </c15:formulaRef>
                      </c:ext>
                    </c:extLst>
                    <c:numCache>
                      <c:formatCode>General</c:formatCode>
                      <c:ptCount val="5"/>
                      <c:pt idx="0">
                        <c:v>2005</c:v>
                      </c:pt>
                      <c:pt idx="1">
                        <c:v>2006</c:v>
                      </c:pt>
                      <c:pt idx="2">
                        <c:v>2007</c:v>
                      </c:pt>
                      <c:pt idx="3">
                        <c:v>2008</c:v>
                      </c:pt>
                      <c:pt idx="4">
                        <c:v>2009</c:v>
                      </c:pt>
                    </c:numCache>
                  </c:numRef>
                </c:cat>
                <c:val>
                  <c:numRef>
                    <c:extLst>
                      <c:ext uri="{02D57815-91ED-43cb-92C2-25804820EDAC}">
                        <c15:formulaRef>
                          <c15:sqref>'Balance Sheet'!$J$23:$N$23</c15:sqref>
                        </c15:formulaRef>
                      </c:ext>
                    </c:extLst>
                    <c:numCache>
                      <c:formatCode>0%</c:formatCode>
                      <c:ptCount val="5"/>
                      <c:pt idx="0">
                        <c:v>1</c:v>
                      </c:pt>
                      <c:pt idx="1">
                        <c:v>2.3944906024315324</c:v>
                      </c:pt>
                      <c:pt idx="2">
                        <c:v>3.7892641943105869</c:v>
                      </c:pt>
                      <c:pt idx="3">
                        <c:v>4.1912850134372661</c:v>
                      </c:pt>
                      <c:pt idx="4">
                        <c:v>4.7434973236675244</c:v>
                      </c:pt>
                    </c:numCache>
                  </c:numRef>
                </c:val>
                <c:smooth val="0"/>
                <c:extLst>
                  <c:ext xmlns:c16="http://schemas.microsoft.com/office/drawing/2014/chart" uri="{C3380CC4-5D6E-409C-BE32-E72D297353CC}">
                    <c16:uniqueId val="{00000001-4835-4582-86DB-F00F4A2DF99A}"/>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'Balance Sheet'!$I$28</c15:sqref>
                        </c15:formulaRef>
                      </c:ext>
                    </c:extLst>
                    <c:strCache>
                      <c:ptCount val="1"/>
                      <c:pt idx="0">
                        <c:v>Propiedad, planta y equipo, neto</c:v>
                      </c:pt>
                    </c:strCache>
                  </c:strRef>
                </c:tx>
                <c:spPr>
                  <a:ln w="28575" cap="rnd">
                    <a:solidFill>
                      <a:schemeClr val="accent1">
                        <a:shade val="91000"/>
                      </a:schemeClr>
                    </a:solidFill>
                    <a:round/>
                  </a:ln>
                  <a:effectLst/>
                </c:spPr>
                <c:marker>
                  <c:symbol val="none"/>
                </c:marker>
                <c:cat>
                  <c:numRef>
                    <c:extLst xmlns:c15="http://schemas.microsoft.com/office/drawing/2012/chart">
                      <c:ext xmlns:c15="http://schemas.microsoft.com/office/drawing/2012/chart" uri="{02D57815-91ED-43cb-92C2-25804820EDAC}">
                        <c15:formulaRef>
                          <c15:sqref>'Balance Sheet'!$J$21:$N$21</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'Balance Sheet'!$J$28:$N$28</c15:sqref>
                        </c15:formulaRef>
                      </c:ext>
                    </c:extLst>
                    <c:numCache>
                      <c:formatCode>0%</c:formatCode>
                      <c:ptCount val="5"/>
                      <c:pt idx="0">
                        <c:v>1</c:v>
                      </c:pt>
                      <c:pt idx="1">
                        <c:v>1.1438374736031964</c:v>
                      </c:pt>
                      <c:pt idx="2">
                        <c:v>1.8535767763353788</c:v>
                      </c:pt>
                      <c:pt idx="3">
                        <c:v>3.2094954730372272</c:v>
                      </c:pt>
                      <c:pt idx="4">
                        <c:v>4.7330248461919568</c:v>
                      </c:pt>
                    </c:numCache>
                  </c:numRef>
                </c:val>
                <c:smooth val="0"/>
                <c:extLst xmlns:c15="http://schemas.microsoft.com/office/drawing/2012/chart">
                  <c:ext xmlns:c16="http://schemas.microsoft.com/office/drawing/2014/chart" uri="{C3380CC4-5D6E-409C-BE32-E72D297353CC}">
                    <c16:uniqueId val="{00000006-4835-4582-86DB-F00F4A2DF99A}"/>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'Balance Sheet'!$I$29</c15:sqref>
                        </c15:formulaRef>
                      </c:ext>
                    </c:extLst>
                    <c:strCache>
                      <c:ptCount val="1"/>
                      <c:pt idx="0">
                        <c:v>Activos intangibles</c:v>
                      </c:pt>
                    </c:strCache>
                  </c:strRef>
                </c:tx>
                <c:spPr>
                  <a:ln w="28575" cap="rnd">
                    <a:solidFill>
                      <a:schemeClr val="accent1"/>
                    </a:solidFill>
                    <a:round/>
                  </a:ln>
                  <a:effectLst/>
                </c:spPr>
                <c:marker>
                  <c:symbol val="none"/>
                </c:marker>
                <c:cat>
                  <c:numRef>
                    <c:extLst xmlns:c15="http://schemas.microsoft.com/office/drawing/2012/chart">
                      <c:ext xmlns:c15="http://schemas.microsoft.com/office/drawing/2012/chart" uri="{02D57815-91ED-43cb-92C2-25804820EDAC}">
                        <c15:formulaRef>
                          <c15:sqref>'Balance Sheet'!$J$21:$N$21</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'Balance Sheet'!$J$29:$N$29</c15:sqref>
                        </c15:formulaRef>
                      </c:ext>
                    </c:extLst>
                    <c:numCache>
                      <c:formatCode>0%</c:formatCode>
                      <c:ptCount val="5"/>
                      <c:pt idx="0">
                        <c:v>1</c:v>
                      </c:pt>
                      <c:pt idx="1">
                        <c:v>3.9809735104575994</c:v>
                      </c:pt>
                      <c:pt idx="2">
                        <c:v>5.4333936911132117</c:v>
                      </c:pt>
                      <c:pt idx="3">
                        <c:v>5.8122528903950288</c:v>
                      </c:pt>
                      <c:pt idx="4">
                        <c:v>5.613302595539249</c:v>
                      </c:pt>
                    </c:numCache>
                  </c:numRef>
                </c:val>
                <c:smooth val="0"/>
                <c:extLst xmlns:c15="http://schemas.microsoft.com/office/drawing/2012/chart">
                  <c:ext xmlns:c16="http://schemas.microsoft.com/office/drawing/2014/chart" uri="{C3380CC4-5D6E-409C-BE32-E72D297353CC}">
                    <c16:uniqueId val="{00000007-4835-4582-86DB-F00F4A2DF99A}"/>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'Balance Sheet'!$I$30</c15:sqref>
                        </c15:formulaRef>
                      </c:ext>
                    </c:extLst>
                    <c:strCache>
                      <c:ptCount val="1"/>
                      <c:pt idx="0">
                        <c:v>Total de activos</c:v>
                      </c:pt>
                    </c:strCache>
                  </c:strRef>
                </c:tx>
                <c:spPr>
                  <a:ln w="28575" cap="rnd">
                    <a:solidFill>
                      <a:schemeClr val="accent1">
                        <a:tint val="92000"/>
                      </a:schemeClr>
                    </a:solidFill>
                    <a:round/>
                  </a:ln>
                  <a:effectLst/>
                </c:spPr>
                <c:marker>
                  <c:symbol val="none"/>
                </c:marker>
                <c:cat>
                  <c:numRef>
                    <c:extLst xmlns:c15="http://schemas.microsoft.com/office/drawing/2012/chart">
                      <c:ext xmlns:c15="http://schemas.microsoft.com/office/drawing/2012/chart" uri="{02D57815-91ED-43cb-92C2-25804820EDAC}">
                        <c15:formulaRef>
                          <c15:sqref>'Balance Sheet'!$J$21:$N$21</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'Balance Sheet'!$J$30:$N$30</c15:sqref>
                        </c15:formulaRef>
                      </c:ext>
                    </c:extLst>
                    <c:numCache>
                      <c:formatCode>0%</c:formatCode>
                      <c:ptCount val="5"/>
                      <c:pt idx="0">
                        <c:v>1</c:v>
                      </c:pt>
                      <c:pt idx="1">
                        <c:v>2.1075618844360657</c:v>
                      </c:pt>
                      <c:pt idx="2">
                        <c:v>3.3612868840752008</c:v>
                      </c:pt>
                      <c:pt idx="3">
                        <c:v>3.9978420328670889</c:v>
                      </c:pt>
                      <c:pt idx="4">
                        <c:v>4.7840060588750317</c:v>
                      </c:pt>
                    </c:numCache>
                  </c:numRef>
                </c:val>
                <c:smooth val="0"/>
                <c:extLst xmlns:c15="http://schemas.microsoft.com/office/drawing/2012/chart">
                  <c:ext xmlns:c16="http://schemas.microsoft.com/office/drawing/2014/chart" uri="{C3380CC4-5D6E-409C-BE32-E72D297353CC}">
                    <c16:uniqueId val="{00000008-4835-4582-86DB-F00F4A2DF99A}"/>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'Balance Sheet'!$I$31</c15:sqref>
                        </c15:formulaRef>
                      </c:ext>
                    </c:extLst>
                    <c:strCache>
                      <c:ptCount val="1"/>
                      <c:pt idx="0">
                        <c:v>Cuentas por pagar</c:v>
                      </c:pt>
                    </c:strCache>
                  </c:strRef>
                </c:tx>
                <c:spPr>
                  <a:ln w="28575" cap="rnd">
                    <a:solidFill>
                      <a:schemeClr val="accent1">
                        <a:tint val="83000"/>
                      </a:schemeClr>
                    </a:solidFill>
                    <a:round/>
                  </a:ln>
                  <a:effectLst/>
                </c:spPr>
                <c:marker>
                  <c:symbol val="none"/>
                </c:marker>
                <c:cat>
                  <c:numRef>
                    <c:extLst xmlns:c15="http://schemas.microsoft.com/office/drawing/2012/chart">
                      <c:ext xmlns:c15="http://schemas.microsoft.com/office/drawing/2012/chart" uri="{02D57815-91ED-43cb-92C2-25804820EDAC}">
                        <c15:formulaRef>
                          <c15:sqref>'Balance Sheet'!$J$21:$N$21</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'Balance Sheet'!$J$31:$N$31</c15:sqref>
                        </c15:formulaRef>
                      </c:ext>
                    </c:extLst>
                    <c:numCache>
                      <c:formatCode>0%</c:formatCode>
                      <c:ptCount val="5"/>
                      <c:pt idx="0">
                        <c:v>1</c:v>
                      </c:pt>
                      <c:pt idx="1">
                        <c:v>2.3944906024315324</c:v>
                      </c:pt>
                      <c:pt idx="2">
                        <c:v>3.0890577255882561</c:v>
                      </c:pt>
                      <c:pt idx="3">
                        <c:v>3.5715120959059754</c:v>
                      </c:pt>
                      <c:pt idx="4">
                        <c:v>3.7016497385660196</c:v>
                      </c:pt>
                    </c:numCache>
                  </c:numRef>
                </c:val>
                <c:smooth val="0"/>
                <c:extLst xmlns:c15="http://schemas.microsoft.com/office/drawing/2012/chart">
                  <c:ext xmlns:c16="http://schemas.microsoft.com/office/drawing/2014/chart" uri="{C3380CC4-5D6E-409C-BE32-E72D297353CC}">
                    <c16:uniqueId val="{00000009-4835-4582-86DB-F00F4A2DF99A}"/>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'Balance Sheet'!$I$32</c15:sqref>
                        </c15:formulaRef>
                      </c:ext>
                    </c:extLst>
                    <c:strCache>
                      <c:ptCount val="1"/>
                      <c:pt idx="0">
                        <c:v>Porción corriente deuda a largo plazo</c:v>
                      </c:pt>
                    </c:strCache>
                  </c:strRef>
                </c:tx>
                <c:spPr>
                  <a:ln w="28575" cap="rnd">
                    <a:solidFill>
                      <a:schemeClr val="accent1">
                        <a:tint val="74000"/>
                      </a:schemeClr>
                    </a:solidFill>
                    <a:round/>
                  </a:ln>
                  <a:effectLst/>
                </c:spPr>
                <c:marker>
                  <c:symbol val="none"/>
                </c:marker>
                <c:cat>
                  <c:numRef>
                    <c:extLst xmlns:c15="http://schemas.microsoft.com/office/drawing/2012/chart">
                      <c:ext xmlns:c15="http://schemas.microsoft.com/office/drawing/2012/chart" uri="{02D57815-91ED-43cb-92C2-25804820EDAC}">
                        <c15:formulaRef>
                          <c15:sqref>'Balance Sheet'!$J$21:$N$21</c15:sqref>
                        </c15:formulaRef>
                      </c:ext>
                    </c:extLst>
                    <c:numCache>
                      <c:formatCode>General</c:formatCode>
                      <c:ptCount val="5"/>
                      <c:pt idx="0">
                        <c:v>2005</c:v>
                      </c:pt>
                      <c:pt idx="1">
                        <c:v>2006</c:v>
                      </c:pt>
                      <c:pt idx="2">
                        <c:v>2007</c:v>
                      </c:pt>
                      <c:pt idx="3">
                        <c:v>2008</c:v>
                      </c:pt>
                      <c:pt idx="4">
                        <c:v>2009</c:v>
                      </c:pt>
                    </c:numCache>
                  </c:numRef>
                </c:cat>
                <c:val>
                  <c:numRef>
                    <c:extLst xmlns:c15="http://schemas.microsoft.com/office/drawing/2012/chart">
                      <c:ext xmlns:c15="http://schemas.microsoft.com/office/drawing/2012/chart" uri="{02D57815-91ED-43cb-92C2-25804820EDAC}">
                        <c15:formulaRef>
                          <c15:sqref>'Balance Sheet'!$J$32:$N$32</c15:sqref>
                        </c15:formulaRef>
                      </c:ext>
                    </c:extLst>
                    <c:numCache>
                      <c:formatCode>0%</c:formatCode>
                      <c:ptCount val="5"/>
                      <c:pt idx="0">
                        <c:v>1</c:v>
                      </c:pt>
                      <c:pt idx="1">
                        <c:v>2.3079588787803953</c:v>
                      </c:pt>
                      <c:pt idx="2">
                        <c:v>4.1047999228776009</c:v>
                      </c:pt>
                      <c:pt idx="3">
                        <c:v>4.4067344390112781</c:v>
                      </c:pt>
                      <c:pt idx="4">
                        <c:v>5.3104979012066664</c:v>
                      </c:pt>
                    </c:numCache>
                  </c:numRef>
                </c:val>
                <c:smooth val="0"/>
                <c:extLst xmlns:c15="http://schemas.microsoft.com/office/drawing/2012/chart">
                  <c:ext xmlns:c16="http://schemas.microsoft.com/office/drawing/2014/chart" uri="{C3380CC4-5D6E-409C-BE32-E72D297353CC}">
                    <c16:uniqueId val="{0000000A-4835-4582-86DB-F00F4A2DF99A}"/>
                  </c:ext>
                </c:extLst>
              </c15:ser>
            </c15:filteredLineSeries>
          </c:ext>
        </c:extLst>
      </c:lineChart>
      <c:catAx>
        <c:axId val="134752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347520031"/>
        <c:crosses val="autoZero"/>
        <c:auto val="1"/>
        <c:lblAlgn val="ctr"/>
        <c:lblOffset val="100"/>
        <c:noMultiLvlLbl val="0"/>
      </c:catAx>
      <c:valAx>
        <c:axId val="1347520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347523391"/>
        <c:crosses val="autoZero"/>
        <c:crossBetween val="between"/>
      </c:valAx>
      <c:spPr>
        <a:noFill/>
        <a:ln>
          <a:noFill/>
        </a:ln>
        <a:effectLst/>
      </c:spPr>
    </c:plotArea>
    <c:legend>
      <c:legendPos val="b"/>
      <c:layout>
        <c:manualLayout>
          <c:xMode val="edge"/>
          <c:yMode val="edge"/>
          <c:x val="4.4998329177090679E-2"/>
          <c:y val="0.83852758005163253"/>
          <c:w val="0.85909232429814397"/>
          <c:h val="0.142875342471771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clustered"/>
        <c:varyColors val="0"/>
        <c:ser>
          <c:idx val="0"/>
          <c:order val="0"/>
          <c:tx>
            <c:strRef>
              <c:f>'Balance Sheet'!$F$21</c:f>
              <c:strCache>
                <c:ptCount val="1"/>
                <c:pt idx="0">
                  <c:v>2009</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'Balance Sheet'!$A$22:$A$35</c15:sqref>
                  </c15:fullRef>
                </c:ext>
              </c:extLst>
              <c:f>('Balance Sheet'!$A$22,'Balance Sheet'!$A$24:$A$27,'Balance Sheet'!$A$33:$A$35)</c:f>
              <c:strCache>
                <c:ptCount val="8"/>
                <c:pt idx="0">
                  <c:v>Efectivo</c:v>
                </c:pt>
                <c:pt idx="1">
                  <c:v>Inventario de partes</c:v>
                </c:pt>
                <c:pt idx="2">
                  <c:v>Inventario en proceso</c:v>
                </c:pt>
                <c:pt idx="3">
                  <c:v>Inventario de productos terminados</c:v>
                </c:pt>
                <c:pt idx="4">
                  <c:v>Total de activos corrientes</c:v>
                </c:pt>
                <c:pt idx="5">
                  <c:v>Total de pasivos corrientes</c:v>
                </c:pt>
                <c:pt idx="6">
                  <c:v>Deuda a largo plazo</c:v>
                </c:pt>
                <c:pt idx="7">
                  <c:v>Patrimonio de los accionistas</c:v>
                </c:pt>
              </c:strCache>
            </c:strRef>
          </c:cat>
          <c:val>
            <c:numRef>
              <c:extLst>
                <c:ext xmlns:c15="http://schemas.microsoft.com/office/drawing/2012/chart" uri="{02D57815-91ED-43cb-92C2-25804820EDAC}">
                  <c15:fullRef>
                    <c15:sqref>'Balance Sheet'!$F$22:$F$35</c15:sqref>
                  </c15:fullRef>
                </c:ext>
              </c:extLst>
              <c:f>('Balance Sheet'!$F$22,'Balance Sheet'!$F$24:$F$27,'Balance Sheet'!$F$33:$F$35)</c:f>
              <c:numCache>
                <c:formatCode>0.00%</c:formatCode>
                <c:ptCount val="8"/>
                <c:pt idx="0">
                  <c:v>0.14194792651519586</c:v>
                </c:pt>
                <c:pt idx="1">
                  <c:v>0.12064492077946301</c:v>
                </c:pt>
                <c:pt idx="2">
                  <c:v>8.9955943289593884E-3</c:v>
                </c:pt>
                <c:pt idx="3">
                  <c:v>0.18130101505047808</c:v>
                </c:pt>
                <c:pt idx="4">
                  <c:v>0.60388424841102695</c:v>
                </c:pt>
                <c:pt idx="5">
                  <c:v>0.23599464212000165</c:v>
                </c:pt>
                <c:pt idx="6">
                  <c:v>0.39443489973160767</c:v>
                </c:pt>
                <c:pt idx="7">
                  <c:v>0.36957045814839068</c:v>
                </c:pt>
              </c:numCache>
            </c:numRef>
          </c:val>
          <c:extLst>
            <c:ext xmlns:c16="http://schemas.microsoft.com/office/drawing/2014/chart" uri="{C3380CC4-5D6E-409C-BE32-E72D297353CC}">
              <c16:uniqueId val="{00000000-3A4D-49FC-9192-C1F1894B92AE}"/>
            </c:ext>
          </c:extLst>
        </c:ser>
        <c:ser>
          <c:idx val="1"/>
          <c:order val="1"/>
          <c:tx>
            <c:strRef>
              <c:f>'Balance Sheet'!$G$21</c:f>
              <c:strCache>
                <c:ptCount val="1"/>
                <c:pt idx="0">
                  <c:v>Estándar (2009)</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'Balance Sheet'!$A$22:$A$35</c15:sqref>
                  </c15:fullRef>
                </c:ext>
              </c:extLst>
              <c:f>('Balance Sheet'!$A$22,'Balance Sheet'!$A$24:$A$27,'Balance Sheet'!$A$33:$A$35)</c:f>
              <c:strCache>
                <c:ptCount val="8"/>
                <c:pt idx="0">
                  <c:v>Efectivo</c:v>
                </c:pt>
                <c:pt idx="1">
                  <c:v>Inventario de partes</c:v>
                </c:pt>
                <c:pt idx="2">
                  <c:v>Inventario en proceso</c:v>
                </c:pt>
                <c:pt idx="3">
                  <c:v>Inventario de productos terminados</c:v>
                </c:pt>
                <c:pt idx="4">
                  <c:v>Total de activos corrientes</c:v>
                </c:pt>
                <c:pt idx="5">
                  <c:v>Total de pasivos corrientes</c:v>
                </c:pt>
                <c:pt idx="6">
                  <c:v>Deuda a largo plazo</c:v>
                </c:pt>
                <c:pt idx="7">
                  <c:v>Patrimonio de los accionistas</c:v>
                </c:pt>
              </c:strCache>
            </c:strRef>
          </c:cat>
          <c:val>
            <c:numRef>
              <c:extLst>
                <c:ext xmlns:c15="http://schemas.microsoft.com/office/drawing/2012/chart" uri="{02D57815-91ED-43cb-92C2-25804820EDAC}">
                  <c15:fullRef>
                    <c15:sqref>'Balance Sheet'!$G$22:$G$35</c15:sqref>
                  </c15:fullRef>
                </c:ext>
              </c:extLst>
              <c:f>('Balance Sheet'!$G$22,'Balance Sheet'!$G$24:$G$27,'Balance Sheet'!$G$33:$G$35)</c:f>
              <c:numCache>
                <c:formatCode>0.00%</c:formatCode>
                <c:ptCount val="8"/>
                <c:pt idx="0">
                  <c:v>4.5400000000000003E-2</c:v>
                </c:pt>
                <c:pt idx="1">
                  <c:v>5.4800000000000001E-2</c:v>
                </c:pt>
                <c:pt idx="2">
                  <c:v>1.34E-2</c:v>
                </c:pt>
                <c:pt idx="3">
                  <c:v>0.31990000000000002</c:v>
                </c:pt>
                <c:pt idx="4">
                  <c:v>0.51990000000000003</c:v>
                </c:pt>
                <c:pt idx="5">
                  <c:v>0.18229999999999999</c:v>
                </c:pt>
                <c:pt idx="6">
                  <c:v>0.315</c:v>
                </c:pt>
                <c:pt idx="7">
                  <c:v>0.50270000000000004</c:v>
                </c:pt>
              </c:numCache>
            </c:numRef>
          </c:val>
          <c:extLst>
            <c:ext xmlns:c16="http://schemas.microsoft.com/office/drawing/2014/chart" uri="{C3380CC4-5D6E-409C-BE32-E72D297353CC}">
              <c16:uniqueId val="{00000006-3A4D-49FC-9192-C1F1894B92AE}"/>
            </c:ext>
          </c:extLst>
        </c:ser>
        <c:dLbls>
          <c:dLblPos val="outEnd"/>
          <c:showLegendKey val="0"/>
          <c:showVal val="1"/>
          <c:showCatName val="0"/>
          <c:showSerName val="0"/>
          <c:showPercent val="0"/>
          <c:showBubbleSize val="0"/>
        </c:dLbls>
        <c:gapWidth val="219"/>
        <c:overlap val="-43"/>
        <c:axId val="1419988175"/>
        <c:axId val="1419987215"/>
      </c:barChart>
      <c:catAx>
        <c:axId val="141998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19987215"/>
        <c:crosses val="autoZero"/>
        <c:auto val="1"/>
        <c:lblAlgn val="ctr"/>
        <c:lblOffset val="100"/>
        <c:noMultiLvlLbl val="0"/>
      </c:catAx>
      <c:valAx>
        <c:axId val="14199872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19988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DO" baseline="0"/>
              <a:t>Análisis Vertical de Costos y Gastos</a:t>
            </a:r>
            <a:endParaRPr lang="es-D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Análisis!$B$61</c:f>
              <c:strCache>
                <c:ptCount val="1"/>
                <c:pt idx="0">
                  <c:v>2005</c:v>
                </c:pt>
              </c:strCache>
            </c:strRef>
          </c:tx>
          <c:spPr>
            <a:solidFill>
              <a:schemeClr val="accent5">
                <a:tint val="50000"/>
              </a:schemeClr>
            </a:solidFill>
            <a:ln>
              <a:solidFill>
                <a:srgbClr val="1F4E78"/>
              </a:solidFill>
              <a:prstDash val="solid"/>
            </a:ln>
            <a:effectLst/>
          </c:spPr>
          <c:invertIfNegative val="0"/>
          <c:cat>
            <c:strRef>
              <c:extLst>
                <c:ext xmlns:c15="http://schemas.microsoft.com/office/drawing/2012/chart" uri="{02D57815-91ED-43cb-92C2-25804820EDAC}">
                  <c15:fullRef>
                    <c15:sqref>Análisis!$A$63:$A$73</c15:sqref>
                  </c15:fullRef>
                </c:ext>
              </c:extLst>
              <c:f>(Análisis!$A$63,Análisis!$A$65:$A$68,Análisis!$A$70,Análisis!$A$72)</c:f>
              <c:strCache>
                <c:ptCount val="7"/>
                <c:pt idx="0">
                  <c:v>Costo de bienes vendidos</c:v>
                </c:pt>
                <c:pt idx="1">
                  <c:v>Venta y distribución</c:v>
                </c:pt>
                <c:pt idx="2">
                  <c:v>Investigación y desarrollo</c:v>
                </c:pt>
                <c:pt idx="3">
                  <c:v>Administración</c:v>
                </c:pt>
                <c:pt idx="4">
                  <c:v>Depreciación y Amortización</c:v>
                </c:pt>
                <c:pt idx="5">
                  <c:v>Intereses</c:v>
                </c:pt>
                <c:pt idx="6">
                  <c:v>Tasa impositiva</c:v>
                </c:pt>
              </c:strCache>
            </c:strRef>
          </c:cat>
          <c:val>
            <c:numRef>
              <c:extLst>
                <c:ext xmlns:c15="http://schemas.microsoft.com/office/drawing/2012/chart" uri="{02D57815-91ED-43cb-92C2-25804820EDAC}">
                  <c15:fullRef>
                    <c15:sqref>Análisis!$B$63:$B$73</c15:sqref>
                  </c15:fullRef>
                </c:ext>
              </c:extLst>
              <c:f>(Análisis!$B$63,Análisis!$B$65:$B$68,Análisis!$B$70,Análisis!$B$72)</c:f>
              <c:numCache>
                <c:formatCode>0%</c:formatCode>
                <c:ptCount val="7"/>
                <c:pt idx="0">
                  <c:v>0.61790373549874245</c:v>
                </c:pt>
                <c:pt idx="1">
                  <c:v>9.9101462248542577E-2</c:v>
                </c:pt>
                <c:pt idx="2">
                  <c:v>4.3702917729792748E-2</c:v>
                </c:pt>
                <c:pt idx="3">
                  <c:v>4.4338973210389522E-2</c:v>
                </c:pt>
                <c:pt idx="4">
                  <c:v>3.7996913647948646E-2</c:v>
                </c:pt>
                <c:pt idx="5">
                  <c:v>2.4852977538656409E-2</c:v>
                </c:pt>
                <c:pt idx="6">
                  <c:v>4.6236057160752131E-2</c:v>
                </c:pt>
              </c:numCache>
            </c:numRef>
          </c:val>
          <c:extLst>
            <c:ext xmlns:c16="http://schemas.microsoft.com/office/drawing/2014/chart" uri="{C3380CC4-5D6E-409C-BE32-E72D297353CC}">
              <c16:uniqueId val="{00000000-5831-45BA-A6F3-6B44C8B6E543}"/>
            </c:ext>
          </c:extLst>
        </c:ser>
        <c:ser>
          <c:idx val="1"/>
          <c:order val="1"/>
          <c:tx>
            <c:strRef>
              <c:f>Análisis!$C$61</c:f>
              <c:strCache>
                <c:ptCount val="1"/>
                <c:pt idx="0">
                  <c:v>2006</c:v>
                </c:pt>
              </c:strCache>
            </c:strRef>
          </c:tx>
          <c:spPr>
            <a:solidFill>
              <a:schemeClr val="accent5">
                <a:tint val="70000"/>
              </a:schemeClr>
            </a:solidFill>
            <a:ln>
              <a:solidFill>
                <a:srgbClr val="1F4E78"/>
              </a:solidFill>
              <a:prstDash val="solid"/>
            </a:ln>
            <a:effectLst/>
          </c:spPr>
          <c:invertIfNegative val="0"/>
          <c:cat>
            <c:strRef>
              <c:extLst>
                <c:ext xmlns:c15="http://schemas.microsoft.com/office/drawing/2012/chart" uri="{02D57815-91ED-43cb-92C2-25804820EDAC}">
                  <c15:fullRef>
                    <c15:sqref>Análisis!$A$63:$A$73</c15:sqref>
                  </c15:fullRef>
                </c:ext>
              </c:extLst>
              <c:f>(Análisis!$A$63,Análisis!$A$65:$A$68,Análisis!$A$70,Análisis!$A$72)</c:f>
              <c:strCache>
                <c:ptCount val="7"/>
                <c:pt idx="0">
                  <c:v>Costo de bienes vendidos</c:v>
                </c:pt>
                <c:pt idx="1">
                  <c:v>Venta y distribución</c:v>
                </c:pt>
                <c:pt idx="2">
                  <c:v>Investigación y desarrollo</c:v>
                </c:pt>
                <c:pt idx="3">
                  <c:v>Administración</c:v>
                </c:pt>
                <c:pt idx="4">
                  <c:v>Depreciación y Amortización</c:v>
                </c:pt>
                <c:pt idx="5">
                  <c:v>Intereses</c:v>
                </c:pt>
                <c:pt idx="6">
                  <c:v>Tasa impositiva</c:v>
                </c:pt>
              </c:strCache>
            </c:strRef>
          </c:cat>
          <c:val>
            <c:numRef>
              <c:extLst>
                <c:ext xmlns:c15="http://schemas.microsoft.com/office/drawing/2012/chart" uri="{02D57815-91ED-43cb-92C2-25804820EDAC}">
                  <c15:fullRef>
                    <c15:sqref>Análisis!$C$63:$C$73</c15:sqref>
                  </c15:fullRef>
                </c:ext>
              </c:extLst>
              <c:f>(Análisis!$C$63,Análisis!$C$65:$C$68,Análisis!$C$70,Análisis!$C$72)</c:f>
              <c:numCache>
                <c:formatCode>0%</c:formatCode>
                <c:ptCount val="7"/>
                <c:pt idx="0">
                  <c:v>0.57632372024290568</c:v>
                </c:pt>
                <c:pt idx="1">
                  <c:v>0.10085301438500081</c:v>
                </c:pt>
                <c:pt idx="2">
                  <c:v>4.0701071832644486E-2</c:v>
                </c:pt>
                <c:pt idx="3">
                  <c:v>7.4874100071578659E-2</c:v>
                </c:pt>
                <c:pt idx="4">
                  <c:v>2.2621734604816552E-2</c:v>
                </c:pt>
                <c:pt idx="5">
                  <c:v>2.686448248631924E-2</c:v>
                </c:pt>
                <c:pt idx="6">
                  <c:v>5.5216656676441385E-2</c:v>
                </c:pt>
              </c:numCache>
            </c:numRef>
          </c:val>
          <c:extLst>
            <c:ext xmlns:c16="http://schemas.microsoft.com/office/drawing/2014/chart" uri="{C3380CC4-5D6E-409C-BE32-E72D297353CC}">
              <c16:uniqueId val="{00000001-5831-45BA-A6F3-6B44C8B6E543}"/>
            </c:ext>
          </c:extLst>
        </c:ser>
        <c:ser>
          <c:idx val="2"/>
          <c:order val="2"/>
          <c:tx>
            <c:strRef>
              <c:f>Análisis!$D$61</c:f>
              <c:strCache>
                <c:ptCount val="1"/>
                <c:pt idx="0">
                  <c:v>2007</c:v>
                </c:pt>
              </c:strCache>
            </c:strRef>
          </c:tx>
          <c:spPr>
            <a:solidFill>
              <a:schemeClr val="accent5">
                <a:tint val="90000"/>
              </a:schemeClr>
            </a:solidFill>
            <a:ln>
              <a:solidFill>
                <a:srgbClr val="1F4E78"/>
              </a:solidFill>
              <a:prstDash val="solid"/>
            </a:ln>
            <a:effectLst/>
          </c:spPr>
          <c:invertIfNegative val="0"/>
          <c:cat>
            <c:strRef>
              <c:extLst>
                <c:ext xmlns:c15="http://schemas.microsoft.com/office/drawing/2012/chart" uri="{02D57815-91ED-43cb-92C2-25804820EDAC}">
                  <c15:fullRef>
                    <c15:sqref>Análisis!$A$63:$A$73</c15:sqref>
                  </c15:fullRef>
                </c:ext>
              </c:extLst>
              <c:f>(Análisis!$A$63,Análisis!$A$65:$A$68,Análisis!$A$70,Análisis!$A$72)</c:f>
              <c:strCache>
                <c:ptCount val="7"/>
                <c:pt idx="0">
                  <c:v>Costo de bienes vendidos</c:v>
                </c:pt>
                <c:pt idx="1">
                  <c:v>Venta y distribución</c:v>
                </c:pt>
                <c:pt idx="2">
                  <c:v>Investigación y desarrollo</c:v>
                </c:pt>
                <c:pt idx="3">
                  <c:v>Administración</c:v>
                </c:pt>
                <c:pt idx="4">
                  <c:v>Depreciación y Amortización</c:v>
                </c:pt>
                <c:pt idx="5">
                  <c:v>Intereses</c:v>
                </c:pt>
                <c:pt idx="6">
                  <c:v>Tasa impositiva</c:v>
                </c:pt>
              </c:strCache>
            </c:strRef>
          </c:cat>
          <c:val>
            <c:numRef>
              <c:extLst>
                <c:ext xmlns:c15="http://schemas.microsoft.com/office/drawing/2012/chart" uri="{02D57815-91ED-43cb-92C2-25804820EDAC}">
                  <c15:fullRef>
                    <c15:sqref>Análisis!$D$63:$D$73</c15:sqref>
                  </c15:fullRef>
                </c:ext>
              </c:extLst>
              <c:f>(Análisis!$D$63,Análisis!$D$65:$D$68,Análisis!$D$70,Análisis!$D$72)</c:f>
              <c:numCache>
                <c:formatCode>0%</c:formatCode>
                <c:ptCount val="7"/>
                <c:pt idx="0">
                  <c:v>0.58033655395731987</c:v>
                </c:pt>
                <c:pt idx="1">
                  <c:v>9.8515691532759089E-2</c:v>
                </c:pt>
                <c:pt idx="2">
                  <c:v>4.2167015405833792E-2</c:v>
                </c:pt>
                <c:pt idx="3">
                  <c:v>9.602948205747075E-2</c:v>
                </c:pt>
                <c:pt idx="4">
                  <c:v>2.1671510768054531E-2</c:v>
                </c:pt>
                <c:pt idx="5">
                  <c:v>3.3315045985713325E-2</c:v>
                </c:pt>
                <c:pt idx="6">
                  <c:v>4.478764511979464E-2</c:v>
                </c:pt>
              </c:numCache>
            </c:numRef>
          </c:val>
          <c:extLst>
            <c:ext xmlns:c16="http://schemas.microsoft.com/office/drawing/2014/chart" uri="{C3380CC4-5D6E-409C-BE32-E72D297353CC}">
              <c16:uniqueId val="{00000002-5831-45BA-A6F3-6B44C8B6E543}"/>
            </c:ext>
          </c:extLst>
        </c:ser>
        <c:ser>
          <c:idx val="3"/>
          <c:order val="3"/>
          <c:tx>
            <c:strRef>
              <c:f>Análisis!$E$61</c:f>
              <c:strCache>
                <c:ptCount val="1"/>
                <c:pt idx="0">
                  <c:v>2008</c:v>
                </c:pt>
              </c:strCache>
            </c:strRef>
          </c:tx>
          <c:spPr>
            <a:solidFill>
              <a:schemeClr val="accent5">
                <a:shade val="90000"/>
              </a:schemeClr>
            </a:solidFill>
            <a:ln>
              <a:solidFill>
                <a:srgbClr val="1F4E78"/>
              </a:solidFill>
              <a:prstDash val="solid"/>
            </a:ln>
            <a:effectLst/>
          </c:spPr>
          <c:invertIfNegative val="0"/>
          <c:cat>
            <c:strRef>
              <c:extLst>
                <c:ext xmlns:c15="http://schemas.microsoft.com/office/drawing/2012/chart" uri="{02D57815-91ED-43cb-92C2-25804820EDAC}">
                  <c15:fullRef>
                    <c15:sqref>Análisis!$A$63:$A$73</c15:sqref>
                  </c15:fullRef>
                </c:ext>
              </c:extLst>
              <c:f>(Análisis!$A$63,Análisis!$A$65:$A$68,Análisis!$A$70,Análisis!$A$72)</c:f>
              <c:strCache>
                <c:ptCount val="7"/>
                <c:pt idx="0">
                  <c:v>Costo de bienes vendidos</c:v>
                </c:pt>
                <c:pt idx="1">
                  <c:v>Venta y distribución</c:v>
                </c:pt>
                <c:pt idx="2">
                  <c:v>Investigación y desarrollo</c:v>
                </c:pt>
                <c:pt idx="3">
                  <c:v>Administración</c:v>
                </c:pt>
                <c:pt idx="4">
                  <c:v>Depreciación y Amortización</c:v>
                </c:pt>
                <c:pt idx="5">
                  <c:v>Intereses</c:v>
                </c:pt>
                <c:pt idx="6">
                  <c:v>Tasa impositiva</c:v>
                </c:pt>
              </c:strCache>
            </c:strRef>
          </c:cat>
          <c:val>
            <c:numRef>
              <c:extLst>
                <c:ext xmlns:c15="http://schemas.microsoft.com/office/drawing/2012/chart" uri="{02D57815-91ED-43cb-92C2-25804820EDAC}">
                  <c15:fullRef>
                    <c15:sqref>Análisis!$E$63:$E$73</c15:sqref>
                  </c15:fullRef>
                </c:ext>
              </c:extLst>
              <c:f>(Análisis!$E$63,Análisis!$E$65:$E$68,Análisis!$E$70,Análisis!$E$72)</c:f>
              <c:numCache>
                <c:formatCode>0%</c:formatCode>
                <c:ptCount val="7"/>
                <c:pt idx="0">
                  <c:v>0.64776076730959975</c:v>
                </c:pt>
                <c:pt idx="1">
                  <c:v>7.6755290029100712E-2</c:v>
                </c:pt>
                <c:pt idx="2">
                  <c:v>3.9123744356124375E-2</c:v>
                </c:pt>
                <c:pt idx="3">
                  <c:v>8.2087401671712801E-2</c:v>
                </c:pt>
                <c:pt idx="4">
                  <c:v>2.367185284288463E-2</c:v>
                </c:pt>
                <c:pt idx="5">
                  <c:v>2.2807069932745547E-2</c:v>
                </c:pt>
                <c:pt idx="6">
                  <c:v>3.7727855825601571E-2</c:v>
                </c:pt>
              </c:numCache>
            </c:numRef>
          </c:val>
          <c:extLst>
            <c:ext xmlns:c16="http://schemas.microsoft.com/office/drawing/2014/chart" uri="{C3380CC4-5D6E-409C-BE32-E72D297353CC}">
              <c16:uniqueId val="{00000003-5831-45BA-A6F3-6B44C8B6E543}"/>
            </c:ext>
          </c:extLst>
        </c:ser>
        <c:ser>
          <c:idx val="4"/>
          <c:order val="4"/>
          <c:tx>
            <c:strRef>
              <c:f>Análisis!$F$61</c:f>
              <c:strCache>
                <c:ptCount val="1"/>
                <c:pt idx="0">
                  <c:v>2009</c:v>
                </c:pt>
              </c:strCache>
            </c:strRef>
          </c:tx>
          <c:spPr>
            <a:solidFill>
              <a:schemeClr val="accent5">
                <a:shade val="70000"/>
              </a:schemeClr>
            </a:solidFill>
            <a:ln>
              <a:solidFill>
                <a:srgbClr val="1F4E78"/>
              </a:solidFill>
              <a:prstDash val="solid"/>
            </a:ln>
            <a:effectLst/>
          </c:spPr>
          <c:invertIfNegative val="0"/>
          <c:cat>
            <c:strRef>
              <c:extLst>
                <c:ext xmlns:c15="http://schemas.microsoft.com/office/drawing/2012/chart" uri="{02D57815-91ED-43cb-92C2-25804820EDAC}">
                  <c15:fullRef>
                    <c15:sqref>Análisis!$A$63:$A$73</c15:sqref>
                  </c15:fullRef>
                </c:ext>
              </c:extLst>
              <c:f>(Análisis!$A$63,Análisis!$A$65:$A$68,Análisis!$A$70,Análisis!$A$72)</c:f>
              <c:strCache>
                <c:ptCount val="7"/>
                <c:pt idx="0">
                  <c:v>Costo de bienes vendidos</c:v>
                </c:pt>
                <c:pt idx="1">
                  <c:v>Venta y distribución</c:v>
                </c:pt>
                <c:pt idx="2">
                  <c:v>Investigación y desarrollo</c:v>
                </c:pt>
                <c:pt idx="3">
                  <c:v>Administración</c:v>
                </c:pt>
                <c:pt idx="4">
                  <c:v>Depreciación y Amortización</c:v>
                </c:pt>
                <c:pt idx="5">
                  <c:v>Intereses</c:v>
                </c:pt>
                <c:pt idx="6">
                  <c:v>Tasa impositiva</c:v>
                </c:pt>
              </c:strCache>
            </c:strRef>
          </c:cat>
          <c:val>
            <c:numRef>
              <c:extLst>
                <c:ext xmlns:c15="http://schemas.microsoft.com/office/drawing/2012/chart" uri="{02D57815-91ED-43cb-92C2-25804820EDAC}">
                  <c15:fullRef>
                    <c15:sqref>Análisis!$F$63:$F$73</c15:sqref>
                  </c15:fullRef>
                </c:ext>
              </c:extLst>
              <c:f>(Análisis!$F$63,Análisis!$F$65:$F$68,Análisis!$F$70,Análisis!$F$72)</c:f>
              <c:numCache>
                <c:formatCode>0%</c:formatCode>
                <c:ptCount val="7"/>
                <c:pt idx="0">
                  <c:v>0.65673891681317098</c:v>
                </c:pt>
                <c:pt idx="1">
                  <c:v>7.327153120632858E-2</c:v>
                </c:pt>
                <c:pt idx="2">
                  <c:v>5.750389878627362E-2</c:v>
                </c:pt>
                <c:pt idx="3">
                  <c:v>7.1742481293146934E-2</c:v>
                </c:pt>
                <c:pt idx="4">
                  <c:v>2.886559106773149E-2</c:v>
                </c:pt>
                <c:pt idx="5">
                  <c:v>2.4144207931240034E-2</c:v>
                </c:pt>
                <c:pt idx="6">
                  <c:v>3.0706680512078855E-2</c:v>
                </c:pt>
              </c:numCache>
            </c:numRef>
          </c:val>
          <c:extLst>
            <c:ext xmlns:c16="http://schemas.microsoft.com/office/drawing/2014/chart" uri="{C3380CC4-5D6E-409C-BE32-E72D297353CC}">
              <c16:uniqueId val="{00000004-5831-45BA-A6F3-6B44C8B6E543}"/>
            </c:ext>
          </c:extLst>
        </c:ser>
        <c:ser>
          <c:idx val="5"/>
          <c:order val="5"/>
          <c:tx>
            <c:strRef>
              <c:f>Análisis!$G$61</c:f>
              <c:strCache>
                <c:ptCount val="1"/>
                <c:pt idx="0">
                  <c:v>Estándar (2009)</c:v>
                </c:pt>
              </c:strCache>
            </c:strRef>
          </c:tx>
          <c:spPr>
            <a:solidFill>
              <a:schemeClr val="accent5">
                <a:shade val="50000"/>
              </a:schemeClr>
            </a:solidFill>
            <a:ln>
              <a:solidFill>
                <a:srgbClr val="1F4E78"/>
              </a:solidFill>
              <a:prstDash val="solid"/>
            </a:ln>
            <a:effectLst/>
          </c:spPr>
          <c:invertIfNegative val="0"/>
          <c:cat>
            <c:strRef>
              <c:extLst>
                <c:ext xmlns:c15="http://schemas.microsoft.com/office/drawing/2012/chart" uri="{02D57815-91ED-43cb-92C2-25804820EDAC}">
                  <c15:fullRef>
                    <c15:sqref>Análisis!$A$63:$A$73</c15:sqref>
                  </c15:fullRef>
                </c:ext>
              </c:extLst>
              <c:f>(Análisis!$A$63,Análisis!$A$65:$A$68,Análisis!$A$70,Análisis!$A$72)</c:f>
              <c:strCache>
                <c:ptCount val="7"/>
                <c:pt idx="0">
                  <c:v>Costo de bienes vendidos</c:v>
                </c:pt>
                <c:pt idx="1">
                  <c:v>Venta y distribución</c:v>
                </c:pt>
                <c:pt idx="2">
                  <c:v>Investigación y desarrollo</c:v>
                </c:pt>
                <c:pt idx="3">
                  <c:v>Administración</c:v>
                </c:pt>
                <c:pt idx="4">
                  <c:v>Depreciación y Amortización</c:v>
                </c:pt>
                <c:pt idx="5">
                  <c:v>Intereses</c:v>
                </c:pt>
                <c:pt idx="6">
                  <c:v>Tasa impositiva</c:v>
                </c:pt>
              </c:strCache>
            </c:strRef>
          </c:cat>
          <c:val>
            <c:numRef>
              <c:extLst>
                <c:ext xmlns:c15="http://schemas.microsoft.com/office/drawing/2012/chart" uri="{02D57815-91ED-43cb-92C2-25804820EDAC}">
                  <c15:fullRef>
                    <c15:sqref>Análisis!$G$63:$G$73</c15:sqref>
                  </c15:fullRef>
                </c:ext>
              </c:extLst>
              <c:f>(Análisis!$G$63,Análisis!$G$65:$G$68,Análisis!$G$70,Análisis!$G$72)</c:f>
              <c:numCache>
                <c:formatCode>0%</c:formatCode>
                <c:ptCount val="7"/>
                <c:pt idx="0">
                  <c:v>0.62</c:v>
                </c:pt>
                <c:pt idx="1">
                  <c:v>0.1089</c:v>
                </c:pt>
                <c:pt idx="2">
                  <c:v>7.0099999999999996E-2</c:v>
                </c:pt>
                <c:pt idx="3">
                  <c:v>7.3400000000000007E-2</c:v>
                </c:pt>
                <c:pt idx="4">
                  <c:v>4.3499999999999997E-2</c:v>
                </c:pt>
                <c:pt idx="5">
                  <c:v>2.3099999999999999E-2</c:v>
                </c:pt>
                <c:pt idx="6">
                  <c:v>1.7899999999999999E-2</c:v>
                </c:pt>
              </c:numCache>
            </c:numRef>
          </c:val>
          <c:extLst>
            <c:ext xmlns:c16="http://schemas.microsoft.com/office/drawing/2014/chart" uri="{C3380CC4-5D6E-409C-BE32-E72D297353CC}">
              <c16:uniqueId val="{00000005-5831-45BA-A6F3-6B44C8B6E543}"/>
            </c:ext>
          </c:extLst>
        </c:ser>
        <c:dLbls>
          <c:showLegendKey val="0"/>
          <c:showVal val="0"/>
          <c:showCatName val="0"/>
          <c:showSerName val="0"/>
          <c:showPercent val="0"/>
          <c:showBubbleSize val="0"/>
        </c:dLbls>
        <c:gapWidth val="219"/>
        <c:axId val="1832205951"/>
        <c:axId val="1832203455"/>
        <c:extLst/>
      </c:barChart>
      <c:catAx>
        <c:axId val="183220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203455"/>
        <c:crosses val="autoZero"/>
        <c:auto val="1"/>
        <c:lblAlgn val="ctr"/>
        <c:lblOffset val="100"/>
        <c:noMultiLvlLbl val="0"/>
      </c:catAx>
      <c:valAx>
        <c:axId val="1832203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205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Análisis</a:t>
            </a:r>
            <a:r>
              <a:rPr lang="en-US" baseline="0"/>
              <a:t> Vertical de los activos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Análisis!$B$42</c:f>
              <c:strCache>
                <c:ptCount val="1"/>
                <c:pt idx="0">
                  <c:v>2005</c:v>
                </c:pt>
              </c:strCache>
            </c:strRef>
          </c:tx>
          <c:spPr>
            <a:solidFill>
              <a:schemeClr val="accent5">
                <a:shade val="50000"/>
              </a:schemeClr>
            </a:solidFill>
            <a:ln>
              <a:noFill/>
            </a:ln>
            <a:effectLst/>
          </c:spPr>
          <c:invertIfNegative val="0"/>
          <c:cat>
            <c:strRef>
              <c:f>Análisis!$A$43:$A$50</c:f>
              <c:strCache>
                <c:ptCount val="7"/>
                <c:pt idx="0">
                  <c:v>Efectivo</c:v>
                </c:pt>
                <c:pt idx="1">
                  <c:v>Cuentas por cobrar</c:v>
                </c:pt>
                <c:pt idx="2">
                  <c:v>Inventario de partes</c:v>
                </c:pt>
                <c:pt idx="3">
                  <c:v>Inventario en proceso</c:v>
                </c:pt>
                <c:pt idx="4">
                  <c:v>Inventario de productos terminados</c:v>
                </c:pt>
                <c:pt idx="5">
                  <c:v>Propiedad, planta y equipo, neto</c:v>
                </c:pt>
                <c:pt idx="6">
                  <c:v>Activos intangibles</c:v>
                </c:pt>
              </c:strCache>
            </c:strRef>
          </c:cat>
          <c:val>
            <c:numRef>
              <c:f>Análisis!$B$43:$B$50</c:f>
              <c:numCache>
                <c:formatCode>0.00%</c:formatCode>
                <c:ptCount val="7"/>
                <c:pt idx="0">
                  <c:v>0.14923704561851342</c:v>
                </c:pt>
                <c:pt idx="1">
                  <c:v>0.15228426395939088</c:v>
                </c:pt>
                <c:pt idx="2">
                  <c:v>0.12182741116751269</c:v>
                </c:pt>
                <c:pt idx="3">
                  <c:v>1.2870406002706648E-2</c:v>
                </c:pt>
                <c:pt idx="4">
                  <c:v>0.17263909538733133</c:v>
                </c:pt>
                <c:pt idx="5">
                  <c:v>0.34145700208402946</c:v>
                </c:pt>
                <c:pt idx="6">
                  <c:v>4.968477578051559E-2</c:v>
                </c:pt>
              </c:numCache>
            </c:numRef>
          </c:val>
          <c:extLst>
            <c:ext xmlns:c16="http://schemas.microsoft.com/office/drawing/2014/chart" uri="{C3380CC4-5D6E-409C-BE32-E72D297353CC}">
              <c16:uniqueId val="{00000000-CD36-4BDA-8209-C24FFCA57116}"/>
            </c:ext>
          </c:extLst>
        </c:ser>
        <c:ser>
          <c:idx val="1"/>
          <c:order val="1"/>
          <c:tx>
            <c:strRef>
              <c:f>Análisis!$C$42</c:f>
              <c:strCache>
                <c:ptCount val="1"/>
                <c:pt idx="0">
                  <c:v>2006</c:v>
                </c:pt>
              </c:strCache>
            </c:strRef>
          </c:tx>
          <c:spPr>
            <a:solidFill>
              <a:schemeClr val="accent5">
                <a:shade val="70000"/>
              </a:schemeClr>
            </a:solidFill>
            <a:ln>
              <a:noFill/>
            </a:ln>
            <a:effectLst/>
          </c:spPr>
          <c:invertIfNegative val="0"/>
          <c:cat>
            <c:strRef>
              <c:f>Análisis!$A$43:$A$50</c:f>
              <c:strCache>
                <c:ptCount val="7"/>
                <c:pt idx="0">
                  <c:v>Efectivo</c:v>
                </c:pt>
                <c:pt idx="1">
                  <c:v>Cuentas por cobrar</c:v>
                </c:pt>
                <c:pt idx="2">
                  <c:v>Inventario de partes</c:v>
                </c:pt>
                <c:pt idx="3">
                  <c:v>Inventario en proceso</c:v>
                </c:pt>
                <c:pt idx="4">
                  <c:v>Inventario de productos terminados</c:v>
                </c:pt>
                <c:pt idx="5">
                  <c:v>Propiedad, planta y equipo, neto</c:v>
                </c:pt>
                <c:pt idx="6">
                  <c:v>Activos intangibles</c:v>
                </c:pt>
              </c:strCache>
            </c:strRef>
          </c:cat>
          <c:val>
            <c:numRef>
              <c:f>Análisis!$C$43:$C$50</c:f>
              <c:numCache>
                <c:formatCode>0.00%</c:formatCode>
                <c:ptCount val="7"/>
                <c:pt idx="0">
                  <c:v>0.18018144573660055</c:v>
                </c:pt>
                <c:pt idx="1">
                  <c:v>0.17301662249720098</c:v>
                </c:pt>
                <c:pt idx="2">
                  <c:v>0.13841329799776078</c:v>
                </c:pt>
                <c:pt idx="3">
                  <c:v>1.0338856121891664E-2</c:v>
                </c:pt>
                <c:pt idx="4">
                  <c:v>0.21888118230985049</c:v>
                </c:pt>
                <c:pt idx="5">
                  <c:v>0.18531902550155738</c:v>
                </c:pt>
                <c:pt idx="6">
                  <c:v>9.3849569835138119E-2</c:v>
                </c:pt>
              </c:numCache>
            </c:numRef>
          </c:val>
          <c:extLst>
            <c:ext xmlns:c16="http://schemas.microsoft.com/office/drawing/2014/chart" uri="{C3380CC4-5D6E-409C-BE32-E72D297353CC}">
              <c16:uniqueId val="{00000001-CD36-4BDA-8209-C24FFCA57116}"/>
            </c:ext>
          </c:extLst>
        </c:ser>
        <c:ser>
          <c:idx val="2"/>
          <c:order val="2"/>
          <c:tx>
            <c:strRef>
              <c:f>Análisis!$D$42</c:f>
              <c:strCache>
                <c:ptCount val="1"/>
                <c:pt idx="0">
                  <c:v>2007</c:v>
                </c:pt>
              </c:strCache>
            </c:strRef>
          </c:tx>
          <c:spPr>
            <a:solidFill>
              <a:schemeClr val="accent5">
                <a:shade val="90000"/>
              </a:schemeClr>
            </a:solidFill>
            <a:ln>
              <a:noFill/>
            </a:ln>
            <a:effectLst/>
          </c:spPr>
          <c:invertIfNegative val="0"/>
          <c:cat>
            <c:strRef>
              <c:f>Análisis!$A$43:$A$50</c:f>
              <c:strCache>
                <c:ptCount val="7"/>
                <c:pt idx="0">
                  <c:v>Efectivo</c:v>
                </c:pt>
                <c:pt idx="1">
                  <c:v>Cuentas por cobrar</c:v>
                </c:pt>
                <c:pt idx="2">
                  <c:v>Inventario de partes</c:v>
                </c:pt>
                <c:pt idx="3">
                  <c:v>Inventario en proceso</c:v>
                </c:pt>
                <c:pt idx="4">
                  <c:v>Inventario de productos terminados</c:v>
                </c:pt>
                <c:pt idx="5">
                  <c:v>Propiedad, planta y equipo, neto</c:v>
                </c:pt>
                <c:pt idx="6">
                  <c:v>Activos intangibles</c:v>
                </c:pt>
              </c:strCache>
            </c:strRef>
          </c:cat>
          <c:val>
            <c:numRef>
              <c:f>Análisis!$D$43:$D$50</c:f>
              <c:numCache>
                <c:formatCode>0.00%</c:formatCode>
                <c:ptCount val="7"/>
                <c:pt idx="0">
                  <c:v>0.2054247591388845</c:v>
                </c:pt>
                <c:pt idx="1">
                  <c:v>0.17167392391055186</c:v>
                </c:pt>
                <c:pt idx="2">
                  <c:v>0.13733913912844151</c:v>
                </c:pt>
                <c:pt idx="3">
                  <c:v>9.5264654780729506E-3</c:v>
                </c:pt>
                <c:pt idx="4">
                  <c:v>0.20742617451261949</c:v>
                </c:pt>
                <c:pt idx="5">
                  <c:v>0.18829596848118901</c:v>
                </c:pt>
                <c:pt idx="6">
                  <c:v>8.0313569350240629E-2</c:v>
                </c:pt>
              </c:numCache>
            </c:numRef>
          </c:val>
          <c:extLst>
            <c:ext xmlns:c16="http://schemas.microsoft.com/office/drawing/2014/chart" uri="{C3380CC4-5D6E-409C-BE32-E72D297353CC}">
              <c16:uniqueId val="{00000002-CD36-4BDA-8209-C24FFCA57116}"/>
            </c:ext>
          </c:extLst>
        </c:ser>
        <c:ser>
          <c:idx val="3"/>
          <c:order val="3"/>
          <c:tx>
            <c:strRef>
              <c:f>Análisis!$E$42</c:f>
              <c:strCache>
                <c:ptCount val="1"/>
                <c:pt idx="0">
                  <c:v>2008</c:v>
                </c:pt>
              </c:strCache>
            </c:strRef>
          </c:tx>
          <c:spPr>
            <a:solidFill>
              <a:schemeClr val="accent5">
                <a:tint val="90000"/>
              </a:schemeClr>
            </a:solidFill>
            <a:ln>
              <a:noFill/>
            </a:ln>
            <a:effectLst/>
          </c:spPr>
          <c:invertIfNegative val="0"/>
          <c:cat>
            <c:strRef>
              <c:f>Análisis!$A$43:$A$50</c:f>
              <c:strCache>
                <c:ptCount val="7"/>
                <c:pt idx="0">
                  <c:v>Efectivo</c:v>
                </c:pt>
                <c:pt idx="1">
                  <c:v>Cuentas por cobrar</c:v>
                </c:pt>
                <c:pt idx="2">
                  <c:v>Inventario de partes</c:v>
                </c:pt>
                <c:pt idx="3">
                  <c:v>Inventario en proceso</c:v>
                </c:pt>
                <c:pt idx="4">
                  <c:v>Inventario de productos terminados</c:v>
                </c:pt>
                <c:pt idx="5">
                  <c:v>Propiedad, planta y equipo, neto</c:v>
                </c:pt>
                <c:pt idx="6">
                  <c:v>Activos intangibles</c:v>
                </c:pt>
              </c:strCache>
            </c:strRef>
          </c:cat>
          <c:val>
            <c:numRef>
              <c:f>Análisis!$E$43:$E$50</c:f>
              <c:numCache>
                <c:formatCode>0.00%</c:formatCode>
                <c:ptCount val="7"/>
                <c:pt idx="0">
                  <c:v>0.16421968353722427</c:v>
                </c:pt>
                <c:pt idx="1">
                  <c:v>0.15965281971323436</c:v>
                </c:pt>
                <c:pt idx="2">
                  <c:v>0.12772225577058749</c:v>
                </c:pt>
                <c:pt idx="3">
                  <c:v>9.0899171090993575E-3</c:v>
                </c:pt>
                <c:pt idx="4">
                  <c:v>0.19295717047592301</c:v>
                </c:pt>
                <c:pt idx="5">
                  <c:v>0.27412406328611677</c:v>
                </c:pt>
                <c:pt idx="6">
                  <c:v>7.2234090107814772E-2</c:v>
                </c:pt>
              </c:numCache>
            </c:numRef>
          </c:val>
          <c:extLst>
            <c:ext xmlns:c16="http://schemas.microsoft.com/office/drawing/2014/chart" uri="{C3380CC4-5D6E-409C-BE32-E72D297353CC}">
              <c16:uniqueId val="{00000003-CD36-4BDA-8209-C24FFCA57116}"/>
            </c:ext>
          </c:extLst>
        </c:ser>
        <c:ser>
          <c:idx val="4"/>
          <c:order val="4"/>
          <c:tx>
            <c:strRef>
              <c:f>Análisis!$F$42</c:f>
              <c:strCache>
                <c:ptCount val="1"/>
                <c:pt idx="0">
                  <c:v>2009</c:v>
                </c:pt>
              </c:strCache>
            </c:strRef>
          </c:tx>
          <c:spPr>
            <a:solidFill>
              <a:schemeClr val="accent5">
                <a:tint val="70000"/>
              </a:schemeClr>
            </a:solidFill>
            <a:ln>
              <a:noFill/>
            </a:ln>
            <a:effectLst/>
          </c:spPr>
          <c:invertIfNegative val="0"/>
          <c:cat>
            <c:strRef>
              <c:f>Análisis!$A$43:$A$50</c:f>
              <c:strCache>
                <c:ptCount val="7"/>
                <c:pt idx="0">
                  <c:v>Efectivo</c:v>
                </c:pt>
                <c:pt idx="1">
                  <c:v>Cuentas por cobrar</c:v>
                </c:pt>
                <c:pt idx="2">
                  <c:v>Inventario de partes</c:v>
                </c:pt>
                <c:pt idx="3">
                  <c:v>Inventario en proceso</c:v>
                </c:pt>
                <c:pt idx="4">
                  <c:v>Inventario de productos terminados</c:v>
                </c:pt>
                <c:pt idx="5">
                  <c:v>Propiedad, planta y equipo, neto</c:v>
                </c:pt>
                <c:pt idx="6">
                  <c:v>Activos intangibles</c:v>
                </c:pt>
              </c:strCache>
            </c:strRef>
          </c:cat>
          <c:val>
            <c:numRef>
              <c:f>Análisis!$F$43:$F$50</c:f>
              <c:numCache>
                <c:formatCode>0.00%</c:formatCode>
                <c:ptCount val="7"/>
                <c:pt idx="0">
                  <c:v>0.14194792651519586</c:v>
                </c:pt>
                <c:pt idx="1">
                  <c:v>0.15099479173693056</c:v>
                </c:pt>
                <c:pt idx="2">
                  <c:v>0.12064492077946301</c:v>
                </c:pt>
                <c:pt idx="3">
                  <c:v>8.9955943289593884E-3</c:v>
                </c:pt>
                <c:pt idx="4">
                  <c:v>0.18130101505047808</c:v>
                </c:pt>
                <c:pt idx="5">
                  <c:v>0.33781823327162869</c:v>
                </c:pt>
                <c:pt idx="6">
                  <c:v>5.8297518317344407E-2</c:v>
                </c:pt>
              </c:numCache>
            </c:numRef>
          </c:val>
          <c:extLst>
            <c:ext xmlns:c16="http://schemas.microsoft.com/office/drawing/2014/chart" uri="{C3380CC4-5D6E-409C-BE32-E72D297353CC}">
              <c16:uniqueId val="{00000004-CD36-4BDA-8209-C24FFCA57116}"/>
            </c:ext>
          </c:extLst>
        </c:ser>
        <c:ser>
          <c:idx val="5"/>
          <c:order val="5"/>
          <c:tx>
            <c:strRef>
              <c:f>Análisis!$G$42</c:f>
              <c:strCache>
                <c:ptCount val="1"/>
                <c:pt idx="0">
                  <c:v>Estándar (2009)</c:v>
                </c:pt>
              </c:strCache>
            </c:strRef>
          </c:tx>
          <c:spPr>
            <a:solidFill>
              <a:schemeClr val="accent5">
                <a:tint val="50000"/>
              </a:schemeClr>
            </a:solidFill>
            <a:ln>
              <a:noFill/>
            </a:ln>
            <a:effectLst/>
          </c:spPr>
          <c:invertIfNegative val="0"/>
          <c:cat>
            <c:strRef>
              <c:f>Análisis!$A$43:$A$50</c:f>
              <c:strCache>
                <c:ptCount val="7"/>
                <c:pt idx="0">
                  <c:v>Efectivo</c:v>
                </c:pt>
                <c:pt idx="1">
                  <c:v>Cuentas por cobrar</c:v>
                </c:pt>
                <c:pt idx="2">
                  <c:v>Inventario de partes</c:v>
                </c:pt>
                <c:pt idx="3">
                  <c:v>Inventario en proceso</c:v>
                </c:pt>
                <c:pt idx="4">
                  <c:v>Inventario de productos terminados</c:v>
                </c:pt>
                <c:pt idx="5">
                  <c:v>Propiedad, planta y equipo, neto</c:v>
                </c:pt>
                <c:pt idx="6">
                  <c:v>Activos intangibles</c:v>
                </c:pt>
              </c:strCache>
            </c:strRef>
          </c:cat>
          <c:val>
            <c:numRef>
              <c:f>Análisis!$G$43:$G$50</c:f>
              <c:numCache>
                <c:formatCode>0.00%</c:formatCode>
                <c:ptCount val="7"/>
                <c:pt idx="0">
                  <c:v>4.5400000000000003E-2</c:v>
                </c:pt>
                <c:pt idx="1">
                  <c:v>8.3400000000000002E-2</c:v>
                </c:pt>
                <c:pt idx="2">
                  <c:v>5.4800000000000001E-2</c:v>
                </c:pt>
                <c:pt idx="3">
                  <c:v>1.34E-2</c:v>
                </c:pt>
                <c:pt idx="4">
                  <c:v>0.31990000000000002</c:v>
                </c:pt>
                <c:pt idx="5">
                  <c:v>0.41339999999999999</c:v>
                </c:pt>
                <c:pt idx="6">
                  <c:v>6.9699999999999998E-2</c:v>
                </c:pt>
              </c:numCache>
            </c:numRef>
          </c:val>
          <c:extLst>
            <c:ext xmlns:c16="http://schemas.microsoft.com/office/drawing/2014/chart" uri="{C3380CC4-5D6E-409C-BE32-E72D297353CC}">
              <c16:uniqueId val="{00000005-CD36-4BDA-8209-C24FFCA57116}"/>
            </c:ext>
          </c:extLst>
        </c:ser>
        <c:dLbls>
          <c:showLegendKey val="0"/>
          <c:showVal val="0"/>
          <c:showCatName val="0"/>
          <c:showSerName val="0"/>
          <c:showPercent val="0"/>
          <c:showBubbleSize val="0"/>
        </c:dLbls>
        <c:gapWidth val="219"/>
        <c:overlap val="-27"/>
        <c:axId val="2125151071"/>
        <c:axId val="2125141087"/>
      </c:barChart>
      <c:catAx>
        <c:axId val="212515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41087"/>
        <c:crosses val="autoZero"/>
        <c:auto val="1"/>
        <c:lblAlgn val="ctr"/>
        <c:lblOffset val="100"/>
        <c:noMultiLvlLbl val="0"/>
      </c:catAx>
      <c:valAx>
        <c:axId val="21251410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51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DO" baseline="0"/>
              <a:t>Análisis Vertical de los pasivos y el patrimonio</a:t>
            </a:r>
            <a:endParaRPr lang="es-D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Análisis!$B$52</c:f>
              <c:strCache>
                <c:ptCount val="1"/>
                <c:pt idx="0">
                  <c:v>2005</c:v>
                </c:pt>
              </c:strCache>
            </c:strRef>
          </c:tx>
          <c:spPr>
            <a:solidFill>
              <a:schemeClr val="accent5">
                <a:shade val="50000"/>
              </a:schemeClr>
            </a:solidFill>
            <a:ln>
              <a:noFill/>
            </a:ln>
            <a:effectLst/>
          </c:spPr>
          <c:invertIfNegative val="0"/>
          <c:cat>
            <c:strRef>
              <c:extLst>
                <c:ext xmlns:c15="http://schemas.microsoft.com/office/drawing/2012/chart" uri="{02D57815-91ED-43cb-92C2-25804820EDAC}">
                  <c15:fullRef>
                    <c15:sqref>Análisis!$A$53:$A$57</c15:sqref>
                  </c15:fullRef>
                </c:ext>
              </c:extLst>
              <c:f>(Análisis!$A$53:$A$54,Análisis!$A$56:$A$57)</c:f>
              <c:strCache>
                <c:ptCount val="4"/>
                <c:pt idx="0">
                  <c:v>Cuentas por pagar</c:v>
                </c:pt>
                <c:pt idx="1">
                  <c:v>Porción corriente deuda a largo plazo</c:v>
                </c:pt>
                <c:pt idx="2">
                  <c:v>Deuda a largo plazo</c:v>
                </c:pt>
                <c:pt idx="3">
                  <c:v>Patrimonio de los accionistas</c:v>
                </c:pt>
              </c:strCache>
            </c:strRef>
          </c:cat>
          <c:val>
            <c:numRef>
              <c:extLst>
                <c:ext xmlns:c15="http://schemas.microsoft.com/office/drawing/2012/chart" uri="{02D57815-91ED-43cb-92C2-25804820EDAC}">
                  <c15:fullRef>
                    <c15:sqref>Análisis!$B$53:$B$57</c15:sqref>
                  </c15:fullRef>
                </c:ext>
              </c:extLst>
              <c:f>(Análisis!$B$53:$B$54,Análisis!$B$56:$B$57)</c:f>
              <c:numCache>
                <c:formatCode>0.00%</c:formatCode>
                <c:ptCount val="4"/>
                <c:pt idx="0">
                  <c:v>0.20304568527918782</c:v>
                </c:pt>
                <c:pt idx="1">
                  <c:v>7.1065989847715741E-2</c:v>
                </c:pt>
                <c:pt idx="2">
                  <c:v>0.35532994923857869</c:v>
                </c:pt>
                <c:pt idx="3">
                  <c:v>0.37055837563451777</c:v>
                </c:pt>
              </c:numCache>
            </c:numRef>
          </c:val>
          <c:extLst>
            <c:ext xmlns:c16="http://schemas.microsoft.com/office/drawing/2014/chart" uri="{C3380CC4-5D6E-409C-BE32-E72D297353CC}">
              <c16:uniqueId val="{00000000-512B-48A9-80F9-60DEF61D5681}"/>
            </c:ext>
          </c:extLst>
        </c:ser>
        <c:ser>
          <c:idx val="1"/>
          <c:order val="1"/>
          <c:tx>
            <c:strRef>
              <c:f>Análisis!$C$52</c:f>
              <c:strCache>
                <c:ptCount val="1"/>
                <c:pt idx="0">
                  <c:v>2006</c:v>
                </c:pt>
              </c:strCache>
            </c:strRef>
          </c:tx>
          <c:spPr>
            <a:solidFill>
              <a:schemeClr val="accent5">
                <a:shade val="70000"/>
              </a:schemeClr>
            </a:solidFill>
            <a:ln>
              <a:noFill/>
            </a:ln>
            <a:effectLst/>
          </c:spPr>
          <c:invertIfNegative val="0"/>
          <c:cat>
            <c:strRef>
              <c:extLst>
                <c:ext xmlns:c15="http://schemas.microsoft.com/office/drawing/2012/chart" uri="{02D57815-91ED-43cb-92C2-25804820EDAC}">
                  <c15:fullRef>
                    <c15:sqref>Análisis!$A$53:$A$57</c15:sqref>
                  </c15:fullRef>
                </c:ext>
              </c:extLst>
              <c:f>(Análisis!$A$53:$A$54,Análisis!$A$56:$A$57)</c:f>
              <c:strCache>
                <c:ptCount val="4"/>
                <c:pt idx="0">
                  <c:v>Cuentas por pagar</c:v>
                </c:pt>
                <c:pt idx="1">
                  <c:v>Porción corriente deuda a largo plazo</c:v>
                </c:pt>
                <c:pt idx="2">
                  <c:v>Deuda a largo plazo</c:v>
                </c:pt>
                <c:pt idx="3">
                  <c:v>Patrimonio de los accionistas</c:v>
                </c:pt>
              </c:strCache>
            </c:strRef>
          </c:cat>
          <c:val>
            <c:numRef>
              <c:extLst>
                <c:ext xmlns:c15="http://schemas.microsoft.com/office/drawing/2012/chart" uri="{02D57815-91ED-43cb-92C2-25804820EDAC}">
                  <c15:fullRef>
                    <c15:sqref>Análisis!$C$53:$C$57</c15:sqref>
                  </c15:fullRef>
                </c:ext>
              </c:extLst>
              <c:f>(Análisis!$C$53:$C$54,Análisis!$C$56:$C$57)</c:f>
              <c:numCache>
                <c:formatCode>0.00%</c:formatCode>
                <c:ptCount val="4"/>
                <c:pt idx="0">
                  <c:v>0.23068882999626797</c:v>
                </c:pt>
                <c:pt idx="1">
                  <c:v>7.7823281707450398E-2</c:v>
                </c:pt>
                <c:pt idx="2">
                  <c:v>0.38911640899316552</c:v>
                </c:pt>
                <c:pt idx="3">
                  <c:v>0.30237147930311614</c:v>
                </c:pt>
              </c:numCache>
            </c:numRef>
          </c:val>
          <c:extLst>
            <c:ext xmlns:c16="http://schemas.microsoft.com/office/drawing/2014/chart" uri="{C3380CC4-5D6E-409C-BE32-E72D297353CC}">
              <c16:uniqueId val="{00000001-512B-48A9-80F9-60DEF61D5681}"/>
            </c:ext>
          </c:extLst>
        </c:ser>
        <c:ser>
          <c:idx val="2"/>
          <c:order val="2"/>
          <c:tx>
            <c:strRef>
              <c:f>Análisis!$D$52</c:f>
              <c:strCache>
                <c:ptCount val="1"/>
                <c:pt idx="0">
                  <c:v>2007</c:v>
                </c:pt>
              </c:strCache>
            </c:strRef>
          </c:tx>
          <c:spPr>
            <a:solidFill>
              <a:schemeClr val="accent5">
                <a:shade val="90000"/>
              </a:schemeClr>
            </a:solidFill>
            <a:ln>
              <a:noFill/>
            </a:ln>
            <a:effectLst/>
          </c:spPr>
          <c:invertIfNegative val="0"/>
          <c:cat>
            <c:strRef>
              <c:extLst>
                <c:ext xmlns:c15="http://schemas.microsoft.com/office/drawing/2012/chart" uri="{02D57815-91ED-43cb-92C2-25804820EDAC}">
                  <c15:fullRef>
                    <c15:sqref>Análisis!$A$53:$A$57</c15:sqref>
                  </c15:fullRef>
                </c:ext>
              </c:extLst>
              <c:f>(Análisis!$A$53:$A$54,Análisis!$A$56:$A$57)</c:f>
              <c:strCache>
                <c:ptCount val="4"/>
                <c:pt idx="0">
                  <c:v>Cuentas por pagar</c:v>
                </c:pt>
                <c:pt idx="1">
                  <c:v>Porción corriente deuda a largo plazo</c:v>
                </c:pt>
                <c:pt idx="2">
                  <c:v>Deuda a largo plazo</c:v>
                </c:pt>
                <c:pt idx="3">
                  <c:v>Patrimonio de los accionistas</c:v>
                </c:pt>
              </c:strCache>
            </c:strRef>
          </c:cat>
          <c:val>
            <c:numRef>
              <c:extLst>
                <c:ext xmlns:c15="http://schemas.microsoft.com/office/drawing/2012/chart" uri="{02D57815-91ED-43cb-92C2-25804820EDAC}">
                  <c15:fullRef>
                    <c15:sqref>Análisis!$D$53:$D$57</c15:sqref>
                  </c15:fullRef>
                </c:ext>
              </c:extLst>
              <c:f>(Análisis!$D$53:$D$54,Análisis!$D$56:$D$57)</c:f>
              <c:numCache>
                <c:formatCode>0.00%</c:formatCode>
                <c:ptCount val="4"/>
                <c:pt idx="0">
                  <c:v>0.18660110380063716</c:v>
                </c:pt>
                <c:pt idx="1">
                  <c:v>8.6785710267150651E-2</c:v>
                </c:pt>
                <c:pt idx="2">
                  <c:v>0.4339285513357532</c:v>
                </c:pt>
                <c:pt idx="3">
                  <c:v>0.29268463459645899</c:v>
                </c:pt>
              </c:numCache>
            </c:numRef>
          </c:val>
          <c:extLst>
            <c:ext xmlns:c16="http://schemas.microsoft.com/office/drawing/2014/chart" uri="{C3380CC4-5D6E-409C-BE32-E72D297353CC}">
              <c16:uniqueId val="{00000002-512B-48A9-80F9-60DEF61D5681}"/>
            </c:ext>
          </c:extLst>
        </c:ser>
        <c:ser>
          <c:idx val="3"/>
          <c:order val="3"/>
          <c:tx>
            <c:strRef>
              <c:f>Análisis!$E$52</c:f>
              <c:strCache>
                <c:ptCount val="1"/>
                <c:pt idx="0">
                  <c:v>2008</c:v>
                </c:pt>
              </c:strCache>
            </c:strRef>
          </c:tx>
          <c:spPr>
            <a:solidFill>
              <a:schemeClr val="accent5">
                <a:tint val="90000"/>
              </a:schemeClr>
            </a:solidFill>
            <a:ln>
              <a:noFill/>
            </a:ln>
            <a:effectLst/>
          </c:spPr>
          <c:invertIfNegative val="0"/>
          <c:cat>
            <c:strRef>
              <c:extLst>
                <c:ext xmlns:c15="http://schemas.microsoft.com/office/drawing/2012/chart" uri="{02D57815-91ED-43cb-92C2-25804820EDAC}">
                  <c15:fullRef>
                    <c15:sqref>Análisis!$A$53:$A$57</c15:sqref>
                  </c15:fullRef>
                </c:ext>
              </c:extLst>
              <c:f>(Análisis!$A$53:$A$54,Análisis!$A$56:$A$57)</c:f>
              <c:strCache>
                <c:ptCount val="4"/>
                <c:pt idx="0">
                  <c:v>Cuentas por pagar</c:v>
                </c:pt>
                <c:pt idx="1">
                  <c:v>Porción corriente deuda a largo plazo</c:v>
                </c:pt>
                <c:pt idx="2">
                  <c:v>Deuda a largo plazo</c:v>
                </c:pt>
                <c:pt idx="3">
                  <c:v>Patrimonio de los accionistas</c:v>
                </c:pt>
              </c:strCache>
            </c:strRef>
          </c:cat>
          <c:val>
            <c:numRef>
              <c:extLst>
                <c:ext xmlns:c15="http://schemas.microsoft.com/office/drawing/2012/chart" uri="{02D57815-91ED-43cb-92C2-25804820EDAC}">
                  <c15:fullRef>
                    <c15:sqref>Análisis!$E$53:$E$57</c15:sqref>
                  </c15:fullRef>
                </c:ext>
              </c:extLst>
              <c:f>(Análisis!$E$53:$E$54,Análisis!$E$56:$E$57)</c:f>
              <c:numCache>
                <c:formatCode>0.00%</c:formatCode>
                <c:ptCount val="4"/>
                <c:pt idx="0">
                  <c:v>0.18139289022284544</c:v>
                </c:pt>
                <c:pt idx="1">
                  <c:v>7.8334497043586998E-2</c:v>
                </c:pt>
                <c:pt idx="2">
                  <c:v>0.39167248545828115</c:v>
                </c:pt>
                <c:pt idx="3">
                  <c:v>0.34860012715511335</c:v>
                </c:pt>
              </c:numCache>
            </c:numRef>
          </c:val>
          <c:extLst>
            <c:ext xmlns:c16="http://schemas.microsoft.com/office/drawing/2014/chart" uri="{C3380CC4-5D6E-409C-BE32-E72D297353CC}">
              <c16:uniqueId val="{00000003-512B-48A9-80F9-60DEF61D5681}"/>
            </c:ext>
          </c:extLst>
        </c:ser>
        <c:ser>
          <c:idx val="4"/>
          <c:order val="4"/>
          <c:tx>
            <c:strRef>
              <c:f>Análisis!$F$52</c:f>
              <c:strCache>
                <c:ptCount val="1"/>
                <c:pt idx="0">
                  <c:v>2009</c:v>
                </c:pt>
              </c:strCache>
            </c:strRef>
          </c:tx>
          <c:spPr>
            <a:solidFill>
              <a:schemeClr val="accent5">
                <a:tint val="70000"/>
              </a:schemeClr>
            </a:solidFill>
            <a:ln>
              <a:noFill/>
            </a:ln>
            <a:effectLst/>
          </c:spPr>
          <c:invertIfNegative val="0"/>
          <c:cat>
            <c:strRef>
              <c:extLst>
                <c:ext xmlns:c15="http://schemas.microsoft.com/office/drawing/2012/chart" uri="{02D57815-91ED-43cb-92C2-25804820EDAC}">
                  <c15:fullRef>
                    <c15:sqref>Análisis!$A$53:$A$57</c15:sqref>
                  </c15:fullRef>
                </c:ext>
              </c:extLst>
              <c:f>(Análisis!$A$53:$A$54,Análisis!$A$56:$A$57)</c:f>
              <c:strCache>
                <c:ptCount val="4"/>
                <c:pt idx="0">
                  <c:v>Cuentas por pagar</c:v>
                </c:pt>
                <c:pt idx="1">
                  <c:v>Porción corriente deuda a largo plazo</c:v>
                </c:pt>
                <c:pt idx="2">
                  <c:v>Deuda a largo plazo</c:v>
                </c:pt>
                <c:pt idx="3">
                  <c:v>Patrimonio de los accionistas</c:v>
                </c:pt>
              </c:strCache>
            </c:strRef>
          </c:cat>
          <c:val>
            <c:numRef>
              <c:extLst>
                <c:ext xmlns:c15="http://schemas.microsoft.com/office/drawing/2012/chart" uri="{02D57815-91ED-43cb-92C2-25804820EDAC}">
                  <c15:fullRef>
                    <c15:sqref>Análisis!$F$53:$F$57</c15:sqref>
                  </c15:fullRef>
                </c:ext>
              </c:extLst>
              <c:f>(Análisis!$F$53:$F$54,Análisis!$F$56:$F$57)</c:f>
              <c:numCache>
                <c:formatCode>0.00%</c:formatCode>
                <c:ptCount val="4"/>
                <c:pt idx="0">
                  <c:v>0.1571076621937651</c:v>
                </c:pt>
                <c:pt idx="1">
                  <c:v>7.888697992623657E-2</c:v>
                </c:pt>
                <c:pt idx="2">
                  <c:v>0.39443489973160767</c:v>
                </c:pt>
                <c:pt idx="3">
                  <c:v>0.36957045814839068</c:v>
                </c:pt>
              </c:numCache>
            </c:numRef>
          </c:val>
          <c:extLst>
            <c:ext xmlns:c16="http://schemas.microsoft.com/office/drawing/2014/chart" uri="{C3380CC4-5D6E-409C-BE32-E72D297353CC}">
              <c16:uniqueId val="{00000004-512B-48A9-80F9-60DEF61D5681}"/>
            </c:ext>
          </c:extLst>
        </c:ser>
        <c:ser>
          <c:idx val="5"/>
          <c:order val="5"/>
          <c:tx>
            <c:strRef>
              <c:f>Análisis!$G$52</c:f>
              <c:strCache>
                <c:ptCount val="1"/>
                <c:pt idx="0">
                  <c:v>Estándar (2009)</c:v>
                </c:pt>
              </c:strCache>
            </c:strRef>
          </c:tx>
          <c:spPr>
            <a:solidFill>
              <a:schemeClr val="accent5">
                <a:tint val="50000"/>
              </a:schemeClr>
            </a:solidFill>
            <a:ln>
              <a:noFill/>
            </a:ln>
            <a:effectLst/>
          </c:spPr>
          <c:invertIfNegative val="0"/>
          <c:cat>
            <c:strRef>
              <c:extLst>
                <c:ext xmlns:c15="http://schemas.microsoft.com/office/drawing/2012/chart" uri="{02D57815-91ED-43cb-92C2-25804820EDAC}">
                  <c15:fullRef>
                    <c15:sqref>Análisis!$A$53:$A$57</c15:sqref>
                  </c15:fullRef>
                </c:ext>
              </c:extLst>
              <c:f>(Análisis!$A$53:$A$54,Análisis!$A$56:$A$57)</c:f>
              <c:strCache>
                <c:ptCount val="4"/>
                <c:pt idx="0">
                  <c:v>Cuentas por pagar</c:v>
                </c:pt>
                <c:pt idx="1">
                  <c:v>Porción corriente deuda a largo plazo</c:v>
                </c:pt>
                <c:pt idx="2">
                  <c:v>Deuda a largo plazo</c:v>
                </c:pt>
                <c:pt idx="3">
                  <c:v>Patrimonio de los accionistas</c:v>
                </c:pt>
              </c:strCache>
            </c:strRef>
          </c:cat>
          <c:val>
            <c:numRef>
              <c:extLst>
                <c:ext xmlns:c15="http://schemas.microsoft.com/office/drawing/2012/chart" uri="{02D57815-91ED-43cb-92C2-25804820EDAC}">
                  <c15:fullRef>
                    <c15:sqref>Análisis!$G$53:$G$57</c15:sqref>
                  </c15:fullRef>
                </c:ext>
              </c:extLst>
              <c:f>(Análisis!$G$53:$G$54,Análisis!$G$56:$G$57)</c:f>
              <c:numCache>
                <c:formatCode>0.00%</c:formatCode>
                <c:ptCount val="4"/>
                <c:pt idx="0">
                  <c:v>0.1123</c:v>
                </c:pt>
                <c:pt idx="1">
                  <c:v>7.0000000000000007E-2</c:v>
                </c:pt>
                <c:pt idx="2">
                  <c:v>0.315</c:v>
                </c:pt>
                <c:pt idx="3">
                  <c:v>0.50270000000000004</c:v>
                </c:pt>
              </c:numCache>
            </c:numRef>
          </c:val>
          <c:extLst>
            <c:ext xmlns:c16="http://schemas.microsoft.com/office/drawing/2014/chart" uri="{C3380CC4-5D6E-409C-BE32-E72D297353CC}">
              <c16:uniqueId val="{00000005-512B-48A9-80F9-60DEF61D5681}"/>
            </c:ext>
          </c:extLst>
        </c:ser>
        <c:dLbls>
          <c:showLegendKey val="0"/>
          <c:showVal val="0"/>
          <c:showCatName val="0"/>
          <c:showSerName val="0"/>
          <c:showPercent val="0"/>
          <c:showBubbleSize val="0"/>
        </c:dLbls>
        <c:gapWidth val="219"/>
        <c:overlap val="-27"/>
        <c:axId val="1009282559"/>
        <c:axId val="1009281311"/>
      </c:barChart>
      <c:catAx>
        <c:axId val="100928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281311"/>
        <c:crosses val="autoZero"/>
        <c:auto val="1"/>
        <c:lblAlgn val="ctr"/>
        <c:lblOffset val="100"/>
        <c:noMultiLvlLbl val="0"/>
      </c:catAx>
      <c:valAx>
        <c:axId val="10092813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282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s-DO"/>
              <a:t>Análisis</a:t>
            </a:r>
            <a:r>
              <a:rPr lang="es-DO" baseline="0"/>
              <a:t> </a:t>
            </a:r>
            <a:r>
              <a:rPr lang="es-DO"/>
              <a:t>de Rentabilidad</a:t>
            </a:r>
          </a:p>
          <a:p>
            <a:pPr>
              <a:defRPr/>
            </a:pPr>
            <a:endParaRPr lang="es-DO"/>
          </a:p>
          <a:p>
            <a:pPr>
              <a:defRPr/>
            </a:pPr>
            <a:endParaRPr lang="es-D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6.0301784856499951E-2"/>
          <c:y val="0.18528972460316842"/>
          <c:w val="0.92386752488574309"/>
          <c:h val="0.61665036180142208"/>
        </c:manualLayout>
      </c:layout>
      <c:barChart>
        <c:barDir val="col"/>
        <c:grouping val="clustered"/>
        <c:varyColors val="0"/>
        <c:ser>
          <c:idx val="0"/>
          <c:order val="0"/>
          <c:tx>
            <c:strRef>
              <c:f>Gráficas!$A$50</c:f>
              <c:strCache>
                <c:ptCount val="1"/>
                <c:pt idx="0">
                  <c:v>Margen Bruto</c:v>
                </c:pt>
              </c:strCache>
            </c:strRef>
          </c:tx>
          <c:spPr>
            <a:solidFill>
              <a:schemeClr val="accent1">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Gráficas!$B$49:$F$49</c:f>
              <c:numCache>
                <c:formatCode>General</c:formatCode>
                <c:ptCount val="5"/>
                <c:pt idx="0">
                  <c:v>2005</c:v>
                </c:pt>
                <c:pt idx="1">
                  <c:v>2006</c:v>
                </c:pt>
                <c:pt idx="2">
                  <c:v>2007</c:v>
                </c:pt>
                <c:pt idx="3">
                  <c:v>2008</c:v>
                </c:pt>
                <c:pt idx="4">
                  <c:v>2009</c:v>
                </c:pt>
              </c:numCache>
            </c:numRef>
          </c:cat>
          <c:val>
            <c:numRef>
              <c:f>Gráficas!$B$50:$F$50</c:f>
              <c:numCache>
                <c:formatCode>0%</c:formatCode>
                <c:ptCount val="5"/>
                <c:pt idx="0">
                  <c:v>0.38209626450125755</c:v>
                </c:pt>
                <c:pt idx="1">
                  <c:v>0.42367627975709438</c:v>
                </c:pt>
                <c:pt idx="2">
                  <c:v>0.41966344604268013</c:v>
                </c:pt>
                <c:pt idx="3">
                  <c:v>0.35223923269040025</c:v>
                </c:pt>
                <c:pt idx="4">
                  <c:v>0.34326108318682896</c:v>
                </c:pt>
              </c:numCache>
            </c:numRef>
          </c:val>
          <c:extLst>
            <c:ext xmlns:c16="http://schemas.microsoft.com/office/drawing/2014/chart" uri="{C3380CC4-5D6E-409C-BE32-E72D297353CC}">
              <c16:uniqueId val="{0000000E-F13E-44BD-A7A8-FD72E822DC6E}"/>
            </c:ext>
          </c:extLst>
        </c:ser>
        <c:ser>
          <c:idx val="1"/>
          <c:order val="1"/>
          <c:tx>
            <c:strRef>
              <c:f>Gráficas!$A$51</c:f>
              <c:strCache>
                <c:ptCount val="1"/>
                <c:pt idx="0">
                  <c:v>Estándar Margen Bruto (2009)</c:v>
                </c:pt>
              </c:strCache>
            </c:strRef>
          </c:tx>
          <c:spPr>
            <a:solidFill>
              <a:schemeClr val="accent1">
                <a:shade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Gráficas!$B$49:$F$49</c:f>
              <c:numCache>
                <c:formatCode>General</c:formatCode>
                <c:ptCount val="5"/>
                <c:pt idx="0">
                  <c:v>2005</c:v>
                </c:pt>
                <c:pt idx="1">
                  <c:v>2006</c:v>
                </c:pt>
                <c:pt idx="2">
                  <c:v>2007</c:v>
                </c:pt>
                <c:pt idx="3">
                  <c:v>2008</c:v>
                </c:pt>
                <c:pt idx="4">
                  <c:v>2009</c:v>
                </c:pt>
              </c:numCache>
            </c:numRef>
          </c:cat>
          <c:val>
            <c:numRef>
              <c:f>Gráficas!$B$51:$F$51</c:f>
              <c:numCache>
                <c:formatCode>0%</c:formatCode>
                <c:ptCount val="5"/>
                <c:pt idx="0">
                  <c:v>0.38</c:v>
                </c:pt>
                <c:pt idx="1">
                  <c:v>0.38</c:v>
                </c:pt>
                <c:pt idx="2">
                  <c:v>0.38</c:v>
                </c:pt>
                <c:pt idx="3">
                  <c:v>0.38</c:v>
                </c:pt>
                <c:pt idx="4">
                  <c:v>0.38</c:v>
                </c:pt>
              </c:numCache>
            </c:numRef>
          </c:val>
          <c:extLst>
            <c:ext xmlns:c16="http://schemas.microsoft.com/office/drawing/2014/chart" uri="{C3380CC4-5D6E-409C-BE32-E72D297353CC}">
              <c16:uniqueId val="{00000010-F13E-44BD-A7A8-FD72E822DC6E}"/>
            </c:ext>
          </c:extLst>
        </c:ser>
        <c:ser>
          <c:idx val="2"/>
          <c:order val="2"/>
          <c:tx>
            <c:strRef>
              <c:f>Gráficas!$A$52</c:f>
              <c:strCache>
                <c:ptCount val="1"/>
                <c:pt idx="0">
                  <c:v>Margen Operativo</c:v>
                </c:pt>
              </c:strCache>
            </c:strRef>
          </c:tx>
          <c:spPr>
            <a:solidFill>
              <a:schemeClr val="accent1">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Gráficas!$B$49:$F$49</c:f>
              <c:numCache>
                <c:formatCode>General</c:formatCode>
                <c:ptCount val="5"/>
                <c:pt idx="0">
                  <c:v>2005</c:v>
                </c:pt>
                <c:pt idx="1">
                  <c:v>2006</c:v>
                </c:pt>
                <c:pt idx="2">
                  <c:v>2007</c:v>
                </c:pt>
                <c:pt idx="3">
                  <c:v>2008</c:v>
                </c:pt>
                <c:pt idx="4">
                  <c:v>2009</c:v>
                </c:pt>
              </c:numCache>
            </c:numRef>
          </c:cat>
          <c:val>
            <c:numRef>
              <c:f>Gráficas!$B$52:$F$52</c:f>
              <c:numCache>
                <c:formatCode>0%</c:formatCode>
                <c:ptCount val="5"/>
                <c:pt idx="0">
                  <c:v>0.15695599766458404</c:v>
                </c:pt>
                <c:pt idx="1">
                  <c:v>0.18462635886305387</c:v>
                </c:pt>
                <c:pt idx="2">
                  <c:v>0.16127974627856198</c:v>
                </c:pt>
                <c:pt idx="3">
                  <c:v>0.13060094379057771</c:v>
                </c:pt>
                <c:pt idx="4">
                  <c:v>0.11187758083334837</c:v>
                </c:pt>
              </c:numCache>
            </c:numRef>
          </c:val>
          <c:extLst>
            <c:ext xmlns:c16="http://schemas.microsoft.com/office/drawing/2014/chart" uri="{C3380CC4-5D6E-409C-BE32-E72D297353CC}">
              <c16:uniqueId val="{00000012-F13E-44BD-A7A8-FD72E822DC6E}"/>
            </c:ext>
          </c:extLst>
        </c:ser>
        <c:ser>
          <c:idx val="3"/>
          <c:order val="3"/>
          <c:tx>
            <c:strRef>
              <c:f>Gráficas!$A$53</c:f>
              <c:strCache>
                <c:ptCount val="1"/>
                <c:pt idx="0">
                  <c:v>Estándar Margen Operativo (2009)</c:v>
                </c:pt>
              </c:strCache>
            </c:strRef>
          </c:tx>
          <c:spPr>
            <a:solidFill>
              <a:schemeClr val="accent1">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Gráficas!$B$49:$F$49</c:f>
              <c:numCache>
                <c:formatCode>General</c:formatCode>
                <c:ptCount val="5"/>
                <c:pt idx="0">
                  <c:v>2005</c:v>
                </c:pt>
                <c:pt idx="1">
                  <c:v>2006</c:v>
                </c:pt>
                <c:pt idx="2">
                  <c:v>2007</c:v>
                </c:pt>
                <c:pt idx="3">
                  <c:v>2008</c:v>
                </c:pt>
                <c:pt idx="4">
                  <c:v>2009</c:v>
                </c:pt>
              </c:numCache>
            </c:numRef>
          </c:cat>
          <c:val>
            <c:numRef>
              <c:f>Gráficas!$B$53:$F$53</c:f>
              <c:numCache>
                <c:formatCode>0%</c:formatCode>
                <c:ptCount val="5"/>
                <c:pt idx="0">
                  <c:v>7.4099999999999999E-2</c:v>
                </c:pt>
                <c:pt idx="1">
                  <c:v>7.4099999999999999E-2</c:v>
                </c:pt>
                <c:pt idx="2">
                  <c:v>7.4099999999999999E-2</c:v>
                </c:pt>
                <c:pt idx="3">
                  <c:v>7.4099999999999999E-2</c:v>
                </c:pt>
                <c:pt idx="4">
                  <c:v>7.4099999999999999E-2</c:v>
                </c:pt>
              </c:numCache>
            </c:numRef>
          </c:val>
          <c:extLst>
            <c:ext xmlns:c16="http://schemas.microsoft.com/office/drawing/2014/chart" uri="{C3380CC4-5D6E-409C-BE32-E72D297353CC}">
              <c16:uniqueId val="{00000014-F13E-44BD-A7A8-FD72E822DC6E}"/>
            </c:ext>
          </c:extLst>
        </c:ser>
        <c:ser>
          <c:idx val="4"/>
          <c:order val="4"/>
          <c:tx>
            <c:strRef>
              <c:f>Gráficas!$A$54</c:f>
              <c:strCache>
                <c:ptCount val="1"/>
                <c:pt idx="0">
                  <c:v>Margen de Beneficio Neto</c:v>
                </c:pt>
              </c:strCache>
            </c:strRef>
          </c:tx>
          <c:spPr>
            <a:solidFill>
              <a:schemeClr val="accent1">
                <a:tint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Gráficas!$B$49:$F$49</c:f>
              <c:numCache>
                <c:formatCode>General</c:formatCode>
                <c:ptCount val="5"/>
                <c:pt idx="0">
                  <c:v>2005</c:v>
                </c:pt>
                <c:pt idx="1">
                  <c:v>2006</c:v>
                </c:pt>
                <c:pt idx="2">
                  <c:v>2007</c:v>
                </c:pt>
                <c:pt idx="3">
                  <c:v>2008</c:v>
                </c:pt>
                <c:pt idx="4">
                  <c:v>2009</c:v>
                </c:pt>
              </c:numCache>
            </c:numRef>
          </c:cat>
          <c:val>
            <c:numRef>
              <c:f>Gráficas!$B$54:$F$54</c:f>
              <c:numCache>
                <c:formatCode>0%</c:formatCode>
                <c:ptCount val="5"/>
                <c:pt idx="0">
                  <c:v>8.5866962965175514E-2</c:v>
                </c:pt>
                <c:pt idx="1">
                  <c:v>0.10254521970029325</c:v>
                </c:pt>
                <c:pt idx="2">
                  <c:v>8.3177055173054001E-2</c:v>
                </c:pt>
                <c:pt idx="3">
                  <c:v>7.0066018032230601E-2</c:v>
                </c:pt>
                <c:pt idx="4">
                  <c:v>5.7026692390029471E-2</c:v>
                </c:pt>
              </c:numCache>
            </c:numRef>
          </c:val>
          <c:extLst>
            <c:ext xmlns:c16="http://schemas.microsoft.com/office/drawing/2014/chart" uri="{C3380CC4-5D6E-409C-BE32-E72D297353CC}">
              <c16:uniqueId val="{00000016-F13E-44BD-A7A8-FD72E822DC6E}"/>
            </c:ext>
          </c:extLst>
        </c:ser>
        <c:ser>
          <c:idx val="5"/>
          <c:order val="5"/>
          <c:tx>
            <c:strRef>
              <c:f>Gráficas!$A$55</c:f>
              <c:strCache>
                <c:ptCount val="1"/>
                <c:pt idx="0">
                  <c:v>Estándar Margen Beneficio Neto (2009)</c:v>
                </c:pt>
              </c:strCache>
            </c:strRef>
          </c:tx>
          <c:spPr>
            <a:solidFill>
              <a:schemeClr val="accent1">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Gráficas!$B$49:$F$49</c:f>
              <c:numCache>
                <c:formatCode>General</c:formatCode>
                <c:ptCount val="5"/>
                <c:pt idx="0">
                  <c:v>2005</c:v>
                </c:pt>
                <c:pt idx="1">
                  <c:v>2006</c:v>
                </c:pt>
                <c:pt idx="2">
                  <c:v>2007</c:v>
                </c:pt>
                <c:pt idx="3">
                  <c:v>2008</c:v>
                </c:pt>
                <c:pt idx="4">
                  <c:v>2009</c:v>
                </c:pt>
              </c:numCache>
            </c:numRef>
          </c:cat>
          <c:val>
            <c:numRef>
              <c:f>Gráficas!$B$55:$F$55</c:f>
              <c:numCache>
                <c:formatCode>0%</c:formatCode>
                <c:ptCount val="5"/>
                <c:pt idx="0">
                  <c:v>3.32E-2</c:v>
                </c:pt>
                <c:pt idx="1">
                  <c:v>3.32E-2</c:v>
                </c:pt>
                <c:pt idx="2">
                  <c:v>3.32E-2</c:v>
                </c:pt>
                <c:pt idx="3">
                  <c:v>3.32E-2</c:v>
                </c:pt>
                <c:pt idx="4">
                  <c:v>3.32E-2</c:v>
                </c:pt>
              </c:numCache>
            </c:numRef>
          </c:val>
          <c:extLst>
            <c:ext xmlns:c16="http://schemas.microsoft.com/office/drawing/2014/chart" uri="{C3380CC4-5D6E-409C-BE32-E72D297353CC}">
              <c16:uniqueId val="{00000018-F13E-44BD-A7A8-FD72E822DC6E}"/>
            </c:ext>
          </c:extLst>
        </c:ser>
        <c:dLbls>
          <c:dLblPos val="outEnd"/>
          <c:showLegendKey val="0"/>
          <c:showVal val="1"/>
          <c:showCatName val="0"/>
          <c:showSerName val="0"/>
          <c:showPercent val="0"/>
          <c:showBubbleSize val="0"/>
        </c:dLbls>
        <c:gapWidth val="219"/>
        <c:overlap val="-25"/>
        <c:axId val="1840729071"/>
        <c:axId val="1840738223"/>
      </c:barChart>
      <c:catAx>
        <c:axId val="184072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840738223"/>
        <c:crosses val="autoZero"/>
        <c:auto val="1"/>
        <c:lblAlgn val="ctr"/>
        <c:lblOffset val="100"/>
        <c:noMultiLvlLbl val="0"/>
      </c:catAx>
      <c:valAx>
        <c:axId val="18407382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840729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b="1"/>
              <a:t>Ciclo de Conversión del Efectivo</a:t>
            </a:r>
          </a:p>
          <a:p>
            <a:pPr>
              <a:defRPr/>
            </a:pPr>
            <a:r>
              <a:rPr lang="en-US" b="0"/>
              <a:t> Gemini Electronics vs</a:t>
            </a:r>
            <a:r>
              <a:rPr lang="en-US" b="0" baseline="0"/>
              <a:t> Estándar (2009)</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v>Gemini Electronics</c:v>
          </c:tx>
          <c:spPr>
            <a:ln w="28575" cap="rnd">
              <a:solidFill>
                <a:schemeClr val="accent1">
                  <a:shade val="76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Gráficas!$S$12:$W$12</c:f>
              <c:numCache>
                <c:formatCode>General</c:formatCode>
                <c:ptCount val="5"/>
                <c:pt idx="0">
                  <c:v>2005</c:v>
                </c:pt>
                <c:pt idx="1">
                  <c:v>2006</c:v>
                </c:pt>
                <c:pt idx="2">
                  <c:v>2007</c:v>
                </c:pt>
                <c:pt idx="3">
                  <c:v>2008</c:v>
                </c:pt>
                <c:pt idx="4">
                  <c:v>2009</c:v>
                </c:pt>
              </c:numCache>
            </c:numRef>
          </c:cat>
          <c:val>
            <c:numRef>
              <c:f>Gráficas!$S$14:$W$14</c:f>
              <c:numCache>
                <c:formatCode>0.00</c:formatCode>
                <c:ptCount val="5"/>
                <c:pt idx="0">
                  <c:v>36.547721676629578</c:v>
                </c:pt>
                <c:pt idx="1">
                  <c:v>45.113228846667539</c:v>
                </c:pt>
                <c:pt idx="2">
                  <c:v>61.122474443460462</c:v>
                </c:pt>
                <c:pt idx="3">
                  <c:v>44.280403445055228</c:v>
                </c:pt>
                <c:pt idx="4">
                  <c:v>49.960185838005437</c:v>
                </c:pt>
              </c:numCache>
            </c:numRef>
          </c:val>
          <c:smooth val="0"/>
          <c:extLst>
            <c:ext xmlns:c16="http://schemas.microsoft.com/office/drawing/2014/chart" uri="{C3380CC4-5D6E-409C-BE32-E72D297353CC}">
              <c16:uniqueId val="{00000000-66FA-464D-8B1A-95B856182560}"/>
            </c:ext>
          </c:extLst>
        </c:ser>
        <c:ser>
          <c:idx val="1"/>
          <c:order val="1"/>
          <c:tx>
            <c:v>Estándar (2009)</c:v>
          </c:tx>
          <c:spPr>
            <a:ln w="28575" cap="rnd">
              <a:solidFill>
                <a:schemeClr val="accent1">
                  <a:tint val="77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A305-4376-B06E-2709612F014E}"/>
                </c:ext>
              </c:extLst>
            </c:dLbl>
            <c:dLbl>
              <c:idx val="1"/>
              <c:delete val="1"/>
              <c:extLst>
                <c:ext xmlns:c15="http://schemas.microsoft.com/office/drawing/2012/chart" uri="{CE6537A1-D6FC-4f65-9D91-7224C49458BB}"/>
                <c:ext xmlns:c16="http://schemas.microsoft.com/office/drawing/2014/chart" uri="{C3380CC4-5D6E-409C-BE32-E72D297353CC}">
                  <c16:uniqueId val="{00000003-A305-4376-B06E-2709612F014E}"/>
                </c:ext>
              </c:extLst>
            </c:dLbl>
            <c:dLbl>
              <c:idx val="3"/>
              <c:delete val="1"/>
              <c:extLst>
                <c:ext xmlns:c15="http://schemas.microsoft.com/office/drawing/2012/chart" uri="{CE6537A1-D6FC-4f65-9D91-7224C49458BB}"/>
                <c:ext xmlns:c16="http://schemas.microsoft.com/office/drawing/2014/chart" uri="{C3380CC4-5D6E-409C-BE32-E72D297353CC}">
                  <c16:uniqueId val="{00000001-A305-4376-B06E-2709612F014E}"/>
                </c:ext>
              </c:extLst>
            </c:dLbl>
            <c:dLbl>
              <c:idx val="4"/>
              <c:delete val="1"/>
              <c:extLst>
                <c:ext xmlns:c15="http://schemas.microsoft.com/office/drawing/2012/chart" uri="{CE6537A1-D6FC-4f65-9D91-7224C49458BB}"/>
                <c:ext xmlns:c16="http://schemas.microsoft.com/office/drawing/2014/chart" uri="{C3380CC4-5D6E-409C-BE32-E72D297353CC}">
                  <c16:uniqueId val="{00000002-A305-4376-B06E-2709612F01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Gráficas!$S$12:$W$12</c:f>
              <c:numCache>
                <c:formatCode>General</c:formatCode>
                <c:ptCount val="5"/>
                <c:pt idx="0">
                  <c:v>2005</c:v>
                </c:pt>
                <c:pt idx="1">
                  <c:v>2006</c:v>
                </c:pt>
                <c:pt idx="2">
                  <c:v>2007</c:v>
                </c:pt>
                <c:pt idx="3">
                  <c:v>2008</c:v>
                </c:pt>
                <c:pt idx="4">
                  <c:v>2009</c:v>
                </c:pt>
              </c:numCache>
            </c:numRef>
          </c:cat>
          <c:val>
            <c:numRef>
              <c:f>Gráficas!$S$16:$W$16</c:f>
              <c:numCache>
                <c:formatCode>General</c:formatCode>
                <c:ptCount val="5"/>
                <c:pt idx="0">
                  <c:v>192.81</c:v>
                </c:pt>
                <c:pt idx="1">
                  <c:v>192.81</c:v>
                </c:pt>
                <c:pt idx="2">
                  <c:v>192.81</c:v>
                </c:pt>
                <c:pt idx="3">
                  <c:v>192.81</c:v>
                </c:pt>
                <c:pt idx="4">
                  <c:v>192.81</c:v>
                </c:pt>
              </c:numCache>
            </c:numRef>
          </c:val>
          <c:smooth val="0"/>
          <c:extLst>
            <c:ext xmlns:c16="http://schemas.microsoft.com/office/drawing/2014/chart" uri="{C3380CC4-5D6E-409C-BE32-E72D297353CC}">
              <c16:uniqueId val="{00000001-66FA-464D-8B1A-95B856182560}"/>
            </c:ext>
          </c:extLst>
        </c:ser>
        <c:dLbls>
          <c:showLegendKey val="0"/>
          <c:showVal val="0"/>
          <c:showCatName val="0"/>
          <c:showSerName val="0"/>
          <c:showPercent val="0"/>
          <c:showBubbleSize val="0"/>
        </c:dLbls>
        <c:smooth val="0"/>
        <c:axId val="1536206767"/>
        <c:axId val="1536206287"/>
      </c:lineChart>
      <c:catAx>
        <c:axId val="153620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536206287"/>
        <c:crosses val="autoZero"/>
        <c:auto val="1"/>
        <c:lblAlgn val="ctr"/>
        <c:lblOffset val="100"/>
        <c:noMultiLvlLbl val="0"/>
      </c:catAx>
      <c:valAx>
        <c:axId val="15362062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536206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b="1"/>
              <a:t>Análisis</a:t>
            </a:r>
            <a:r>
              <a:rPr lang="en-US" b="1" baseline="0"/>
              <a:t> </a:t>
            </a:r>
            <a:r>
              <a:rPr lang="en-US" b="1"/>
              <a:t>de Estructura Financiera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strRef>
              <c:f>Gráficas!$AA$12</c:f>
              <c:strCache>
                <c:ptCount val="1"/>
                <c:pt idx="0">
                  <c:v>Patrimonio de los accionistas</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Gráficas!$AB$11:$AG$11</c:f>
              <c:strCache>
                <c:ptCount val="6"/>
                <c:pt idx="0">
                  <c:v>2005</c:v>
                </c:pt>
                <c:pt idx="1">
                  <c:v>2006</c:v>
                </c:pt>
                <c:pt idx="2">
                  <c:v>2007</c:v>
                </c:pt>
                <c:pt idx="3">
                  <c:v>2008</c:v>
                </c:pt>
                <c:pt idx="4">
                  <c:v>2009</c:v>
                </c:pt>
                <c:pt idx="5">
                  <c:v>Estándar (2009)</c:v>
                </c:pt>
              </c:strCache>
            </c:strRef>
          </c:cat>
          <c:val>
            <c:numRef>
              <c:f>Gráficas!$AB$12:$AF$12</c:f>
              <c:numCache>
                <c:formatCode>0.00%</c:formatCode>
                <c:ptCount val="5"/>
                <c:pt idx="0">
                  <c:v>0.37055837563451777</c:v>
                </c:pt>
                <c:pt idx="1">
                  <c:v>0.30237147930311614</c:v>
                </c:pt>
                <c:pt idx="2">
                  <c:v>0.29268463459645899</c:v>
                </c:pt>
                <c:pt idx="3">
                  <c:v>0.34860012715511335</c:v>
                </c:pt>
                <c:pt idx="4">
                  <c:v>0.36957045814839068</c:v>
                </c:pt>
              </c:numCache>
            </c:numRef>
          </c:val>
          <c:extLst>
            <c:ext xmlns:c16="http://schemas.microsoft.com/office/drawing/2014/chart" uri="{C3380CC4-5D6E-409C-BE32-E72D297353CC}">
              <c16:uniqueId val="{00000000-D342-45F6-BC5E-1DE6EABAD49D}"/>
            </c:ext>
          </c:extLst>
        </c:ser>
        <c:ser>
          <c:idx val="1"/>
          <c:order val="1"/>
          <c:tx>
            <c:strRef>
              <c:f>Gráficas!$AA$13</c:f>
              <c:strCache>
                <c:ptCount val="1"/>
                <c:pt idx="0">
                  <c:v>Deuda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Gráficas!$AB$11:$AG$11</c:f>
              <c:strCache>
                <c:ptCount val="6"/>
                <c:pt idx="0">
                  <c:v>2005</c:v>
                </c:pt>
                <c:pt idx="1">
                  <c:v>2006</c:v>
                </c:pt>
                <c:pt idx="2">
                  <c:v>2007</c:v>
                </c:pt>
                <c:pt idx="3">
                  <c:v>2008</c:v>
                </c:pt>
                <c:pt idx="4">
                  <c:v>2009</c:v>
                </c:pt>
                <c:pt idx="5">
                  <c:v>Estándar (2009)</c:v>
                </c:pt>
              </c:strCache>
            </c:strRef>
          </c:cat>
          <c:val>
            <c:numRef>
              <c:f>Gráficas!$AB$13:$AF$13</c:f>
              <c:numCache>
                <c:formatCode>0.00%</c:formatCode>
                <c:ptCount val="5"/>
                <c:pt idx="0">
                  <c:v>0.42639593908629442</c:v>
                </c:pt>
                <c:pt idx="1">
                  <c:v>0.46693969070061592</c:v>
                </c:pt>
                <c:pt idx="2">
                  <c:v>0.52071426160290391</c:v>
                </c:pt>
                <c:pt idx="3">
                  <c:v>0.47000698250186812</c:v>
                </c:pt>
                <c:pt idx="4">
                  <c:v>0.47332187965784422</c:v>
                </c:pt>
              </c:numCache>
            </c:numRef>
          </c:val>
          <c:extLst>
            <c:ext xmlns:c16="http://schemas.microsoft.com/office/drawing/2014/chart" uri="{C3380CC4-5D6E-409C-BE32-E72D297353CC}">
              <c16:uniqueId val="{00000001-D342-45F6-BC5E-1DE6EABAD49D}"/>
            </c:ext>
          </c:extLst>
        </c:ser>
        <c:ser>
          <c:idx val="2"/>
          <c:order val="2"/>
          <c:tx>
            <c:strRef>
              <c:f>Gráficas!$AA$14</c:f>
              <c:strCache>
                <c:ptCount val="1"/>
                <c:pt idx="0">
                  <c:v>Cuentas por Pagar</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Gráficas!$AB$11:$AG$11</c:f>
              <c:strCache>
                <c:ptCount val="6"/>
                <c:pt idx="0">
                  <c:v>2005</c:v>
                </c:pt>
                <c:pt idx="1">
                  <c:v>2006</c:v>
                </c:pt>
                <c:pt idx="2">
                  <c:v>2007</c:v>
                </c:pt>
                <c:pt idx="3">
                  <c:v>2008</c:v>
                </c:pt>
                <c:pt idx="4">
                  <c:v>2009</c:v>
                </c:pt>
                <c:pt idx="5">
                  <c:v>Estándar (2009)</c:v>
                </c:pt>
              </c:strCache>
            </c:strRef>
          </c:cat>
          <c:val>
            <c:numRef>
              <c:f>Gráficas!$AB$14:$AF$14</c:f>
              <c:numCache>
                <c:formatCode>0.00%</c:formatCode>
                <c:ptCount val="5"/>
                <c:pt idx="0">
                  <c:v>0.20304568527918782</c:v>
                </c:pt>
                <c:pt idx="1">
                  <c:v>0.23068882999626797</c:v>
                </c:pt>
                <c:pt idx="2">
                  <c:v>0.18660110380063716</c:v>
                </c:pt>
                <c:pt idx="3">
                  <c:v>0.18139289022284544</c:v>
                </c:pt>
                <c:pt idx="4">
                  <c:v>0.1571076621937651</c:v>
                </c:pt>
              </c:numCache>
            </c:numRef>
          </c:val>
          <c:extLst>
            <c:ext xmlns:c16="http://schemas.microsoft.com/office/drawing/2014/chart" uri="{C3380CC4-5D6E-409C-BE32-E72D297353CC}">
              <c16:uniqueId val="{00000005-D342-45F6-BC5E-1DE6EABAD49D}"/>
            </c:ext>
          </c:extLst>
        </c:ser>
        <c:dLbls>
          <c:dLblPos val="ctr"/>
          <c:showLegendKey val="0"/>
          <c:showVal val="1"/>
          <c:showCatName val="0"/>
          <c:showSerName val="0"/>
          <c:showPercent val="0"/>
          <c:showBubbleSize val="0"/>
        </c:dLbls>
        <c:gapWidth val="150"/>
        <c:overlap val="100"/>
        <c:axId val="1299091600"/>
        <c:axId val="1299105040"/>
      </c:barChart>
      <c:catAx>
        <c:axId val="129909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99105040"/>
        <c:crosses val="autoZero"/>
        <c:auto val="1"/>
        <c:lblAlgn val="ctr"/>
        <c:lblOffset val="100"/>
        <c:noMultiLvlLbl val="0"/>
      </c:catAx>
      <c:valAx>
        <c:axId val="1299105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99091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s-DO"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sz="1200" b="0" i="0" u="none" strike="noStrike" kern="1200" baseline="0">
                <a:solidFill>
                  <a:schemeClr val="tx1"/>
                </a:solidFill>
                <a:latin typeface="Times New Roman" panose="02020603050405020304" pitchFamily="18" charset="0"/>
                <a:ea typeface="+mn-ea"/>
                <a:cs typeface="Times New Roman" panose="02020603050405020304" pitchFamily="18" charset="0"/>
              </a:rPr>
              <a:t>Riesgo Operativo y Financiero</a:t>
            </a:r>
          </a:p>
        </c:rich>
      </c:tx>
      <c:overlay val="0"/>
      <c:spPr>
        <a:noFill/>
        <a:ln>
          <a:noFill/>
        </a:ln>
        <a:effectLst/>
      </c:spPr>
      <c:txPr>
        <a:bodyPr rot="0" spcFirstLastPara="1" vertOverflow="ellipsis" vert="horz" wrap="square" anchor="ctr" anchorCtr="1"/>
        <a:lstStyle/>
        <a:p>
          <a:pPr>
            <a:defRPr lang="es-DO"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Gráficas!$A$62</c:f>
              <c:strCache>
                <c:ptCount val="1"/>
                <c:pt idx="0">
                  <c:v>GAO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Gráficas!$B$61:$F$61</c:f>
              <c:numCache>
                <c:formatCode>General</c:formatCode>
                <c:ptCount val="5"/>
                <c:pt idx="0">
                  <c:v>2005</c:v>
                </c:pt>
                <c:pt idx="1">
                  <c:v>2006</c:v>
                </c:pt>
                <c:pt idx="2">
                  <c:v>2007</c:v>
                </c:pt>
                <c:pt idx="3">
                  <c:v>2008</c:v>
                </c:pt>
                <c:pt idx="4">
                  <c:v>2009</c:v>
                </c:pt>
              </c:numCache>
            </c:numRef>
          </c:cat>
          <c:val>
            <c:numRef>
              <c:f>Gráficas!$B$62:$F$62</c:f>
              <c:numCache>
                <c:formatCode>0.00</c:formatCode>
                <c:ptCount val="5"/>
                <c:pt idx="0">
                  <c:v>2.4344164618532109</c:v>
                </c:pt>
                <c:pt idx="1">
                  <c:v>2.2947767716708056</c:v>
                </c:pt>
                <c:pt idx="2">
                  <c:v>2.6020839921079646</c:v>
                </c:pt>
                <c:pt idx="3">
                  <c:v>2.6970649864156093</c:v>
                </c:pt>
                <c:pt idx="4">
                  <c:v>3.0681847125220467</c:v>
                </c:pt>
              </c:numCache>
            </c:numRef>
          </c:val>
          <c:smooth val="0"/>
          <c:extLst>
            <c:ext xmlns:c16="http://schemas.microsoft.com/office/drawing/2014/chart" uri="{C3380CC4-5D6E-409C-BE32-E72D297353CC}">
              <c16:uniqueId val="{00000000-2491-44E3-A542-F11971E759D6}"/>
            </c:ext>
          </c:extLst>
        </c:ser>
        <c:ser>
          <c:idx val="1"/>
          <c:order val="1"/>
          <c:tx>
            <c:strRef>
              <c:f>Gráficas!$A$63</c:f>
              <c:strCache>
                <c:ptCount val="1"/>
                <c:pt idx="0">
                  <c:v>GAF</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Gráficas!$B$61:$F$61</c:f>
              <c:numCache>
                <c:formatCode>General</c:formatCode>
                <c:ptCount val="5"/>
                <c:pt idx="0">
                  <c:v>2005</c:v>
                </c:pt>
                <c:pt idx="1">
                  <c:v>2006</c:v>
                </c:pt>
                <c:pt idx="2">
                  <c:v>2007</c:v>
                </c:pt>
                <c:pt idx="3">
                  <c:v>2008</c:v>
                </c:pt>
                <c:pt idx="4">
                  <c:v>2009</c:v>
                </c:pt>
              </c:numCache>
            </c:numRef>
          </c:cat>
          <c:val>
            <c:numRef>
              <c:f>Gráficas!$B$63:$F$63</c:f>
              <c:numCache>
                <c:formatCode>0.00</c:formatCode>
                <c:ptCount val="5"/>
                <c:pt idx="0">
                  <c:v>1.1881333031974985</c:v>
                </c:pt>
                <c:pt idx="1">
                  <c:v>1.1702850086681713</c:v>
                </c:pt>
                <c:pt idx="2">
                  <c:v>1.2603455946012569</c:v>
                </c:pt>
                <c:pt idx="3">
                  <c:v>1.211580390577905</c:v>
                </c:pt>
                <c:pt idx="4">
                  <c:v>1.2751998143076044</c:v>
                </c:pt>
              </c:numCache>
            </c:numRef>
          </c:val>
          <c:smooth val="0"/>
          <c:extLst>
            <c:ext xmlns:c16="http://schemas.microsoft.com/office/drawing/2014/chart" uri="{C3380CC4-5D6E-409C-BE32-E72D297353CC}">
              <c16:uniqueId val="{00000001-2491-44E3-A542-F11971E759D6}"/>
            </c:ext>
          </c:extLst>
        </c:ser>
        <c:dLbls>
          <c:dLblPos val="t"/>
          <c:showLegendKey val="0"/>
          <c:showVal val="1"/>
          <c:showCatName val="0"/>
          <c:showSerName val="0"/>
          <c:showPercent val="0"/>
          <c:showBubbleSize val="0"/>
        </c:dLbls>
        <c:marker val="1"/>
        <c:smooth val="0"/>
        <c:axId val="1839971711"/>
        <c:axId val="1839970047"/>
      </c:lineChart>
      <c:catAx>
        <c:axId val="183997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839970047"/>
        <c:crosses val="autoZero"/>
        <c:auto val="1"/>
        <c:lblAlgn val="ctr"/>
        <c:lblOffset val="100"/>
        <c:noMultiLvlLbl val="0"/>
      </c:catAx>
      <c:valAx>
        <c:axId val="18399700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971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a:t>Días promedio (Inventario, CXC y CXP)</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1"/>
          <c:order val="1"/>
          <c:tx>
            <c:strRef>
              <c:f>Gráficas!$A$43</c:f>
              <c:strCache>
                <c:ptCount val="1"/>
                <c:pt idx="0">
                  <c:v>Periodo promedio de cobro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Gráficas!$B$41:$G$41</c:f>
              <c:strCache>
                <c:ptCount val="6"/>
                <c:pt idx="0">
                  <c:v>2005</c:v>
                </c:pt>
                <c:pt idx="1">
                  <c:v>2006</c:v>
                </c:pt>
                <c:pt idx="2">
                  <c:v>2007</c:v>
                </c:pt>
                <c:pt idx="3">
                  <c:v>2008</c:v>
                </c:pt>
                <c:pt idx="4">
                  <c:v>2009</c:v>
                </c:pt>
                <c:pt idx="5">
                  <c:v>Estándar (2009)</c:v>
                </c:pt>
              </c:strCache>
            </c:strRef>
          </c:cat>
          <c:val>
            <c:numRef>
              <c:f>Gráficas!$B$43:$G$43</c:f>
              <c:numCache>
                <c:formatCode>0.00</c:formatCode>
                <c:ptCount val="6"/>
                <c:pt idx="0">
                  <c:v>53.996051984940209</c:v>
                </c:pt>
                <c:pt idx="1">
                  <c:v>51.17290055184835</c:v>
                </c:pt>
                <c:pt idx="2">
                  <c:v>50.555097953519002</c:v>
                </c:pt>
                <c:pt idx="3">
                  <c:v>39.82688076930706</c:v>
                </c:pt>
                <c:pt idx="4">
                  <c:v>40.16180050852963</c:v>
                </c:pt>
                <c:pt idx="5">
                  <c:v>30.44</c:v>
                </c:pt>
              </c:numCache>
            </c:numRef>
          </c:val>
          <c:extLst>
            <c:ext xmlns:c16="http://schemas.microsoft.com/office/drawing/2014/chart" uri="{C3380CC4-5D6E-409C-BE32-E72D297353CC}">
              <c16:uniqueId val="{00000001-D3D8-4364-9931-FEBFEC6CC0A5}"/>
            </c:ext>
          </c:extLst>
        </c:ser>
        <c:ser>
          <c:idx val="2"/>
          <c:order val="2"/>
          <c:tx>
            <c:strRef>
              <c:f>Gráficas!$A$44</c:f>
              <c:strCache>
                <c:ptCount val="1"/>
                <c:pt idx="0">
                  <c:v>Periodo promedio de pago</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Gráficas!$B$41:$G$41</c:f>
              <c:strCache>
                <c:ptCount val="6"/>
                <c:pt idx="0">
                  <c:v>2005</c:v>
                </c:pt>
                <c:pt idx="1">
                  <c:v>2006</c:v>
                </c:pt>
                <c:pt idx="2">
                  <c:v>2007</c:v>
                </c:pt>
                <c:pt idx="3">
                  <c:v>2008</c:v>
                </c:pt>
                <c:pt idx="4">
                  <c:v>2009</c:v>
                </c:pt>
                <c:pt idx="5">
                  <c:v>Estándar (2009)</c:v>
                </c:pt>
              </c:strCache>
            </c:strRef>
          </c:cat>
          <c:val>
            <c:numRef>
              <c:f>Gráficas!$B$44:$G$44</c:f>
              <c:numCache>
                <c:formatCode>0.00</c:formatCode>
                <c:ptCount val="6"/>
                <c:pt idx="0">
                  <c:v>116.51448574236173</c:v>
                </c:pt>
                <c:pt idx="1">
                  <c:v>118.38925186069682</c:v>
                </c:pt>
                <c:pt idx="2">
                  <c:v>94.687991439346845</c:v>
                </c:pt>
                <c:pt idx="3">
                  <c:v>69.856258422304833</c:v>
                </c:pt>
                <c:pt idx="4">
                  <c:v>63.629105957526995</c:v>
                </c:pt>
                <c:pt idx="5" formatCode="General">
                  <c:v>11.11</c:v>
                </c:pt>
              </c:numCache>
            </c:numRef>
          </c:val>
          <c:extLst>
            <c:ext xmlns:c16="http://schemas.microsoft.com/office/drawing/2014/chart" uri="{C3380CC4-5D6E-409C-BE32-E72D297353CC}">
              <c16:uniqueId val="{00000002-D3D8-4364-9931-FEBFEC6CC0A5}"/>
            </c:ext>
          </c:extLst>
        </c:ser>
        <c:dLbls>
          <c:dLblPos val="outEnd"/>
          <c:showLegendKey val="0"/>
          <c:showVal val="1"/>
          <c:showCatName val="0"/>
          <c:showSerName val="0"/>
          <c:showPercent val="0"/>
          <c:showBubbleSize val="0"/>
        </c:dLbls>
        <c:gapWidth val="219"/>
        <c:overlap val="-27"/>
        <c:axId val="774037663"/>
        <c:axId val="774044735"/>
        <c:extLst>
          <c:ext xmlns:c15="http://schemas.microsoft.com/office/drawing/2012/chart" uri="{02D57815-91ED-43cb-92C2-25804820EDAC}">
            <c15:filteredBarSeries>
              <c15:ser>
                <c:idx val="0"/>
                <c:order val="0"/>
                <c:tx>
                  <c:strRef>
                    <c:extLst>
                      <c:ext uri="{02D57815-91ED-43cb-92C2-25804820EDAC}">
                        <c15:formulaRef>
                          <c15:sqref>Gráficas!$A$42</c15:sqref>
                        </c15:formulaRef>
                      </c:ext>
                    </c:extLst>
                    <c:strCache>
                      <c:ptCount val="1"/>
                      <c:pt idx="0">
                        <c:v>Dias promedio de inventario</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Gráficas!$B$41:$G$41</c15:sqref>
                        </c15:formulaRef>
                      </c:ext>
                    </c:extLst>
                    <c:strCache>
                      <c:ptCount val="6"/>
                      <c:pt idx="0">
                        <c:v>2005</c:v>
                      </c:pt>
                      <c:pt idx="1">
                        <c:v>2006</c:v>
                      </c:pt>
                      <c:pt idx="2">
                        <c:v>2007</c:v>
                      </c:pt>
                      <c:pt idx="3">
                        <c:v>2008</c:v>
                      </c:pt>
                      <c:pt idx="4">
                        <c:v>2009</c:v>
                      </c:pt>
                      <c:pt idx="5">
                        <c:v>Estándar (2009)</c:v>
                      </c:pt>
                    </c:strCache>
                  </c:strRef>
                </c:cat>
                <c:val>
                  <c:numRef>
                    <c:extLst>
                      <c:ext uri="{02D57815-91ED-43cb-92C2-25804820EDAC}">
                        <c15:formulaRef>
                          <c15:sqref>Gráficas!$B$42:$G$42</c15:sqref>
                        </c15:formulaRef>
                      </c:ext>
                    </c:extLst>
                    <c:numCache>
                      <c:formatCode>0.00</c:formatCode>
                      <c:ptCount val="6"/>
                      <c:pt idx="0">
                        <c:v>99.066155434051112</c:v>
                      </c:pt>
                      <c:pt idx="1">
                        <c:v>112.329580155516</c:v>
                      </c:pt>
                      <c:pt idx="2">
                        <c:v>105.2553679292883</c:v>
                      </c:pt>
                      <c:pt idx="3">
                        <c:v>74.309781098053008</c:v>
                      </c:pt>
                      <c:pt idx="4">
                        <c:v>73.427491287002809</c:v>
                      </c:pt>
                      <c:pt idx="5">
                        <c:v>188.33</c:v>
                      </c:pt>
                    </c:numCache>
                  </c:numRef>
                </c:val>
                <c:extLst>
                  <c:ext xmlns:c16="http://schemas.microsoft.com/office/drawing/2014/chart" uri="{C3380CC4-5D6E-409C-BE32-E72D297353CC}">
                    <c16:uniqueId val="{00000000-D3D8-4364-9931-FEBFEC6CC0A5}"/>
                  </c:ext>
                </c:extLst>
              </c15:ser>
            </c15:filteredBarSeries>
          </c:ext>
        </c:extLst>
      </c:barChart>
      <c:catAx>
        <c:axId val="77403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774044735"/>
        <c:crosses val="autoZero"/>
        <c:auto val="1"/>
        <c:lblAlgn val="ctr"/>
        <c:lblOffset val="100"/>
        <c:noMultiLvlLbl val="0"/>
      </c:catAx>
      <c:valAx>
        <c:axId val="7740447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774037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a:t>Indicadores de Solvencia</a:t>
            </a:r>
          </a:p>
        </c:rich>
      </c:tx>
      <c:layout>
        <c:manualLayout>
          <c:xMode val="edge"/>
          <c:yMode val="edge"/>
          <c:x val="0.3624582239720035"/>
          <c:y val="2.7777777777777776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Gráficas!$A$12</c:f>
              <c:strCache>
                <c:ptCount val="1"/>
                <c:pt idx="0">
                  <c:v>Razón de endeudamiento</c:v>
                </c:pt>
              </c:strCache>
            </c:strRef>
          </c:tx>
          <c:spPr>
            <a:solidFill>
              <a:schemeClr val="accent1">
                <a:shade val="50000"/>
              </a:schemeClr>
            </a:solidFill>
            <a:ln>
              <a:noFill/>
            </a:ln>
            <a:effectLst/>
          </c:spPr>
          <c:invertIfNegative val="0"/>
          <c:cat>
            <c:numRef>
              <c:f>Gráficas!$B$11:$F$11</c:f>
              <c:numCache>
                <c:formatCode>General</c:formatCode>
                <c:ptCount val="5"/>
                <c:pt idx="0">
                  <c:v>2005</c:v>
                </c:pt>
                <c:pt idx="1">
                  <c:v>2006</c:v>
                </c:pt>
                <c:pt idx="2">
                  <c:v>2007</c:v>
                </c:pt>
                <c:pt idx="3">
                  <c:v>2008</c:v>
                </c:pt>
                <c:pt idx="4">
                  <c:v>2009</c:v>
                </c:pt>
              </c:numCache>
            </c:numRef>
          </c:cat>
          <c:val>
            <c:numRef>
              <c:f>Gráficas!$B$12:$F$12</c:f>
              <c:numCache>
                <c:formatCode>0.00</c:formatCode>
                <c:ptCount val="5"/>
                <c:pt idx="0">
                  <c:v>0.62944162436548223</c:v>
                </c:pt>
                <c:pt idx="1">
                  <c:v>0.69762852069688386</c:v>
                </c:pt>
                <c:pt idx="2">
                  <c:v>0.70731536540354101</c:v>
                </c:pt>
                <c:pt idx="3">
                  <c:v>0.65139987272471356</c:v>
                </c:pt>
                <c:pt idx="4">
                  <c:v>0.63042954185160927</c:v>
                </c:pt>
              </c:numCache>
            </c:numRef>
          </c:val>
          <c:extLst>
            <c:ext xmlns:c16="http://schemas.microsoft.com/office/drawing/2014/chart" uri="{C3380CC4-5D6E-409C-BE32-E72D297353CC}">
              <c16:uniqueId val="{00000000-0011-423B-AA77-3DCDE81BF49D}"/>
            </c:ext>
          </c:extLst>
        </c:ser>
        <c:ser>
          <c:idx val="1"/>
          <c:order val="1"/>
          <c:tx>
            <c:strRef>
              <c:f>Gráficas!$A$13</c:f>
              <c:strCache>
                <c:ptCount val="1"/>
                <c:pt idx="0">
                  <c:v>RE (Estándar 2009)</c:v>
                </c:pt>
              </c:strCache>
            </c:strRef>
          </c:tx>
          <c:spPr>
            <a:solidFill>
              <a:schemeClr val="accent1">
                <a:shade val="70000"/>
              </a:schemeClr>
            </a:solidFill>
            <a:ln>
              <a:noFill/>
            </a:ln>
            <a:effectLst/>
          </c:spPr>
          <c:invertIfNegative val="0"/>
          <c:cat>
            <c:numRef>
              <c:f>Gráficas!$B$11:$F$11</c:f>
              <c:numCache>
                <c:formatCode>General</c:formatCode>
                <c:ptCount val="5"/>
                <c:pt idx="0">
                  <c:v>2005</c:v>
                </c:pt>
                <c:pt idx="1">
                  <c:v>2006</c:v>
                </c:pt>
                <c:pt idx="2">
                  <c:v>2007</c:v>
                </c:pt>
                <c:pt idx="3">
                  <c:v>2008</c:v>
                </c:pt>
                <c:pt idx="4">
                  <c:v>2009</c:v>
                </c:pt>
              </c:numCache>
            </c:numRef>
          </c:cat>
          <c:val>
            <c:numRef>
              <c:f>Gráficas!$B$13:$F$13</c:f>
              <c:numCache>
                <c:formatCode>0.00</c:formatCode>
                <c:ptCount val="5"/>
                <c:pt idx="0">
                  <c:v>0.5</c:v>
                </c:pt>
                <c:pt idx="1">
                  <c:v>0.5</c:v>
                </c:pt>
                <c:pt idx="2">
                  <c:v>0.5</c:v>
                </c:pt>
                <c:pt idx="3">
                  <c:v>0.5</c:v>
                </c:pt>
                <c:pt idx="4">
                  <c:v>0.5</c:v>
                </c:pt>
              </c:numCache>
            </c:numRef>
          </c:val>
          <c:extLst>
            <c:ext xmlns:c16="http://schemas.microsoft.com/office/drawing/2014/chart" uri="{C3380CC4-5D6E-409C-BE32-E72D297353CC}">
              <c16:uniqueId val="{00000001-0011-423B-AA77-3DCDE81BF49D}"/>
            </c:ext>
          </c:extLst>
        </c:ser>
        <c:ser>
          <c:idx val="2"/>
          <c:order val="2"/>
          <c:tx>
            <c:strRef>
              <c:f>Gráficas!$A$14</c:f>
              <c:strCache>
                <c:ptCount val="1"/>
                <c:pt idx="0">
                  <c:v>Cobertura de intereses</c:v>
                </c:pt>
              </c:strCache>
            </c:strRef>
          </c:tx>
          <c:spPr>
            <a:solidFill>
              <a:schemeClr val="accent1">
                <a:shade val="90000"/>
              </a:schemeClr>
            </a:solidFill>
            <a:ln>
              <a:noFill/>
            </a:ln>
            <a:effectLst/>
          </c:spPr>
          <c:invertIfNegative val="0"/>
          <c:cat>
            <c:numRef>
              <c:f>Gráficas!$B$11:$F$11</c:f>
              <c:numCache>
                <c:formatCode>General</c:formatCode>
                <c:ptCount val="5"/>
                <c:pt idx="0">
                  <c:v>2005</c:v>
                </c:pt>
                <c:pt idx="1">
                  <c:v>2006</c:v>
                </c:pt>
                <c:pt idx="2">
                  <c:v>2007</c:v>
                </c:pt>
                <c:pt idx="3">
                  <c:v>2008</c:v>
                </c:pt>
                <c:pt idx="4">
                  <c:v>2009</c:v>
                </c:pt>
              </c:numCache>
            </c:numRef>
          </c:cat>
          <c:val>
            <c:numRef>
              <c:f>Gráficas!$B$14:$F$14</c:f>
              <c:numCache>
                <c:formatCode>0.00</c:formatCode>
                <c:ptCount val="5"/>
                <c:pt idx="0">
                  <c:v>6.3153800151492572</c:v>
                </c:pt>
                <c:pt idx="1">
                  <c:v>6.8725075555456909</c:v>
                </c:pt>
                <c:pt idx="2">
                  <c:v>4.8410482863425877</c:v>
                </c:pt>
                <c:pt idx="3">
                  <c:v>5.7263359202080455</c:v>
                </c:pt>
                <c:pt idx="4">
                  <c:v>4.6337233821031951</c:v>
                </c:pt>
              </c:numCache>
            </c:numRef>
          </c:val>
          <c:extLst>
            <c:ext xmlns:c16="http://schemas.microsoft.com/office/drawing/2014/chart" uri="{C3380CC4-5D6E-409C-BE32-E72D297353CC}">
              <c16:uniqueId val="{00000002-0011-423B-AA77-3DCDE81BF49D}"/>
            </c:ext>
          </c:extLst>
        </c:ser>
        <c:ser>
          <c:idx val="3"/>
          <c:order val="3"/>
          <c:tx>
            <c:strRef>
              <c:f>Gráficas!$A$15</c:f>
              <c:strCache>
                <c:ptCount val="1"/>
                <c:pt idx="0">
                  <c:v>CI (Estándar 2009)</c:v>
                </c:pt>
              </c:strCache>
            </c:strRef>
          </c:tx>
          <c:spPr>
            <a:solidFill>
              <a:schemeClr val="accent1">
                <a:tint val="90000"/>
              </a:schemeClr>
            </a:solidFill>
            <a:ln>
              <a:noFill/>
            </a:ln>
            <a:effectLst/>
          </c:spPr>
          <c:invertIfNegative val="0"/>
          <c:cat>
            <c:numRef>
              <c:f>Gráficas!$B$11:$F$11</c:f>
              <c:numCache>
                <c:formatCode>General</c:formatCode>
                <c:ptCount val="5"/>
                <c:pt idx="0">
                  <c:v>2005</c:v>
                </c:pt>
                <c:pt idx="1">
                  <c:v>2006</c:v>
                </c:pt>
                <c:pt idx="2">
                  <c:v>2007</c:v>
                </c:pt>
                <c:pt idx="3">
                  <c:v>2008</c:v>
                </c:pt>
                <c:pt idx="4">
                  <c:v>2009</c:v>
                </c:pt>
              </c:numCache>
            </c:numRef>
          </c:cat>
          <c:val>
            <c:numRef>
              <c:f>Gráficas!$B$15:$F$15</c:f>
              <c:numCache>
                <c:formatCode>0.00</c:formatCode>
                <c:ptCount val="5"/>
                <c:pt idx="0">
                  <c:v>3.21</c:v>
                </c:pt>
                <c:pt idx="1">
                  <c:v>3.21</c:v>
                </c:pt>
                <c:pt idx="2">
                  <c:v>3.21</c:v>
                </c:pt>
                <c:pt idx="3">
                  <c:v>3.21</c:v>
                </c:pt>
                <c:pt idx="4">
                  <c:v>3.21</c:v>
                </c:pt>
              </c:numCache>
            </c:numRef>
          </c:val>
          <c:extLst>
            <c:ext xmlns:c16="http://schemas.microsoft.com/office/drawing/2014/chart" uri="{C3380CC4-5D6E-409C-BE32-E72D297353CC}">
              <c16:uniqueId val="{00000003-0011-423B-AA77-3DCDE81BF49D}"/>
            </c:ext>
          </c:extLst>
        </c:ser>
        <c:ser>
          <c:idx val="4"/>
          <c:order val="4"/>
          <c:tx>
            <c:strRef>
              <c:f>Gráficas!$A$16</c:f>
              <c:strCache>
                <c:ptCount val="1"/>
                <c:pt idx="0">
                  <c:v>Deuda a Patrimonio</c:v>
                </c:pt>
              </c:strCache>
            </c:strRef>
          </c:tx>
          <c:spPr>
            <a:solidFill>
              <a:schemeClr val="accent1">
                <a:tint val="70000"/>
              </a:schemeClr>
            </a:solidFill>
            <a:ln>
              <a:noFill/>
            </a:ln>
            <a:effectLst/>
          </c:spPr>
          <c:invertIfNegative val="0"/>
          <c:cat>
            <c:numRef>
              <c:f>Gráficas!$B$11:$F$11</c:f>
              <c:numCache>
                <c:formatCode>General</c:formatCode>
                <c:ptCount val="5"/>
                <c:pt idx="0">
                  <c:v>2005</c:v>
                </c:pt>
                <c:pt idx="1">
                  <c:v>2006</c:v>
                </c:pt>
                <c:pt idx="2">
                  <c:v>2007</c:v>
                </c:pt>
                <c:pt idx="3">
                  <c:v>2008</c:v>
                </c:pt>
                <c:pt idx="4">
                  <c:v>2009</c:v>
                </c:pt>
              </c:numCache>
            </c:numRef>
          </c:cat>
          <c:val>
            <c:numRef>
              <c:f>Gráficas!$B$16:$F$16</c:f>
              <c:numCache>
                <c:formatCode>0.00</c:formatCode>
                <c:ptCount val="5"/>
                <c:pt idx="0">
                  <c:v>1.1506849315068493</c:v>
                </c:pt>
                <c:pt idx="1">
                  <c:v>1.5442583797148615</c:v>
                </c:pt>
                <c:pt idx="2">
                  <c:v>1.7790966796765479</c:v>
                </c:pt>
                <c:pt idx="3">
                  <c:v>1.3482696817627193</c:v>
                </c:pt>
                <c:pt idx="4">
                  <c:v>1.2807351594855967</c:v>
                </c:pt>
              </c:numCache>
            </c:numRef>
          </c:val>
          <c:extLst>
            <c:ext xmlns:c16="http://schemas.microsoft.com/office/drawing/2014/chart" uri="{C3380CC4-5D6E-409C-BE32-E72D297353CC}">
              <c16:uniqueId val="{00000004-0011-423B-AA77-3DCDE81BF49D}"/>
            </c:ext>
          </c:extLst>
        </c:ser>
        <c:ser>
          <c:idx val="5"/>
          <c:order val="5"/>
          <c:tx>
            <c:strRef>
              <c:f>Gráficas!$A$17</c:f>
              <c:strCache>
                <c:ptCount val="1"/>
                <c:pt idx="0">
                  <c:v>Apalancamiento financiero</c:v>
                </c:pt>
              </c:strCache>
            </c:strRef>
          </c:tx>
          <c:spPr>
            <a:solidFill>
              <a:schemeClr val="accent1">
                <a:tint val="50000"/>
              </a:schemeClr>
            </a:solidFill>
            <a:ln>
              <a:noFill/>
            </a:ln>
            <a:effectLst/>
          </c:spPr>
          <c:invertIfNegative val="0"/>
          <c:cat>
            <c:numRef>
              <c:f>Gráficas!$B$11:$F$11</c:f>
              <c:numCache>
                <c:formatCode>General</c:formatCode>
                <c:ptCount val="5"/>
                <c:pt idx="0">
                  <c:v>2005</c:v>
                </c:pt>
                <c:pt idx="1">
                  <c:v>2006</c:v>
                </c:pt>
                <c:pt idx="2">
                  <c:v>2007</c:v>
                </c:pt>
                <c:pt idx="3">
                  <c:v>2008</c:v>
                </c:pt>
                <c:pt idx="4">
                  <c:v>2009</c:v>
                </c:pt>
              </c:numCache>
            </c:numRef>
          </c:cat>
          <c:val>
            <c:numRef>
              <c:f>Gráficas!$B$17:$F$17</c:f>
              <c:numCache>
                <c:formatCode>0.00</c:formatCode>
                <c:ptCount val="5"/>
                <c:pt idx="0">
                  <c:v>2.6986301369863015</c:v>
                </c:pt>
                <c:pt idx="1">
                  <c:v>3.3071902227839991</c:v>
                </c:pt>
                <c:pt idx="2">
                  <c:v>3.4166467309729365</c:v>
                </c:pt>
                <c:pt idx="3">
                  <c:v>2.8686162800940096</c:v>
                </c:pt>
                <c:pt idx="4">
                  <c:v>2.7058439817137061</c:v>
                </c:pt>
              </c:numCache>
            </c:numRef>
          </c:val>
          <c:extLst>
            <c:ext xmlns:c16="http://schemas.microsoft.com/office/drawing/2014/chart" uri="{C3380CC4-5D6E-409C-BE32-E72D297353CC}">
              <c16:uniqueId val="{00000005-0011-423B-AA77-3DCDE81BF49D}"/>
            </c:ext>
          </c:extLst>
        </c:ser>
        <c:dLbls>
          <c:showLegendKey val="0"/>
          <c:showVal val="0"/>
          <c:showCatName val="0"/>
          <c:showSerName val="0"/>
          <c:showPercent val="0"/>
          <c:showBubbleSize val="0"/>
        </c:dLbls>
        <c:gapWidth val="219"/>
        <c:overlap val="-27"/>
        <c:axId val="774038079"/>
        <c:axId val="774037663"/>
      </c:barChart>
      <c:catAx>
        <c:axId val="77403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774037663"/>
        <c:crosses val="autoZero"/>
        <c:auto val="1"/>
        <c:lblAlgn val="ctr"/>
        <c:lblOffset val="100"/>
        <c:noMultiLvlLbl val="0"/>
      </c:catAx>
      <c:valAx>
        <c:axId val="7740376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774038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s-DO"/>
              <a:t>Evolución</a:t>
            </a:r>
            <a:r>
              <a:rPr lang="es-DO" baseline="0"/>
              <a:t> </a:t>
            </a:r>
            <a:r>
              <a:rPr lang="es-DO"/>
              <a:t>ROA y ROE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Gráficas!$J$3</c:f>
              <c:strCache>
                <c:ptCount val="1"/>
                <c:pt idx="0">
                  <c:v>ROA</c:v>
                </c:pt>
              </c:strCache>
            </c:strRef>
          </c:tx>
          <c:spPr>
            <a:solidFill>
              <a:schemeClr val="accent1">
                <a:shade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Gráficas!$K$2:$P$2</c:f>
              <c:strCache>
                <c:ptCount val="6"/>
                <c:pt idx="0">
                  <c:v>2005</c:v>
                </c:pt>
                <c:pt idx="1">
                  <c:v>2006</c:v>
                </c:pt>
                <c:pt idx="2">
                  <c:v>2007</c:v>
                </c:pt>
                <c:pt idx="3">
                  <c:v>2008</c:v>
                </c:pt>
                <c:pt idx="4">
                  <c:v>2009</c:v>
                </c:pt>
                <c:pt idx="5">
                  <c:v>Estándar (2009)</c:v>
                </c:pt>
              </c:strCache>
            </c:strRef>
          </c:cat>
          <c:val>
            <c:numRef>
              <c:f>Gráficas!$K$3:$P$3</c:f>
              <c:numCache>
                <c:formatCode>0.00%</c:formatCode>
                <c:ptCount val="6"/>
                <c:pt idx="0">
                  <c:v>8.8391802217093057E-2</c:v>
                </c:pt>
                <c:pt idx="1">
                  <c:v>0.12654823142080282</c:v>
                </c:pt>
                <c:pt idx="2">
                  <c:v>0.1030945678458403</c:v>
                </c:pt>
                <c:pt idx="3">
                  <c:v>0.10251811219029287</c:v>
                </c:pt>
                <c:pt idx="4">
                  <c:v>7.8256395446044708E-2</c:v>
                </c:pt>
                <c:pt idx="5">
                  <c:v>3.32E-2</c:v>
                </c:pt>
              </c:numCache>
            </c:numRef>
          </c:val>
          <c:extLst>
            <c:ext xmlns:c16="http://schemas.microsoft.com/office/drawing/2014/chart" uri="{C3380CC4-5D6E-409C-BE32-E72D297353CC}">
              <c16:uniqueId val="{00000001-278B-4D59-9490-FE8095F1B5B7}"/>
            </c:ext>
          </c:extLst>
        </c:ser>
        <c:ser>
          <c:idx val="2"/>
          <c:order val="2"/>
          <c:tx>
            <c:strRef>
              <c:f>Gráficas!$J$4</c:f>
              <c:strCache>
                <c:ptCount val="1"/>
                <c:pt idx="0">
                  <c:v>ROE</c:v>
                </c:pt>
              </c:strCache>
            </c:strRef>
          </c:tx>
          <c:spPr>
            <a:solidFill>
              <a:schemeClr val="accent1">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Gráficas!$K$2:$P$2</c:f>
              <c:strCache>
                <c:ptCount val="6"/>
                <c:pt idx="0">
                  <c:v>2005</c:v>
                </c:pt>
                <c:pt idx="1">
                  <c:v>2006</c:v>
                </c:pt>
                <c:pt idx="2">
                  <c:v>2007</c:v>
                </c:pt>
                <c:pt idx="3">
                  <c:v>2008</c:v>
                </c:pt>
                <c:pt idx="4">
                  <c:v>2009</c:v>
                </c:pt>
                <c:pt idx="5">
                  <c:v>Estándar (2009)</c:v>
                </c:pt>
              </c:strCache>
            </c:strRef>
          </c:cat>
          <c:val>
            <c:numRef>
              <c:f>Gráficas!$K$4:$P$4</c:f>
              <c:numCache>
                <c:formatCode>0.00%</c:formatCode>
                <c:ptCount val="6"/>
                <c:pt idx="0">
                  <c:v>0.20273576761427178</c:v>
                </c:pt>
                <c:pt idx="1">
                  <c:v>0.29616404068727381</c:v>
                </c:pt>
                <c:pt idx="2">
                  <c:v>0.24575847016942751</c:v>
                </c:pt>
                <c:pt idx="3">
                  <c:v>0.23343392208521246</c:v>
                </c:pt>
                <c:pt idx="4">
                  <c:v>0.18214305572296455</c:v>
                </c:pt>
                <c:pt idx="5">
                  <c:v>6.6000000000000003E-2</c:v>
                </c:pt>
              </c:numCache>
            </c:numRef>
          </c:val>
          <c:extLst>
            <c:ext xmlns:c16="http://schemas.microsoft.com/office/drawing/2014/chart" uri="{C3380CC4-5D6E-409C-BE32-E72D297353CC}">
              <c16:uniqueId val="{00000005-278B-4D59-9490-FE8095F1B5B7}"/>
            </c:ext>
          </c:extLst>
        </c:ser>
        <c:dLbls>
          <c:dLblPos val="outEnd"/>
          <c:showLegendKey val="0"/>
          <c:showVal val="1"/>
          <c:showCatName val="0"/>
          <c:showSerName val="0"/>
          <c:showPercent val="0"/>
          <c:showBubbleSize val="0"/>
        </c:dLbls>
        <c:gapWidth val="322"/>
        <c:overlap val="-37"/>
        <c:axId val="530654543"/>
        <c:axId val="530652463"/>
        <c:extLst>
          <c:ext xmlns:c15="http://schemas.microsoft.com/office/drawing/2012/chart" uri="{02D57815-91ED-43cb-92C2-25804820EDAC}">
            <c15:filteredBarSeries>
              <c15:ser>
                <c:idx val="1"/>
                <c:order val="1"/>
                <c:tx>
                  <c:strRef>
                    <c:extLst>
                      <c:ext uri="{02D57815-91ED-43cb-92C2-25804820EDAC}">
                        <c15:formulaRef>
                          <c15:sqref>Gráficas!$J$5</c15:sqref>
                        </c15:formulaRef>
                      </c:ext>
                    </c:extLst>
                    <c:strCache>
                      <c:ptCount val="1"/>
                    </c:strCache>
                  </c:strRef>
                </c:tx>
                <c:spPr>
                  <a:solidFill>
                    <a:schemeClr val="accent1">
                      <a:shade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Gráficas!$K$2:$P$2</c15:sqref>
                        </c15:formulaRef>
                      </c:ext>
                    </c:extLst>
                    <c:strCache>
                      <c:ptCount val="6"/>
                      <c:pt idx="0">
                        <c:v>2005</c:v>
                      </c:pt>
                      <c:pt idx="1">
                        <c:v>2006</c:v>
                      </c:pt>
                      <c:pt idx="2">
                        <c:v>2007</c:v>
                      </c:pt>
                      <c:pt idx="3">
                        <c:v>2008</c:v>
                      </c:pt>
                      <c:pt idx="4">
                        <c:v>2009</c:v>
                      </c:pt>
                      <c:pt idx="5">
                        <c:v>Estándar (2009)</c:v>
                      </c:pt>
                    </c:strCache>
                  </c:strRef>
                </c:cat>
                <c:val>
                  <c:numRef>
                    <c:extLst>
                      <c:ext uri="{02D57815-91ED-43cb-92C2-25804820EDAC}">
                        <c15:formulaRef>
                          <c15:sqref>Gráficas!$K$5:$P$5</c15:sqref>
                        </c15:formulaRef>
                      </c:ext>
                    </c:extLst>
                    <c:numCache>
                      <c:formatCode>0.00%</c:formatCode>
                      <c:ptCount val="6"/>
                    </c:numCache>
                  </c:numRef>
                </c:val>
                <c:extLst>
                  <c:ext xmlns:c16="http://schemas.microsoft.com/office/drawing/2014/chart" uri="{C3380CC4-5D6E-409C-BE32-E72D297353CC}">
                    <c16:uniqueId val="{00000003-278B-4D59-9490-FE8095F1B5B7}"/>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Gráficas!$J$8</c15:sqref>
                        </c15:formulaRef>
                      </c:ext>
                    </c:extLst>
                    <c:strCache>
                      <c:ptCount val="1"/>
                    </c:strCache>
                  </c:strRef>
                </c:tx>
                <c:spPr>
                  <a:solidFill>
                    <a:schemeClr val="accent1">
                      <a:tint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Gráficas!$K$2:$P$2</c15:sqref>
                        </c15:formulaRef>
                      </c:ext>
                    </c:extLst>
                    <c:strCache>
                      <c:ptCount val="6"/>
                      <c:pt idx="0">
                        <c:v>2005</c:v>
                      </c:pt>
                      <c:pt idx="1">
                        <c:v>2006</c:v>
                      </c:pt>
                      <c:pt idx="2">
                        <c:v>2007</c:v>
                      </c:pt>
                      <c:pt idx="3">
                        <c:v>2008</c:v>
                      </c:pt>
                      <c:pt idx="4">
                        <c:v>2009</c:v>
                      </c:pt>
                      <c:pt idx="5">
                        <c:v>Estándar (2009)</c:v>
                      </c:pt>
                    </c:strCache>
                  </c:strRef>
                </c:cat>
                <c:val>
                  <c:numRef>
                    <c:extLst xmlns:c15="http://schemas.microsoft.com/office/drawing/2012/chart">
                      <c:ext xmlns:c15="http://schemas.microsoft.com/office/drawing/2012/chart" uri="{02D57815-91ED-43cb-92C2-25804820EDAC}">
                        <c15:formulaRef>
                          <c15:sqref>Gráficas!$K$8:$P$8</c15:sqref>
                        </c15:formulaRef>
                      </c:ext>
                    </c:extLst>
                    <c:numCache>
                      <c:formatCode>0.00%</c:formatCode>
                      <c:ptCount val="6"/>
                    </c:numCache>
                  </c:numRef>
                </c:val>
                <c:extLst xmlns:c15="http://schemas.microsoft.com/office/drawing/2012/chart">
                  <c:ext xmlns:c16="http://schemas.microsoft.com/office/drawing/2014/chart" uri="{C3380CC4-5D6E-409C-BE32-E72D297353CC}">
                    <c16:uniqueId val="{00000006-278B-4D59-9490-FE8095F1B5B7}"/>
                  </c:ext>
                </c:extLst>
              </c15:ser>
            </c15:filteredBarSeries>
          </c:ext>
        </c:extLst>
      </c:barChart>
      <c:catAx>
        <c:axId val="53065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30652463"/>
        <c:crosses val="autoZero"/>
        <c:auto val="1"/>
        <c:lblAlgn val="ctr"/>
        <c:lblOffset val="100"/>
        <c:noMultiLvlLbl val="0"/>
      </c:catAx>
      <c:valAx>
        <c:axId val="530652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3065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a:t>Indicadores de Liquidez</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Gráficas!$A$3</c:f>
              <c:strCache>
                <c:ptCount val="1"/>
                <c:pt idx="0">
                  <c:v>Razón corriente</c:v>
                </c:pt>
              </c:strCache>
            </c:strRef>
          </c:tx>
          <c:spPr>
            <a:solidFill>
              <a:schemeClr val="accent1">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Gráficas!$B$2:$F$2</c:f>
              <c:numCache>
                <c:formatCode>General</c:formatCode>
                <c:ptCount val="5"/>
                <c:pt idx="0">
                  <c:v>2005</c:v>
                </c:pt>
                <c:pt idx="1">
                  <c:v>2006</c:v>
                </c:pt>
                <c:pt idx="2">
                  <c:v>2007</c:v>
                </c:pt>
                <c:pt idx="3">
                  <c:v>2008</c:v>
                </c:pt>
                <c:pt idx="4">
                  <c:v>2009</c:v>
                </c:pt>
              </c:numCache>
            </c:numRef>
          </c:cat>
          <c:val>
            <c:numRef>
              <c:f>Gráficas!$B$3:$F$3</c:f>
              <c:numCache>
                <c:formatCode>0.00</c:formatCode>
                <c:ptCount val="5"/>
                <c:pt idx="0">
                  <c:v>2.2212049955682338</c:v>
                </c:pt>
                <c:pt idx="1">
                  <c:v>2.3364768426192604</c:v>
                </c:pt>
                <c:pt idx="2">
                  <c:v>2.6752953124769872</c:v>
                </c:pt>
                <c:pt idx="3">
                  <c:v>2.5166458319451404</c:v>
                </c:pt>
                <c:pt idx="4">
                  <c:v>2.5588896552319014</c:v>
                </c:pt>
              </c:numCache>
            </c:numRef>
          </c:val>
          <c:extLst>
            <c:ext xmlns:c16="http://schemas.microsoft.com/office/drawing/2014/chart" uri="{C3380CC4-5D6E-409C-BE32-E72D297353CC}">
              <c16:uniqueId val="{00000000-8208-46E7-9147-C81774A45FAF}"/>
            </c:ext>
          </c:extLst>
        </c:ser>
        <c:ser>
          <c:idx val="1"/>
          <c:order val="1"/>
          <c:tx>
            <c:strRef>
              <c:f>Gráficas!$A$4</c:f>
              <c:strCache>
                <c:ptCount val="1"/>
                <c:pt idx="0">
                  <c:v>RC (Estándar 2009)</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Gráficas!$B$2:$F$2</c:f>
              <c:numCache>
                <c:formatCode>General</c:formatCode>
                <c:ptCount val="5"/>
                <c:pt idx="0">
                  <c:v>2005</c:v>
                </c:pt>
                <c:pt idx="1">
                  <c:v>2006</c:v>
                </c:pt>
                <c:pt idx="2">
                  <c:v>2007</c:v>
                </c:pt>
                <c:pt idx="3">
                  <c:v>2008</c:v>
                </c:pt>
                <c:pt idx="4">
                  <c:v>2009</c:v>
                </c:pt>
              </c:numCache>
            </c:numRef>
          </c:cat>
          <c:val>
            <c:numRef>
              <c:f>Gráficas!$B$4:$F$4</c:f>
              <c:numCache>
                <c:formatCode>0.00</c:formatCode>
                <c:ptCount val="5"/>
                <c:pt idx="0">
                  <c:v>2.84</c:v>
                </c:pt>
                <c:pt idx="1">
                  <c:v>2.84</c:v>
                </c:pt>
                <c:pt idx="2">
                  <c:v>2.84</c:v>
                </c:pt>
                <c:pt idx="3">
                  <c:v>2.84</c:v>
                </c:pt>
                <c:pt idx="4">
                  <c:v>2.84</c:v>
                </c:pt>
              </c:numCache>
            </c:numRef>
          </c:val>
          <c:extLst>
            <c:ext xmlns:c16="http://schemas.microsoft.com/office/drawing/2014/chart" uri="{C3380CC4-5D6E-409C-BE32-E72D297353CC}">
              <c16:uniqueId val="{00000001-8208-46E7-9147-C81774A45FAF}"/>
            </c:ext>
          </c:extLst>
        </c:ser>
        <c:ser>
          <c:idx val="2"/>
          <c:order val="2"/>
          <c:tx>
            <c:strRef>
              <c:f>Gráficas!$A$5</c:f>
              <c:strCache>
                <c:ptCount val="1"/>
                <c:pt idx="0">
                  <c:v>Razón de efectivo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Gráficas!$B$2:$F$2</c:f>
              <c:numCache>
                <c:formatCode>General</c:formatCode>
                <c:ptCount val="5"/>
                <c:pt idx="0">
                  <c:v>2005</c:v>
                </c:pt>
                <c:pt idx="1">
                  <c:v>2006</c:v>
                </c:pt>
                <c:pt idx="2">
                  <c:v>2007</c:v>
                </c:pt>
                <c:pt idx="3">
                  <c:v>2008</c:v>
                </c:pt>
                <c:pt idx="4">
                  <c:v>2009</c:v>
                </c:pt>
              </c:numCache>
            </c:numRef>
          </c:cat>
          <c:val>
            <c:numRef>
              <c:f>Gráficas!$B$5:$F$5</c:f>
              <c:numCache>
                <c:formatCode>0.00</c:formatCode>
                <c:ptCount val="5"/>
                <c:pt idx="0">
                  <c:v>0.54443885160828043</c:v>
                </c:pt>
                <c:pt idx="1">
                  <c:v>0.58403362105160717</c:v>
                </c:pt>
                <c:pt idx="2">
                  <c:v>0.75140697564129144</c:v>
                </c:pt>
                <c:pt idx="3">
                  <c:v>0.63227711665526098</c:v>
                </c:pt>
                <c:pt idx="4">
                  <c:v>0.6014879204037874</c:v>
                </c:pt>
              </c:numCache>
            </c:numRef>
          </c:val>
          <c:extLst>
            <c:ext xmlns:c16="http://schemas.microsoft.com/office/drawing/2014/chart" uri="{C3380CC4-5D6E-409C-BE32-E72D297353CC}">
              <c16:uniqueId val="{00000002-8208-46E7-9147-C81774A45FAF}"/>
            </c:ext>
          </c:extLst>
        </c:ser>
        <c:ser>
          <c:idx val="3"/>
          <c:order val="3"/>
          <c:tx>
            <c:strRef>
              <c:f>Gráficas!$A$6</c:f>
              <c:strCache>
                <c:ptCount val="1"/>
                <c:pt idx="0">
                  <c:v>RE (Estándar 2009)</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Gráficas!$B$2:$F$2</c:f>
              <c:numCache>
                <c:formatCode>General</c:formatCode>
                <c:ptCount val="5"/>
                <c:pt idx="0">
                  <c:v>2005</c:v>
                </c:pt>
                <c:pt idx="1">
                  <c:v>2006</c:v>
                </c:pt>
                <c:pt idx="2">
                  <c:v>2007</c:v>
                </c:pt>
                <c:pt idx="3">
                  <c:v>2008</c:v>
                </c:pt>
                <c:pt idx="4">
                  <c:v>2009</c:v>
                </c:pt>
              </c:numCache>
            </c:numRef>
          </c:cat>
          <c:val>
            <c:numRef>
              <c:f>Gráficas!$B$6:$F$6</c:f>
              <c:numCache>
                <c:formatCode>0.00</c:formatCode>
                <c:ptCount val="5"/>
                <c:pt idx="0">
                  <c:v>0.05</c:v>
                </c:pt>
                <c:pt idx="1">
                  <c:v>0.05</c:v>
                </c:pt>
                <c:pt idx="2">
                  <c:v>0.05</c:v>
                </c:pt>
                <c:pt idx="3">
                  <c:v>0.05</c:v>
                </c:pt>
                <c:pt idx="4">
                  <c:v>0.05</c:v>
                </c:pt>
              </c:numCache>
            </c:numRef>
          </c:val>
          <c:extLst>
            <c:ext xmlns:c16="http://schemas.microsoft.com/office/drawing/2014/chart" uri="{C3380CC4-5D6E-409C-BE32-E72D297353CC}">
              <c16:uniqueId val="{00000003-8208-46E7-9147-C81774A45FAF}"/>
            </c:ext>
          </c:extLst>
        </c:ser>
        <c:ser>
          <c:idx val="4"/>
          <c:order val="4"/>
          <c:tx>
            <c:strRef>
              <c:f>Gráficas!$A$7</c:f>
              <c:strCache>
                <c:ptCount val="1"/>
                <c:pt idx="0">
                  <c:v>Prueba ácida</c:v>
                </c:pt>
              </c:strCache>
            </c:strRef>
          </c:tx>
          <c:spPr>
            <a:solidFill>
              <a:schemeClr val="accent1">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Gráficas!$B$2:$F$2</c:f>
              <c:numCache>
                <c:formatCode>General</c:formatCode>
                <c:ptCount val="5"/>
                <c:pt idx="0">
                  <c:v>2005</c:v>
                </c:pt>
                <c:pt idx="1">
                  <c:v>2006</c:v>
                </c:pt>
                <c:pt idx="2">
                  <c:v>2007</c:v>
                </c:pt>
                <c:pt idx="3">
                  <c:v>2008</c:v>
                </c:pt>
                <c:pt idx="4">
                  <c:v>2009</c:v>
                </c:pt>
              </c:numCache>
            </c:numRef>
          </c:cat>
          <c:val>
            <c:numRef>
              <c:f>Gráficas!$B$7:$F$7</c:f>
              <c:numCache>
                <c:formatCode>0.00</c:formatCode>
                <c:ptCount val="5"/>
                <c:pt idx="0">
                  <c:v>1.0999944071638359</c:v>
                </c:pt>
                <c:pt idx="1">
                  <c:v>1.1448434432065269</c:v>
                </c:pt>
                <c:pt idx="2">
                  <c:v>1.3793594410736014</c:v>
                </c:pt>
                <c:pt idx="3">
                  <c:v>1.2469709361771122</c:v>
                </c:pt>
                <c:pt idx="4">
                  <c:v>1.2413108857919202</c:v>
                </c:pt>
              </c:numCache>
            </c:numRef>
          </c:val>
          <c:extLst>
            <c:ext xmlns:c16="http://schemas.microsoft.com/office/drawing/2014/chart" uri="{C3380CC4-5D6E-409C-BE32-E72D297353CC}">
              <c16:uniqueId val="{00000004-8208-46E7-9147-C81774A45FAF}"/>
            </c:ext>
          </c:extLst>
        </c:ser>
        <c:dLbls>
          <c:dLblPos val="outEnd"/>
          <c:showLegendKey val="0"/>
          <c:showVal val="1"/>
          <c:showCatName val="0"/>
          <c:showSerName val="0"/>
          <c:showPercent val="0"/>
          <c:showBubbleSize val="0"/>
        </c:dLbls>
        <c:gapWidth val="219"/>
        <c:overlap val="-27"/>
        <c:axId val="1407292271"/>
        <c:axId val="1407287279"/>
      </c:barChart>
      <c:catAx>
        <c:axId val="140729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407287279"/>
        <c:crosses val="autoZero"/>
        <c:auto val="1"/>
        <c:lblAlgn val="ctr"/>
        <c:lblOffset val="100"/>
        <c:noMultiLvlLbl val="0"/>
      </c:catAx>
      <c:valAx>
        <c:axId val="14072872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407292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a:t>Evolución Rotaciones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1"/>
          <c:order val="1"/>
          <c:tx>
            <c:strRef>
              <c:f>Gráficas!$A$25</c:f>
              <c:strCache>
                <c:ptCount val="1"/>
                <c:pt idx="0">
                  <c:v>Rotación de cuentas por cobrar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Gráficas!$B$23:$G$23</c:f>
              <c:strCache>
                <c:ptCount val="6"/>
                <c:pt idx="0">
                  <c:v>2005</c:v>
                </c:pt>
                <c:pt idx="1">
                  <c:v>2006</c:v>
                </c:pt>
                <c:pt idx="2">
                  <c:v>2007</c:v>
                </c:pt>
                <c:pt idx="3">
                  <c:v>2008</c:v>
                </c:pt>
                <c:pt idx="4">
                  <c:v>2009</c:v>
                </c:pt>
                <c:pt idx="5">
                  <c:v>Estándar (2009)</c:v>
                </c:pt>
              </c:strCache>
            </c:strRef>
          </c:cat>
          <c:val>
            <c:numRef>
              <c:f>Gráficas!$B$25:$G$25</c:f>
              <c:numCache>
                <c:formatCode>0.00</c:formatCode>
                <c:ptCount val="6"/>
                <c:pt idx="0">
                  <c:v>6.7597534742317915</c:v>
                </c:pt>
                <c:pt idx="1">
                  <c:v>7.1326814791391833</c:v>
                </c:pt>
                <c:pt idx="2">
                  <c:v>7.2198455699875339</c:v>
                </c:pt>
                <c:pt idx="3">
                  <c:v>9.164664491658872</c:v>
                </c:pt>
                <c:pt idx="4">
                  <c:v>9.088237961903145</c:v>
                </c:pt>
                <c:pt idx="5">
                  <c:v>11.990801576872535</c:v>
                </c:pt>
              </c:numCache>
            </c:numRef>
          </c:val>
          <c:extLst>
            <c:ext xmlns:c16="http://schemas.microsoft.com/office/drawing/2014/chart" uri="{C3380CC4-5D6E-409C-BE32-E72D297353CC}">
              <c16:uniqueId val="{00000001-4121-4E46-A91E-918A753D0872}"/>
            </c:ext>
          </c:extLst>
        </c:ser>
        <c:ser>
          <c:idx val="2"/>
          <c:order val="2"/>
          <c:tx>
            <c:strRef>
              <c:f>Gráficas!$A$26</c:f>
              <c:strCache>
                <c:ptCount val="1"/>
                <c:pt idx="0">
                  <c:v>Rotación de cuentas por pagar</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Gráficas!$B$23:$G$23</c:f>
              <c:strCache>
                <c:ptCount val="6"/>
                <c:pt idx="0">
                  <c:v>2005</c:v>
                </c:pt>
                <c:pt idx="1">
                  <c:v>2006</c:v>
                </c:pt>
                <c:pt idx="2">
                  <c:v>2007</c:v>
                </c:pt>
                <c:pt idx="3">
                  <c:v>2008</c:v>
                </c:pt>
                <c:pt idx="4">
                  <c:v>2009</c:v>
                </c:pt>
                <c:pt idx="5">
                  <c:v>Estándar (2009)</c:v>
                </c:pt>
              </c:strCache>
            </c:strRef>
          </c:cat>
          <c:val>
            <c:numRef>
              <c:f>Gráficas!$B$26:$G$26</c:f>
              <c:numCache>
                <c:formatCode>0.00</c:formatCode>
                <c:ptCount val="6"/>
                <c:pt idx="0">
                  <c:v>3.1326576920838196</c:v>
                </c:pt>
                <c:pt idx="1">
                  <c:v>3.0830501440238738</c:v>
                </c:pt>
                <c:pt idx="2">
                  <c:v>3.8547654718582103</c:v>
                </c:pt>
                <c:pt idx="3">
                  <c:v>5.2250150271927094</c:v>
                </c:pt>
                <c:pt idx="4">
                  <c:v>5.7363685141771565</c:v>
                </c:pt>
                <c:pt idx="5">
                  <c:v>32.853285328532856</c:v>
                </c:pt>
              </c:numCache>
            </c:numRef>
          </c:val>
          <c:extLst>
            <c:ext xmlns:c16="http://schemas.microsoft.com/office/drawing/2014/chart" uri="{C3380CC4-5D6E-409C-BE32-E72D297353CC}">
              <c16:uniqueId val="{00000002-4121-4E46-A91E-918A753D0872}"/>
            </c:ext>
          </c:extLst>
        </c:ser>
        <c:dLbls>
          <c:dLblPos val="outEnd"/>
          <c:showLegendKey val="0"/>
          <c:showVal val="1"/>
          <c:showCatName val="0"/>
          <c:showSerName val="0"/>
          <c:showPercent val="0"/>
          <c:showBubbleSize val="0"/>
        </c:dLbls>
        <c:gapWidth val="219"/>
        <c:overlap val="-27"/>
        <c:axId val="1315251135"/>
        <c:axId val="1315253631"/>
        <c:extLst>
          <c:ext xmlns:c15="http://schemas.microsoft.com/office/drawing/2012/chart" uri="{02D57815-91ED-43cb-92C2-25804820EDAC}">
            <c15:filteredBarSeries>
              <c15:ser>
                <c:idx val="0"/>
                <c:order val="0"/>
                <c:tx>
                  <c:strRef>
                    <c:extLst>
                      <c:ext uri="{02D57815-91ED-43cb-92C2-25804820EDAC}">
                        <c15:formulaRef>
                          <c15:sqref>Gráficas!$A$24</c15:sqref>
                        </c15:formulaRef>
                      </c:ext>
                    </c:extLst>
                    <c:strCache>
                      <c:ptCount val="1"/>
                      <c:pt idx="0">
                        <c:v>Rotación de inventario</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Gráficas!$B$23:$G$23</c15:sqref>
                        </c15:formulaRef>
                      </c:ext>
                    </c:extLst>
                    <c:strCache>
                      <c:ptCount val="6"/>
                      <c:pt idx="0">
                        <c:v>2005</c:v>
                      </c:pt>
                      <c:pt idx="1">
                        <c:v>2006</c:v>
                      </c:pt>
                      <c:pt idx="2">
                        <c:v>2007</c:v>
                      </c:pt>
                      <c:pt idx="3">
                        <c:v>2008</c:v>
                      </c:pt>
                      <c:pt idx="4">
                        <c:v>2009</c:v>
                      </c:pt>
                      <c:pt idx="5">
                        <c:v>Estándar (2009)</c:v>
                      </c:pt>
                    </c:strCache>
                  </c:strRef>
                </c:cat>
                <c:val>
                  <c:numRef>
                    <c:extLst>
                      <c:ext uri="{02D57815-91ED-43cb-92C2-25804820EDAC}">
                        <c15:formulaRef>
                          <c15:sqref>Gráficas!$B$24:$G$24</c15:sqref>
                        </c15:formulaRef>
                      </c:ext>
                    </c:extLst>
                    <c:numCache>
                      <c:formatCode>0.00</c:formatCode>
                      <c:ptCount val="6"/>
                      <c:pt idx="0">
                        <c:v>3.6844066311121009</c:v>
                      </c:pt>
                      <c:pt idx="1">
                        <c:v>3.2493667250840916</c:v>
                      </c:pt>
                      <c:pt idx="2">
                        <c:v>3.4677566301911651</c:v>
                      </c:pt>
                      <c:pt idx="3">
                        <c:v>4.9118702088272386</c:v>
                      </c:pt>
                      <c:pt idx="4">
                        <c:v>4.9708902429110715</c:v>
                      </c:pt>
                      <c:pt idx="5">
                        <c:v>1.9380873997769872</c:v>
                      </c:pt>
                    </c:numCache>
                  </c:numRef>
                </c:val>
                <c:extLst>
                  <c:ext xmlns:c16="http://schemas.microsoft.com/office/drawing/2014/chart" uri="{C3380CC4-5D6E-409C-BE32-E72D297353CC}">
                    <c16:uniqueId val="{00000000-4121-4E46-A91E-918A753D0872}"/>
                  </c:ext>
                </c:extLst>
              </c15:ser>
            </c15:filteredBarSeries>
          </c:ext>
        </c:extLst>
      </c:barChart>
      <c:catAx>
        <c:axId val="131525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315253631"/>
        <c:crosses val="autoZero"/>
        <c:auto val="1"/>
        <c:lblAlgn val="ctr"/>
        <c:lblOffset val="100"/>
        <c:noMultiLvlLbl val="0"/>
      </c:catAx>
      <c:valAx>
        <c:axId val="13152536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31525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a:t>Eficiencia de Inventarios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Gráficas!$A$69</c:f>
              <c:strCache>
                <c:ptCount val="1"/>
                <c:pt idx="0">
                  <c:v>RI en partes</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Gráficas!$B$67:$G$68</c:f>
              <c:multiLvlStrCache>
                <c:ptCount val="6"/>
                <c:lvl>
                  <c:pt idx="0">
                    <c:v>2005</c:v>
                  </c:pt>
                  <c:pt idx="1">
                    <c:v>2006</c:v>
                  </c:pt>
                  <c:pt idx="2">
                    <c:v>2007</c:v>
                  </c:pt>
                  <c:pt idx="3">
                    <c:v>2008</c:v>
                  </c:pt>
                  <c:pt idx="4">
                    <c:v>2009</c:v>
                  </c:pt>
                  <c:pt idx="5">
                    <c:v>Estándar (2009)</c:v>
                  </c:pt>
                </c:lvl>
                <c:lvl/>
              </c:multiLvlStrCache>
            </c:multiLvlStrRef>
          </c:cat>
          <c:val>
            <c:numRef>
              <c:f>Gráficas!$B$69:$G$69</c:f>
              <c:numCache>
                <c:formatCode>0.00</c:formatCode>
                <c:ptCount val="6"/>
                <c:pt idx="0">
                  <c:v>5.2210961534730327</c:v>
                </c:pt>
                <c:pt idx="1">
                  <c:v>5.138416906706456</c:v>
                </c:pt>
                <c:pt idx="2">
                  <c:v>5.2374253727382341</c:v>
                </c:pt>
                <c:pt idx="3">
                  <c:v>7.4206376290649931</c:v>
                </c:pt>
                <c:pt idx="4">
                  <c:v>7.4700819638459883</c:v>
                </c:pt>
                <c:pt idx="5">
                  <c:v>11.314321140731558</c:v>
                </c:pt>
              </c:numCache>
            </c:numRef>
          </c:val>
          <c:extLst>
            <c:ext xmlns:c16="http://schemas.microsoft.com/office/drawing/2014/chart" uri="{C3380CC4-5D6E-409C-BE32-E72D297353CC}">
              <c16:uniqueId val="{00000000-1A3F-42A7-89A5-577D03FEEB82}"/>
            </c:ext>
          </c:extLst>
        </c:ser>
        <c:ser>
          <c:idx val="1"/>
          <c:order val="1"/>
          <c:tx>
            <c:strRef>
              <c:f>Gráficas!$A$70</c:f>
              <c:strCache>
                <c:ptCount val="1"/>
                <c:pt idx="0">
                  <c:v>RI en proceso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Gráficas!$B$67:$G$68</c:f>
              <c:multiLvlStrCache>
                <c:ptCount val="6"/>
                <c:lvl>
                  <c:pt idx="0">
                    <c:v>2005</c:v>
                  </c:pt>
                  <c:pt idx="1">
                    <c:v>2006</c:v>
                  </c:pt>
                  <c:pt idx="2">
                    <c:v>2007</c:v>
                  </c:pt>
                  <c:pt idx="3">
                    <c:v>2008</c:v>
                  </c:pt>
                  <c:pt idx="4">
                    <c:v>2009</c:v>
                  </c:pt>
                  <c:pt idx="5">
                    <c:v>Estándar (2009)</c:v>
                  </c:pt>
                </c:lvl>
                <c:lvl/>
              </c:multiLvlStrCache>
            </c:multiLvlStrRef>
          </c:cat>
          <c:val>
            <c:numRef>
              <c:f>Gráficas!$B$70:$G$70</c:f>
              <c:numCache>
                <c:formatCode>0.00</c:formatCode>
                <c:ptCount val="6"/>
                <c:pt idx="0">
                  <c:v>49.421333538391245</c:v>
                </c:pt>
                <c:pt idx="1">
                  <c:v>68.791481587477833</c:v>
                </c:pt>
                <c:pt idx="2">
                  <c:v>75.505809956163233</c:v>
                </c:pt>
                <c:pt idx="3">
                  <c:v>104.26724092913015</c:v>
                </c:pt>
                <c:pt idx="4">
                  <c:v>100.18542564141494</c:v>
                </c:pt>
                <c:pt idx="5">
                  <c:v>46.261089987325732</c:v>
                </c:pt>
              </c:numCache>
            </c:numRef>
          </c:val>
          <c:extLst>
            <c:ext xmlns:c16="http://schemas.microsoft.com/office/drawing/2014/chart" uri="{C3380CC4-5D6E-409C-BE32-E72D297353CC}">
              <c16:uniqueId val="{00000001-1A3F-42A7-89A5-577D03FEEB82}"/>
            </c:ext>
          </c:extLst>
        </c:ser>
        <c:ser>
          <c:idx val="2"/>
          <c:order val="2"/>
          <c:tx>
            <c:strRef>
              <c:f>Gráficas!$A$71</c:f>
              <c:strCache>
                <c:ptCount val="1"/>
                <c:pt idx="0">
                  <c:v>RI terminado</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Gráficas!$B$67:$G$68</c:f>
              <c:multiLvlStrCache>
                <c:ptCount val="6"/>
                <c:lvl>
                  <c:pt idx="0">
                    <c:v>2005</c:v>
                  </c:pt>
                  <c:pt idx="1">
                    <c:v>2006</c:v>
                  </c:pt>
                  <c:pt idx="2">
                    <c:v>2007</c:v>
                  </c:pt>
                  <c:pt idx="3">
                    <c:v>2008</c:v>
                  </c:pt>
                  <c:pt idx="4">
                    <c:v>2009</c:v>
                  </c:pt>
                  <c:pt idx="5">
                    <c:v>Estándar (2009)</c:v>
                  </c:pt>
                </c:lvl>
                <c:lvl/>
              </c:multiLvlStrCache>
            </c:multiLvlStrRef>
          </c:cat>
          <c:val>
            <c:numRef>
              <c:f>Gráficas!$B$71:$G$71</c:f>
              <c:numCache>
                <c:formatCode>0.00</c:formatCode>
                <c:ptCount val="6"/>
                <c:pt idx="0">
                  <c:v>3.6844066311121009</c:v>
                </c:pt>
                <c:pt idx="1">
                  <c:v>3.2493667250840916</c:v>
                </c:pt>
                <c:pt idx="2">
                  <c:v>3.4677566301911651</c:v>
                </c:pt>
                <c:pt idx="3">
                  <c:v>4.9118702088272386</c:v>
                </c:pt>
                <c:pt idx="4">
                  <c:v>4.9708902429110715</c:v>
                </c:pt>
                <c:pt idx="5">
                  <c:v>1.9380873997769872</c:v>
                </c:pt>
              </c:numCache>
            </c:numRef>
          </c:val>
          <c:extLst>
            <c:ext xmlns:c16="http://schemas.microsoft.com/office/drawing/2014/chart" uri="{C3380CC4-5D6E-409C-BE32-E72D297353CC}">
              <c16:uniqueId val="{00000002-1A3F-42A7-89A5-577D03FEEB82}"/>
            </c:ext>
          </c:extLst>
        </c:ser>
        <c:dLbls>
          <c:dLblPos val="outEnd"/>
          <c:showLegendKey val="0"/>
          <c:showVal val="1"/>
          <c:showCatName val="0"/>
          <c:showSerName val="0"/>
          <c:showPercent val="0"/>
          <c:showBubbleSize val="0"/>
        </c:dLbls>
        <c:gapWidth val="219"/>
        <c:overlap val="-27"/>
        <c:axId val="941703343"/>
        <c:axId val="941707503"/>
      </c:barChart>
      <c:catAx>
        <c:axId val="9417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41707503"/>
        <c:crosses val="autoZero"/>
        <c:auto val="1"/>
        <c:lblAlgn val="ctr"/>
        <c:lblOffset val="100"/>
        <c:noMultiLvlLbl val="0"/>
      </c:catAx>
      <c:valAx>
        <c:axId val="9417075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417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a:t>Periodos Promedio</a:t>
            </a:r>
            <a:r>
              <a:rPr lang="es-DO" baseline="0"/>
              <a:t> de Inventarios</a:t>
            </a:r>
            <a:endParaRPr lang="es-DO"/>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Gráficas!$A$75</c:f>
              <c:strCache>
                <c:ptCount val="1"/>
                <c:pt idx="0">
                  <c:v>PPI en partes</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Gráficas!$B$74:$G$74</c:f>
              <c:strCache>
                <c:ptCount val="6"/>
                <c:pt idx="0">
                  <c:v>2005</c:v>
                </c:pt>
                <c:pt idx="1">
                  <c:v>2006</c:v>
                </c:pt>
                <c:pt idx="2">
                  <c:v>2007</c:v>
                </c:pt>
                <c:pt idx="3">
                  <c:v>2008</c:v>
                </c:pt>
                <c:pt idx="4">
                  <c:v>2009</c:v>
                </c:pt>
                <c:pt idx="5">
                  <c:v>Estándar (2009)</c:v>
                </c:pt>
              </c:strCache>
            </c:strRef>
          </c:cat>
          <c:val>
            <c:numRef>
              <c:f>Gráficas!$B$75:$G$75</c:f>
              <c:numCache>
                <c:formatCode>0.00</c:formatCode>
                <c:ptCount val="6"/>
                <c:pt idx="0">
                  <c:v>69.908691445417034</c:v>
                </c:pt>
                <c:pt idx="1">
                  <c:v>71.033551116418096</c:v>
                </c:pt>
                <c:pt idx="2">
                  <c:v>69.690730468426793</c:v>
                </c:pt>
                <c:pt idx="3">
                  <c:v>49.18714782276605</c:v>
                </c:pt>
                <c:pt idx="4">
                  <c:v>48.861578998268307</c:v>
                </c:pt>
                <c:pt idx="5">
                  <c:v>32.26</c:v>
                </c:pt>
              </c:numCache>
            </c:numRef>
          </c:val>
          <c:extLst>
            <c:ext xmlns:c16="http://schemas.microsoft.com/office/drawing/2014/chart" uri="{C3380CC4-5D6E-409C-BE32-E72D297353CC}">
              <c16:uniqueId val="{00000000-48B7-4118-B558-C6984B3EEA4B}"/>
            </c:ext>
          </c:extLst>
        </c:ser>
        <c:ser>
          <c:idx val="1"/>
          <c:order val="1"/>
          <c:tx>
            <c:strRef>
              <c:f>Gráficas!$A$76</c:f>
              <c:strCache>
                <c:ptCount val="1"/>
                <c:pt idx="0">
                  <c:v>PPI en proceso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Gráficas!$B$74:$G$74</c:f>
              <c:strCache>
                <c:ptCount val="6"/>
                <c:pt idx="0">
                  <c:v>2005</c:v>
                </c:pt>
                <c:pt idx="1">
                  <c:v>2006</c:v>
                </c:pt>
                <c:pt idx="2">
                  <c:v>2007</c:v>
                </c:pt>
                <c:pt idx="3">
                  <c:v>2008</c:v>
                </c:pt>
                <c:pt idx="4">
                  <c:v>2009</c:v>
                </c:pt>
                <c:pt idx="5">
                  <c:v>Estándar (2009)</c:v>
                </c:pt>
              </c:strCache>
            </c:strRef>
          </c:cat>
          <c:val>
            <c:numRef>
              <c:f>Gráficas!$B$76:$G$76</c:f>
              <c:numCache>
                <c:formatCode>0.00</c:formatCode>
                <c:ptCount val="6"/>
                <c:pt idx="0">
                  <c:v>7.3854745282512955</c:v>
                </c:pt>
                <c:pt idx="1">
                  <c:v>5.305889502261298</c:v>
                </c:pt>
                <c:pt idx="2">
                  <c:v>4.8340650899832713</c:v>
                </c:pt>
                <c:pt idx="3">
                  <c:v>3.5006201060608135</c:v>
                </c:pt>
                <c:pt idx="4">
                  <c:v>3.6432444905351109</c:v>
                </c:pt>
                <c:pt idx="5">
                  <c:v>7.89</c:v>
                </c:pt>
              </c:numCache>
            </c:numRef>
          </c:val>
          <c:extLst>
            <c:ext xmlns:c16="http://schemas.microsoft.com/office/drawing/2014/chart" uri="{C3380CC4-5D6E-409C-BE32-E72D297353CC}">
              <c16:uniqueId val="{00000001-48B7-4118-B558-C6984B3EEA4B}"/>
            </c:ext>
          </c:extLst>
        </c:ser>
        <c:ser>
          <c:idx val="2"/>
          <c:order val="2"/>
          <c:tx>
            <c:strRef>
              <c:f>Gráficas!$A$77</c:f>
              <c:strCache>
                <c:ptCount val="1"/>
                <c:pt idx="0">
                  <c:v>PPI terminado</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Gráficas!$B$74:$G$74</c:f>
              <c:strCache>
                <c:ptCount val="6"/>
                <c:pt idx="0">
                  <c:v>2005</c:v>
                </c:pt>
                <c:pt idx="1">
                  <c:v>2006</c:v>
                </c:pt>
                <c:pt idx="2">
                  <c:v>2007</c:v>
                </c:pt>
                <c:pt idx="3">
                  <c:v>2008</c:v>
                </c:pt>
                <c:pt idx="4">
                  <c:v>2009</c:v>
                </c:pt>
                <c:pt idx="5">
                  <c:v>Estándar (2009)</c:v>
                </c:pt>
              </c:strCache>
            </c:strRef>
          </c:cat>
          <c:val>
            <c:numRef>
              <c:f>Gráficas!$B$77:$G$77</c:f>
              <c:numCache>
                <c:formatCode>0.00</c:formatCode>
                <c:ptCount val="6"/>
                <c:pt idx="0">
                  <c:v>99.066155434051112</c:v>
                </c:pt>
                <c:pt idx="1">
                  <c:v>112.329580155516</c:v>
                </c:pt>
                <c:pt idx="2">
                  <c:v>105.2553679292883</c:v>
                </c:pt>
                <c:pt idx="3">
                  <c:v>74.309781098053008</c:v>
                </c:pt>
                <c:pt idx="4">
                  <c:v>73.427491287002809</c:v>
                </c:pt>
                <c:pt idx="5">
                  <c:v>188.33</c:v>
                </c:pt>
              </c:numCache>
            </c:numRef>
          </c:val>
          <c:extLst>
            <c:ext xmlns:c16="http://schemas.microsoft.com/office/drawing/2014/chart" uri="{C3380CC4-5D6E-409C-BE32-E72D297353CC}">
              <c16:uniqueId val="{00000002-48B7-4118-B558-C6984B3EEA4B}"/>
            </c:ext>
          </c:extLst>
        </c:ser>
        <c:dLbls>
          <c:dLblPos val="outEnd"/>
          <c:showLegendKey val="0"/>
          <c:showVal val="1"/>
          <c:showCatName val="0"/>
          <c:showSerName val="0"/>
          <c:showPercent val="0"/>
          <c:showBubbleSize val="0"/>
        </c:dLbls>
        <c:gapWidth val="219"/>
        <c:overlap val="-27"/>
        <c:axId val="941710415"/>
        <c:axId val="941699599"/>
      </c:barChart>
      <c:catAx>
        <c:axId val="941710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41699599"/>
        <c:crosses val="autoZero"/>
        <c:auto val="1"/>
        <c:lblAlgn val="ctr"/>
        <c:lblOffset val="100"/>
        <c:noMultiLvlLbl val="0"/>
      </c:catAx>
      <c:valAx>
        <c:axId val="94169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941710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s-DO" sz="1400" b="1"/>
              <a:t>Análisis de Estructura</a:t>
            </a:r>
            <a:r>
              <a:rPr lang="es-DO" sz="1400" b="1" baseline="0"/>
              <a:t> Financiera</a:t>
            </a:r>
            <a:endParaRPr lang="es-DO" sz="1400" b="1"/>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strRef>
              <c:f>Gráficas!$AA$12</c:f>
              <c:strCache>
                <c:ptCount val="1"/>
                <c:pt idx="0">
                  <c:v>Patrimonio de los accionistas</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Gráficas!$AB$11:$AG$11</c:f>
              <c:strCache>
                <c:ptCount val="6"/>
                <c:pt idx="0">
                  <c:v>2005</c:v>
                </c:pt>
                <c:pt idx="1">
                  <c:v>2006</c:v>
                </c:pt>
                <c:pt idx="2">
                  <c:v>2007</c:v>
                </c:pt>
                <c:pt idx="3">
                  <c:v>2008</c:v>
                </c:pt>
                <c:pt idx="4">
                  <c:v>2009</c:v>
                </c:pt>
                <c:pt idx="5">
                  <c:v>Estándar (2009)</c:v>
                </c:pt>
              </c:strCache>
            </c:strRef>
          </c:cat>
          <c:val>
            <c:numRef>
              <c:f>Gráficas!$AB$12:$AG$12</c:f>
              <c:numCache>
                <c:formatCode>0.00%</c:formatCode>
                <c:ptCount val="6"/>
                <c:pt idx="0">
                  <c:v>0.37055837563451777</c:v>
                </c:pt>
                <c:pt idx="1">
                  <c:v>0.30237147930311614</c:v>
                </c:pt>
                <c:pt idx="2">
                  <c:v>0.29268463459645899</c:v>
                </c:pt>
                <c:pt idx="3">
                  <c:v>0.34860012715511335</c:v>
                </c:pt>
                <c:pt idx="4">
                  <c:v>0.36957045814839068</c:v>
                </c:pt>
                <c:pt idx="5">
                  <c:v>0.50270000000000004</c:v>
                </c:pt>
              </c:numCache>
            </c:numRef>
          </c:val>
          <c:extLst>
            <c:ext xmlns:c16="http://schemas.microsoft.com/office/drawing/2014/chart" uri="{C3380CC4-5D6E-409C-BE32-E72D297353CC}">
              <c16:uniqueId val="{00000000-FF23-4722-8DD2-E71F72A0EFB6}"/>
            </c:ext>
          </c:extLst>
        </c:ser>
        <c:ser>
          <c:idx val="1"/>
          <c:order val="1"/>
          <c:tx>
            <c:strRef>
              <c:f>Gráficas!$AA$13</c:f>
              <c:strCache>
                <c:ptCount val="1"/>
                <c:pt idx="0">
                  <c:v>Deuda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Gráficas!$AB$11:$AG$11</c:f>
              <c:strCache>
                <c:ptCount val="6"/>
                <c:pt idx="0">
                  <c:v>2005</c:v>
                </c:pt>
                <c:pt idx="1">
                  <c:v>2006</c:v>
                </c:pt>
                <c:pt idx="2">
                  <c:v>2007</c:v>
                </c:pt>
                <c:pt idx="3">
                  <c:v>2008</c:v>
                </c:pt>
                <c:pt idx="4">
                  <c:v>2009</c:v>
                </c:pt>
                <c:pt idx="5">
                  <c:v>Estándar (2009)</c:v>
                </c:pt>
              </c:strCache>
            </c:strRef>
          </c:cat>
          <c:val>
            <c:numRef>
              <c:f>Gráficas!$AB$13:$AG$13</c:f>
              <c:numCache>
                <c:formatCode>0.00%</c:formatCode>
                <c:ptCount val="6"/>
                <c:pt idx="0">
                  <c:v>0.42639593908629442</c:v>
                </c:pt>
                <c:pt idx="1">
                  <c:v>0.46693969070061592</c:v>
                </c:pt>
                <c:pt idx="2">
                  <c:v>0.52071426160290391</c:v>
                </c:pt>
                <c:pt idx="3">
                  <c:v>0.47000698250186812</c:v>
                </c:pt>
                <c:pt idx="4">
                  <c:v>0.47332187965784422</c:v>
                </c:pt>
                <c:pt idx="5">
                  <c:v>0.38500000000000001</c:v>
                </c:pt>
              </c:numCache>
            </c:numRef>
          </c:val>
          <c:extLst>
            <c:ext xmlns:c16="http://schemas.microsoft.com/office/drawing/2014/chart" uri="{C3380CC4-5D6E-409C-BE32-E72D297353CC}">
              <c16:uniqueId val="{00000001-FF23-4722-8DD2-E71F72A0EFB6}"/>
            </c:ext>
          </c:extLst>
        </c:ser>
        <c:ser>
          <c:idx val="2"/>
          <c:order val="2"/>
          <c:tx>
            <c:strRef>
              <c:f>Gráficas!$AA$14</c:f>
              <c:strCache>
                <c:ptCount val="1"/>
                <c:pt idx="0">
                  <c:v>Cuentas por Pagar</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Gráficas!$AB$11:$AG$11</c:f>
              <c:strCache>
                <c:ptCount val="6"/>
                <c:pt idx="0">
                  <c:v>2005</c:v>
                </c:pt>
                <c:pt idx="1">
                  <c:v>2006</c:v>
                </c:pt>
                <c:pt idx="2">
                  <c:v>2007</c:v>
                </c:pt>
                <c:pt idx="3">
                  <c:v>2008</c:v>
                </c:pt>
                <c:pt idx="4">
                  <c:v>2009</c:v>
                </c:pt>
                <c:pt idx="5">
                  <c:v>Estándar (2009)</c:v>
                </c:pt>
              </c:strCache>
            </c:strRef>
          </c:cat>
          <c:val>
            <c:numRef>
              <c:f>Gráficas!$AB$14:$AG$14</c:f>
              <c:numCache>
                <c:formatCode>0.00%</c:formatCode>
                <c:ptCount val="6"/>
                <c:pt idx="0">
                  <c:v>0.20304568527918782</c:v>
                </c:pt>
                <c:pt idx="1">
                  <c:v>0.23068882999626797</c:v>
                </c:pt>
                <c:pt idx="2">
                  <c:v>0.18660110380063716</c:v>
                </c:pt>
                <c:pt idx="3">
                  <c:v>0.18139289022284544</c:v>
                </c:pt>
                <c:pt idx="4">
                  <c:v>0.1571076621937651</c:v>
                </c:pt>
                <c:pt idx="5">
                  <c:v>0.1123</c:v>
                </c:pt>
              </c:numCache>
            </c:numRef>
          </c:val>
          <c:extLst>
            <c:ext xmlns:c16="http://schemas.microsoft.com/office/drawing/2014/chart" uri="{C3380CC4-5D6E-409C-BE32-E72D297353CC}">
              <c16:uniqueId val="{00000002-FF23-4722-8DD2-E71F72A0EFB6}"/>
            </c:ext>
          </c:extLst>
        </c:ser>
        <c:dLbls>
          <c:dLblPos val="ctr"/>
          <c:showLegendKey val="0"/>
          <c:showVal val="1"/>
          <c:showCatName val="0"/>
          <c:showSerName val="0"/>
          <c:showPercent val="0"/>
          <c:showBubbleSize val="0"/>
        </c:dLbls>
        <c:gapWidth val="150"/>
        <c:overlap val="100"/>
        <c:axId val="1553013423"/>
        <c:axId val="1553013839"/>
      </c:barChart>
      <c:catAx>
        <c:axId val="155301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553013839"/>
        <c:crosses val="autoZero"/>
        <c:auto val="1"/>
        <c:lblAlgn val="ctr"/>
        <c:lblOffset val="100"/>
        <c:noMultiLvlLbl val="0"/>
      </c:catAx>
      <c:valAx>
        <c:axId val="15530138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553013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withinLinear" id="14">
  <a:schemeClr val="accent1"/>
</cs:colorStyle>
</file>

<file path=xl/charts/colors19.xml><?xml version="1.0" encoding="utf-8"?>
<cs:colorStyle xmlns:cs="http://schemas.microsoft.com/office/drawing/2012/chartStyle" xmlns:a="http://schemas.openxmlformats.org/drawingml/2006/main" meth="withinLinear" id="14">
  <a:schemeClr val="accent1"/>
</cs:colorStyle>
</file>

<file path=xl/charts/colors20.xml><?xml version="1.0" encoding="utf-8"?>
<cs:colorStyle xmlns:cs="http://schemas.microsoft.com/office/drawing/2012/chartStyle" xmlns:a="http://schemas.openxmlformats.org/drawingml/2006/main" meth="withinLinear" id="14">
  <a:schemeClr val="accent1"/>
</cs:colorStyle>
</file>

<file path=xl/charts/colors21.xml><?xml version="1.0" encoding="utf-8"?>
<cs:colorStyle xmlns:cs="http://schemas.microsoft.com/office/drawing/2012/chartStyle" xmlns:a="http://schemas.openxmlformats.org/drawingml/2006/main" meth="withinLinear" id="14">
  <a:schemeClr val="accent1"/>
</cs:colorStyle>
</file>

<file path=xl/charts/colors22.xml><?xml version="1.0" encoding="utf-8"?>
<cs:colorStyle xmlns:cs="http://schemas.microsoft.com/office/drawing/2012/chartStyle" xmlns:a="http://schemas.openxmlformats.org/drawingml/2006/main" meth="withinLinear" id="14">
  <a:schemeClr val="accent1"/>
</cs:colorStyle>
</file>

<file path=xl/charts/colors23.xml><?xml version="1.0" encoding="utf-8"?>
<cs:colorStyle xmlns:cs="http://schemas.microsoft.com/office/drawing/2012/chartStyle" xmlns:a="http://schemas.openxmlformats.org/drawingml/2006/main" meth="withinLinear" id="14">
  <a:schemeClr val="accent1"/>
</cs:colorStyle>
</file>

<file path=xl/charts/colors2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6</xdr:col>
      <xdr:colOff>182880</xdr:colOff>
      <xdr:row>42</xdr:row>
      <xdr:rowOff>118110</xdr:rowOff>
    </xdr:from>
    <xdr:to>
      <xdr:col>11</xdr:col>
      <xdr:colOff>30480</xdr:colOff>
      <xdr:row>63</xdr:row>
      <xdr:rowOff>7620</xdr:rowOff>
    </xdr:to>
    <xdr:graphicFrame macro="">
      <xdr:nvGraphicFramePr>
        <xdr:cNvPr id="2" name="Gráfico 1">
          <a:extLst>
            <a:ext uri="{FF2B5EF4-FFF2-40B4-BE49-F238E27FC236}">
              <a16:creationId xmlns:a16="http://schemas.microsoft.com/office/drawing/2014/main" id="{D8105970-35A2-4695-BD96-5CC072D1E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139418</xdr:colOff>
      <xdr:row>63</xdr:row>
      <xdr:rowOff>102870</xdr:rowOff>
    </xdr:from>
    <xdr:to>
      <xdr:col>12</xdr:col>
      <xdr:colOff>1406071</xdr:colOff>
      <xdr:row>82</xdr:row>
      <xdr:rowOff>15240</xdr:rowOff>
    </xdr:to>
    <xdr:graphicFrame macro="">
      <xdr:nvGraphicFramePr>
        <xdr:cNvPr id="4" name="Gráfico 2">
          <a:extLst>
            <a:ext uri="{FF2B5EF4-FFF2-40B4-BE49-F238E27FC236}">
              <a16:creationId xmlns:a16="http://schemas.microsoft.com/office/drawing/2014/main" id="{FD649E5B-5C28-4C82-A358-A38F513C14ED}"/>
            </a:ext>
            <a:ext uri="{147F2762-F138-4A5C-976F-8EAC2B608ADB}">
              <a16:predDERef xmlns:a16="http://schemas.microsoft.com/office/drawing/2014/main" pred="{D8105970-35A2-4695-BD96-5CC072D1E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441052</xdr:colOff>
      <xdr:row>70</xdr:row>
      <xdr:rowOff>72572</xdr:rowOff>
    </xdr:from>
    <xdr:to>
      <xdr:col>6</xdr:col>
      <xdr:colOff>554989</xdr:colOff>
      <xdr:row>89</xdr:row>
      <xdr:rowOff>122101</xdr:rowOff>
    </xdr:to>
    <xdr:graphicFrame macro="">
      <xdr:nvGraphicFramePr>
        <xdr:cNvPr id="5" name="Gráfico 3">
          <a:extLst>
            <a:ext uri="{FF2B5EF4-FFF2-40B4-BE49-F238E27FC236}">
              <a16:creationId xmlns:a16="http://schemas.microsoft.com/office/drawing/2014/main" id="{7795CC7D-998D-4BFF-8308-35E49DA6BC7B}"/>
            </a:ext>
            <a:ext uri="{147F2762-F138-4A5C-976F-8EAC2B608ADB}">
              <a16:predDERef xmlns:a16="http://schemas.microsoft.com/office/drawing/2014/main" pred="{FD649E5B-5C28-4C82-A358-A38F513C1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918483</xdr:colOff>
      <xdr:row>90</xdr:row>
      <xdr:rowOff>34018</xdr:rowOff>
    </xdr:from>
    <xdr:to>
      <xdr:col>8</xdr:col>
      <xdr:colOff>1054553</xdr:colOff>
      <xdr:row>112</xdr:row>
      <xdr:rowOff>102053</xdr:rowOff>
    </xdr:to>
    <xdr:graphicFrame macro="">
      <xdr:nvGraphicFramePr>
        <xdr:cNvPr id="3" name="Chart 2">
          <a:extLst>
            <a:ext uri="{FF2B5EF4-FFF2-40B4-BE49-F238E27FC236}">
              <a16:creationId xmlns:a16="http://schemas.microsoft.com/office/drawing/2014/main" id="{C56541CA-2E3E-E7C3-2544-E06029FD4641}"/>
            </a:ext>
            <a:ext uri="{147F2762-F138-4A5C-976F-8EAC2B608ADB}">
              <a16:predDERef xmlns:a16="http://schemas.microsoft.com/office/drawing/2014/main" pred="{7795CC7D-998D-4BFF-8308-35E49DA6B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543620</xdr:colOff>
      <xdr:row>4</xdr:row>
      <xdr:rowOff>38946</xdr:rowOff>
    </xdr:from>
    <xdr:to>
      <xdr:col>12</xdr:col>
      <xdr:colOff>617220</xdr:colOff>
      <xdr:row>18</xdr:row>
      <xdr:rowOff>160020</xdr:rowOff>
    </xdr:to>
    <xdr:graphicFrame macro="">
      <xdr:nvGraphicFramePr>
        <xdr:cNvPr id="10" name="Gráfico 1">
          <a:extLst>
            <a:ext uri="{FF2B5EF4-FFF2-40B4-BE49-F238E27FC236}">
              <a16:creationId xmlns:a16="http://schemas.microsoft.com/office/drawing/2014/main" id="{1C6AAD7C-55CC-40A0-91AF-5F2BC8863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997859</xdr:colOff>
      <xdr:row>35</xdr:row>
      <xdr:rowOff>125236</xdr:rowOff>
    </xdr:from>
    <xdr:to>
      <xdr:col>15</xdr:col>
      <xdr:colOff>303390</xdr:colOff>
      <xdr:row>50</xdr:row>
      <xdr:rowOff>118684</xdr:rowOff>
    </xdr:to>
    <xdr:graphicFrame macro="">
      <xdr:nvGraphicFramePr>
        <xdr:cNvPr id="5" name="Chart 4">
          <a:extLst>
            <a:ext uri="{FF2B5EF4-FFF2-40B4-BE49-F238E27FC236}">
              <a16:creationId xmlns:a16="http://schemas.microsoft.com/office/drawing/2014/main" id="{ABA75533-C8D8-D9D9-1FE4-A1644EE400FF}"/>
            </a:ext>
            <a:ext uri="{147F2762-F138-4A5C-976F-8EAC2B608ADB}">
              <a16:predDERef xmlns:a16="http://schemas.microsoft.com/office/drawing/2014/main" pred="{1C6AAD7C-55CC-40A0-91AF-5F2BC8863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745872</xdr:colOff>
      <xdr:row>34</xdr:row>
      <xdr:rowOff>161270</xdr:rowOff>
    </xdr:from>
    <xdr:to>
      <xdr:col>9</xdr:col>
      <xdr:colOff>332619</xdr:colOff>
      <xdr:row>57</xdr:row>
      <xdr:rowOff>40318</xdr:rowOff>
    </xdr:to>
    <xdr:graphicFrame macro="">
      <xdr:nvGraphicFramePr>
        <xdr:cNvPr id="8" name="Chart 7">
          <a:extLst>
            <a:ext uri="{FF2B5EF4-FFF2-40B4-BE49-F238E27FC236}">
              <a16:creationId xmlns:a16="http://schemas.microsoft.com/office/drawing/2014/main" id="{23B71CCB-F237-0F9D-E722-2E9E5DA6FDFF}"/>
            </a:ext>
            <a:ext uri="{147F2762-F138-4A5C-976F-8EAC2B608ADB}">
              <a16:predDERef xmlns:a16="http://schemas.microsoft.com/office/drawing/2014/main" pred="{ABA75533-C8D8-D9D9-1FE4-A1644EE40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11752</xdr:colOff>
      <xdr:row>36</xdr:row>
      <xdr:rowOff>105361</xdr:rowOff>
    </xdr:from>
    <xdr:to>
      <xdr:col>16</xdr:col>
      <xdr:colOff>553475</xdr:colOff>
      <xdr:row>57</xdr:row>
      <xdr:rowOff>116246</xdr:rowOff>
    </xdr:to>
    <xdr:graphicFrame macro="">
      <xdr:nvGraphicFramePr>
        <xdr:cNvPr id="2" name="Chart 1">
          <a:extLst>
            <a:ext uri="{FF2B5EF4-FFF2-40B4-BE49-F238E27FC236}">
              <a16:creationId xmlns:a16="http://schemas.microsoft.com/office/drawing/2014/main" id="{404A753D-0775-634E-4B3B-30F78C8FC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286774</xdr:colOff>
      <xdr:row>37</xdr:row>
      <xdr:rowOff>153629</xdr:rowOff>
    </xdr:from>
    <xdr:to>
      <xdr:col>7</xdr:col>
      <xdr:colOff>317500</xdr:colOff>
      <xdr:row>61</xdr:row>
      <xdr:rowOff>71693</xdr:rowOff>
    </xdr:to>
    <xdr:graphicFrame macro="">
      <xdr:nvGraphicFramePr>
        <xdr:cNvPr id="3" name="Chart 2">
          <a:extLst>
            <a:ext uri="{FF2B5EF4-FFF2-40B4-BE49-F238E27FC236}">
              <a16:creationId xmlns:a16="http://schemas.microsoft.com/office/drawing/2014/main" id="{9AB2FB9D-B7F7-47AA-0CC9-5F1B56199FED}"/>
            </a:ext>
            <a:ext uri="{147F2762-F138-4A5C-976F-8EAC2B608ADB}">
              <a16:predDERef xmlns:a16="http://schemas.microsoft.com/office/drawing/2014/main" pred="{404A753D-0775-634E-4B3B-30F78C8FC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893703</xdr:colOff>
      <xdr:row>73</xdr:row>
      <xdr:rowOff>122297</xdr:rowOff>
    </xdr:from>
    <xdr:to>
      <xdr:col>6</xdr:col>
      <xdr:colOff>1024871</xdr:colOff>
      <xdr:row>93</xdr:row>
      <xdr:rowOff>184251</xdr:rowOff>
    </xdr:to>
    <xdr:graphicFrame macro="">
      <xdr:nvGraphicFramePr>
        <xdr:cNvPr id="110" name="Gráfico 1">
          <a:extLst>
            <a:ext uri="{FF2B5EF4-FFF2-40B4-BE49-F238E27FC236}">
              <a16:creationId xmlns:a16="http://schemas.microsoft.com/office/drawing/2014/main" id="{63842B37-EEB8-4DF1-A80D-F015798AA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639705</xdr:colOff>
      <xdr:row>38</xdr:row>
      <xdr:rowOff>119474</xdr:rowOff>
    </xdr:from>
    <xdr:to>
      <xdr:col>8</xdr:col>
      <xdr:colOff>3621852</xdr:colOff>
      <xdr:row>51</xdr:row>
      <xdr:rowOff>141111</xdr:rowOff>
    </xdr:to>
    <xdr:graphicFrame macro="">
      <xdr:nvGraphicFramePr>
        <xdr:cNvPr id="142" name="Gráfico 141">
          <a:extLst>
            <a:ext uri="{FF2B5EF4-FFF2-40B4-BE49-F238E27FC236}">
              <a16:creationId xmlns:a16="http://schemas.microsoft.com/office/drawing/2014/main" id="{520218A2-FA6F-460A-B4FB-D7B31E93D467}"/>
            </a:ext>
            <a:ext uri="{147F2762-F138-4A5C-976F-8EAC2B608ADB}">
              <a16:predDERef xmlns:a16="http://schemas.microsoft.com/office/drawing/2014/main" pred="{63842B37-EEB8-4DF1-A80D-F015798A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3715927</xdr:colOff>
      <xdr:row>38</xdr:row>
      <xdr:rowOff>37629</xdr:rowOff>
    </xdr:from>
    <xdr:to>
      <xdr:col>14</xdr:col>
      <xdr:colOff>460963</xdr:colOff>
      <xdr:row>53</xdr:row>
      <xdr:rowOff>9407</xdr:rowOff>
    </xdr:to>
    <xdr:graphicFrame macro="">
      <xdr:nvGraphicFramePr>
        <xdr:cNvPr id="161" name="Gráfico 160">
          <a:extLst>
            <a:ext uri="{FF2B5EF4-FFF2-40B4-BE49-F238E27FC236}">
              <a16:creationId xmlns:a16="http://schemas.microsoft.com/office/drawing/2014/main" id="{1A25DC60-0434-47A4-A707-0A984D67BEA2}"/>
            </a:ext>
            <a:ext uri="{147F2762-F138-4A5C-976F-8EAC2B608ADB}">
              <a16:predDERef xmlns:a16="http://schemas.microsoft.com/office/drawing/2014/main" pred="{520218A2-FA6F-460A-B4FB-D7B31E93D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413139</xdr:colOff>
      <xdr:row>54</xdr:row>
      <xdr:rowOff>152705</xdr:rowOff>
    </xdr:from>
    <xdr:to>
      <xdr:col>25</xdr:col>
      <xdr:colOff>553571</xdr:colOff>
      <xdr:row>77</xdr:row>
      <xdr:rowOff>94129</xdr:rowOff>
    </xdr:to>
    <xdr:graphicFrame macro="">
      <xdr:nvGraphicFramePr>
        <xdr:cNvPr id="6" name="Gráfico 2">
          <a:extLst>
            <a:ext uri="{FF2B5EF4-FFF2-40B4-BE49-F238E27FC236}">
              <a16:creationId xmlns:a16="http://schemas.microsoft.com/office/drawing/2014/main" id="{180C2DEB-3E80-461C-A92B-EB5F54E11E60}"/>
            </a:ext>
            <a:ext uri="{147F2762-F138-4A5C-976F-8EAC2B608ADB}">
              <a16:predDERef xmlns:a16="http://schemas.microsoft.com/office/drawing/2014/main" pred="{9B89358D-4860-4D99-A1F7-200C09FFB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653030</xdr:colOff>
      <xdr:row>35</xdr:row>
      <xdr:rowOff>79028</xdr:rowOff>
    </xdr:from>
    <xdr:to>
      <xdr:col>21</xdr:col>
      <xdr:colOff>38982</xdr:colOff>
      <xdr:row>55</xdr:row>
      <xdr:rowOff>69382</xdr:rowOff>
    </xdr:to>
    <xdr:graphicFrame macro="">
      <xdr:nvGraphicFramePr>
        <xdr:cNvPr id="35" name="Chart 3">
          <a:extLst>
            <a:ext uri="{FF2B5EF4-FFF2-40B4-BE49-F238E27FC236}">
              <a16:creationId xmlns:a16="http://schemas.microsoft.com/office/drawing/2014/main" id="{197FF19D-5FBF-4F4D-BCE1-28AA57D2F5BC}"/>
            </a:ext>
            <a:ext uri="{147F2762-F138-4A5C-976F-8EAC2B608ADB}">
              <a16:predDERef xmlns:a16="http://schemas.microsoft.com/office/drawing/2014/main" pred="{180C2DEB-3E80-461C-A92B-EB5F54E11E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742950</xdr:colOff>
      <xdr:row>28</xdr:row>
      <xdr:rowOff>47625</xdr:rowOff>
    </xdr:from>
    <xdr:to>
      <xdr:col>12</xdr:col>
      <xdr:colOff>647700</xdr:colOff>
      <xdr:row>42</xdr:row>
      <xdr:rowOff>133350</xdr:rowOff>
    </xdr:to>
    <xdr:graphicFrame macro="">
      <xdr:nvGraphicFramePr>
        <xdr:cNvPr id="5" name="Chart 4">
          <a:extLst>
            <a:ext uri="{FF2B5EF4-FFF2-40B4-BE49-F238E27FC236}">
              <a16:creationId xmlns:a16="http://schemas.microsoft.com/office/drawing/2014/main" id="{A3CF882F-DD81-CE56-4B19-BA3C89AD77B4}"/>
            </a:ext>
            <a:ext uri="{147F2762-F138-4A5C-976F-8EAC2B608ADB}">
              <a16:predDERef xmlns:a16="http://schemas.microsoft.com/office/drawing/2014/main" pred="{197FF19D-5FBF-4F4D-BCE1-28AA57D2F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165906</xdr:colOff>
      <xdr:row>42</xdr:row>
      <xdr:rowOff>148848</xdr:rowOff>
    </xdr:from>
    <xdr:to>
      <xdr:col>12</xdr:col>
      <xdr:colOff>654412</xdr:colOff>
      <xdr:row>55</xdr:row>
      <xdr:rowOff>68869</xdr:rowOff>
    </xdr:to>
    <xdr:graphicFrame macro="">
      <xdr:nvGraphicFramePr>
        <xdr:cNvPr id="68" name="Gráfico 52">
          <a:extLst>
            <a:ext uri="{FF2B5EF4-FFF2-40B4-BE49-F238E27FC236}">
              <a16:creationId xmlns:a16="http://schemas.microsoft.com/office/drawing/2014/main" id="{9330355C-E747-4389-A74C-2E65396AD54C}"/>
            </a:ext>
            <a:ext uri="{147F2762-F138-4A5C-976F-8EAC2B608ADB}">
              <a16:predDERef xmlns:a16="http://schemas.microsoft.com/office/drawing/2014/main" pred="{A3CF882F-DD81-CE56-4B19-BA3C89AD7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150784</xdr:colOff>
      <xdr:row>55</xdr:row>
      <xdr:rowOff>59167</xdr:rowOff>
    </xdr:from>
    <xdr:to>
      <xdr:col>15</xdr:col>
      <xdr:colOff>398144</xdr:colOff>
      <xdr:row>77</xdr:row>
      <xdr:rowOff>13335</xdr:rowOff>
    </xdr:to>
    <xdr:graphicFrame macro="">
      <xdr:nvGraphicFramePr>
        <xdr:cNvPr id="24" name="Gráfico 25">
          <a:extLst>
            <a:ext uri="{FF2B5EF4-FFF2-40B4-BE49-F238E27FC236}">
              <a16:creationId xmlns:a16="http://schemas.microsoft.com/office/drawing/2014/main" id="{16ABF45A-192C-4B01-B542-BED6F0E1ADC7}"/>
            </a:ext>
            <a:ext uri="{147F2762-F138-4A5C-976F-8EAC2B608ADB}">
              <a16:predDERef xmlns:a16="http://schemas.microsoft.com/office/drawing/2014/main" pred="{9330355C-E747-4389-A74C-2E65396AD5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403821</xdr:colOff>
      <xdr:row>76</xdr:row>
      <xdr:rowOff>184681</xdr:rowOff>
    </xdr:from>
    <xdr:to>
      <xdr:col>20</xdr:col>
      <xdr:colOff>503705</xdr:colOff>
      <xdr:row>99</xdr:row>
      <xdr:rowOff>40340</xdr:rowOff>
    </xdr:to>
    <xdr:graphicFrame macro="">
      <xdr:nvGraphicFramePr>
        <xdr:cNvPr id="48" name="Gráfico 56">
          <a:extLst>
            <a:ext uri="{FF2B5EF4-FFF2-40B4-BE49-F238E27FC236}">
              <a16:creationId xmlns:a16="http://schemas.microsoft.com/office/drawing/2014/main" id="{D29FE6B9-1330-4A8D-9A42-80F1D2C5092B}"/>
            </a:ext>
            <a:ext uri="{147F2762-F138-4A5C-976F-8EAC2B608ADB}">
              <a16:predDERef xmlns:a16="http://schemas.microsoft.com/office/drawing/2014/main" pred="{16ABF45A-192C-4B01-B542-BED6F0E1AD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529888</xdr:colOff>
      <xdr:row>10</xdr:row>
      <xdr:rowOff>123825</xdr:rowOff>
    </xdr:from>
    <xdr:to>
      <xdr:col>26</xdr:col>
      <xdr:colOff>2096621</xdr:colOff>
      <xdr:row>32</xdr:row>
      <xdr:rowOff>3174</xdr:rowOff>
    </xdr:to>
    <xdr:graphicFrame macro="">
      <xdr:nvGraphicFramePr>
        <xdr:cNvPr id="11" name="Gráfico 10">
          <a:extLst>
            <a:ext uri="{FF2B5EF4-FFF2-40B4-BE49-F238E27FC236}">
              <a16:creationId xmlns:a16="http://schemas.microsoft.com/office/drawing/2014/main" id="{73C1316D-D83F-45B5-A95B-7A1A4ED90854}"/>
            </a:ext>
            <a:ext uri="{147F2762-F138-4A5C-976F-8EAC2B608ADB}">
              <a16:predDERef xmlns:a16="http://schemas.microsoft.com/office/drawing/2014/main" pred="{D29FE6B9-1330-4A8D-9A42-80F1D2C50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638175</xdr:colOff>
      <xdr:row>22</xdr:row>
      <xdr:rowOff>19050</xdr:rowOff>
    </xdr:from>
    <xdr:to>
      <xdr:col>19</xdr:col>
      <xdr:colOff>533400</xdr:colOff>
      <xdr:row>35</xdr:row>
      <xdr:rowOff>95250</xdr:rowOff>
    </xdr:to>
    <xdr:graphicFrame macro="">
      <xdr:nvGraphicFramePr>
        <xdr:cNvPr id="49" name="Gráfico 3">
          <a:extLst>
            <a:ext uri="{FF2B5EF4-FFF2-40B4-BE49-F238E27FC236}">
              <a16:creationId xmlns:a16="http://schemas.microsoft.com/office/drawing/2014/main" id="{CA614765-25A5-4450-B068-AFE4B3487D0A}"/>
            </a:ext>
            <a:ext uri="{147F2762-F138-4A5C-976F-8EAC2B608ADB}">
              <a16:predDERef xmlns:a16="http://schemas.microsoft.com/office/drawing/2014/main" pred="{73C1316D-D83F-45B5-A95B-7A1A4ED90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851647</xdr:colOff>
      <xdr:row>3</xdr:row>
      <xdr:rowOff>197224</xdr:rowOff>
    </xdr:from>
    <xdr:to>
      <xdr:col>13</xdr:col>
      <xdr:colOff>76201</xdr:colOff>
      <xdr:row>25</xdr:row>
      <xdr:rowOff>17929</xdr:rowOff>
    </xdr:to>
    <xdr:graphicFrame macro="">
      <xdr:nvGraphicFramePr>
        <xdr:cNvPr id="50" name="Gráfico 7">
          <a:extLst>
            <a:ext uri="{FF2B5EF4-FFF2-40B4-BE49-F238E27FC236}">
              <a16:creationId xmlns:a16="http://schemas.microsoft.com/office/drawing/2014/main" id="{FF37AFD1-3ECC-4D09-8056-CE36EC60689C}"/>
            </a:ext>
            <a:ext uri="{147F2762-F138-4A5C-976F-8EAC2B608ADB}">
              <a16:predDERef xmlns:a16="http://schemas.microsoft.com/office/drawing/2014/main" pred="{CA614765-25A5-4450-B068-AFE4B3487D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417195</xdr:colOff>
      <xdr:row>76</xdr:row>
      <xdr:rowOff>169545</xdr:rowOff>
    </xdr:from>
    <xdr:to>
      <xdr:col>11</xdr:col>
      <xdr:colOff>405765</xdr:colOff>
      <xdr:row>97</xdr:row>
      <xdr:rowOff>53340</xdr:rowOff>
    </xdr:to>
    <xdr:graphicFrame macro="">
      <xdr:nvGraphicFramePr>
        <xdr:cNvPr id="9" name="Gráfico 8">
          <a:extLst>
            <a:ext uri="{FF2B5EF4-FFF2-40B4-BE49-F238E27FC236}">
              <a16:creationId xmlns:a16="http://schemas.microsoft.com/office/drawing/2014/main" id="{FA3836BE-B136-4F8B-AE86-1F689213CBD9}"/>
            </a:ext>
            <a:ext uri="{147F2762-F138-4A5C-976F-8EAC2B608ADB}">
              <a16:predDERef xmlns:a16="http://schemas.microsoft.com/office/drawing/2014/main" pred="{FF37AFD1-3ECC-4D09-8056-CE36EC606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3810</xdr:colOff>
      <xdr:row>77</xdr:row>
      <xdr:rowOff>0</xdr:rowOff>
    </xdr:from>
    <xdr:to>
      <xdr:col>4</xdr:col>
      <xdr:colOff>407670</xdr:colOff>
      <xdr:row>97</xdr:row>
      <xdr:rowOff>85725</xdr:rowOff>
    </xdr:to>
    <xdr:graphicFrame macro="">
      <xdr:nvGraphicFramePr>
        <xdr:cNvPr id="13" name="Gráfico 12">
          <a:extLst>
            <a:ext uri="{FF2B5EF4-FFF2-40B4-BE49-F238E27FC236}">
              <a16:creationId xmlns:a16="http://schemas.microsoft.com/office/drawing/2014/main" id="{E0A27C77-1984-4A35-AB74-297A729CD756}"/>
            </a:ext>
            <a:ext uri="{147F2762-F138-4A5C-976F-8EAC2B608ADB}">
              <a16:predDERef xmlns:a16="http://schemas.microsoft.com/office/drawing/2014/main" pred="{FA3836BE-B136-4F8B-AE86-1F689213C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56589</xdr:colOff>
      <xdr:row>32</xdr:row>
      <xdr:rowOff>70036</xdr:rowOff>
    </xdr:from>
    <xdr:to>
      <xdr:col>28</xdr:col>
      <xdr:colOff>421341</xdr:colOff>
      <xdr:row>55</xdr:row>
      <xdr:rowOff>16249</xdr:rowOff>
    </xdr:to>
    <xdr:graphicFrame macro="">
      <xdr:nvGraphicFramePr>
        <xdr:cNvPr id="44" name="Gráfico 13">
          <a:extLst>
            <a:ext uri="{FF2B5EF4-FFF2-40B4-BE49-F238E27FC236}">
              <a16:creationId xmlns:a16="http://schemas.microsoft.com/office/drawing/2014/main" id="{8FE099E8-47A9-4456-BDB1-48A34113566D}"/>
            </a:ext>
            <a:ext uri="{147F2762-F138-4A5C-976F-8EAC2B608ADB}">
              <a16:predDERef xmlns:a16="http://schemas.microsoft.com/office/drawing/2014/main" pred="{E0A27C77-1984-4A35-AB74-297A729CD7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n&#225;lisis%20de%20Angelito%20y%20Shey"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álisis de Angelito y Shey"/>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8A11E-40E4-4C9A-B8E3-EC31D330EF21}">
  <dimension ref="A1:M75"/>
  <sheetViews>
    <sheetView topLeftCell="A55" zoomScale="56" zoomScaleNormal="56" workbookViewId="0">
      <selection activeCell="L61" sqref="L61"/>
    </sheetView>
  </sheetViews>
  <sheetFormatPr defaultColWidth="11.42578125" defaultRowHeight="15.6"/>
  <cols>
    <col min="1" max="1" width="25.42578125" style="1" bestFit="1" customWidth="1"/>
    <col min="2" max="2" width="20.42578125" style="1" bestFit="1" customWidth="1"/>
    <col min="3" max="3" width="19.42578125" style="1" bestFit="1" customWidth="1"/>
    <col min="4" max="4" width="20" style="1" bestFit="1" customWidth="1"/>
    <col min="5" max="6" width="21.42578125" style="1" bestFit="1" customWidth="1"/>
    <col min="7" max="7" width="11.42578125" style="1"/>
    <col min="8" max="8" width="25.42578125" style="1" bestFit="1" customWidth="1"/>
    <col min="9" max="11" width="19.42578125" style="1" bestFit="1" customWidth="1"/>
    <col min="12" max="13" width="20.42578125" style="1" bestFit="1" customWidth="1"/>
    <col min="14" max="16384" width="11.42578125" style="1"/>
  </cols>
  <sheetData>
    <row r="1" spans="1:13">
      <c r="A1" s="135" t="s">
        <v>0</v>
      </c>
      <c r="B1" s="136"/>
      <c r="C1" s="136"/>
      <c r="D1" s="136"/>
      <c r="E1" s="136"/>
      <c r="F1" s="137"/>
    </row>
    <row r="2" spans="1:13">
      <c r="A2" s="116"/>
      <c r="B2" s="117">
        <v>2005</v>
      </c>
      <c r="C2" s="117">
        <v>2006</v>
      </c>
      <c r="D2" s="117">
        <v>2007</v>
      </c>
      <c r="E2" s="117">
        <v>2008</v>
      </c>
      <c r="F2" s="118">
        <v>2009</v>
      </c>
      <c r="G2" s="2"/>
      <c r="I2" s="2"/>
      <c r="J2" s="2"/>
      <c r="K2" s="2"/>
      <c r="L2" s="2"/>
      <c r="M2" s="2"/>
    </row>
    <row r="3" spans="1:13">
      <c r="A3" s="119" t="s">
        <v>1</v>
      </c>
      <c r="F3" s="120"/>
    </row>
    <row r="4" spans="1:13">
      <c r="A4" s="121" t="s">
        <v>2</v>
      </c>
      <c r="B4" s="29">
        <v>1640</v>
      </c>
      <c r="C4" s="29">
        <v>1485</v>
      </c>
      <c r="D4" s="29">
        <v>1425</v>
      </c>
      <c r="E4" s="29">
        <v>1250</v>
      </c>
      <c r="F4" s="122">
        <v>1070</v>
      </c>
    </row>
    <row r="5" spans="1:13">
      <c r="A5" s="121" t="s">
        <v>3</v>
      </c>
      <c r="B5" s="29">
        <v>950</v>
      </c>
      <c r="C5" s="29">
        <v>835</v>
      </c>
      <c r="D5" s="29">
        <v>819</v>
      </c>
      <c r="E5" s="29">
        <v>810</v>
      </c>
      <c r="F5" s="122">
        <v>702</v>
      </c>
    </row>
    <row r="6" spans="1:13">
      <c r="A6" s="121" t="s">
        <v>4</v>
      </c>
      <c r="B6" s="27">
        <v>250000</v>
      </c>
      <c r="C6" s="27">
        <v>2620000</v>
      </c>
      <c r="D6" s="27">
        <v>4889600</v>
      </c>
      <c r="E6" s="27">
        <v>8560300</v>
      </c>
      <c r="F6" s="123">
        <v>11230388</v>
      </c>
    </row>
    <row r="7" spans="1:13">
      <c r="A7" s="121"/>
      <c r="B7" s="29"/>
      <c r="C7" s="29"/>
      <c r="D7" s="29"/>
      <c r="E7" s="29"/>
      <c r="F7" s="122"/>
    </row>
    <row r="8" spans="1:13">
      <c r="A8" s="119" t="s">
        <v>5</v>
      </c>
      <c r="B8" s="6">
        <f>(B4)*B6</f>
        <v>410000000</v>
      </c>
      <c r="C8" s="6">
        <f>(C4)*C6</f>
        <v>3890700000</v>
      </c>
      <c r="D8" s="6">
        <f>(D4)*D6</f>
        <v>6967680000</v>
      </c>
      <c r="E8" s="6">
        <f>(E4)*E6</f>
        <v>10700375000</v>
      </c>
      <c r="F8" s="124">
        <f>(F4)*F6</f>
        <v>12016515160</v>
      </c>
    </row>
    <row r="9" spans="1:13">
      <c r="A9" s="121" t="s">
        <v>6</v>
      </c>
      <c r="B9" s="8">
        <f>B8-(B6*B5)</f>
        <v>172500000</v>
      </c>
      <c r="C9" s="8">
        <f t="shared" ref="C9:F9" si="0">C8-(C6*C5)</f>
        <v>1703000000</v>
      </c>
      <c r="D9" s="8">
        <f t="shared" si="0"/>
        <v>2963097600</v>
      </c>
      <c r="E9" s="8">
        <f t="shared" si="0"/>
        <v>3766532000</v>
      </c>
      <c r="F9" s="125">
        <f t="shared" si="0"/>
        <v>4132782784</v>
      </c>
    </row>
    <row r="10" spans="1:13">
      <c r="A10" s="126" t="s">
        <v>7</v>
      </c>
      <c r="B10" s="127">
        <f>B9/B8</f>
        <v>0.42073170731707316</v>
      </c>
      <c r="C10" s="127">
        <f t="shared" ref="C10:E10" si="1">C9/C8</f>
        <v>0.43771043771043772</v>
      </c>
      <c r="D10" s="127">
        <f t="shared" si="1"/>
        <v>0.42526315789473684</v>
      </c>
      <c r="E10" s="127">
        <f t="shared" si="1"/>
        <v>0.35199999999999998</v>
      </c>
      <c r="F10" s="128">
        <f>F9/F8</f>
        <v>0.34392523364485983</v>
      </c>
    </row>
    <row r="11" spans="1:13">
      <c r="A11" s="39" t="s">
        <v>8</v>
      </c>
      <c r="B11" s="9"/>
      <c r="C11" s="9"/>
      <c r="D11" s="9"/>
      <c r="E11" s="9"/>
      <c r="F11" s="31"/>
    </row>
    <row r="12" spans="1:13">
      <c r="A12" s="17" t="s">
        <v>2</v>
      </c>
      <c r="B12" s="29">
        <v>1340</v>
      </c>
      <c r="C12" s="29">
        <v>1100</v>
      </c>
      <c r="D12" s="29">
        <v>1000</v>
      </c>
      <c r="E12" s="29">
        <v>0</v>
      </c>
      <c r="F12" s="30">
        <v>0</v>
      </c>
    </row>
    <row r="13" spans="1:13">
      <c r="A13" s="17" t="s">
        <v>3</v>
      </c>
      <c r="B13" s="29">
        <v>850</v>
      </c>
      <c r="C13" s="29">
        <v>700</v>
      </c>
      <c r="D13" s="29">
        <v>646</v>
      </c>
      <c r="E13" s="29">
        <v>0</v>
      </c>
      <c r="F13" s="30">
        <v>0</v>
      </c>
    </row>
    <row r="14" spans="1:13">
      <c r="A14" s="17" t="s">
        <v>4</v>
      </c>
      <c r="B14" s="27">
        <v>1080000</v>
      </c>
      <c r="C14" s="27">
        <v>830000</v>
      </c>
      <c r="D14" s="27">
        <v>530400</v>
      </c>
      <c r="E14" s="27">
        <v>0</v>
      </c>
      <c r="F14" s="31">
        <v>0</v>
      </c>
    </row>
    <row r="15" spans="1:13" ht="15.95" thickBot="1">
      <c r="A15" s="42" t="s">
        <v>5</v>
      </c>
      <c r="B15" s="5">
        <f>(B12)*B14</f>
        <v>1447200000</v>
      </c>
      <c r="C15" s="5">
        <f>(C12)*C14</f>
        <v>913000000</v>
      </c>
      <c r="D15" s="5">
        <f>(D12)*D14</f>
        <v>530400000</v>
      </c>
      <c r="E15" s="5">
        <f>(E12)*E14</f>
        <v>0</v>
      </c>
      <c r="F15" s="43">
        <f>(F12)*F14</f>
        <v>0</v>
      </c>
    </row>
    <row r="16" spans="1:13" ht="15.95" thickTop="1">
      <c r="A16" s="17" t="s">
        <v>6</v>
      </c>
      <c r="B16" s="8">
        <f>B15-(B13*B14)</f>
        <v>529200000</v>
      </c>
      <c r="C16" s="8">
        <f>C15-(C13*C14)</f>
        <v>332000000</v>
      </c>
      <c r="D16" s="8">
        <f>D15-(D13*D14)</f>
        <v>187761600</v>
      </c>
      <c r="E16" s="8">
        <f>E15-(E13*E14)</f>
        <v>0</v>
      </c>
      <c r="F16" s="32">
        <f>F15-(F13*F14)</f>
        <v>0</v>
      </c>
    </row>
    <row r="17" spans="1:13">
      <c r="A17" s="20" t="s">
        <v>7</v>
      </c>
      <c r="B17" s="33">
        <f>B16/B15</f>
        <v>0.36567164179104478</v>
      </c>
      <c r="C17" s="33">
        <f>C16/C15</f>
        <v>0.36363636363636365</v>
      </c>
      <c r="D17" s="33">
        <f>D16/D15</f>
        <v>0.35399999999999998</v>
      </c>
      <c r="E17" s="33">
        <v>0</v>
      </c>
      <c r="F17" s="34">
        <v>0</v>
      </c>
    </row>
    <row r="18" spans="1:13">
      <c r="A18" s="39" t="s">
        <v>9</v>
      </c>
      <c r="B18" s="27"/>
      <c r="C18" s="27"/>
      <c r="D18" s="27"/>
      <c r="E18" s="27"/>
      <c r="F18" s="31"/>
    </row>
    <row r="19" spans="1:13">
      <c r="A19" s="17" t="s">
        <v>10</v>
      </c>
      <c r="B19" s="29">
        <v>250</v>
      </c>
      <c r="C19" s="29">
        <v>240</v>
      </c>
      <c r="D19" s="29">
        <v>225</v>
      </c>
      <c r="E19" s="29">
        <v>180</v>
      </c>
      <c r="F19" s="30">
        <v>140</v>
      </c>
    </row>
    <row r="20" spans="1:13">
      <c r="A20" s="17" t="s">
        <v>11</v>
      </c>
      <c r="B20" s="29">
        <v>145</v>
      </c>
      <c r="C20" s="29">
        <v>134</v>
      </c>
      <c r="D20" s="29">
        <v>125</v>
      </c>
      <c r="E20" s="29">
        <v>120</v>
      </c>
      <c r="F20" s="30">
        <v>112</v>
      </c>
      <c r="I20" s="8"/>
      <c r="J20" s="8"/>
      <c r="K20" s="11">
        <f>D31</f>
        <v>0.36363636363636365</v>
      </c>
      <c r="L20" s="11">
        <f>E31</f>
        <v>0.26818181818181819</v>
      </c>
      <c r="M20" s="11">
        <f>F31</f>
        <v>0.25405405405405407</v>
      </c>
    </row>
    <row r="21" spans="1:13">
      <c r="A21" s="17" t="s">
        <v>4</v>
      </c>
      <c r="B21" s="27">
        <v>240000</v>
      </c>
      <c r="C21" s="27">
        <v>1400000</v>
      </c>
      <c r="D21" s="27">
        <v>2010000</v>
      </c>
      <c r="E21" s="27">
        <v>1400000</v>
      </c>
      <c r="F21" s="31">
        <v>350000</v>
      </c>
    </row>
    <row r="22" spans="1:13" ht="15.95" thickBot="1">
      <c r="A22" s="42" t="s">
        <v>5</v>
      </c>
      <c r="B22" s="5">
        <f>(B19)*B21</f>
        <v>60000000</v>
      </c>
      <c r="C22" s="5">
        <f>(C19)*C21</f>
        <v>336000000</v>
      </c>
      <c r="D22" s="5">
        <f>(D19)*D21</f>
        <v>452250000</v>
      </c>
      <c r="E22" s="5">
        <f>(E19)*E21</f>
        <v>252000000</v>
      </c>
      <c r="F22" s="43">
        <f>(F19)*F21</f>
        <v>49000000</v>
      </c>
    </row>
    <row r="23" spans="1:13" ht="15.95" thickTop="1">
      <c r="A23" s="17" t="s">
        <v>6</v>
      </c>
      <c r="B23" s="8">
        <f>B22-(B20*B21)</f>
        <v>25200000</v>
      </c>
      <c r="C23" s="8">
        <f>C22-(C20*C21)</f>
        <v>148400000</v>
      </c>
      <c r="D23" s="8">
        <f>D22-(D20*D21)</f>
        <v>201000000</v>
      </c>
      <c r="E23" s="8">
        <f>E22-(E20*E21)</f>
        <v>84000000</v>
      </c>
      <c r="F23" s="32">
        <f>F22-(F20*F21)</f>
        <v>9800000</v>
      </c>
    </row>
    <row r="24" spans="1:13">
      <c r="A24" s="17" t="s">
        <v>7</v>
      </c>
      <c r="B24" s="35">
        <f>B23/B22</f>
        <v>0.42</v>
      </c>
      <c r="C24" s="35">
        <f t="shared" ref="C24:F24" si="2">C23/C22</f>
        <v>0.44166666666666665</v>
      </c>
      <c r="D24" s="35">
        <f t="shared" si="2"/>
        <v>0.44444444444444442</v>
      </c>
      <c r="E24" s="35">
        <f t="shared" si="2"/>
        <v>0.33333333333333331</v>
      </c>
      <c r="F24" s="36">
        <f t="shared" si="2"/>
        <v>0.2</v>
      </c>
      <c r="I24" s="8"/>
      <c r="J24" s="8"/>
      <c r="K24" s="8"/>
      <c r="L24" s="8"/>
      <c r="M24" s="8"/>
    </row>
    <row r="25" spans="1:13">
      <c r="A25" s="28" t="s">
        <v>12</v>
      </c>
      <c r="B25" s="37"/>
      <c r="C25" s="37"/>
      <c r="D25" s="37"/>
      <c r="E25" s="37"/>
      <c r="F25" s="38"/>
    </row>
    <row r="26" spans="1:13">
      <c r="A26" s="17" t="s">
        <v>2</v>
      </c>
      <c r="B26" s="29">
        <v>0</v>
      </c>
      <c r="C26" s="29">
        <v>0</v>
      </c>
      <c r="D26" s="29">
        <v>275</v>
      </c>
      <c r="E26" s="29">
        <v>220</v>
      </c>
      <c r="F26" s="30">
        <v>185</v>
      </c>
    </row>
    <row r="27" spans="1:13">
      <c r="A27" s="17" t="s">
        <v>3</v>
      </c>
      <c r="B27" s="29">
        <v>0</v>
      </c>
      <c r="C27" s="29">
        <v>0</v>
      </c>
      <c r="D27" s="29">
        <v>175</v>
      </c>
      <c r="E27" s="29">
        <v>161</v>
      </c>
      <c r="F27" s="30">
        <v>138</v>
      </c>
    </row>
    <row r="28" spans="1:13">
      <c r="A28" s="17" t="s">
        <v>4</v>
      </c>
      <c r="B28" s="27">
        <v>0</v>
      </c>
      <c r="C28" s="27">
        <v>0</v>
      </c>
      <c r="D28" s="27">
        <v>330000</v>
      </c>
      <c r="E28" s="27">
        <v>1580000</v>
      </c>
      <c r="F28" s="31">
        <v>2890000</v>
      </c>
      <c r="I28" s="10"/>
      <c r="J28" s="10"/>
      <c r="K28" s="10"/>
      <c r="L28" s="10"/>
      <c r="M28" s="10"/>
    </row>
    <row r="29" spans="1:13" ht="15.95" thickBot="1">
      <c r="A29" s="42" t="s">
        <v>5</v>
      </c>
      <c r="B29" s="5">
        <f>(B26)*B28</f>
        <v>0</v>
      </c>
      <c r="C29" s="5">
        <f>(C26)*C28</f>
        <v>0</v>
      </c>
      <c r="D29" s="5">
        <f>(D26)*D28</f>
        <v>90750000</v>
      </c>
      <c r="E29" s="5">
        <f>(E26)*E28</f>
        <v>347600000</v>
      </c>
      <c r="F29" s="43">
        <f>(F26)*F28</f>
        <v>534650000</v>
      </c>
    </row>
    <row r="30" spans="1:13" ht="15.95" thickTop="1">
      <c r="A30" s="17" t="s">
        <v>6</v>
      </c>
      <c r="B30" s="8">
        <f>B29-(B27*B28)</f>
        <v>0</v>
      </c>
      <c r="C30" s="8">
        <f>C29-(C27*C28)</f>
        <v>0</v>
      </c>
      <c r="D30" s="8">
        <f>D29-(D27*D28)</f>
        <v>33000000</v>
      </c>
      <c r="E30" s="8">
        <f>E29-(E27*E28)</f>
        <v>93220000</v>
      </c>
      <c r="F30" s="32">
        <f>F29-(F27*F28)</f>
        <v>135830000</v>
      </c>
    </row>
    <row r="31" spans="1:13">
      <c r="A31" s="20" t="s">
        <v>7</v>
      </c>
      <c r="B31" s="33">
        <v>0</v>
      </c>
      <c r="C31" s="33">
        <v>0</v>
      </c>
      <c r="D31" s="33">
        <f t="shared" ref="D31:F31" si="3">D30/D29</f>
        <v>0.36363636363636365</v>
      </c>
      <c r="E31" s="33">
        <f t="shared" si="3"/>
        <v>0.26818181818181819</v>
      </c>
      <c r="F31" s="34">
        <f t="shared" si="3"/>
        <v>0.25405405405405407</v>
      </c>
    </row>
    <row r="32" spans="1:13">
      <c r="A32" s="39" t="s">
        <v>13</v>
      </c>
      <c r="B32" s="27"/>
      <c r="C32" s="27"/>
      <c r="D32" s="27"/>
      <c r="E32" s="27"/>
      <c r="F32" s="31"/>
    </row>
    <row r="33" spans="1:6">
      <c r="A33" s="17" t="s">
        <v>2</v>
      </c>
      <c r="B33" s="29">
        <v>105</v>
      </c>
      <c r="C33" s="29">
        <v>100</v>
      </c>
      <c r="D33" s="29">
        <v>100</v>
      </c>
      <c r="E33" s="29">
        <v>95</v>
      </c>
      <c r="F33" s="30">
        <v>95</v>
      </c>
    </row>
    <row r="34" spans="1:6">
      <c r="A34" s="17" t="s">
        <v>3</v>
      </c>
      <c r="B34" s="29">
        <v>45</v>
      </c>
      <c r="C34" s="29">
        <v>45</v>
      </c>
      <c r="D34" s="29">
        <v>43</v>
      </c>
      <c r="E34" s="29">
        <v>40</v>
      </c>
      <c r="F34" s="30">
        <v>41</v>
      </c>
    </row>
    <row r="35" spans="1:6">
      <c r="A35" s="17" t="s">
        <v>4</v>
      </c>
      <c r="B35" s="27">
        <v>245600</v>
      </c>
      <c r="C35" s="27">
        <v>399400</v>
      </c>
      <c r="D35" s="27">
        <v>854300</v>
      </c>
      <c r="E35" s="27">
        <v>1298700</v>
      </c>
      <c r="F35" s="31">
        <v>1654200</v>
      </c>
    </row>
    <row r="36" spans="1:6" ht="15.95" thickBot="1">
      <c r="A36" s="42" t="s">
        <v>5</v>
      </c>
      <c r="B36" s="5">
        <f>(B33)*B35</f>
        <v>25788000</v>
      </c>
      <c r="C36" s="5">
        <f>(C33)*C35</f>
        <v>39940000</v>
      </c>
      <c r="D36" s="5">
        <f>(D33)*D35</f>
        <v>85430000</v>
      </c>
      <c r="E36" s="5">
        <f>(E33)*E35</f>
        <v>123376500</v>
      </c>
      <c r="F36" s="43">
        <f>(F33)*F35</f>
        <v>157149000</v>
      </c>
    </row>
    <row r="37" spans="1:6" ht="15.95" thickTop="1">
      <c r="A37" s="17" t="s">
        <v>6</v>
      </c>
      <c r="B37" s="8">
        <f>B36-(B34*B35)</f>
        <v>14736000</v>
      </c>
      <c r="C37" s="8">
        <f>C36-(C34*C35)</f>
        <v>21967000</v>
      </c>
      <c r="D37" s="8">
        <f>D36-(D34*D35)</f>
        <v>48695100</v>
      </c>
      <c r="E37" s="8">
        <f>E36-(E34*E35)</f>
        <v>71428500</v>
      </c>
      <c r="F37" s="32">
        <f>F36-(F34*F35)</f>
        <v>89326800</v>
      </c>
    </row>
    <row r="38" spans="1:6">
      <c r="A38" s="17" t="s">
        <v>7</v>
      </c>
      <c r="B38" s="35">
        <f>B37/B36</f>
        <v>0.5714285714285714</v>
      </c>
      <c r="C38" s="35">
        <f t="shared" ref="C38:F38" si="4">C37/C36</f>
        <v>0.55000000000000004</v>
      </c>
      <c r="D38" s="35">
        <f t="shared" si="4"/>
        <v>0.56999999999999995</v>
      </c>
      <c r="E38" s="35">
        <f t="shared" si="4"/>
        <v>0.57894736842105265</v>
      </c>
      <c r="F38" s="36">
        <f t="shared" si="4"/>
        <v>0.56842105263157894</v>
      </c>
    </row>
    <row r="39" spans="1:6">
      <c r="A39" s="28" t="s">
        <v>14</v>
      </c>
      <c r="B39" s="37"/>
      <c r="C39" s="37"/>
      <c r="D39" s="37"/>
      <c r="E39" s="37"/>
      <c r="F39" s="38"/>
    </row>
    <row r="40" spans="1:6">
      <c r="A40" s="17" t="s">
        <v>2</v>
      </c>
      <c r="B40" s="29">
        <v>570</v>
      </c>
      <c r="C40" s="29">
        <v>570</v>
      </c>
      <c r="D40" s="29">
        <v>570</v>
      </c>
      <c r="E40" s="29">
        <v>550</v>
      </c>
      <c r="F40" s="30">
        <v>520</v>
      </c>
    </row>
    <row r="41" spans="1:6">
      <c r="A41" s="17" t="s">
        <v>3</v>
      </c>
      <c r="B41" s="29">
        <v>350</v>
      </c>
      <c r="C41" s="29">
        <v>355</v>
      </c>
      <c r="D41" s="29">
        <v>355</v>
      </c>
      <c r="E41" s="29">
        <v>350</v>
      </c>
      <c r="F41" s="30">
        <v>335</v>
      </c>
    </row>
    <row r="42" spans="1:6">
      <c r="A42" s="17" t="s">
        <v>4</v>
      </c>
      <c r="B42" s="27">
        <v>350300</v>
      </c>
      <c r="C42" s="27">
        <v>410500</v>
      </c>
      <c r="D42" s="27">
        <v>956500</v>
      </c>
      <c r="E42" s="27">
        <v>1367500</v>
      </c>
      <c r="F42" s="31">
        <v>1745000</v>
      </c>
    </row>
    <row r="43" spans="1:6" ht="15.95" thickBot="1">
      <c r="A43" s="42" t="s">
        <v>5</v>
      </c>
      <c r="B43" s="5">
        <f>(B40)*B42</f>
        <v>199671000</v>
      </c>
      <c r="C43" s="5">
        <f>(C40)*C42</f>
        <v>233985000</v>
      </c>
      <c r="D43" s="5">
        <f>(D40)*D42</f>
        <v>545205000</v>
      </c>
      <c r="E43" s="5">
        <f>(E40)*E42</f>
        <v>752125000</v>
      </c>
      <c r="F43" s="43">
        <f>(F40)*F42</f>
        <v>907400000</v>
      </c>
    </row>
    <row r="44" spans="1:6" ht="15.95" thickTop="1">
      <c r="A44" s="17" t="s">
        <v>6</v>
      </c>
      <c r="B44" s="8">
        <f>B43-(B41*B42)</f>
        <v>77066000</v>
      </c>
      <c r="C44" s="8">
        <f>C43-(C41*C42)</f>
        <v>88257500</v>
      </c>
      <c r="D44" s="8">
        <f>D43-(D41*D42)</f>
        <v>205647500</v>
      </c>
      <c r="E44" s="8">
        <f>E43-(E41*E42)</f>
        <v>273500000</v>
      </c>
      <c r="F44" s="32">
        <f>F43-(F41*F42)</f>
        <v>322825000</v>
      </c>
    </row>
    <row r="45" spans="1:6">
      <c r="A45" s="20" t="s">
        <v>7</v>
      </c>
      <c r="B45" s="33">
        <f>B44/B43</f>
        <v>0.38596491228070173</v>
      </c>
      <c r="C45" s="33">
        <f t="shared" ref="C45:E45" si="5">C44/C43</f>
        <v>0.37719298245614036</v>
      </c>
      <c r="D45" s="33">
        <f t="shared" si="5"/>
        <v>0.37719298245614036</v>
      </c>
      <c r="E45" s="33">
        <f t="shared" si="5"/>
        <v>0.36363636363636365</v>
      </c>
      <c r="F45" s="34">
        <f>F44/F43</f>
        <v>0.35576923076923078</v>
      </c>
    </row>
    <row r="48" spans="1:6">
      <c r="A48" s="138" t="s">
        <v>15</v>
      </c>
      <c r="B48" s="138"/>
      <c r="C48" s="138"/>
      <c r="D48" s="138"/>
      <c r="E48" s="138"/>
      <c r="F48" s="138"/>
    </row>
    <row r="49" spans="1:6">
      <c r="A49" s="12"/>
      <c r="B49" s="12">
        <v>2005</v>
      </c>
      <c r="C49" s="12">
        <v>2006</v>
      </c>
      <c r="D49" s="12">
        <v>2007</v>
      </c>
      <c r="E49" s="12">
        <v>2008</v>
      </c>
      <c r="F49" s="12">
        <v>2009</v>
      </c>
    </row>
    <row r="50" spans="1:6">
      <c r="A50" s="12" t="s">
        <v>1</v>
      </c>
      <c r="B50" s="13">
        <f>B9</f>
        <v>172500000</v>
      </c>
      <c r="C50" s="13">
        <f>C9</f>
        <v>1703000000</v>
      </c>
      <c r="D50" s="13">
        <f>D9</f>
        <v>2963097600</v>
      </c>
      <c r="E50" s="13">
        <f>E9</f>
        <v>3766532000</v>
      </c>
      <c r="F50" s="13">
        <f>F9</f>
        <v>4132782784</v>
      </c>
    </row>
    <row r="51" spans="1:6">
      <c r="A51" s="12" t="s">
        <v>8</v>
      </c>
      <c r="B51" s="13">
        <f>B16</f>
        <v>529200000</v>
      </c>
      <c r="C51" s="13">
        <f>C16</f>
        <v>332000000</v>
      </c>
      <c r="D51" s="13">
        <f>D16</f>
        <v>187761600</v>
      </c>
      <c r="E51" s="13">
        <f>E16</f>
        <v>0</v>
      </c>
      <c r="F51" s="13">
        <f>F16</f>
        <v>0</v>
      </c>
    </row>
    <row r="52" spans="1:6">
      <c r="A52" s="12" t="s">
        <v>9</v>
      </c>
      <c r="B52" s="13">
        <f>B23</f>
        <v>25200000</v>
      </c>
      <c r="C52" s="13">
        <f>C23</f>
        <v>148400000</v>
      </c>
      <c r="D52" s="13">
        <f>D23</f>
        <v>201000000</v>
      </c>
      <c r="E52" s="13">
        <f>E23</f>
        <v>84000000</v>
      </c>
      <c r="F52" s="13">
        <f>F23</f>
        <v>9800000</v>
      </c>
    </row>
    <row r="53" spans="1:6">
      <c r="A53" s="12" t="s">
        <v>12</v>
      </c>
      <c r="B53" s="13">
        <f>B30</f>
        <v>0</v>
      </c>
      <c r="C53" s="13">
        <f>C30</f>
        <v>0</v>
      </c>
      <c r="D53" s="13">
        <f>D30</f>
        <v>33000000</v>
      </c>
      <c r="E53" s="13">
        <f>E30</f>
        <v>93220000</v>
      </c>
      <c r="F53" s="13">
        <f>F30</f>
        <v>135830000</v>
      </c>
    </row>
    <row r="54" spans="1:6">
      <c r="A54" s="12" t="s">
        <v>13</v>
      </c>
      <c r="B54" s="13">
        <f>B37</f>
        <v>14736000</v>
      </c>
      <c r="C54" s="13">
        <f>C37</f>
        <v>21967000</v>
      </c>
      <c r="D54" s="13">
        <f>D37</f>
        <v>48695100</v>
      </c>
      <c r="E54" s="13">
        <f>E37</f>
        <v>71428500</v>
      </c>
      <c r="F54" s="13">
        <f>F37</f>
        <v>89326800</v>
      </c>
    </row>
    <row r="55" spans="1:6">
      <c r="A55" s="12" t="s">
        <v>14</v>
      </c>
      <c r="B55" s="13">
        <f>B44</f>
        <v>77066000</v>
      </c>
      <c r="C55" s="13">
        <f>C44</f>
        <v>88257500</v>
      </c>
      <c r="D55" s="13">
        <f>D44</f>
        <v>205647500</v>
      </c>
      <c r="E55" s="13">
        <f>E44</f>
        <v>273500000</v>
      </c>
      <c r="F55" s="13">
        <f>F44</f>
        <v>322825000</v>
      </c>
    </row>
    <row r="56" spans="1:6">
      <c r="A56" s="12" t="s">
        <v>16</v>
      </c>
      <c r="B56" s="8">
        <f>SUM(B50:B55)</f>
        <v>818702000</v>
      </c>
      <c r="C56" s="8">
        <f t="shared" ref="C56:E56" si="6">SUM(C50:C55)</f>
        <v>2293624500</v>
      </c>
      <c r="D56" s="8">
        <f t="shared" si="6"/>
        <v>3639201800</v>
      </c>
      <c r="E56" s="8">
        <f t="shared" si="6"/>
        <v>4288680500</v>
      </c>
      <c r="F56" s="8">
        <f>SUM(F50:F55)</f>
        <v>4690564584</v>
      </c>
    </row>
    <row r="58" spans="1:6">
      <c r="A58" s="138" t="s">
        <v>17</v>
      </c>
      <c r="B58" s="138"/>
      <c r="C58" s="138"/>
      <c r="D58" s="138"/>
      <c r="E58" s="138"/>
      <c r="F58" s="138"/>
    </row>
    <row r="59" spans="1:6">
      <c r="A59" s="12"/>
      <c r="B59" s="12">
        <v>2005</v>
      </c>
      <c r="C59" s="12">
        <v>2006</v>
      </c>
      <c r="D59" s="12">
        <v>2007</v>
      </c>
      <c r="E59" s="12">
        <v>2008</v>
      </c>
      <c r="F59" s="12">
        <v>2009</v>
      </c>
    </row>
    <row r="60" spans="1:6">
      <c r="A60" s="12" t="s">
        <v>1</v>
      </c>
      <c r="B60" s="14">
        <f t="shared" ref="B60:F65" si="7">(B50/B$56)</f>
        <v>0.21069937535269243</v>
      </c>
      <c r="C60" s="14">
        <f t="shared" si="7"/>
        <v>0.74249294075817551</v>
      </c>
      <c r="D60" s="14">
        <f t="shared" si="7"/>
        <v>0.81421634821130284</v>
      </c>
      <c r="E60" s="14">
        <f t="shared" si="7"/>
        <v>0.87824961547030611</v>
      </c>
      <c r="F60" s="14">
        <f t="shared" si="7"/>
        <v>0.88108429379639042</v>
      </c>
    </row>
    <row r="61" spans="1:6">
      <c r="A61" s="12" t="s">
        <v>8</v>
      </c>
      <c r="B61" s="14">
        <f t="shared" si="7"/>
        <v>0.64638904021243382</v>
      </c>
      <c r="C61" s="14">
        <f t="shared" si="7"/>
        <v>0.14474906419947992</v>
      </c>
      <c r="D61" s="14">
        <f t="shared" si="7"/>
        <v>5.1594171007499502E-2</v>
      </c>
      <c r="E61" s="14">
        <f t="shared" si="7"/>
        <v>0</v>
      </c>
      <c r="F61" s="14">
        <f t="shared" si="7"/>
        <v>0</v>
      </c>
    </row>
    <row r="62" spans="1:6">
      <c r="A62" s="12" t="s">
        <v>9</v>
      </c>
      <c r="B62" s="14">
        <f t="shared" si="7"/>
        <v>3.0780430486306371E-2</v>
      </c>
      <c r="C62" s="14">
        <f t="shared" si="7"/>
        <v>6.4701087732538604E-2</v>
      </c>
      <c r="D62" s="14">
        <f t="shared" si="7"/>
        <v>5.523189178462156E-2</v>
      </c>
      <c r="E62" s="14">
        <f t="shared" si="7"/>
        <v>1.9586443895739027E-2</v>
      </c>
      <c r="F62" s="14">
        <f t="shared" si="7"/>
        <v>2.0893007279824717E-3</v>
      </c>
    </row>
    <row r="63" spans="1:6">
      <c r="A63" s="12" t="s">
        <v>12</v>
      </c>
      <c r="B63" s="14">
        <f t="shared" si="7"/>
        <v>0</v>
      </c>
      <c r="C63" s="14">
        <f t="shared" si="7"/>
        <v>0</v>
      </c>
      <c r="D63" s="14">
        <f t="shared" si="7"/>
        <v>9.0679225318035395E-3</v>
      </c>
      <c r="E63" s="14">
        <f t="shared" si="7"/>
        <v>2.1736289285247526E-2</v>
      </c>
      <c r="F63" s="14">
        <f t="shared" si="7"/>
        <v>2.8958134477740729E-2</v>
      </c>
    </row>
    <row r="64" spans="1:6">
      <c r="A64" s="12" t="s">
        <v>13</v>
      </c>
      <c r="B64" s="14">
        <f t="shared" si="7"/>
        <v>1.7999223160563918E-2</v>
      </c>
      <c r="C64" s="14">
        <f t="shared" si="7"/>
        <v>9.5774177508131785E-3</v>
      </c>
      <c r="D64" s="14">
        <f t="shared" si="7"/>
        <v>1.3380708923588683E-2</v>
      </c>
      <c r="E64" s="14">
        <f t="shared" si="7"/>
        <v>1.6655122711985656E-2</v>
      </c>
      <c r="F64" s="14">
        <f t="shared" si="7"/>
        <v>1.9043933496769864E-2</v>
      </c>
    </row>
    <row r="65" spans="1:6">
      <c r="A65" s="12" t="s">
        <v>14</v>
      </c>
      <c r="B65" s="14">
        <f t="shared" si="7"/>
        <v>9.4131930788003443E-2</v>
      </c>
      <c r="C65" s="14">
        <f t="shared" si="7"/>
        <v>3.8479489558992767E-2</v>
      </c>
      <c r="D65" s="14">
        <f t="shared" si="7"/>
        <v>5.6508957541183895E-2</v>
      </c>
      <c r="E65" s="14">
        <f t="shared" si="7"/>
        <v>6.3772528636721712E-2</v>
      </c>
      <c r="F65" s="14">
        <f t="shared" si="7"/>
        <v>6.8824337501116481E-2</v>
      </c>
    </row>
    <row r="66" spans="1:6">
      <c r="A66" s="12"/>
      <c r="B66" s="8"/>
      <c r="C66" s="8"/>
      <c r="D66" s="8"/>
      <c r="E66" s="8"/>
      <c r="F66" s="8"/>
    </row>
    <row r="67" spans="1:6">
      <c r="A67" s="138" t="s">
        <v>18</v>
      </c>
      <c r="B67" s="138"/>
      <c r="C67" s="138"/>
      <c r="D67" s="138"/>
      <c r="E67" s="138"/>
      <c r="F67" s="138"/>
    </row>
    <row r="68" spans="1:6">
      <c r="A68" s="12"/>
      <c r="B68" s="12">
        <v>2005</v>
      </c>
      <c r="C68" s="12">
        <v>2006</v>
      </c>
      <c r="D68" s="12">
        <v>2007</v>
      </c>
      <c r="E68" s="12">
        <v>2008</v>
      </c>
      <c r="F68" s="12">
        <v>2009</v>
      </c>
    </row>
    <row r="69" spans="1:6">
      <c r="A69" s="12" t="s">
        <v>1</v>
      </c>
      <c r="B69" s="15">
        <f>B10</f>
        <v>0.42073170731707316</v>
      </c>
      <c r="C69" s="15">
        <f>C10</f>
        <v>0.43771043771043772</v>
      </c>
      <c r="D69" s="15">
        <f>D10</f>
        <v>0.42526315789473684</v>
      </c>
      <c r="E69" s="15">
        <f>E10</f>
        <v>0.35199999999999998</v>
      </c>
      <c r="F69" s="15">
        <f>F10</f>
        <v>0.34392523364485983</v>
      </c>
    </row>
    <row r="70" spans="1:6">
      <c r="A70" s="12" t="s">
        <v>8</v>
      </c>
      <c r="B70" s="15">
        <f>B17</f>
        <v>0.36567164179104478</v>
      </c>
      <c r="C70" s="15">
        <f>C17</f>
        <v>0.36363636363636365</v>
      </c>
      <c r="D70" s="15">
        <f>D17</f>
        <v>0.35399999999999998</v>
      </c>
      <c r="E70" s="15">
        <f>E17</f>
        <v>0</v>
      </c>
      <c r="F70" s="15">
        <f>F17</f>
        <v>0</v>
      </c>
    </row>
    <row r="71" spans="1:6">
      <c r="A71" s="12" t="s">
        <v>9</v>
      </c>
      <c r="B71" s="15">
        <f>B24</f>
        <v>0.42</v>
      </c>
      <c r="C71" s="15">
        <f>C24</f>
        <v>0.44166666666666665</v>
      </c>
      <c r="D71" s="15">
        <f>D24</f>
        <v>0.44444444444444442</v>
      </c>
      <c r="E71" s="15">
        <f>E24</f>
        <v>0.33333333333333331</v>
      </c>
      <c r="F71" s="15">
        <f>F24</f>
        <v>0.2</v>
      </c>
    </row>
    <row r="72" spans="1:6">
      <c r="A72" s="12" t="s">
        <v>12</v>
      </c>
      <c r="B72" s="15">
        <f>B31</f>
        <v>0</v>
      </c>
      <c r="C72" s="15">
        <f>C31</f>
        <v>0</v>
      </c>
      <c r="D72" s="15">
        <f>D31</f>
        <v>0.36363636363636365</v>
      </c>
      <c r="E72" s="15">
        <f>E31</f>
        <v>0.26818181818181819</v>
      </c>
      <c r="F72" s="15">
        <f>F31</f>
        <v>0.25405405405405407</v>
      </c>
    </row>
    <row r="73" spans="1:6">
      <c r="A73" s="12" t="s">
        <v>13</v>
      </c>
      <c r="B73" s="15">
        <f>B38</f>
        <v>0.5714285714285714</v>
      </c>
      <c r="C73" s="15">
        <f>C38</f>
        <v>0.55000000000000004</v>
      </c>
      <c r="D73" s="15">
        <f>D38</f>
        <v>0.56999999999999995</v>
      </c>
      <c r="E73" s="15">
        <f>E38</f>
        <v>0.57894736842105265</v>
      </c>
      <c r="F73" s="15">
        <f>F38</f>
        <v>0.56842105263157894</v>
      </c>
    </row>
    <row r="74" spans="1:6">
      <c r="A74" s="12" t="s">
        <v>14</v>
      </c>
      <c r="B74" s="15">
        <f>B45</f>
        <v>0.38596491228070173</v>
      </c>
      <c r="C74" s="15">
        <f>C45</f>
        <v>0.37719298245614036</v>
      </c>
      <c r="D74" s="15">
        <f>D45</f>
        <v>0.37719298245614036</v>
      </c>
      <c r="E74" s="15">
        <f>E45</f>
        <v>0.36363636363636365</v>
      </c>
      <c r="F74" s="15">
        <f>F45</f>
        <v>0.35576923076923078</v>
      </c>
    </row>
    <row r="75" spans="1:6">
      <c r="A75" s="12"/>
      <c r="B75" s="8"/>
      <c r="C75" s="8"/>
      <c r="D75" s="8"/>
      <c r="E75" s="8"/>
      <c r="F75" s="8"/>
    </row>
  </sheetData>
  <mergeCells count="4">
    <mergeCell ref="A1:F1"/>
    <mergeCell ref="A48:F48"/>
    <mergeCell ref="A58:F58"/>
    <mergeCell ref="A67:F6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zoomScale="72" zoomScaleNormal="72" workbookViewId="0">
      <selection activeCell="K53" sqref="K53"/>
    </sheetView>
  </sheetViews>
  <sheetFormatPr defaultColWidth="8.5703125" defaultRowHeight="15.6"/>
  <cols>
    <col min="1" max="1" width="26.5703125" style="1" bestFit="1" customWidth="1"/>
    <col min="2" max="6" width="20.42578125" style="1" bestFit="1" customWidth="1"/>
    <col min="7" max="7" width="16.140625" style="1" bestFit="1" customWidth="1"/>
    <col min="8" max="8" width="8.5703125" style="1"/>
    <col min="9" max="9" width="28.42578125" style="1" customWidth="1"/>
    <col min="10" max="14" width="17.5703125" style="1" bestFit="1" customWidth="1"/>
    <col min="15" max="16384" width="8.5703125" style="1"/>
  </cols>
  <sheetData>
    <row r="1" spans="1:14">
      <c r="A1" s="139" t="s">
        <v>19</v>
      </c>
      <c r="B1" s="139"/>
      <c r="C1" s="139"/>
      <c r="D1" s="139"/>
      <c r="E1" s="139"/>
      <c r="F1" s="139"/>
    </row>
    <row r="2" spans="1:14">
      <c r="B2" s="2">
        <v>2005</v>
      </c>
      <c r="C2" s="2">
        <v>2006</v>
      </c>
      <c r="D2" s="2">
        <v>2007</v>
      </c>
      <c r="E2" s="2">
        <v>2008</v>
      </c>
      <c r="F2" s="2">
        <v>2009</v>
      </c>
    </row>
    <row r="3" spans="1:14">
      <c r="A3" s="1" t="s">
        <v>20</v>
      </c>
      <c r="B3" s="3">
        <v>2142659000</v>
      </c>
      <c r="C3" s="3">
        <v>5413625000</v>
      </c>
      <c r="D3" s="3">
        <v>8671715000</v>
      </c>
      <c r="E3" s="3">
        <v>12175476500</v>
      </c>
      <c r="F3" s="3">
        <v>13664714160</v>
      </c>
    </row>
    <row r="4" spans="1:14">
      <c r="A4" s="4" t="s">
        <v>21</v>
      </c>
      <c r="B4" s="3">
        <v>1323957000</v>
      </c>
      <c r="C4" s="3">
        <v>3120000500</v>
      </c>
      <c r="D4" s="3">
        <v>5032513200</v>
      </c>
      <c r="E4" s="3">
        <v>7886796000</v>
      </c>
      <c r="F4" s="3">
        <v>8974149576</v>
      </c>
    </row>
    <row r="5" spans="1:14">
      <c r="A5" s="1" t="s">
        <v>22</v>
      </c>
      <c r="B5" s="3">
        <f>B3-B4</f>
        <v>818702000</v>
      </c>
      <c r="C5" s="3">
        <f t="shared" ref="C5:F5" si="0">C3-C4</f>
        <v>2293624500</v>
      </c>
      <c r="D5" s="3">
        <f t="shared" si="0"/>
        <v>3639201800</v>
      </c>
      <c r="E5" s="3">
        <f t="shared" si="0"/>
        <v>4288680500</v>
      </c>
      <c r="F5" s="3">
        <f t="shared" si="0"/>
        <v>4690564584</v>
      </c>
      <c r="J5" s="1">
        <v>2005</v>
      </c>
      <c r="K5" s="1">
        <v>2006</v>
      </c>
      <c r="L5" s="1">
        <v>2007</v>
      </c>
      <c r="M5" s="1">
        <v>2008</v>
      </c>
      <c r="N5" s="1">
        <v>2009</v>
      </c>
    </row>
    <row r="6" spans="1:14">
      <c r="A6" s="1" t="s">
        <v>23</v>
      </c>
      <c r="B6" s="3"/>
      <c r="C6" s="3"/>
      <c r="D6" s="3"/>
      <c r="E6" s="3"/>
      <c r="F6" s="3"/>
      <c r="I6" s="1" t="s">
        <v>24</v>
      </c>
      <c r="J6" s="8">
        <v>183983621</v>
      </c>
      <c r="K6" s="8">
        <v>555141365</v>
      </c>
      <c r="L6" s="8">
        <v>721287717</v>
      </c>
      <c r="M6" s="8">
        <v>853087156</v>
      </c>
      <c r="N6" s="8">
        <v>779253451</v>
      </c>
    </row>
    <row r="7" spans="1:14">
      <c r="A7" s="4" t="s">
        <v>25</v>
      </c>
      <c r="B7" s="3">
        <v>212340640</v>
      </c>
      <c r="C7" s="3">
        <v>545980400</v>
      </c>
      <c r="D7" s="3">
        <v>854300000</v>
      </c>
      <c r="E7" s="3">
        <v>934532230</v>
      </c>
      <c r="F7" s="3">
        <v>1001234530</v>
      </c>
      <c r="I7" s="1" t="s">
        <v>26</v>
      </c>
      <c r="J7" s="88">
        <v>0</v>
      </c>
      <c r="K7" s="87">
        <v>2.017341228434677</v>
      </c>
      <c r="L7" s="87">
        <v>0.29928656460323388</v>
      </c>
      <c r="M7" s="87">
        <v>0.18272796817916692</v>
      </c>
      <c r="N7" s="87">
        <v>-8.6548841441002722E-2</v>
      </c>
    </row>
    <row r="8" spans="1:14">
      <c r="A8" s="4" t="s">
        <v>27</v>
      </c>
      <c r="B8" s="3">
        <v>93640450</v>
      </c>
      <c r="C8" s="3">
        <v>220340340</v>
      </c>
      <c r="D8" s="3">
        <v>365660340</v>
      </c>
      <c r="E8" s="3">
        <v>476350230</v>
      </c>
      <c r="F8" s="3">
        <v>785774340</v>
      </c>
    </row>
    <row r="9" spans="1:14">
      <c r="A9" s="4" t="s">
        <v>28</v>
      </c>
      <c r="B9" s="3">
        <v>95003300</v>
      </c>
      <c r="C9" s="3">
        <v>405340300</v>
      </c>
      <c r="D9" s="3">
        <v>832740300</v>
      </c>
      <c r="E9" s="3">
        <v>999453230</v>
      </c>
      <c r="F9" s="3">
        <v>980340500</v>
      </c>
    </row>
    <row r="10" spans="1:14">
      <c r="A10" s="4" t="s">
        <v>29</v>
      </c>
      <c r="B10" s="3">
        <v>81414429</v>
      </c>
      <c r="C10" s="3">
        <v>122465588</v>
      </c>
      <c r="D10" s="3">
        <v>187929165</v>
      </c>
      <c r="E10" s="3">
        <v>288216088</v>
      </c>
      <c r="F10" s="3">
        <v>394440051</v>
      </c>
    </row>
    <row r="11" spans="1:14">
      <c r="A11" s="1" t="s">
        <v>30</v>
      </c>
      <c r="B11" s="3">
        <f>B5-SUM(B7:B10)</f>
        <v>336303181</v>
      </c>
      <c r="C11" s="3">
        <f t="shared" ref="C11:F11" si="1">C5-SUM(C7:C10)</f>
        <v>999497872</v>
      </c>
      <c r="D11" s="3">
        <f t="shared" si="1"/>
        <v>1398571995</v>
      </c>
      <c r="E11" s="3">
        <f t="shared" si="1"/>
        <v>1590128722</v>
      </c>
      <c r="F11" s="3">
        <f t="shared" si="1"/>
        <v>1528775163</v>
      </c>
    </row>
    <row r="12" spans="1:14">
      <c r="A12" s="4" t="s">
        <v>31</v>
      </c>
      <c r="B12" s="3">
        <v>53251456</v>
      </c>
      <c r="C12" s="3">
        <v>145434234</v>
      </c>
      <c r="D12" s="3">
        <v>288898584</v>
      </c>
      <c r="E12" s="3">
        <v>277686944</v>
      </c>
      <c r="F12" s="3">
        <v>329923700</v>
      </c>
    </row>
    <row r="13" spans="1:14">
      <c r="A13" s="1" t="s">
        <v>32</v>
      </c>
      <c r="B13" s="3">
        <f>B11-B12</f>
        <v>283051725</v>
      </c>
      <c r="C13" s="3">
        <f t="shared" ref="C13:E13" si="2">C11-C12</f>
        <v>854063638</v>
      </c>
      <c r="D13" s="3">
        <f t="shared" si="2"/>
        <v>1109673411</v>
      </c>
      <c r="E13" s="3">
        <f t="shared" si="2"/>
        <v>1312441778</v>
      </c>
      <c r="F13" s="3">
        <f>F11-F12</f>
        <v>1198851463</v>
      </c>
    </row>
    <row r="14" spans="1:14">
      <c r="A14" s="1" t="s">
        <v>33</v>
      </c>
      <c r="B14" s="3">
        <v>99068104</v>
      </c>
      <c r="C14" s="3">
        <v>298922273</v>
      </c>
      <c r="D14" s="3">
        <v>388385694</v>
      </c>
      <c r="E14" s="3">
        <v>459354622</v>
      </c>
      <c r="F14" s="3">
        <v>419598012</v>
      </c>
    </row>
    <row r="15" spans="1:14" ht="15.95" thickBot="1">
      <c r="A15" s="1" t="s">
        <v>24</v>
      </c>
      <c r="B15" s="5">
        <f>B13-B14</f>
        <v>183983621</v>
      </c>
      <c r="C15" s="5">
        <f>C13-C14</f>
        <v>555141365</v>
      </c>
      <c r="D15" s="5">
        <f t="shared" ref="D15:F15" si="3">D13-D14</f>
        <v>721287717</v>
      </c>
      <c r="E15" s="5">
        <f t="shared" si="3"/>
        <v>853087156</v>
      </c>
      <c r="F15" s="5">
        <f t="shared" si="3"/>
        <v>779253451</v>
      </c>
    </row>
    <row r="16" spans="1:14" ht="15.95" thickTop="1">
      <c r="A16" s="1" t="s">
        <v>26</v>
      </c>
      <c r="B16" s="6">
        <v>0</v>
      </c>
      <c r="C16" s="7">
        <f>(C15/B15)-1</f>
        <v>2.017341228434677</v>
      </c>
      <c r="D16" s="7">
        <f t="shared" ref="D16:F16" si="4">(D15/C15)-1</f>
        <v>0.29928656460323388</v>
      </c>
      <c r="E16" s="7">
        <f t="shared" si="4"/>
        <v>0.18272796817916692</v>
      </c>
      <c r="F16" s="7">
        <f t="shared" si="4"/>
        <v>-8.6548841441002722E-2</v>
      </c>
    </row>
    <row r="19" spans="1:14">
      <c r="A19" s="140" t="s">
        <v>34</v>
      </c>
      <c r="B19" s="141"/>
      <c r="C19" s="141"/>
      <c r="D19" s="141"/>
      <c r="E19" s="141"/>
      <c r="F19" s="142"/>
      <c r="I19" s="140" t="s">
        <v>35</v>
      </c>
      <c r="J19" s="141"/>
      <c r="K19" s="141"/>
      <c r="L19" s="141"/>
      <c r="M19" s="141"/>
      <c r="N19" s="141"/>
    </row>
    <row r="20" spans="1:14">
      <c r="A20" s="45"/>
      <c r="B20" s="12">
        <v>2005</v>
      </c>
      <c r="C20" s="12">
        <v>2006</v>
      </c>
      <c r="D20" s="12">
        <v>2007</v>
      </c>
      <c r="E20" s="12">
        <v>2008</v>
      </c>
      <c r="F20" s="40">
        <v>2009</v>
      </c>
      <c r="G20" s="40" t="s">
        <v>36</v>
      </c>
      <c r="I20" s="66"/>
      <c r="J20" s="71">
        <v>2005</v>
      </c>
      <c r="K20" s="71">
        <v>2006</v>
      </c>
      <c r="L20" s="71">
        <v>2007</v>
      </c>
      <c r="M20" s="71">
        <v>2008</v>
      </c>
      <c r="N20" s="89">
        <v>2009</v>
      </c>
    </row>
    <row r="21" spans="1:14">
      <c r="A21" s="39" t="s">
        <v>37</v>
      </c>
      <c r="B21" s="14">
        <f>B3/B$3</f>
        <v>1</v>
      </c>
      <c r="C21" s="14">
        <f>C3/C$3</f>
        <v>1</v>
      </c>
      <c r="D21" s="14">
        <f t="shared" ref="D21:F21" si="5">D3/D$3</f>
        <v>1</v>
      </c>
      <c r="E21" s="14">
        <f t="shared" si="5"/>
        <v>1</v>
      </c>
      <c r="F21" s="59">
        <f t="shared" si="5"/>
        <v>1</v>
      </c>
      <c r="G21" s="18">
        <v>1</v>
      </c>
      <c r="I21" s="39" t="str" cm="1">
        <f t="array" ref="I21:I33">A21:A33</f>
        <v>Ventas</v>
      </c>
      <c r="J21" s="67">
        <f t="shared" ref="J21:N23" si="6">(B3/$B3)</f>
        <v>1</v>
      </c>
      <c r="K21" s="67">
        <f t="shared" si="6"/>
        <v>2.5265919588697967</v>
      </c>
      <c r="L21" s="67">
        <f t="shared" si="6"/>
        <v>4.0471745620745061</v>
      </c>
      <c r="M21" s="67">
        <f t="shared" si="6"/>
        <v>5.6824144672577388</v>
      </c>
      <c r="N21" s="92">
        <f t="shared" si="6"/>
        <v>6.37745631012681</v>
      </c>
    </row>
    <row r="22" spans="1:14">
      <c r="A22" s="46" t="s">
        <v>38</v>
      </c>
      <c r="B22" s="14">
        <f t="shared" ref="B22:C33" si="7">B4/B$3</f>
        <v>0.61790373549874245</v>
      </c>
      <c r="C22" s="14">
        <f t="shared" si="7"/>
        <v>0.57632372024290568</v>
      </c>
      <c r="D22" s="14">
        <f t="shared" ref="D22:E22" si="8">D4/D$3</f>
        <v>0.58033655395731987</v>
      </c>
      <c r="E22" s="14">
        <f t="shared" si="8"/>
        <v>0.64776076730959975</v>
      </c>
      <c r="F22" s="59">
        <f>F4/F$3</f>
        <v>0.65673891681317098</v>
      </c>
      <c r="G22" s="18">
        <v>0.62</v>
      </c>
      <c r="I22" s="46" t="str">
        <v>Costo de bienes vendidos</v>
      </c>
      <c r="J22" s="67">
        <f t="shared" si="6"/>
        <v>1</v>
      </c>
      <c r="K22" s="67">
        <f t="shared" si="6"/>
        <v>2.3565723811271817</v>
      </c>
      <c r="L22" s="67">
        <f t="shared" si="6"/>
        <v>3.8011152930193353</v>
      </c>
      <c r="M22" s="67">
        <f t="shared" si="6"/>
        <v>5.9569880290674089</v>
      </c>
      <c r="N22" s="92">
        <f t="shared" si="6"/>
        <v>6.7782787326174487</v>
      </c>
    </row>
    <row r="23" spans="1:14">
      <c r="A23" s="39" t="s">
        <v>39</v>
      </c>
      <c r="B23" s="14">
        <f t="shared" si="7"/>
        <v>0.38209626450125755</v>
      </c>
      <c r="C23" s="14">
        <f t="shared" si="7"/>
        <v>0.42367627975709438</v>
      </c>
      <c r="D23" s="14">
        <f t="shared" ref="D23:F23" si="9">D5/D$3</f>
        <v>0.41966344604268013</v>
      </c>
      <c r="E23" s="14">
        <f t="shared" si="9"/>
        <v>0.35223923269040025</v>
      </c>
      <c r="F23" s="59">
        <f t="shared" si="9"/>
        <v>0.34326108318682896</v>
      </c>
      <c r="G23" s="18">
        <v>0.38</v>
      </c>
      <c r="I23" s="39" t="str">
        <v>Utilidad bruta</v>
      </c>
      <c r="J23" s="67">
        <f t="shared" si="6"/>
        <v>1</v>
      </c>
      <c r="K23" s="67">
        <f t="shared" si="6"/>
        <v>2.8015376779340957</v>
      </c>
      <c r="L23" s="67">
        <f t="shared" si="6"/>
        <v>4.4450872234341681</v>
      </c>
      <c r="M23" s="67">
        <f t="shared" si="6"/>
        <v>5.2383901590566531</v>
      </c>
      <c r="N23" s="92">
        <f t="shared" si="6"/>
        <v>5.7292697269580382</v>
      </c>
    </row>
    <row r="24" spans="1:14" hidden="1">
      <c r="A24" s="39" t="s">
        <v>40</v>
      </c>
      <c r="B24" s="14"/>
      <c r="C24" s="14"/>
      <c r="D24" s="14"/>
      <c r="E24" s="14"/>
      <c r="F24" s="59"/>
      <c r="I24" s="39" t="str">
        <v>Costos operativos</v>
      </c>
      <c r="J24" s="67"/>
      <c r="K24" s="67"/>
      <c r="L24" s="67"/>
      <c r="M24" s="67"/>
      <c r="N24" s="92"/>
    </row>
    <row r="25" spans="1:14">
      <c r="A25" s="46" t="s">
        <v>41</v>
      </c>
      <c r="B25" s="14">
        <f t="shared" si="7"/>
        <v>9.9101462248542577E-2</v>
      </c>
      <c r="C25" s="14">
        <f t="shared" si="7"/>
        <v>0.10085301438500081</v>
      </c>
      <c r="D25" s="14">
        <f t="shared" ref="D25:F25" si="10">D7/D$3</f>
        <v>9.8515691532759089E-2</v>
      </c>
      <c r="E25" s="14">
        <f t="shared" si="10"/>
        <v>7.6755290029100712E-2</v>
      </c>
      <c r="F25" s="59">
        <f t="shared" si="10"/>
        <v>7.327153120632858E-2</v>
      </c>
      <c r="G25" s="18">
        <v>0.1089</v>
      </c>
      <c r="I25" s="46" t="str">
        <v>Venta y distribución</v>
      </c>
      <c r="J25" s="67">
        <f t="shared" ref="J25:J33" si="11">(B7/$B7)</f>
        <v>1</v>
      </c>
      <c r="K25" s="67">
        <f t="shared" ref="K25:K33" si="12">(C7/$B7)</f>
        <v>2.5712477837497336</v>
      </c>
      <c r="L25" s="67">
        <f t="shared" ref="L25:L33" si="13">(D7/$B7)</f>
        <v>4.0232524494604522</v>
      </c>
      <c r="M25" s="67">
        <f t="shared" ref="M25:M33" si="14">(E7/$B7)</f>
        <v>4.4010992431783196</v>
      </c>
      <c r="N25" s="92">
        <f t="shared" ref="N25:N33" si="15">(F7/$B7)</f>
        <v>4.7152279940382584</v>
      </c>
    </row>
    <row r="26" spans="1:14">
      <c r="A26" s="46" t="s">
        <v>42</v>
      </c>
      <c r="B26" s="14">
        <f t="shared" si="7"/>
        <v>4.3702917729792748E-2</v>
      </c>
      <c r="C26" s="14">
        <f t="shared" si="7"/>
        <v>4.0701071832644486E-2</v>
      </c>
      <c r="D26" s="14">
        <f t="shared" ref="D26:F26" si="16">D8/D$3</f>
        <v>4.2167015405833792E-2</v>
      </c>
      <c r="E26" s="14">
        <f t="shared" si="16"/>
        <v>3.9123744356124375E-2</v>
      </c>
      <c r="F26" s="59">
        <f t="shared" si="16"/>
        <v>5.750389878627362E-2</v>
      </c>
      <c r="G26" s="18">
        <v>7.0099999999999996E-2</v>
      </c>
      <c r="I26" s="46" t="str">
        <v>Investigación y desarrollo</v>
      </c>
      <c r="J26" s="67">
        <f t="shared" si="11"/>
        <v>1</v>
      </c>
      <c r="K26" s="67">
        <f t="shared" si="12"/>
        <v>2.3530465733558521</v>
      </c>
      <c r="L26" s="67">
        <f t="shared" si="13"/>
        <v>3.9049400125693543</v>
      </c>
      <c r="M26" s="67">
        <f t="shared" si="14"/>
        <v>5.0870134648007355</v>
      </c>
      <c r="N26" s="92">
        <f t="shared" si="15"/>
        <v>8.391398588964492</v>
      </c>
    </row>
    <row r="27" spans="1:14">
      <c r="A27" s="46" t="s">
        <v>43</v>
      </c>
      <c r="B27" s="14">
        <f t="shared" si="7"/>
        <v>4.4338973210389522E-2</v>
      </c>
      <c r="C27" s="14">
        <f t="shared" si="7"/>
        <v>7.4874100071578659E-2</v>
      </c>
      <c r="D27" s="14">
        <f t="shared" ref="D27:F27" si="17">D9/D$3</f>
        <v>9.602948205747075E-2</v>
      </c>
      <c r="E27" s="14">
        <f t="shared" si="17"/>
        <v>8.2087401671712801E-2</v>
      </c>
      <c r="F27" s="59">
        <f t="shared" si="17"/>
        <v>7.1742481293146934E-2</v>
      </c>
      <c r="G27" s="18">
        <v>7.3400000000000007E-2</v>
      </c>
      <c r="I27" s="46" t="str">
        <v>Administración</v>
      </c>
      <c r="J27" s="67">
        <f t="shared" si="11"/>
        <v>1</v>
      </c>
      <c r="K27" s="67">
        <f t="shared" si="12"/>
        <v>4.2665917920745908</v>
      </c>
      <c r="L27" s="67">
        <f t="shared" si="13"/>
        <v>8.7653828866997259</v>
      </c>
      <c r="M27" s="67">
        <f t="shared" si="14"/>
        <v>10.520194877441099</v>
      </c>
      <c r="N27" s="92">
        <f t="shared" si="15"/>
        <v>10.319015234207654</v>
      </c>
    </row>
    <row r="28" spans="1:14">
      <c r="A28" s="46" t="s">
        <v>44</v>
      </c>
      <c r="B28" s="14">
        <f t="shared" si="7"/>
        <v>3.7996913647948646E-2</v>
      </c>
      <c r="C28" s="14">
        <f t="shared" si="7"/>
        <v>2.2621734604816552E-2</v>
      </c>
      <c r="D28" s="14">
        <f t="shared" ref="D28:F28" si="18">D10/D$3</f>
        <v>2.1671510768054531E-2</v>
      </c>
      <c r="E28" s="14">
        <f t="shared" si="18"/>
        <v>2.367185284288463E-2</v>
      </c>
      <c r="F28" s="59">
        <f t="shared" si="18"/>
        <v>2.886559106773149E-2</v>
      </c>
      <c r="G28" s="18">
        <v>4.3499999999999997E-2</v>
      </c>
      <c r="I28" s="46" t="str">
        <v>Amortización</v>
      </c>
      <c r="J28" s="67">
        <f t="shared" si="11"/>
        <v>1</v>
      </c>
      <c r="K28" s="67">
        <f t="shared" si="12"/>
        <v>1.504224613550996</v>
      </c>
      <c r="L28" s="67">
        <f t="shared" si="13"/>
        <v>2.3083029299388689</v>
      </c>
      <c r="M28" s="67">
        <f t="shared" si="14"/>
        <v>3.5401106602368975</v>
      </c>
      <c r="N28" s="92">
        <f t="shared" si="15"/>
        <v>4.8448420733872615</v>
      </c>
    </row>
    <row r="29" spans="1:14">
      <c r="A29" s="39" t="s">
        <v>45</v>
      </c>
      <c r="B29" s="14">
        <f t="shared" si="7"/>
        <v>0.15695599766458404</v>
      </c>
      <c r="C29" s="14">
        <f t="shared" si="7"/>
        <v>0.18462635886305387</v>
      </c>
      <c r="D29" s="14">
        <f t="shared" ref="D29:F29" si="19">D11/D$3</f>
        <v>0.16127974627856198</v>
      </c>
      <c r="E29" s="14">
        <f t="shared" si="19"/>
        <v>0.13060094379057771</v>
      </c>
      <c r="F29" s="59">
        <f t="shared" si="19"/>
        <v>0.11187758083334837</v>
      </c>
      <c r="G29" s="18">
        <v>7.4099999999999999E-2</v>
      </c>
      <c r="I29" s="39" t="str">
        <v>Utilidad operativa (EBIT)</v>
      </c>
      <c r="J29" s="67">
        <f t="shared" si="11"/>
        <v>1</v>
      </c>
      <c r="K29" s="67">
        <f t="shared" si="12"/>
        <v>2.9720143265608896</v>
      </c>
      <c r="L29" s="67">
        <f t="shared" si="13"/>
        <v>4.1586641875980348</v>
      </c>
      <c r="M29" s="67">
        <f t="shared" si="14"/>
        <v>4.7282595343634295</v>
      </c>
      <c r="N29" s="92">
        <f t="shared" si="15"/>
        <v>4.5458242721765991</v>
      </c>
    </row>
    <row r="30" spans="1:14">
      <c r="A30" s="46" t="s">
        <v>46</v>
      </c>
      <c r="B30" s="14">
        <f t="shared" si="7"/>
        <v>2.4852977538656409E-2</v>
      </c>
      <c r="C30" s="14">
        <f t="shared" si="7"/>
        <v>2.686448248631924E-2</v>
      </c>
      <c r="D30" s="14">
        <f t="shared" ref="D30:F30" si="20">D12/D$3</f>
        <v>3.3315045985713325E-2</v>
      </c>
      <c r="E30" s="14">
        <f t="shared" si="20"/>
        <v>2.2807069932745547E-2</v>
      </c>
      <c r="F30" s="59">
        <f t="shared" si="20"/>
        <v>2.4144207931240034E-2</v>
      </c>
      <c r="G30" s="18">
        <v>2.3099999999999999E-2</v>
      </c>
      <c r="I30" s="46" t="str">
        <v>Intereses</v>
      </c>
      <c r="J30" s="67">
        <f t="shared" si="11"/>
        <v>1</v>
      </c>
      <c r="K30" s="67">
        <f t="shared" si="12"/>
        <v>2.7310846486526117</v>
      </c>
      <c r="L30" s="67">
        <f t="shared" si="13"/>
        <v>5.4251771820098211</v>
      </c>
      <c r="M30" s="67">
        <f t="shared" si="14"/>
        <v>5.2146357087400581</v>
      </c>
      <c r="N30" s="92">
        <f t="shared" si="15"/>
        <v>6.1955808306912772</v>
      </c>
    </row>
    <row r="31" spans="1:14">
      <c r="A31" s="39" t="s">
        <v>47</v>
      </c>
      <c r="B31" s="14">
        <f t="shared" si="7"/>
        <v>0.13210302012592764</v>
      </c>
      <c r="C31" s="14">
        <f t="shared" si="7"/>
        <v>0.15776187637673464</v>
      </c>
      <c r="D31" s="14">
        <f t="shared" ref="D31:F31" si="21">D13/D$3</f>
        <v>0.12796470029284865</v>
      </c>
      <c r="E31" s="14">
        <f t="shared" si="21"/>
        <v>0.10779387385783218</v>
      </c>
      <c r="F31" s="59">
        <f t="shared" si="21"/>
        <v>8.7733372902108336E-2</v>
      </c>
      <c r="G31" s="18">
        <v>5.0999999999999997E-2</v>
      </c>
      <c r="I31" s="39" t="str">
        <v>Utilidad antes de impuestos</v>
      </c>
      <c r="J31" s="67">
        <f t="shared" si="11"/>
        <v>1</v>
      </c>
      <c r="K31" s="67">
        <f t="shared" si="12"/>
        <v>3.0173412227040837</v>
      </c>
      <c r="L31" s="67">
        <f t="shared" si="13"/>
        <v>3.920390914416791</v>
      </c>
      <c r="M31" s="67">
        <f t="shared" si="14"/>
        <v>4.6367559780813909</v>
      </c>
      <c r="N31" s="92">
        <f t="shared" si="15"/>
        <v>4.2354501213514952</v>
      </c>
    </row>
    <row r="32" spans="1:14">
      <c r="A32" s="39" t="s">
        <v>48</v>
      </c>
      <c r="B32" s="14">
        <f t="shared" si="7"/>
        <v>4.6236057160752131E-2</v>
      </c>
      <c r="C32" s="14">
        <f t="shared" si="7"/>
        <v>5.5216656676441385E-2</v>
      </c>
      <c r="D32" s="14">
        <f t="shared" ref="D32:F32" si="22">D14/D$3</f>
        <v>4.478764511979464E-2</v>
      </c>
      <c r="E32" s="14">
        <f t="shared" si="22"/>
        <v>3.7727855825601571E-2</v>
      </c>
      <c r="F32" s="59">
        <f t="shared" si="22"/>
        <v>3.0706680512078855E-2</v>
      </c>
      <c r="G32" s="18">
        <v>1.7899999999999999E-2</v>
      </c>
      <c r="I32" s="39" t="str">
        <v>Tasa impositiva</v>
      </c>
      <c r="J32" s="67">
        <f t="shared" si="11"/>
        <v>1</v>
      </c>
      <c r="K32" s="67">
        <f t="shared" si="12"/>
        <v>3.0173412120615533</v>
      </c>
      <c r="L32" s="67">
        <f t="shared" si="13"/>
        <v>3.9203909060377296</v>
      </c>
      <c r="M32" s="67">
        <f t="shared" si="14"/>
        <v>4.6367559633522406</v>
      </c>
      <c r="N32" s="92">
        <f t="shared" si="15"/>
        <v>4.2354501101585633</v>
      </c>
    </row>
    <row r="33" spans="1:14">
      <c r="A33" s="91" t="s">
        <v>24</v>
      </c>
      <c r="B33" s="61">
        <f t="shared" si="7"/>
        <v>8.5866962965175514E-2</v>
      </c>
      <c r="C33" s="61">
        <f t="shared" si="7"/>
        <v>0.10254521970029325</v>
      </c>
      <c r="D33" s="61">
        <f t="shared" ref="D33:F33" si="23">D15/D$3</f>
        <v>8.3177055173054001E-2</v>
      </c>
      <c r="E33" s="61">
        <f t="shared" si="23"/>
        <v>7.0066018032230601E-2</v>
      </c>
      <c r="F33" s="62">
        <f t="shared" si="23"/>
        <v>5.7026692390029471E-2</v>
      </c>
      <c r="G33" s="21">
        <v>3.32E-2</v>
      </c>
      <c r="I33" s="91" t="str">
        <v>Utilidad neta</v>
      </c>
      <c r="J33" s="68">
        <f t="shared" si="11"/>
        <v>1</v>
      </c>
      <c r="K33" s="68">
        <f t="shared" si="12"/>
        <v>3.017341228434677</v>
      </c>
      <c r="L33" s="68">
        <f t="shared" si="13"/>
        <v>3.920390918928593</v>
      </c>
      <c r="M33" s="68">
        <f t="shared" si="14"/>
        <v>4.6367559860124725</v>
      </c>
      <c r="N33" s="93">
        <f t="shared" si="15"/>
        <v>4.2354501273784582</v>
      </c>
    </row>
    <row r="34" spans="1:14">
      <c r="F34" s="88">
        <f>SUM(F22:F33)</f>
        <v>1.5428720369222857</v>
      </c>
      <c r="G34" s="88">
        <f>SUM(G22:G33)</f>
        <v>1.4951999999999999</v>
      </c>
    </row>
    <row r="39" spans="1:14">
      <c r="A39" s="19"/>
    </row>
  </sheetData>
  <mergeCells count="3">
    <mergeCell ref="A1:F1"/>
    <mergeCell ref="A19:F19"/>
    <mergeCell ref="I19:N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DBC6-55CD-4BD1-B053-D050B7FCAEFE}">
  <dimension ref="A1:N36"/>
  <sheetViews>
    <sheetView zoomScale="62" zoomScaleNormal="62" workbookViewId="0">
      <selection activeCell="I61" sqref="I61"/>
    </sheetView>
  </sheetViews>
  <sheetFormatPr defaultColWidth="11.42578125" defaultRowHeight="15.6"/>
  <cols>
    <col min="1" max="1" width="36.42578125" style="1" bestFit="1" customWidth="1"/>
    <col min="2" max="6" width="17.140625" style="1" bestFit="1" customWidth="1"/>
    <col min="7" max="7" width="16.5703125" style="1" customWidth="1"/>
    <col min="8" max="8" width="11.42578125" style="1"/>
    <col min="9" max="9" width="36.42578125" style="1" bestFit="1" customWidth="1"/>
    <col min="10" max="13" width="16" style="1" bestFit="1" customWidth="1"/>
    <col min="14" max="14" width="8.42578125" style="1" bestFit="1" customWidth="1"/>
    <col min="15" max="16384" width="11.42578125" style="1"/>
  </cols>
  <sheetData>
    <row r="1" spans="1:13">
      <c r="A1" s="139" t="s">
        <v>49</v>
      </c>
      <c r="B1" s="139"/>
      <c r="C1" s="139"/>
      <c r="D1" s="139"/>
      <c r="E1" s="139"/>
      <c r="F1" s="139"/>
      <c r="G1" s="113"/>
    </row>
    <row r="2" spans="1:13">
      <c r="A2" s="47"/>
      <c r="B2" s="71">
        <v>2005</v>
      </c>
      <c r="C2" s="71">
        <v>2006</v>
      </c>
      <c r="D2" s="71">
        <v>2007</v>
      </c>
      <c r="E2" s="71">
        <v>2008</v>
      </c>
      <c r="F2" s="89">
        <v>2009</v>
      </c>
      <c r="G2" s="12"/>
    </row>
    <row r="3" spans="1:13">
      <c r="A3" s="41" t="s">
        <v>50</v>
      </c>
      <c r="B3" s="48">
        <v>310630300</v>
      </c>
      <c r="C3" s="48">
        <v>790419373</v>
      </c>
      <c r="D3" s="48">
        <v>1437227573</v>
      </c>
      <c r="E3" s="48">
        <v>1366526361</v>
      </c>
      <c r="F3" s="49">
        <v>1413474400</v>
      </c>
      <c r="G3" s="48"/>
    </row>
    <row r="4" spans="1:13">
      <c r="A4" s="41" t="s">
        <v>51</v>
      </c>
      <c r="B4" s="48">
        <v>316972950</v>
      </c>
      <c r="C4" s="48">
        <v>758988750</v>
      </c>
      <c r="D4" s="48">
        <v>1201094250</v>
      </c>
      <c r="E4" s="48">
        <v>1328523975</v>
      </c>
      <c r="F4" s="49">
        <v>1503560340</v>
      </c>
      <c r="G4" s="48"/>
    </row>
    <row r="5" spans="1:13">
      <c r="A5" s="56" t="s">
        <v>52</v>
      </c>
      <c r="B5" s="50">
        <v>253578360</v>
      </c>
      <c r="C5" s="50">
        <v>607191000</v>
      </c>
      <c r="D5" s="50">
        <v>960875400</v>
      </c>
      <c r="E5" s="50">
        <v>1062819180</v>
      </c>
      <c r="F5" s="51">
        <v>1201345530</v>
      </c>
      <c r="G5" s="129"/>
    </row>
    <row r="6" spans="1:13">
      <c r="A6" s="56" t="s">
        <v>53</v>
      </c>
      <c r="B6" s="50">
        <v>26789180</v>
      </c>
      <c r="C6" s="50">
        <v>45354460</v>
      </c>
      <c r="D6" s="50">
        <v>66650675</v>
      </c>
      <c r="E6" s="50">
        <v>75640210</v>
      </c>
      <c r="F6" s="52">
        <v>89575400</v>
      </c>
      <c r="G6" s="50"/>
      <c r="I6" s="48">
        <v>422630600</v>
      </c>
      <c r="J6" s="48">
        <v>1011985000</v>
      </c>
      <c r="K6" s="48">
        <v>1305530320</v>
      </c>
      <c r="L6" s="48">
        <v>1509430300</v>
      </c>
      <c r="M6" s="49">
        <v>1564430450</v>
      </c>
    </row>
    <row r="7" spans="1:13">
      <c r="A7" s="56" t="s">
        <v>54</v>
      </c>
      <c r="B7" s="50">
        <v>359340630</v>
      </c>
      <c r="C7" s="50">
        <v>960187250</v>
      </c>
      <c r="D7" s="50">
        <v>1451230215</v>
      </c>
      <c r="E7" s="50">
        <v>1605660505</v>
      </c>
      <c r="F7" s="52">
        <v>1805340520</v>
      </c>
      <c r="G7" s="50"/>
      <c r="I7" s="48">
        <v>771300845</v>
      </c>
      <c r="J7" s="48">
        <v>1326442210</v>
      </c>
      <c r="K7" s="48">
        <v>2047729927</v>
      </c>
      <c r="L7" s="48">
        <v>2900817082</v>
      </c>
      <c r="M7" s="49">
        <v>3680070533</v>
      </c>
    </row>
    <row r="8" spans="1:13">
      <c r="A8" s="41" t="s">
        <v>55</v>
      </c>
      <c r="B8" s="57">
        <f>SUM(B3:B7)</f>
        <v>1267311420</v>
      </c>
      <c r="C8" s="57">
        <f>SUM(C3:C7)</f>
        <v>3162140833</v>
      </c>
      <c r="D8" s="57">
        <f t="shared" ref="D8" si="0">SUM(D3:D7)</f>
        <v>5117078113</v>
      </c>
      <c r="E8" s="57">
        <v>5439170231</v>
      </c>
      <c r="F8" s="58">
        <f>SUM(F3:H7)</f>
        <v>6013296190</v>
      </c>
      <c r="G8" s="48"/>
      <c r="I8" s="102">
        <f>B14+B16</f>
        <v>887524260</v>
      </c>
      <c r="J8" s="102">
        <f>C14+C16</f>
        <v>2048369498</v>
      </c>
      <c r="K8" s="102">
        <f>D14+D16</f>
        <v>3643109514</v>
      </c>
      <c r="L8" s="102">
        <f>E14+E16</f>
        <v>3911083724</v>
      </c>
      <c r="M8" s="102">
        <f>F14+F16</f>
        <v>4713195721</v>
      </c>
    </row>
    <row r="9" spans="1:13">
      <c r="A9" s="41" t="s">
        <v>56</v>
      </c>
      <c r="B9" s="48">
        <v>710727625</v>
      </c>
      <c r="C9" s="48">
        <v>812956891</v>
      </c>
      <c r="D9" s="48">
        <v>1317388220</v>
      </c>
      <c r="E9" s="48">
        <v>2281077095</v>
      </c>
      <c r="F9" s="49">
        <v>3363891508</v>
      </c>
      <c r="G9" s="48"/>
      <c r="I9" s="103">
        <f>I8/B$11</f>
        <v>0.42639593908629442</v>
      </c>
      <c r="J9" s="103">
        <f>J8/C$11</f>
        <v>0.46693969070061592</v>
      </c>
      <c r="K9" s="103">
        <f>K8/D$11</f>
        <v>0.52071426160290391</v>
      </c>
      <c r="L9" s="103">
        <f>L8/E$11</f>
        <v>0.47000698250186812</v>
      </c>
      <c r="M9" s="103">
        <f>M8/F$11</f>
        <v>0.47332187965784422</v>
      </c>
    </row>
    <row r="10" spans="1:13">
      <c r="A10" s="41" t="s">
        <v>57</v>
      </c>
      <c r="B10" s="48">
        <v>103416660</v>
      </c>
      <c r="C10" s="48">
        <v>411698984</v>
      </c>
      <c r="D10" s="48">
        <v>561903428</v>
      </c>
      <c r="E10" s="48">
        <v>601083781</v>
      </c>
      <c r="F10" s="49">
        <v>580509006</v>
      </c>
      <c r="G10" s="48"/>
      <c r="I10" s="104">
        <f>I7/B11</f>
        <v>0.37055837563451777</v>
      </c>
      <c r="J10" s="104">
        <f>J7/C11</f>
        <v>0.30237147930311614</v>
      </c>
      <c r="K10" s="104">
        <f>K7/D11</f>
        <v>0.29268463459645899</v>
      </c>
      <c r="L10" s="104">
        <f>L7/E11</f>
        <v>0.34860012715511335</v>
      </c>
      <c r="M10" s="104">
        <f>M7/F11</f>
        <v>0.36957045814839068</v>
      </c>
    </row>
    <row r="11" spans="1:13" ht="15.95" thickBot="1">
      <c r="A11" s="41" t="s">
        <v>58</v>
      </c>
      <c r="B11" s="16">
        <f>B8+SUM(B9:B10)</f>
        <v>2081455705</v>
      </c>
      <c r="C11" s="16">
        <f t="shared" ref="C11:D11" si="1">C8+SUM(C9:C10)</f>
        <v>4386796708</v>
      </c>
      <c r="D11" s="16">
        <f t="shared" si="1"/>
        <v>6996369761</v>
      </c>
      <c r="E11" s="16">
        <f>E8+SUM(E9:E10)</f>
        <v>8321331107</v>
      </c>
      <c r="F11" s="53">
        <f>F8+SUM(F9:F10)</f>
        <v>9957696704</v>
      </c>
      <c r="G11" s="130"/>
      <c r="I11" s="104">
        <f>I6/B11</f>
        <v>0.20304568527918782</v>
      </c>
      <c r="J11" s="104">
        <f>J6/C11</f>
        <v>0.23068882999626797</v>
      </c>
      <c r="K11" s="104">
        <f>K6/D11</f>
        <v>0.18660110380063716</v>
      </c>
      <c r="L11" s="104">
        <f>L6/E11</f>
        <v>0.18139289022284544</v>
      </c>
      <c r="M11" s="104">
        <f>M6/F11</f>
        <v>0.1571076621937651</v>
      </c>
    </row>
    <row r="12" spans="1:13" ht="15.95" thickTop="1">
      <c r="A12" s="41"/>
      <c r="B12" s="48"/>
      <c r="C12" s="48"/>
      <c r="D12" s="48"/>
      <c r="E12" s="48"/>
      <c r="F12" s="49"/>
      <c r="G12" s="48"/>
    </row>
    <row r="13" spans="1:13">
      <c r="A13" s="41" t="s">
        <v>59</v>
      </c>
      <c r="B13" s="48">
        <v>422630600</v>
      </c>
      <c r="C13" s="48">
        <v>1011985000</v>
      </c>
      <c r="D13" s="48">
        <v>1305530320</v>
      </c>
      <c r="E13" s="48">
        <v>1509430300</v>
      </c>
      <c r="F13" s="49">
        <v>1564430450</v>
      </c>
      <c r="G13" s="48"/>
    </row>
    <row r="14" spans="1:13">
      <c r="A14" s="41" t="s">
        <v>60</v>
      </c>
      <c r="B14" s="48">
        <v>147920710</v>
      </c>
      <c r="C14" s="48">
        <v>341394916</v>
      </c>
      <c r="D14" s="48">
        <v>607184919</v>
      </c>
      <c r="E14" s="48">
        <v>651847287</v>
      </c>
      <c r="F14" s="49">
        <v>785532620</v>
      </c>
      <c r="G14" s="48"/>
    </row>
    <row r="15" spans="1:13">
      <c r="A15" s="41" t="s">
        <v>61</v>
      </c>
      <c r="B15" s="48">
        <f>SUM(B13:B14)</f>
        <v>570551310</v>
      </c>
      <c r="C15" s="48">
        <f t="shared" ref="C15:F15" si="2">SUM(C13:C14)</f>
        <v>1353379916</v>
      </c>
      <c r="D15" s="48">
        <f t="shared" si="2"/>
        <v>1912715239</v>
      </c>
      <c r="E15" s="48">
        <f t="shared" si="2"/>
        <v>2161277587</v>
      </c>
      <c r="F15" s="49">
        <f t="shared" si="2"/>
        <v>2349963070</v>
      </c>
      <c r="G15" s="48"/>
    </row>
    <row r="16" spans="1:13">
      <c r="A16" s="41" t="s">
        <v>62</v>
      </c>
      <c r="B16" s="48">
        <v>739603550</v>
      </c>
      <c r="C16" s="48">
        <v>1706974582</v>
      </c>
      <c r="D16" s="48">
        <v>3035924595</v>
      </c>
      <c r="E16" s="48">
        <v>3259236437</v>
      </c>
      <c r="F16" s="49">
        <v>3927663101</v>
      </c>
      <c r="G16" s="48"/>
    </row>
    <row r="17" spans="1:14">
      <c r="A17" s="41" t="s">
        <v>63</v>
      </c>
      <c r="B17" s="48">
        <v>771300845</v>
      </c>
      <c r="C17" s="48">
        <v>1326442210</v>
      </c>
      <c r="D17" s="48">
        <v>2047729927</v>
      </c>
      <c r="E17" s="48">
        <v>2900817082</v>
      </c>
      <c r="F17" s="49">
        <v>3680070533</v>
      </c>
      <c r="G17" s="48"/>
    </row>
    <row r="18" spans="1:14" ht="16.5">
      <c r="A18" s="44" t="s">
        <v>64</v>
      </c>
      <c r="B18" s="54">
        <f>B15+SUM(B16:B17)</f>
        <v>2081455705</v>
      </c>
      <c r="C18" s="54">
        <f t="shared" ref="C18:F18" si="3">C15+SUM(C16:C17)</f>
        <v>4386796708</v>
      </c>
      <c r="D18" s="54">
        <f t="shared" si="3"/>
        <v>6996369761</v>
      </c>
      <c r="E18" s="54">
        <f t="shared" si="3"/>
        <v>8321331106</v>
      </c>
      <c r="F18" s="55">
        <f t="shared" si="3"/>
        <v>9957696704</v>
      </c>
      <c r="G18" s="131"/>
    </row>
    <row r="19" spans="1:14" ht="16.5">
      <c r="G19" s="131"/>
    </row>
    <row r="20" spans="1:14" ht="16.5" customHeight="1">
      <c r="A20" s="143" t="s">
        <v>65</v>
      </c>
      <c r="B20" s="138"/>
      <c r="C20" s="138"/>
      <c r="D20" s="138"/>
      <c r="E20" s="138"/>
      <c r="F20" s="138"/>
      <c r="G20" s="138"/>
      <c r="I20" s="140" t="s">
        <v>66</v>
      </c>
      <c r="J20" s="141"/>
      <c r="K20" s="141"/>
      <c r="L20" s="141"/>
      <c r="M20" s="141"/>
      <c r="N20" s="142"/>
    </row>
    <row r="21" spans="1:14">
      <c r="A21" s="66"/>
      <c r="B21" s="89">
        <v>2005</v>
      </c>
      <c r="C21" s="71">
        <v>2006</v>
      </c>
      <c r="D21" s="63">
        <v>2007</v>
      </c>
      <c r="E21" s="63">
        <v>2008</v>
      </c>
      <c r="F21" s="89">
        <v>2009</v>
      </c>
      <c r="G21" s="40" t="s">
        <v>36</v>
      </c>
      <c r="I21" s="66"/>
      <c r="J21" s="89">
        <v>2005</v>
      </c>
      <c r="K21" s="71">
        <v>2006</v>
      </c>
      <c r="L21" s="63">
        <v>2007</v>
      </c>
      <c r="M21" s="71">
        <v>2008</v>
      </c>
      <c r="N21" s="63">
        <v>2009</v>
      </c>
    </row>
    <row r="22" spans="1:14">
      <c r="A22" s="46" t="s">
        <v>67</v>
      </c>
      <c r="B22" s="59">
        <f>B3/$B$11</f>
        <v>0.14923704561851342</v>
      </c>
      <c r="C22" s="14">
        <f t="shared" ref="C22:C30" si="4">C3/C$11</f>
        <v>0.18018144573660055</v>
      </c>
      <c r="D22" s="64">
        <f t="shared" ref="D22:F22" si="5">D3/D$11</f>
        <v>0.2054247591388845</v>
      </c>
      <c r="E22" s="64">
        <f t="shared" si="5"/>
        <v>0.16421968353722427</v>
      </c>
      <c r="F22" s="59">
        <f t="shared" si="5"/>
        <v>0.14194792651519586</v>
      </c>
      <c r="G22" s="18">
        <v>4.5400000000000003E-2</v>
      </c>
      <c r="I22" s="46" t="s">
        <v>67</v>
      </c>
      <c r="J22" s="92">
        <f t="shared" ref="J22:J30" si="6">(B3/$B3)</f>
        <v>1</v>
      </c>
      <c r="K22" s="67">
        <f t="shared" ref="K22:K30" si="7">(C3/$B3)</f>
        <v>2.5445662351676575</v>
      </c>
      <c r="L22" s="69">
        <f t="shared" ref="L22:L30" si="8">(D3/$B3)</f>
        <v>4.6268106266516824</v>
      </c>
      <c r="M22" s="67">
        <f t="shared" ref="M22:M30" si="9">(E3/$B3)</f>
        <v>4.399204974530817</v>
      </c>
      <c r="N22" s="69">
        <f t="shared" ref="N22:N30" si="10">(F3/$B3)</f>
        <v>4.5503429639671342</v>
      </c>
    </row>
    <row r="23" spans="1:14">
      <c r="A23" s="46" t="s">
        <v>68</v>
      </c>
      <c r="B23" s="59">
        <f t="shared" ref="B23:B30" si="11">B4/$B$11</f>
        <v>0.15228426395939088</v>
      </c>
      <c r="C23" s="14">
        <f t="shared" si="4"/>
        <v>0.17301662249720098</v>
      </c>
      <c r="D23" s="64">
        <f t="shared" ref="D23:F23" si="12">D4/D$11</f>
        <v>0.17167392391055186</v>
      </c>
      <c r="E23" s="64">
        <f t="shared" si="12"/>
        <v>0.15965281971323436</v>
      </c>
      <c r="F23" s="59">
        <f t="shared" si="12"/>
        <v>0.15099479173693056</v>
      </c>
      <c r="G23" s="18">
        <v>8.3400000000000002E-2</v>
      </c>
      <c r="I23" s="46" t="s">
        <v>68</v>
      </c>
      <c r="J23" s="92">
        <f t="shared" si="6"/>
        <v>1</v>
      </c>
      <c r="K23" s="67">
        <f t="shared" si="7"/>
        <v>2.3944906024315324</v>
      </c>
      <c r="L23" s="69">
        <f t="shared" si="8"/>
        <v>3.7892641943105869</v>
      </c>
      <c r="M23" s="67">
        <f t="shared" si="9"/>
        <v>4.1912850134372661</v>
      </c>
      <c r="N23" s="69">
        <f t="shared" si="10"/>
        <v>4.7434973236675244</v>
      </c>
    </row>
    <row r="24" spans="1:14">
      <c r="A24" s="46" t="s">
        <v>69</v>
      </c>
      <c r="B24" s="59">
        <f t="shared" si="11"/>
        <v>0.12182741116751269</v>
      </c>
      <c r="C24" s="14">
        <f t="shared" si="4"/>
        <v>0.13841329799776078</v>
      </c>
      <c r="D24" s="64">
        <f t="shared" ref="D24:F24" si="13">D5/D$11</f>
        <v>0.13733913912844151</v>
      </c>
      <c r="E24" s="64">
        <f t="shared" si="13"/>
        <v>0.12772225577058749</v>
      </c>
      <c r="F24" s="59">
        <f t="shared" si="13"/>
        <v>0.12064492077946301</v>
      </c>
      <c r="G24" s="18">
        <v>5.4800000000000001E-2</v>
      </c>
      <c r="I24" s="46" t="s">
        <v>69</v>
      </c>
      <c r="J24" s="92">
        <f t="shared" si="6"/>
        <v>1</v>
      </c>
      <c r="K24" s="67">
        <f t="shared" si="7"/>
        <v>2.3944906024315324</v>
      </c>
      <c r="L24" s="69">
        <f t="shared" si="8"/>
        <v>3.7892641943105869</v>
      </c>
      <c r="M24" s="67">
        <f t="shared" si="9"/>
        <v>4.1912850134372661</v>
      </c>
      <c r="N24" s="69">
        <f t="shared" si="10"/>
        <v>4.7375711791810629</v>
      </c>
    </row>
    <row r="25" spans="1:14">
      <c r="A25" s="46" t="s">
        <v>70</v>
      </c>
      <c r="B25" s="59">
        <f t="shared" si="11"/>
        <v>1.2870406002706648E-2</v>
      </c>
      <c r="C25" s="14">
        <f t="shared" si="4"/>
        <v>1.0338856121891664E-2</v>
      </c>
      <c r="D25" s="64">
        <f t="shared" ref="D25:F25" si="14">D6/D$11</f>
        <v>9.5264654780729506E-3</v>
      </c>
      <c r="E25" s="64">
        <f t="shared" si="14"/>
        <v>9.0899171090993575E-3</v>
      </c>
      <c r="F25" s="59">
        <f t="shared" si="14"/>
        <v>8.9955943289593884E-3</v>
      </c>
      <c r="G25" s="18">
        <v>1.34E-2</v>
      </c>
      <c r="I25" s="46" t="s">
        <v>70</v>
      </c>
      <c r="J25" s="92">
        <f t="shared" si="6"/>
        <v>1</v>
      </c>
      <c r="K25" s="67">
        <f t="shared" si="7"/>
        <v>1.6930141198797426</v>
      </c>
      <c r="L25" s="69">
        <f t="shared" si="8"/>
        <v>2.4879699565272246</v>
      </c>
      <c r="M25" s="67">
        <f t="shared" si="9"/>
        <v>2.8235358454420778</v>
      </c>
      <c r="N25" s="69">
        <f t="shared" si="10"/>
        <v>3.3437156344464443</v>
      </c>
    </row>
    <row r="26" spans="1:14">
      <c r="A26" s="46" t="s">
        <v>71</v>
      </c>
      <c r="B26" s="59">
        <f t="shared" si="11"/>
        <v>0.17263909538733133</v>
      </c>
      <c r="C26" s="14">
        <f t="shared" si="4"/>
        <v>0.21888118230985049</v>
      </c>
      <c r="D26" s="64">
        <f t="shared" ref="D26:F26" si="15">D7/D$11</f>
        <v>0.20742617451261949</v>
      </c>
      <c r="E26" s="64">
        <f t="shared" si="15"/>
        <v>0.19295717047592301</v>
      </c>
      <c r="F26" s="59">
        <f t="shared" si="15"/>
        <v>0.18130101505047808</v>
      </c>
      <c r="G26" s="18">
        <v>0.31990000000000002</v>
      </c>
      <c r="I26" s="46" t="s">
        <v>71</v>
      </c>
      <c r="J26" s="92">
        <f t="shared" si="6"/>
        <v>1</v>
      </c>
      <c r="K26" s="67">
        <f t="shared" si="7"/>
        <v>2.6720809444787803</v>
      </c>
      <c r="L26" s="69">
        <f t="shared" si="8"/>
        <v>4.0385920595731131</v>
      </c>
      <c r="M26" s="67">
        <f t="shared" si="9"/>
        <v>4.4683522289143873</v>
      </c>
      <c r="N26" s="69">
        <f t="shared" si="10"/>
        <v>5.0240367196996347</v>
      </c>
    </row>
    <row r="27" spans="1:14">
      <c r="A27" s="46" t="s">
        <v>72</v>
      </c>
      <c r="B27" s="59">
        <f>B8/$B$11</f>
        <v>0.60885822213545493</v>
      </c>
      <c r="C27" s="14">
        <f t="shared" si="4"/>
        <v>0.72083140466330453</v>
      </c>
      <c r="D27" s="64">
        <f t="shared" ref="D27:F27" si="16">D8/D$11</f>
        <v>0.73139046216857029</v>
      </c>
      <c r="E27" s="64">
        <f t="shared" si="16"/>
        <v>0.6536418466060685</v>
      </c>
      <c r="F27" s="59">
        <f t="shared" si="16"/>
        <v>0.60388424841102695</v>
      </c>
      <c r="G27" s="18">
        <v>0.51990000000000003</v>
      </c>
      <c r="I27" s="46" t="s">
        <v>72</v>
      </c>
      <c r="J27" s="92">
        <f t="shared" si="6"/>
        <v>1</v>
      </c>
      <c r="K27" s="67">
        <f t="shared" si="7"/>
        <v>2.4951568991621649</v>
      </c>
      <c r="L27" s="69">
        <f t="shared" si="8"/>
        <v>4.0377432352025995</v>
      </c>
      <c r="M27" s="67">
        <f t="shared" si="9"/>
        <v>4.2918971179159735</v>
      </c>
      <c r="N27" s="69">
        <f t="shared" si="10"/>
        <v>4.7449238562057623</v>
      </c>
    </row>
    <row r="28" spans="1:14">
      <c r="A28" s="46" t="s">
        <v>73</v>
      </c>
      <c r="B28" s="59">
        <f t="shared" si="11"/>
        <v>0.34145700208402946</v>
      </c>
      <c r="C28" s="14">
        <f t="shared" si="4"/>
        <v>0.18531902550155738</v>
      </c>
      <c r="D28" s="64">
        <f t="shared" ref="D28:F28" si="17">D9/D$11</f>
        <v>0.18829596848118901</v>
      </c>
      <c r="E28" s="64">
        <f t="shared" si="17"/>
        <v>0.27412406328611677</v>
      </c>
      <c r="F28" s="59">
        <f t="shared" si="17"/>
        <v>0.33781823327162869</v>
      </c>
      <c r="G28" s="18">
        <v>0.41339999999999999</v>
      </c>
      <c r="I28" s="46" t="s">
        <v>73</v>
      </c>
      <c r="J28" s="92">
        <f t="shared" si="6"/>
        <v>1</v>
      </c>
      <c r="K28" s="67">
        <f t="shared" si="7"/>
        <v>1.1438374736031964</v>
      </c>
      <c r="L28" s="69">
        <f t="shared" si="8"/>
        <v>1.8535767763353788</v>
      </c>
      <c r="M28" s="67">
        <f t="shared" si="9"/>
        <v>3.2094954730372272</v>
      </c>
      <c r="N28" s="69">
        <f t="shared" si="10"/>
        <v>4.7330248461919568</v>
      </c>
    </row>
    <row r="29" spans="1:14">
      <c r="A29" s="46" t="s">
        <v>74</v>
      </c>
      <c r="B29" s="59">
        <f t="shared" si="11"/>
        <v>4.968477578051559E-2</v>
      </c>
      <c r="C29" s="14">
        <f t="shared" si="4"/>
        <v>9.3849569835138119E-2</v>
      </c>
      <c r="D29" s="64">
        <f t="shared" ref="D29:F29" si="18">D10/D$11</f>
        <v>8.0313569350240629E-2</v>
      </c>
      <c r="E29" s="64">
        <f t="shared" si="18"/>
        <v>7.2234090107814772E-2</v>
      </c>
      <c r="F29" s="59">
        <f t="shared" si="18"/>
        <v>5.8297518317344407E-2</v>
      </c>
      <c r="G29" s="18">
        <v>6.9699999999999998E-2</v>
      </c>
      <c r="I29" s="46" t="s">
        <v>74</v>
      </c>
      <c r="J29" s="92">
        <f t="shared" si="6"/>
        <v>1</v>
      </c>
      <c r="K29" s="67">
        <f t="shared" si="7"/>
        <v>3.9809735104575994</v>
      </c>
      <c r="L29" s="69">
        <f t="shared" si="8"/>
        <v>5.4333936911132117</v>
      </c>
      <c r="M29" s="67">
        <f t="shared" si="9"/>
        <v>5.8122528903950288</v>
      </c>
      <c r="N29" s="69">
        <f t="shared" si="10"/>
        <v>5.613302595539249</v>
      </c>
    </row>
    <row r="30" spans="1:14">
      <c r="A30" s="46" t="s">
        <v>75</v>
      </c>
      <c r="B30" s="59">
        <f t="shared" si="11"/>
        <v>1</v>
      </c>
      <c r="C30" s="14">
        <f t="shared" si="4"/>
        <v>1</v>
      </c>
      <c r="D30" s="64">
        <f t="shared" ref="D30:F30" si="19">D11/D$11</f>
        <v>1</v>
      </c>
      <c r="E30" s="64">
        <f t="shared" si="19"/>
        <v>1</v>
      </c>
      <c r="F30" s="59">
        <f t="shared" si="19"/>
        <v>1</v>
      </c>
      <c r="G30" s="18">
        <v>1</v>
      </c>
      <c r="I30" s="46" t="s">
        <v>75</v>
      </c>
      <c r="J30" s="92">
        <f t="shared" si="6"/>
        <v>1</v>
      </c>
      <c r="K30" s="67">
        <f t="shared" si="7"/>
        <v>2.1075618844360657</v>
      </c>
      <c r="L30" s="69">
        <f t="shared" si="8"/>
        <v>3.3612868840752008</v>
      </c>
      <c r="M30" s="67">
        <f t="shared" si="9"/>
        <v>3.9978420328670889</v>
      </c>
      <c r="N30" s="69">
        <f t="shared" si="10"/>
        <v>4.7840060588750317</v>
      </c>
    </row>
    <row r="31" spans="1:14">
      <c r="A31" s="46" t="s">
        <v>76</v>
      </c>
      <c r="B31" s="59">
        <f t="shared" ref="B31:F36" si="20">B13/B$11</f>
        <v>0.20304568527918782</v>
      </c>
      <c r="C31" s="14">
        <f t="shared" si="20"/>
        <v>0.23068882999626797</v>
      </c>
      <c r="D31" s="64">
        <f t="shared" si="20"/>
        <v>0.18660110380063716</v>
      </c>
      <c r="E31" s="64">
        <f t="shared" si="20"/>
        <v>0.18139289022284544</v>
      </c>
      <c r="F31" s="59">
        <f t="shared" si="20"/>
        <v>0.1571076621937651</v>
      </c>
      <c r="G31" s="18">
        <v>0.1123</v>
      </c>
      <c r="I31" s="46" t="s">
        <v>76</v>
      </c>
      <c r="J31" s="92">
        <f t="shared" ref="J31:N36" si="21">(B13/$B13)</f>
        <v>1</v>
      </c>
      <c r="K31" s="67">
        <f t="shared" si="21"/>
        <v>2.3944906024315324</v>
      </c>
      <c r="L31" s="69">
        <f t="shared" si="21"/>
        <v>3.0890577255882561</v>
      </c>
      <c r="M31" s="67">
        <f t="shared" si="21"/>
        <v>3.5715120959059754</v>
      </c>
      <c r="N31" s="69">
        <f t="shared" si="21"/>
        <v>3.7016497385660196</v>
      </c>
    </row>
    <row r="32" spans="1:14">
      <c r="A32" s="46" t="s">
        <v>77</v>
      </c>
      <c r="B32" s="59">
        <f t="shared" si="20"/>
        <v>7.1065989847715741E-2</v>
      </c>
      <c r="C32" s="14">
        <f t="shared" si="20"/>
        <v>7.7823281707450398E-2</v>
      </c>
      <c r="D32" s="64">
        <f t="shared" si="20"/>
        <v>8.6785710267150651E-2</v>
      </c>
      <c r="E32" s="64">
        <f t="shared" si="20"/>
        <v>7.8334497043586998E-2</v>
      </c>
      <c r="F32" s="59">
        <f t="shared" si="20"/>
        <v>7.888697992623657E-2</v>
      </c>
      <c r="G32" s="18">
        <v>7.0000000000000007E-2</v>
      </c>
      <c r="I32" s="46" t="s">
        <v>77</v>
      </c>
      <c r="J32" s="92">
        <f t="shared" si="21"/>
        <v>1</v>
      </c>
      <c r="K32" s="67">
        <f t="shared" si="21"/>
        <v>2.3079588787803953</v>
      </c>
      <c r="L32" s="69">
        <f t="shared" si="21"/>
        <v>4.1047999228776009</v>
      </c>
      <c r="M32" s="67">
        <f t="shared" si="21"/>
        <v>4.4067344390112781</v>
      </c>
      <c r="N32" s="69">
        <f t="shared" si="21"/>
        <v>5.3104979012066664</v>
      </c>
    </row>
    <row r="33" spans="1:14">
      <c r="A33" s="46" t="s">
        <v>78</v>
      </c>
      <c r="B33" s="59">
        <f t="shared" si="20"/>
        <v>0.27411167512690354</v>
      </c>
      <c r="C33" s="14">
        <f t="shared" si="20"/>
        <v>0.30851211170371834</v>
      </c>
      <c r="D33" s="64">
        <f t="shared" si="20"/>
        <v>0.27338681406778781</v>
      </c>
      <c r="E33" s="64">
        <f t="shared" si="20"/>
        <v>0.25972738726643246</v>
      </c>
      <c r="F33" s="59">
        <f t="shared" si="20"/>
        <v>0.23599464212000165</v>
      </c>
      <c r="G33" s="18">
        <v>0.18229999999999999</v>
      </c>
      <c r="I33" s="46" t="s">
        <v>78</v>
      </c>
      <c r="J33" s="92">
        <f t="shared" si="21"/>
        <v>1</v>
      </c>
      <c r="K33" s="67">
        <f t="shared" si="21"/>
        <v>2.3720564518553116</v>
      </c>
      <c r="L33" s="69">
        <f t="shared" si="21"/>
        <v>3.3523982952558642</v>
      </c>
      <c r="M33" s="67">
        <f t="shared" si="21"/>
        <v>3.7880512218962394</v>
      </c>
      <c r="N33" s="69">
        <f t="shared" si="21"/>
        <v>4.1187585214728539</v>
      </c>
    </row>
    <row r="34" spans="1:14">
      <c r="A34" s="46" t="s">
        <v>79</v>
      </c>
      <c r="B34" s="59">
        <f t="shared" si="20"/>
        <v>0.35532994923857869</v>
      </c>
      <c r="C34" s="14">
        <f t="shared" si="20"/>
        <v>0.38911640899316552</v>
      </c>
      <c r="D34" s="64">
        <f t="shared" si="20"/>
        <v>0.4339285513357532</v>
      </c>
      <c r="E34" s="64">
        <f t="shared" si="20"/>
        <v>0.39167248545828115</v>
      </c>
      <c r="F34" s="59">
        <f t="shared" si="20"/>
        <v>0.39443489973160767</v>
      </c>
      <c r="G34" s="18">
        <v>0.315</v>
      </c>
      <c r="I34" s="46" t="s">
        <v>79</v>
      </c>
      <c r="J34" s="92">
        <f t="shared" si="21"/>
        <v>1</v>
      </c>
      <c r="K34" s="67">
        <f t="shared" si="21"/>
        <v>2.3079588814845469</v>
      </c>
      <c r="L34" s="69">
        <f t="shared" si="21"/>
        <v>4.1047999228776009</v>
      </c>
      <c r="M34" s="67">
        <f t="shared" si="21"/>
        <v>4.4067344417154297</v>
      </c>
      <c r="N34" s="69">
        <f t="shared" si="21"/>
        <v>5.3104979025587422</v>
      </c>
    </row>
    <row r="35" spans="1:14">
      <c r="A35" s="46" t="s">
        <v>80</v>
      </c>
      <c r="B35" s="59">
        <f t="shared" si="20"/>
        <v>0.37055837563451777</v>
      </c>
      <c r="C35" s="14">
        <f t="shared" si="20"/>
        <v>0.30237147930311614</v>
      </c>
      <c r="D35" s="64">
        <f t="shared" si="20"/>
        <v>0.29268463459645899</v>
      </c>
      <c r="E35" s="64">
        <f t="shared" si="20"/>
        <v>0.34860012715511335</v>
      </c>
      <c r="F35" s="59">
        <f t="shared" si="20"/>
        <v>0.36957045814839068</v>
      </c>
      <c r="G35" s="18">
        <v>0.50270000000000004</v>
      </c>
      <c r="I35" s="46" t="s">
        <v>80</v>
      </c>
      <c r="J35" s="92">
        <f t="shared" si="21"/>
        <v>1</v>
      </c>
      <c r="K35" s="67">
        <f t="shared" si="21"/>
        <v>1.7197468647917791</v>
      </c>
      <c r="L35" s="69">
        <f t="shared" si="21"/>
        <v>2.6549042961310381</v>
      </c>
      <c r="M35" s="67">
        <f t="shared" si="21"/>
        <v>3.7609411435300579</v>
      </c>
      <c r="N35" s="69">
        <f t="shared" si="21"/>
        <v>4.7712517843799329</v>
      </c>
    </row>
    <row r="36" spans="1:14">
      <c r="A36" s="60" t="s">
        <v>81</v>
      </c>
      <c r="B36" s="62">
        <f t="shared" si="20"/>
        <v>1</v>
      </c>
      <c r="C36" s="61">
        <f t="shared" si="20"/>
        <v>1</v>
      </c>
      <c r="D36" s="65">
        <f t="shared" si="20"/>
        <v>1</v>
      </c>
      <c r="E36" s="65">
        <f t="shared" si="20"/>
        <v>0.99999999987982691</v>
      </c>
      <c r="F36" s="62">
        <f t="shared" si="20"/>
        <v>1</v>
      </c>
      <c r="G36" s="21">
        <v>1</v>
      </c>
      <c r="I36" s="60" t="s">
        <v>81</v>
      </c>
      <c r="J36" s="93">
        <f t="shared" si="21"/>
        <v>1</v>
      </c>
      <c r="K36" s="68">
        <f t="shared" si="21"/>
        <v>2.1075618844360657</v>
      </c>
      <c r="L36" s="70">
        <f t="shared" si="21"/>
        <v>3.3612868840752008</v>
      </c>
      <c r="M36" s="68">
        <f t="shared" si="21"/>
        <v>3.9978420323866559</v>
      </c>
      <c r="N36" s="70">
        <f t="shared" si="21"/>
        <v>4.7840060588750317</v>
      </c>
    </row>
  </sheetData>
  <mergeCells count="3">
    <mergeCell ref="A1:F1"/>
    <mergeCell ref="I20:N20"/>
    <mergeCell ref="A20:G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AC3F7-4E56-463A-944B-91B8C1C2D077}">
  <dimension ref="A1:G20"/>
  <sheetViews>
    <sheetView topLeftCell="A2" workbookViewId="0">
      <selection activeCell="E18" sqref="E18"/>
    </sheetView>
  </sheetViews>
  <sheetFormatPr defaultColWidth="11.42578125" defaultRowHeight="15.6"/>
  <cols>
    <col min="1" max="1" width="24.5703125" style="1" bestFit="1" customWidth="1"/>
    <col min="2" max="2" width="7.5703125" style="1" bestFit="1" customWidth="1"/>
    <col min="3" max="3" width="7.5703125" style="1" customWidth="1"/>
    <col min="4" max="4" width="28.140625" style="1" customWidth="1"/>
    <col min="5" max="5" width="9" style="1" bestFit="1" customWidth="1"/>
    <col min="6" max="6" width="27" style="1" bestFit="1" customWidth="1"/>
    <col min="7" max="7" width="9" style="1" bestFit="1" customWidth="1"/>
    <col min="8" max="16384" width="11.42578125" style="1"/>
  </cols>
  <sheetData>
    <row r="1" spans="1:7">
      <c r="A1" s="139" t="s">
        <v>82</v>
      </c>
      <c r="B1" s="139"/>
      <c r="C1" s="139"/>
      <c r="D1" s="139"/>
      <c r="E1" s="139"/>
      <c r="F1" s="139"/>
      <c r="G1" s="139"/>
    </row>
    <row r="2" spans="1:7">
      <c r="A2" s="152" t="s">
        <v>83</v>
      </c>
      <c r="B2" s="148" t="s">
        <v>84</v>
      </c>
      <c r="C2" s="149"/>
      <c r="D2" s="144" t="s">
        <v>85</v>
      </c>
      <c r="E2" s="145"/>
      <c r="F2" s="144" t="s">
        <v>85</v>
      </c>
      <c r="G2" s="145"/>
    </row>
    <row r="3" spans="1:7">
      <c r="A3" s="153"/>
      <c r="B3" s="150"/>
      <c r="C3" s="151"/>
      <c r="D3" s="146" t="s">
        <v>86</v>
      </c>
      <c r="E3" s="147"/>
      <c r="F3" s="146" t="s">
        <v>87</v>
      </c>
      <c r="G3" s="147"/>
    </row>
    <row r="4" spans="1:7">
      <c r="A4" s="17" t="s">
        <v>88</v>
      </c>
      <c r="B4" s="1">
        <v>2.84</v>
      </c>
      <c r="C4" s="23" t="s">
        <v>89</v>
      </c>
      <c r="D4" s="1" t="s">
        <v>50</v>
      </c>
      <c r="E4" s="18">
        <v>4.5400000000000003E-2</v>
      </c>
      <c r="F4" s="1" t="s">
        <v>20</v>
      </c>
      <c r="G4" s="18">
        <v>1</v>
      </c>
    </row>
    <row r="5" spans="1:7">
      <c r="A5" s="17" t="s">
        <v>90</v>
      </c>
      <c r="B5" s="1">
        <v>0.05</v>
      </c>
      <c r="C5" s="23" t="s">
        <v>89</v>
      </c>
      <c r="D5" s="1" t="s">
        <v>91</v>
      </c>
      <c r="E5" s="18">
        <v>8.3400000000000002E-2</v>
      </c>
      <c r="F5" s="1" t="s">
        <v>92</v>
      </c>
      <c r="G5" s="18">
        <v>0.62</v>
      </c>
    </row>
    <row r="6" spans="1:7">
      <c r="A6" s="17" t="s">
        <v>93</v>
      </c>
      <c r="B6" s="1">
        <v>32.26</v>
      </c>
      <c r="C6" s="23" t="s">
        <v>94</v>
      </c>
      <c r="D6" s="1" t="s">
        <v>52</v>
      </c>
      <c r="E6" s="18">
        <v>5.4800000000000001E-2</v>
      </c>
      <c r="F6" s="1" t="s">
        <v>22</v>
      </c>
      <c r="G6" s="18">
        <v>0.38</v>
      </c>
    </row>
    <row r="7" spans="1:7">
      <c r="A7" s="17" t="s">
        <v>95</v>
      </c>
      <c r="B7" s="1">
        <v>7.89</v>
      </c>
      <c r="C7" s="23" t="s">
        <v>94</v>
      </c>
      <c r="D7" s="1" t="s">
        <v>53</v>
      </c>
      <c r="E7" s="18">
        <v>1.34E-2</v>
      </c>
      <c r="F7" s="1" t="s">
        <v>23</v>
      </c>
      <c r="G7" s="19"/>
    </row>
    <row r="8" spans="1:7">
      <c r="A8" s="17" t="s">
        <v>96</v>
      </c>
      <c r="B8" s="1">
        <v>188.33</v>
      </c>
      <c r="C8" s="23" t="s">
        <v>94</v>
      </c>
      <c r="D8" s="1" t="s">
        <v>54</v>
      </c>
      <c r="E8" s="18">
        <v>0.31990000000000002</v>
      </c>
      <c r="F8" s="1" t="s">
        <v>25</v>
      </c>
      <c r="G8" s="18">
        <v>0.1089</v>
      </c>
    </row>
    <row r="9" spans="1:7">
      <c r="A9" s="17" t="s">
        <v>97</v>
      </c>
      <c r="B9" s="1">
        <v>30.44</v>
      </c>
      <c r="C9" s="23" t="s">
        <v>94</v>
      </c>
      <c r="D9" s="1" t="s">
        <v>55</v>
      </c>
      <c r="E9" s="18">
        <v>0.51990000000000003</v>
      </c>
      <c r="F9" s="1" t="s">
        <v>27</v>
      </c>
      <c r="G9" s="18">
        <v>7.0099999999999996E-2</v>
      </c>
    </row>
    <row r="10" spans="1:7">
      <c r="A10" s="17" t="s">
        <v>98</v>
      </c>
      <c r="B10" s="1">
        <v>11.11</v>
      </c>
      <c r="C10" s="23" t="s">
        <v>94</v>
      </c>
      <c r="D10" s="1" t="s">
        <v>99</v>
      </c>
      <c r="E10" s="18">
        <v>0.41339999999999999</v>
      </c>
      <c r="F10" s="1" t="s">
        <v>28</v>
      </c>
      <c r="G10" s="18">
        <v>7.3400000000000007E-2</v>
      </c>
    </row>
    <row r="11" spans="1:7">
      <c r="A11" s="17" t="s">
        <v>100</v>
      </c>
      <c r="B11" s="1">
        <v>192.81</v>
      </c>
      <c r="C11" s="23" t="s">
        <v>94</v>
      </c>
      <c r="D11" s="1" t="s">
        <v>101</v>
      </c>
      <c r="E11" s="18">
        <v>6.9699999999999998E-2</v>
      </c>
      <c r="F11" s="1" t="s">
        <v>102</v>
      </c>
      <c r="G11" s="18">
        <v>4.3499999999999997E-2</v>
      </c>
    </row>
    <row r="12" spans="1:7">
      <c r="A12" s="17" t="s">
        <v>103</v>
      </c>
      <c r="B12" s="1">
        <v>2.42</v>
      </c>
      <c r="C12" s="23" t="s">
        <v>89</v>
      </c>
      <c r="D12" s="1" t="s">
        <v>58</v>
      </c>
      <c r="E12" s="18">
        <v>1</v>
      </c>
      <c r="F12" s="1" t="s">
        <v>30</v>
      </c>
      <c r="G12" s="18">
        <v>7.4099999999999999E-2</v>
      </c>
    </row>
    <row r="13" spans="1:7">
      <c r="A13" s="17" t="s">
        <v>104</v>
      </c>
      <c r="B13" s="1">
        <v>1</v>
      </c>
      <c r="C13" s="23" t="s">
        <v>89</v>
      </c>
      <c r="E13" s="19"/>
      <c r="F13" s="1" t="s">
        <v>31</v>
      </c>
      <c r="G13" s="18">
        <v>2.3099999999999999E-2</v>
      </c>
    </row>
    <row r="14" spans="1:7">
      <c r="A14" s="17" t="s">
        <v>105</v>
      </c>
      <c r="B14" s="1">
        <v>0.5</v>
      </c>
      <c r="C14" s="23" t="s">
        <v>89</v>
      </c>
      <c r="D14" s="1" t="s">
        <v>106</v>
      </c>
      <c r="E14" s="18">
        <v>0.1123</v>
      </c>
      <c r="F14" s="1" t="s">
        <v>32</v>
      </c>
      <c r="G14" s="18">
        <v>5.0999999999999997E-2</v>
      </c>
    </row>
    <row r="15" spans="1:7">
      <c r="A15" s="17" t="s">
        <v>107</v>
      </c>
      <c r="B15" s="1">
        <v>3.21</v>
      </c>
      <c r="C15" s="23" t="s">
        <v>89</v>
      </c>
      <c r="D15" s="1" t="s">
        <v>60</v>
      </c>
      <c r="E15" s="18">
        <v>7.0000000000000007E-2</v>
      </c>
      <c r="F15" s="1" t="s">
        <v>33</v>
      </c>
      <c r="G15" s="18">
        <v>1.7899999999999999E-2</v>
      </c>
    </row>
    <row r="16" spans="1:7">
      <c r="A16" s="17" t="s">
        <v>108</v>
      </c>
      <c r="B16" s="25">
        <v>0.38</v>
      </c>
      <c r="C16" s="23"/>
      <c r="D16" s="1" t="s">
        <v>61</v>
      </c>
      <c r="E16" s="18">
        <v>0.18229999999999999</v>
      </c>
      <c r="F16" s="22" t="s">
        <v>109</v>
      </c>
      <c r="G16" s="21">
        <v>3.32E-2</v>
      </c>
    </row>
    <row r="17" spans="1:5">
      <c r="A17" s="17" t="s">
        <v>110</v>
      </c>
      <c r="B17" s="25">
        <v>7.4099999999999999E-2</v>
      </c>
      <c r="C17" s="23"/>
      <c r="D17" s="1" t="s">
        <v>62</v>
      </c>
      <c r="E17" s="18">
        <v>0.315</v>
      </c>
    </row>
    <row r="18" spans="1:5">
      <c r="A18" s="17" t="s">
        <v>111</v>
      </c>
      <c r="B18" s="25">
        <v>3.32E-2</v>
      </c>
      <c r="C18" s="23"/>
      <c r="D18" s="1" t="s">
        <v>112</v>
      </c>
      <c r="E18" s="18">
        <v>0.50270000000000004</v>
      </c>
    </row>
    <row r="19" spans="1:5">
      <c r="A19" s="17" t="s">
        <v>113</v>
      </c>
      <c r="B19" s="25">
        <v>3.32E-2</v>
      </c>
      <c r="C19" s="23"/>
      <c r="D19" s="22" t="s">
        <v>114</v>
      </c>
      <c r="E19" s="21">
        <v>1</v>
      </c>
    </row>
    <row r="20" spans="1:5">
      <c r="A20" s="20" t="s">
        <v>115</v>
      </c>
      <c r="B20" s="26">
        <v>6.6000000000000003E-2</v>
      </c>
      <c r="C20" s="24"/>
    </row>
  </sheetData>
  <mergeCells count="7">
    <mergeCell ref="F2:G2"/>
    <mergeCell ref="D2:E2"/>
    <mergeCell ref="F3:G3"/>
    <mergeCell ref="D3:E3"/>
    <mergeCell ref="A1:G1"/>
    <mergeCell ref="B2:C3"/>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CC4C7-2401-4B4A-B304-264602CC5851}">
  <dimension ref="A1:V112"/>
  <sheetViews>
    <sheetView tabSelected="1" topLeftCell="A50" zoomScale="35" zoomScaleNormal="35" workbookViewId="0">
      <selection activeCell="I81" sqref="I81"/>
    </sheetView>
  </sheetViews>
  <sheetFormatPr defaultColWidth="11.42578125" defaultRowHeight="15.6"/>
  <cols>
    <col min="1" max="1" width="44.42578125" style="1" bestFit="1" customWidth="1"/>
    <col min="2" max="2" width="56.5703125" style="1" customWidth="1"/>
    <col min="3" max="6" width="9.140625" style="1" bestFit="1" customWidth="1"/>
    <col min="7" max="8" width="16.140625" style="1" bestFit="1" customWidth="1"/>
    <col min="9" max="9" width="55" style="1" customWidth="1"/>
    <col min="10" max="14" width="11.42578125" style="1"/>
    <col min="15" max="15" width="17.5703125" style="1" customWidth="1"/>
    <col min="16" max="16384" width="11.42578125" style="1"/>
  </cols>
  <sheetData>
    <row r="1" spans="1:22" ht="20.100000000000001">
      <c r="A1" s="155" t="s">
        <v>116</v>
      </c>
      <c r="B1" s="155"/>
      <c r="C1" s="155"/>
      <c r="D1" s="155"/>
      <c r="E1" s="155"/>
      <c r="F1" s="155"/>
      <c r="G1" s="155"/>
      <c r="H1" s="155"/>
      <c r="I1" s="155"/>
      <c r="J1" s="155"/>
      <c r="K1" s="155"/>
      <c r="L1" s="155"/>
      <c r="M1" s="155"/>
      <c r="N1" s="155"/>
      <c r="O1" s="155"/>
    </row>
    <row r="2" spans="1:22">
      <c r="A2" s="143" t="s">
        <v>117</v>
      </c>
      <c r="B2" s="143"/>
      <c r="C2" s="143"/>
      <c r="D2" s="143"/>
      <c r="E2" s="143"/>
      <c r="F2" s="143"/>
      <c r="G2" s="143"/>
      <c r="H2" s="143"/>
      <c r="I2" s="143"/>
      <c r="J2" s="143"/>
      <c r="K2" s="143"/>
      <c r="L2" s="143"/>
      <c r="M2" s="143"/>
      <c r="N2" s="143"/>
      <c r="O2" s="143"/>
    </row>
    <row r="3" spans="1:22">
      <c r="A3" s="45" t="s">
        <v>118</v>
      </c>
      <c r="B3" s="12" t="s">
        <v>119</v>
      </c>
      <c r="C3" s="12">
        <v>2005</v>
      </c>
      <c r="D3" s="12">
        <v>2006</v>
      </c>
      <c r="E3" s="12">
        <v>2007</v>
      </c>
      <c r="F3" s="12">
        <v>2008</v>
      </c>
      <c r="G3" s="12">
        <v>2009</v>
      </c>
      <c r="H3" s="12" t="s">
        <v>36</v>
      </c>
      <c r="I3" s="147" t="s">
        <v>120</v>
      </c>
      <c r="J3" s="147"/>
      <c r="K3" s="147"/>
      <c r="L3" s="147"/>
      <c r="M3" s="147"/>
      <c r="N3" s="147"/>
      <c r="O3" s="147"/>
    </row>
    <row r="4" spans="1:22" ht="33.6" customHeight="1">
      <c r="A4" s="95" t="s">
        <v>121</v>
      </c>
      <c r="B4" s="77" t="s">
        <v>122</v>
      </c>
      <c r="C4" s="72">
        <f>'Balance Sheet'!B8/'Balance Sheet'!B15</f>
        <v>2.2212049955682338</v>
      </c>
      <c r="D4" s="72">
        <f>'Balance Sheet'!C8/'Balance Sheet'!C15</f>
        <v>2.3364768426192604</v>
      </c>
      <c r="E4" s="72">
        <f>'Balance Sheet'!D8/'Balance Sheet'!D15</f>
        <v>2.6752953124769872</v>
      </c>
      <c r="F4" s="72">
        <f>'Balance Sheet'!E8/'Balance Sheet'!E15</f>
        <v>2.5166458319451404</v>
      </c>
      <c r="G4" s="72">
        <f>'Balance Sheet'!F8/'Balance Sheet'!F15</f>
        <v>2.5588896552319014</v>
      </c>
      <c r="H4" s="77">
        <v>2.84</v>
      </c>
      <c r="I4" s="157" t="s">
        <v>123</v>
      </c>
      <c r="J4" s="157"/>
      <c r="K4" s="157"/>
      <c r="L4" s="157"/>
      <c r="M4" s="157"/>
      <c r="N4" s="157"/>
      <c r="O4" s="157"/>
    </row>
    <row r="5" spans="1:22" ht="33" customHeight="1">
      <c r="A5" s="95" t="s">
        <v>124</v>
      </c>
      <c r="B5" s="77" t="s">
        <v>125</v>
      </c>
      <c r="C5" s="72">
        <f>('Balance Sheet'!B3+'Balance Sheet'!B4)/'Balance Sheet'!B15</f>
        <v>1.0999944071638359</v>
      </c>
      <c r="D5" s="72">
        <f>('Balance Sheet'!C3+'Balance Sheet'!C4)/'Balance Sheet'!C15</f>
        <v>1.1448434432065269</v>
      </c>
      <c r="E5" s="72">
        <f>('Balance Sheet'!D3+'Balance Sheet'!D4)/'Balance Sheet'!D15</f>
        <v>1.3793594410736014</v>
      </c>
      <c r="F5" s="72">
        <f>('Balance Sheet'!E3+'Balance Sheet'!E4)/'Balance Sheet'!E15</f>
        <v>1.2469709361771122</v>
      </c>
      <c r="G5" s="72">
        <f>('Balance Sheet'!F3+'Balance Sheet'!F4)/'Balance Sheet'!F15</f>
        <v>1.2413108857919202</v>
      </c>
      <c r="H5" s="77"/>
      <c r="I5" s="157" t="s">
        <v>126</v>
      </c>
      <c r="J5" s="157"/>
      <c r="K5" s="157"/>
      <c r="L5" s="157"/>
      <c r="M5" s="157"/>
      <c r="N5" s="157"/>
      <c r="O5" s="157"/>
    </row>
    <row r="6" spans="1:22" ht="43.35" customHeight="1">
      <c r="A6" s="95" t="s">
        <v>127</v>
      </c>
      <c r="B6" s="77" t="s">
        <v>128</v>
      </c>
      <c r="C6" s="72">
        <f>'Balance Sheet'!B3/'Balance Sheet'!B15</f>
        <v>0.54443885160828043</v>
      </c>
      <c r="D6" s="72">
        <f>'Balance Sheet'!C3/'Balance Sheet'!C15</f>
        <v>0.58403362105160717</v>
      </c>
      <c r="E6" s="72">
        <f>'Balance Sheet'!D3/'Balance Sheet'!D15</f>
        <v>0.75140697564129144</v>
      </c>
      <c r="F6" s="72">
        <f>'Balance Sheet'!E3/'Balance Sheet'!E15</f>
        <v>0.63227711665526098</v>
      </c>
      <c r="G6" s="72">
        <f>'Balance Sheet'!F3/'Balance Sheet'!F15</f>
        <v>0.6014879204037874</v>
      </c>
      <c r="H6" s="77">
        <v>0.05</v>
      </c>
      <c r="I6" s="157" t="s">
        <v>129</v>
      </c>
      <c r="J6" s="157"/>
      <c r="K6" s="157"/>
      <c r="L6" s="157"/>
      <c r="M6" s="157"/>
      <c r="N6" s="157"/>
      <c r="O6" s="157"/>
      <c r="R6" s="101"/>
      <c r="S6" s="101"/>
      <c r="T6" s="101"/>
      <c r="U6" s="101"/>
      <c r="V6" s="101"/>
    </row>
    <row r="7" spans="1:22" ht="49.5" customHeight="1">
      <c r="A7" s="95" t="s">
        <v>130</v>
      </c>
      <c r="B7" s="77" t="s">
        <v>131</v>
      </c>
      <c r="C7" s="72">
        <f>(C11+C17)-C19</f>
        <v>36.547721676629578</v>
      </c>
      <c r="D7" s="72">
        <f t="shared" ref="D7:G7" si="0">(D11+D17)-D19</f>
        <v>45.113228846667539</v>
      </c>
      <c r="E7" s="72">
        <f t="shared" si="0"/>
        <v>61.122474443460462</v>
      </c>
      <c r="F7" s="72">
        <f t="shared" si="0"/>
        <v>44.280403445055228</v>
      </c>
      <c r="G7" s="72">
        <f t="shared" si="0"/>
        <v>49.960185838005437</v>
      </c>
      <c r="H7" s="77">
        <v>192.81</v>
      </c>
      <c r="I7" s="159" t="s">
        <v>132</v>
      </c>
      <c r="J7" s="159"/>
      <c r="K7" s="159"/>
      <c r="L7" s="159"/>
      <c r="M7" s="159"/>
      <c r="N7" s="159"/>
      <c r="O7" s="159"/>
      <c r="R7" s="2"/>
      <c r="S7" s="2"/>
      <c r="T7" s="2"/>
      <c r="U7" s="2"/>
      <c r="V7" s="2"/>
    </row>
    <row r="8" spans="1:22">
      <c r="A8" s="143" t="s">
        <v>133</v>
      </c>
      <c r="B8" s="143"/>
      <c r="C8" s="143"/>
      <c r="D8" s="143"/>
      <c r="E8" s="143"/>
      <c r="F8" s="143"/>
      <c r="G8" s="143"/>
      <c r="H8" s="143"/>
      <c r="I8" s="143"/>
      <c r="J8" s="143"/>
      <c r="K8" s="143"/>
      <c r="L8" s="143"/>
      <c r="M8" s="143"/>
      <c r="N8" s="143"/>
      <c r="O8" s="143"/>
    </row>
    <row r="9" spans="1:22" s="2" customFormat="1" ht="15">
      <c r="A9" s="90" t="s">
        <v>118</v>
      </c>
      <c r="B9" s="94" t="s">
        <v>119</v>
      </c>
      <c r="C9" s="94">
        <v>2005</v>
      </c>
      <c r="D9" s="94">
        <v>2006</v>
      </c>
      <c r="E9" s="94">
        <v>2007</v>
      </c>
      <c r="F9" s="94">
        <v>2008</v>
      </c>
      <c r="G9" s="94">
        <v>2009</v>
      </c>
      <c r="H9" s="94" t="s">
        <v>36</v>
      </c>
      <c r="I9" s="156" t="s">
        <v>120</v>
      </c>
      <c r="J9" s="156"/>
      <c r="K9" s="156"/>
      <c r="L9" s="156"/>
      <c r="M9" s="156"/>
      <c r="N9" s="156"/>
      <c r="O9" s="156"/>
    </row>
    <row r="10" spans="1:22" s="2" customFormat="1" ht="63" customHeight="1">
      <c r="A10" s="95" t="s">
        <v>134</v>
      </c>
      <c r="B10" s="77" t="s">
        <v>135</v>
      </c>
      <c r="C10" s="72">
        <f>'Income Statement'!B4/'Balance Sheet'!B7</f>
        <v>3.6844066311121009</v>
      </c>
      <c r="D10" s="72">
        <f>'Income Statement'!C4/'Balance Sheet'!C7</f>
        <v>3.2493667250840916</v>
      </c>
      <c r="E10" s="72">
        <f>'Income Statement'!D4/'Balance Sheet'!D7</f>
        <v>3.4677566301911651</v>
      </c>
      <c r="F10" s="72">
        <f>'Income Statement'!E4/'Balance Sheet'!E7</f>
        <v>4.9118702088272386</v>
      </c>
      <c r="G10" s="72">
        <f>'Income Statement'!F4/'Balance Sheet'!F7</f>
        <v>4.9708902429110715</v>
      </c>
      <c r="H10" s="72">
        <f>365/H11</f>
        <v>1.9380873997769872</v>
      </c>
      <c r="I10" s="157" t="s">
        <v>136</v>
      </c>
      <c r="J10" s="157"/>
      <c r="K10" s="157"/>
      <c r="L10" s="157"/>
      <c r="M10" s="157"/>
      <c r="N10" s="157"/>
      <c r="O10" s="157"/>
    </row>
    <row r="11" spans="1:22" ht="36.6" customHeight="1">
      <c r="A11" s="95" t="s">
        <v>137</v>
      </c>
      <c r="B11" s="77" t="s">
        <v>138</v>
      </c>
      <c r="C11" s="72">
        <f>365/C10</f>
        <v>99.066155434051112</v>
      </c>
      <c r="D11" s="72">
        <f>365/D10</f>
        <v>112.329580155516</v>
      </c>
      <c r="E11" s="72">
        <f>365/E10</f>
        <v>105.2553679292883</v>
      </c>
      <c r="F11" s="72">
        <f>365/F10</f>
        <v>74.309781098053008</v>
      </c>
      <c r="G11" s="72">
        <f>365/G10</f>
        <v>73.427491287002809</v>
      </c>
      <c r="H11" s="72">
        <f>'Industry Averages (Estándares)'!B8</f>
        <v>188.33</v>
      </c>
      <c r="I11" s="157" t="s">
        <v>139</v>
      </c>
      <c r="J11" s="157"/>
      <c r="K11" s="157"/>
      <c r="L11" s="157"/>
      <c r="M11" s="157"/>
      <c r="N11" s="157"/>
      <c r="O11" s="157"/>
    </row>
    <row r="12" spans="1:22" ht="36.6" customHeight="1">
      <c r="A12" s="95" t="s">
        <v>140</v>
      </c>
      <c r="B12" s="77" t="s">
        <v>141</v>
      </c>
      <c r="C12" s="72">
        <f>'Income Statement'!B4/'Balance Sheet'!B5</f>
        <v>5.2210961534730327</v>
      </c>
      <c r="D12" s="72">
        <f>'Income Statement'!C4/'Balance Sheet'!C5</f>
        <v>5.138416906706456</v>
      </c>
      <c r="E12" s="72">
        <f>'Income Statement'!D4/'Balance Sheet'!D5</f>
        <v>5.2374253727382341</v>
      </c>
      <c r="F12" s="72">
        <f>'Income Statement'!E4/'Balance Sheet'!E5</f>
        <v>7.4206376290649931</v>
      </c>
      <c r="G12" s="72">
        <f>'Income Statement'!F4/'Balance Sheet'!F5</f>
        <v>7.4700819638459883</v>
      </c>
      <c r="H12" s="72">
        <f>365/H13</f>
        <v>11.314321140731558</v>
      </c>
      <c r="I12" s="163"/>
      <c r="J12" s="163"/>
      <c r="K12" s="163"/>
      <c r="L12" s="163"/>
      <c r="M12" s="163"/>
      <c r="N12" s="163"/>
      <c r="O12" s="162"/>
    </row>
    <row r="13" spans="1:22" ht="36.6" customHeight="1">
      <c r="A13" s="95" t="s">
        <v>142</v>
      </c>
      <c r="B13" s="77" t="s">
        <v>143</v>
      </c>
      <c r="C13" s="72">
        <f>365/C12</f>
        <v>69.908691445417034</v>
      </c>
      <c r="D13" s="72">
        <f t="shared" ref="D13:F13" si="1">365/D12</f>
        <v>71.033551116418096</v>
      </c>
      <c r="E13" s="72">
        <f t="shared" si="1"/>
        <v>69.690730468426793</v>
      </c>
      <c r="F13" s="72">
        <f t="shared" si="1"/>
        <v>49.18714782276605</v>
      </c>
      <c r="G13" s="72">
        <f>365/G12</f>
        <v>48.861578998268307</v>
      </c>
      <c r="H13" s="72">
        <v>32.26</v>
      </c>
      <c r="I13" s="163"/>
      <c r="J13" s="163"/>
      <c r="K13" s="163"/>
      <c r="L13" s="163"/>
      <c r="M13" s="163"/>
      <c r="N13" s="163"/>
      <c r="O13" s="162"/>
    </row>
    <row r="14" spans="1:22" ht="36.6" customHeight="1">
      <c r="A14" s="95" t="s">
        <v>144</v>
      </c>
      <c r="B14" s="77" t="s">
        <v>145</v>
      </c>
      <c r="C14" s="72">
        <f>'Income Statement'!B4/'Balance Sheet'!B6</f>
        <v>49.421333538391245</v>
      </c>
      <c r="D14" s="72">
        <f>'Income Statement'!C4/'Balance Sheet'!C6</f>
        <v>68.791481587477833</v>
      </c>
      <c r="E14" s="72">
        <f>'Income Statement'!D4/'Balance Sheet'!D6</f>
        <v>75.505809956163233</v>
      </c>
      <c r="F14" s="72">
        <f>'Income Statement'!E4/'Balance Sheet'!E6</f>
        <v>104.26724092913015</v>
      </c>
      <c r="G14" s="72">
        <f>'Income Statement'!F4/'Balance Sheet'!F6</f>
        <v>100.18542564141494</v>
      </c>
      <c r="H14" s="72">
        <f>365/H15</f>
        <v>46.261089987325732</v>
      </c>
      <c r="I14" s="163"/>
      <c r="J14" s="163"/>
      <c r="K14" s="163"/>
      <c r="L14" s="163"/>
      <c r="M14" s="163"/>
      <c r="N14" s="163"/>
      <c r="O14" s="162"/>
    </row>
    <row r="15" spans="1:22" ht="36.6" customHeight="1">
      <c r="A15" s="95" t="s">
        <v>146</v>
      </c>
      <c r="B15" s="77" t="s">
        <v>147</v>
      </c>
      <c r="C15" s="72">
        <f>365/C14</f>
        <v>7.3854745282512955</v>
      </c>
      <c r="D15" s="72">
        <f t="shared" ref="D15:F15" si="2">365/D14</f>
        <v>5.305889502261298</v>
      </c>
      <c r="E15" s="72">
        <f t="shared" si="2"/>
        <v>4.8340650899832713</v>
      </c>
      <c r="F15" s="72">
        <f t="shared" si="2"/>
        <v>3.5006201060608135</v>
      </c>
      <c r="G15" s="72">
        <f>365/G14</f>
        <v>3.6432444905351109</v>
      </c>
      <c r="H15" s="72">
        <v>7.89</v>
      </c>
      <c r="I15" s="163"/>
      <c r="J15" s="163"/>
      <c r="K15" s="163"/>
      <c r="L15" s="163"/>
      <c r="M15" s="163"/>
      <c r="N15" s="163"/>
      <c r="O15" s="162"/>
    </row>
    <row r="16" spans="1:22" ht="38.85" customHeight="1">
      <c r="A16" s="95" t="s">
        <v>148</v>
      </c>
      <c r="B16" s="77" t="s">
        <v>149</v>
      </c>
      <c r="C16" s="72">
        <f>'Income Statement'!B3/'Balance Sheet'!B4</f>
        <v>6.7597534742317915</v>
      </c>
      <c r="D16" s="72">
        <f>'Income Statement'!C3/'Balance Sheet'!C4</f>
        <v>7.1326814791391833</v>
      </c>
      <c r="E16" s="72">
        <f>'Income Statement'!D3/'Balance Sheet'!D4</f>
        <v>7.2198455699875339</v>
      </c>
      <c r="F16" s="72">
        <f>'Income Statement'!E3/'Balance Sheet'!E4</f>
        <v>9.164664491658872</v>
      </c>
      <c r="G16" s="72">
        <f>'Income Statement'!F3/'Balance Sheet'!F4</f>
        <v>9.088237961903145</v>
      </c>
      <c r="H16" s="72">
        <f>365/H17</f>
        <v>11.990801576872535</v>
      </c>
      <c r="I16" s="157" t="s">
        <v>150</v>
      </c>
      <c r="J16" s="157"/>
      <c r="K16" s="157"/>
      <c r="L16" s="157"/>
      <c r="M16" s="157"/>
      <c r="N16" s="157"/>
      <c r="O16" s="157"/>
    </row>
    <row r="17" spans="1:15" ht="41.1" customHeight="1">
      <c r="A17" s="95" t="s">
        <v>151</v>
      </c>
      <c r="B17" s="77" t="s">
        <v>152</v>
      </c>
      <c r="C17" s="72">
        <f>365/C16</f>
        <v>53.996051984940209</v>
      </c>
      <c r="D17" s="72">
        <f>365/D16</f>
        <v>51.17290055184835</v>
      </c>
      <c r="E17" s="72">
        <f>365/E16</f>
        <v>50.555097953519002</v>
      </c>
      <c r="F17" s="72">
        <f>365/F16</f>
        <v>39.82688076930706</v>
      </c>
      <c r="G17" s="72">
        <f>365/G16</f>
        <v>40.16180050852963</v>
      </c>
      <c r="H17" s="72">
        <f>'Industry Averages (Estándares)'!B9</f>
        <v>30.44</v>
      </c>
      <c r="I17" s="157" t="s">
        <v>153</v>
      </c>
      <c r="J17" s="157"/>
      <c r="K17" s="157"/>
      <c r="L17" s="157"/>
      <c r="M17" s="157"/>
      <c r="N17" s="157"/>
      <c r="O17" s="157"/>
    </row>
    <row r="18" spans="1:15" ht="34.35" customHeight="1">
      <c r="A18" s="95" t="s">
        <v>154</v>
      </c>
      <c r="B18" s="77" t="s">
        <v>155</v>
      </c>
      <c r="C18" s="72">
        <f>'Income Statement'!B4/('Balance Sheet'!B13)</f>
        <v>3.1326576920838196</v>
      </c>
      <c r="D18" s="72">
        <f>'Income Statement'!C4/('Balance Sheet'!C13)</f>
        <v>3.0830501440238738</v>
      </c>
      <c r="E18" s="72">
        <f>'Income Statement'!D4/('Balance Sheet'!D13)</f>
        <v>3.8547654718582103</v>
      </c>
      <c r="F18" s="72">
        <f>'Income Statement'!E4/('Balance Sheet'!E13)</f>
        <v>5.2250150271927094</v>
      </c>
      <c r="G18" s="72">
        <f>'Income Statement'!F4/('Balance Sheet'!F13)</f>
        <v>5.7363685141771565</v>
      </c>
      <c r="H18" s="72">
        <f>365/H19</f>
        <v>32.853285328532856</v>
      </c>
      <c r="I18" s="157" t="s">
        <v>156</v>
      </c>
      <c r="J18" s="157"/>
      <c r="K18" s="157"/>
      <c r="L18" s="157"/>
      <c r="M18" s="157"/>
      <c r="N18" s="157"/>
      <c r="O18" s="157"/>
    </row>
    <row r="19" spans="1:15" ht="37.5" customHeight="1">
      <c r="A19" s="95" t="s">
        <v>157</v>
      </c>
      <c r="B19" s="77" t="s">
        <v>158</v>
      </c>
      <c r="C19" s="72">
        <f>365/C18</f>
        <v>116.51448574236173</v>
      </c>
      <c r="D19" s="72">
        <f>365/D18</f>
        <v>118.38925186069682</v>
      </c>
      <c r="E19" s="72">
        <f>365/E18</f>
        <v>94.687991439346845</v>
      </c>
      <c r="F19" s="72">
        <f>365/F18</f>
        <v>69.856258422304833</v>
      </c>
      <c r="G19" s="72">
        <f>365/G18</f>
        <v>63.629105957526995</v>
      </c>
      <c r="H19" s="77">
        <f>'Industry Averages (Estándares)'!B10</f>
        <v>11.11</v>
      </c>
      <c r="I19" s="157" t="s">
        <v>159</v>
      </c>
      <c r="J19" s="157"/>
      <c r="K19" s="157"/>
      <c r="L19" s="157"/>
      <c r="M19" s="157"/>
      <c r="N19" s="157"/>
      <c r="O19" s="157"/>
    </row>
    <row r="20" spans="1:15" ht="45.6" customHeight="1">
      <c r="A20" s="95" t="s">
        <v>160</v>
      </c>
      <c r="B20" s="77" t="s">
        <v>161</v>
      </c>
      <c r="C20" s="72">
        <f>'Income Statement'!B3/('Balance Sheet'!B9)</f>
        <v>3.0147399997291506</v>
      </c>
      <c r="D20" s="72">
        <f>'Income Statement'!C3/('Balance Sheet'!C9)</f>
        <v>6.6591784385280519</v>
      </c>
      <c r="E20" s="72">
        <f>'Income Statement'!D3/('Balance Sheet'!D9)</f>
        <v>6.582505345311195</v>
      </c>
      <c r="F20" s="72">
        <f>'Income Statement'!E3/('Balance Sheet'!E9)</f>
        <v>5.3375997359703442</v>
      </c>
      <c r="G20" s="72">
        <f>'Income Statement'!F3/('Balance Sheet'!F9)</f>
        <v>4.0621744570247298</v>
      </c>
      <c r="H20" s="72">
        <v>2.42</v>
      </c>
      <c r="I20" s="157" t="s">
        <v>162</v>
      </c>
      <c r="J20" s="157"/>
      <c r="K20" s="157"/>
      <c r="L20" s="157"/>
      <c r="M20" s="157"/>
      <c r="N20" s="157"/>
      <c r="O20" s="157"/>
    </row>
    <row r="21" spans="1:15" ht="33" customHeight="1">
      <c r="A21" s="95" t="s">
        <v>163</v>
      </c>
      <c r="B21" s="77" t="s">
        <v>164</v>
      </c>
      <c r="C21" s="72">
        <f>'Income Statement'!B3/'Balance Sheet'!B11</f>
        <v>1.0294040823703237</v>
      </c>
      <c r="D21" s="78">
        <f>'Income Statement'!C3/'Balance Sheet'!C11</f>
        <v>1.2340724588690013</v>
      </c>
      <c r="E21" s="78">
        <f>'Income Statement'!D3/'Balance Sheet'!D11</f>
        <v>1.239459219027975</v>
      </c>
      <c r="F21" s="78">
        <f>'Income Statement'!E3/'Balance Sheet'!E11</f>
        <v>1.4631645278190948</v>
      </c>
      <c r="G21" s="78">
        <f>'Income Statement'!F3/'Balance Sheet'!F11</f>
        <v>1.3722765983132317</v>
      </c>
      <c r="H21" s="77">
        <f>'Industry Averages (Estándares)'!B13</f>
        <v>1</v>
      </c>
      <c r="I21" s="159" t="s">
        <v>165</v>
      </c>
      <c r="J21" s="159"/>
      <c r="K21" s="159"/>
      <c r="L21" s="159"/>
      <c r="M21" s="159"/>
      <c r="N21" s="159"/>
      <c r="O21" s="159"/>
    </row>
    <row r="22" spans="1:15">
      <c r="A22" s="143" t="s">
        <v>166</v>
      </c>
      <c r="B22" s="143"/>
      <c r="C22" s="143"/>
      <c r="D22" s="143"/>
      <c r="E22" s="143"/>
      <c r="F22" s="143"/>
      <c r="G22" s="143"/>
      <c r="H22" s="143"/>
      <c r="I22" s="143"/>
      <c r="J22" s="143"/>
      <c r="K22" s="143"/>
      <c r="L22" s="143"/>
      <c r="M22" s="143"/>
      <c r="N22" s="143"/>
      <c r="O22" s="143"/>
    </row>
    <row r="23" spans="1:15" s="2" customFormat="1" ht="15">
      <c r="A23" s="90" t="s">
        <v>118</v>
      </c>
      <c r="B23" s="94" t="s">
        <v>119</v>
      </c>
      <c r="C23" s="94">
        <v>2005</v>
      </c>
      <c r="D23" s="94">
        <v>2006</v>
      </c>
      <c r="E23" s="94">
        <v>2007</v>
      </c>
      <c r="F23" s="94">
        <v>2008</v>
      </c>
      <c r="G23" s="94">
        <v>2009</v>
      </c>
      <c r="H23" s="94" t="s">
        <v>36</v>
      </c>
      <c r="I23" s="156" t="s">
        <v>120</v>
      </c>
      <c r="J23" s="156"/>
      <c r="K23" s="156"/>
      <c r="L23" s="156"/>
      <c r="M23" s="156"/>
      <c r="N23" s="156"/>
      <c r="O23" s="156"/>
    </row>
    <row r="24" spans="1:15" s="2" customFormat="1" ht="90" customHeight="1">
      <c r="A24" s="96" t="s">
        <v>167</v>
      </c>
      <c r="B24" s="77" t="s">
        <v>168</v>
      </c>
      <c r="C24" s="72">
        <f>('Income Statement'!B5/'Income Statement'!B11)</f>
        <v>2.4344164618532109</v>
      </c>
      <c r="D24" s="72">
        <f>('Income Statement'!C5/'Income Statement'!C11)</f>
        <v>2.2947767716708056</v>
      </c>
      <c r="E24" s="72">
        <f>('Income Statement'!D5/'Income Statement'!D11)</f>
        <v>2.6020839921079646</v>
      </c>
      <c r="F24" s="72">
        <f>('Income Statement'!E5/'Income Statement'!E11)</f>
        <v>2.6970649864156093</v>
      </c>
      <c r="G24" s="72">
        <f>('Income Statement'!F5/'Income Statement'!F11)</f>
        <v>3.0681847125220467</v>
      </c>
      <c r="H24" s="77"/>
      <c r="I24" s="157" t="s">
        <v>169</v>
      </c>
      <c r="J24" s="157"/>
      <c r="K24" s="157"/>
      <c r="L24" s="157"/>
      <c r="M24" s="157"/>
      <c r="N24" s="157"/>
      <c r="O24" s="157"/>
    </row>
    <row r="25" spans="1:15" s="2" customFormat="1" ht="90" customHeight="1">
      <c r="A25" s="96" t="s">
        <v>170</v>
      </c>
      <c r="B25" s="77" t="s">
        <v>171</v>
      </c>
      <c r="C25" s="72">
        <f>('Income Statement'!B11/('Income Statement'!B11-'Income Statement'!B12))</f>
        <v>1.1881333031974985</v>
      </c>
      <c r="D25" s="72">
        <f>('Income Statement'!C11/('Income Statement'!C11-'Income Statement'!C12))</f>
        <v>1.1702850086681713</v>
      </c>
      <c r="E25" s="72">
        <f>('Income Statement'!D11/('Income Statement'!D11-'Income Statement'!D12))</f>
        <v>1.2603455946012569</v>
      </c>
      <c r="F25" s="72">
        <f>('Income Statement'!E11/('Income Statement'!E11-'Income Statement'!E12))</f>
        <v>1.211580390577905</v>
      </c>
      <c r="G25" s="72">
        <f>('Income Statement'!F11/('Income Statement'!F11-'Income Statement'!F12))</f>
        <v>1.2751998143076044</v>
      </c>
      <c r="H25" s="72"/>
      <c r="I25" s="154" t="s">
        <v>172</v>
      </c>
      <c r="J25" s="154"/>
      <c r="K25" s="154"/>
      <c r="L25" s="154"/>
      <c r="M25" s="154"/>
      <c r="N25" s="154"/>
      <c r="O25" s="154"/>
    </row>
    <row r="26" spans="1:15" ht="66.599999999999994" customHeight="1">
      <c r="A26" s="95" t="s">
        <v>173</v>
      </c>
      <c r="B26" s="77" t="s">
        <v>174</v>
      </c>
      <c r="C26" s="72">
        <f>('Balance Sheet'!B16+'Balance Sheet'!B15)/'Balance Sheet'!B11</f>
        <v>0.62944162436548223</v>
      </c>
      <c r="D26" s="72">
        <f>('Balance Sheet'!C16+'Balance Sheet'!C15)/'Balance Sheet'!C11</f>
        <v>0.69762852069688386</v>
      </c>
      <c r="E26" s="72">
        <f>('Balance Sheet'!D16+'Balance Sheet'!D15)/'Balance Sheet'!D11</f>
        <v>0.70731536540354101</v>
      </c>
      <c r="F26" s="72">
        <f>('Balance Sheet'!E16+'Balance Sheet'!E15)/'Balance Sheet'!E11</f>
        <v>0.65139987272471356</v>
      </c>
      <c r="G26" s="72">
        <f>('Balance Sheet'!F16+'Balance Sheet'!F15)/'Balance Sheet'!F11</f>
        <v>0.63042954185160927</v>
      </c>
      <c r="H26" s="77">
        <f>'Industry Averages (Estándares)'!B14</f>
        <v>0.5</v>
      </c>
      <c r="I26" s="157" t="s">
        <v>175</v>
      </c>
      <c r="J26" s="157"/>
      <c r="K26" s="157"/>
      <c r="L26" s="157"/>
      <c r="M26" s="157"/>
      <c r="N26" s="157"/>
      <c r="O26" s="157"/>
    </row>
    <row r="27" spans="1:15" ht="62.1" customHeight="1">
      <c r="A27" s="95" t="s">
        <v>176</v>
      </c>
      <c r="B27" s="77" t="s">
        <v>177</v>
      </c>
      <c r="C27" s="72">
        <f>('Balance Sheet'!B14+'Balance Sheet'!B16)/('Balance Sheet'!B14+'Balance Sheet'!B16+'Balance Sheet'!B17)</f>
        <v>0.53503184713375795</v>
      </c>
      <c r="D27" s="72">
        <f>('Balance Sheet'!C14+'Balance Sheet'!C16)/('Balance Sheet'!C14+'Balance Sheet'!C16+'Balance Sheet'!C17)</f>
        <v>0.60695815803422004</v>
      </c>
      <c r="E27" s="72">
        <f>('Balance Sheet'!D14+'Balance Sheet'!D16)/('Balance Sheet'!D14+'Balance Sheet'!D16+'Balance Sheet'!D17)</f>
        <v>0.64017084856638107</v>
      </c>
      <c r="F27" s="72">
        <f>('Balance Sheet'!E14+'Balance Sheet'!E16)/('Balance Sheet'!E14+'Balance Sheet'!E16+'Balance Sheet'!E17)</f>
        <v>0.574154532690064</v>
      </c>
      <c r="G27" s="72">
        <f>('Balance Sheet'!F14+'Balance Sheet'!F16)/('Balance Sheet'!F14+'Balance Sheet'!F16+'Balance Sheet'!F17)</f>
        <v>0.56154488352538801</v>
      </c>
      <c r="H27" s="77"/>
      <c r="I27" s="157" t="s">
        <v>178</v>
      </c>
      <c r="J27" s="157"/>
      <c r="K27" s="157"/>
      <c r="L27" s="157"/>
      <c r="M27" s="157"/>
      <c r="N27" s="157"/>
      <c r="O27" s="157"/>
    </row>
    <row r="28" spans="1:15" ht="67.5" customHeight="1">
      <c r="A28" s="95" t="s">
        <v>179</v>
      </c>
      <c r="B28" s="77" t="s">
        <v>180</v>
      </c>
      <c r="C28" s="72">
        <f>('Balance Sheet'!B14+'Balance Sheet'!B16)/'Balance Sheet'!B17</f>
        <v>1.1506849315068493</v>
      </c>
      <c r="D28" s="72">
        <f>('Balance Sheet'!C14+'Balance Sheet'!C16)/'Balance Sheet'!C17</f>
        <v>1.5442583797148615</v>
      </c>
      <c r="E28" s="72">
        <f>('Balance Sheet'!D14+'Balance Sheet'!D16)/'Balance Sheet'!D17</f>
        <v>1.7790966796765479</v>
      </c>
      <c r="F28" s="72">
        <f>('Balance Sheet'!E14+'Balance Sheet'!E16)/'Balance Sheet'!E17</f>
        <v>1.3482696817627193</v>
      </c>
      <c r="G28" s="72">
        <f>('Balance Sheet'!F14+'Balance Sheet'!F16)/'Balance Sheet'!F17</f>
        <v>1.2807351594855967</v>
      </c>
      <c r="H28" s="77"/>
      <c r="I28" s="157" t="s">
        <v>181</v>
      </c>
      <c r="J28" s="157"/>
      <c r="K28" s="157"/>
      <c r="L28" s="157"/>
      <c r="M28" s="157"/>
      <c r="N28" s="157"/>
      <c r="O28" s="157"/>
    </row>
    <row r="29" spans="1:15" ht="38.85" customHeight="1">
      <c r="A29" s="95" t="s">
        <v>182</v>
      </c>
      <c r="B29" s="77" t="s">
        <v>183</v>
      </c>
      <c r="C29" s="72">
        <f>'Balance Sheet'!B11/'Balance Sheet'!B17</f>
        <v>2.6986301369863015</v>
      </c>
      <c r="D29" s="72">
        <f>'Balance Sheet'!C11/'Balance Sheet'!C17</f>
        <v>3.3071902227839991</v>
      </c>
      <c r="E29" s="72">
        <f>'Balance Sheet'!D11/'Balance Sheet'!D17</f>
        <v>3.4166467309729365</v>
      </c>
      <c r="F29" s="72">
        <f>'Balance Sheet'!E11/'Balance Sheet'!E17</f>
        <v>2.8686162800940096</v>
      </c>
      <c r="G29" s="72">
        <f>'Balance Sheet'!F11/'Balance Sheet'!F17</f>
        <v>2.7058439817137061</v>
      </c>
      <c r="H29" s="77"/>
      <c r="I29" s="157" t="s">
        <v>184</v>
      </c>
      <c r="J29" s="157"/>
      <c r="K29" s="157"/>
      <c r="L29" s="157"/>
      <c r="M29" s="157"/>
      <c r="N29" s="157"/>
      <c r="O29" s="157"/>
    </row>
    <row r="30" spans="1:15" ht="68.849999999999994" customHeight="1">
      <c r="A30" s="95" t="s">
        <v>185</v>
      </c>
      <c r="B30" s="77" t="s">
        <v>186</v>
      </c>
      <c r="C30" s="72">
        <f>'Income Statement'!B11/'Income Statement'!B12</f>
        <v>6.3153800151492572</v>
      </c>
      <c r="D30" s="72">
        <f>'Income Statement'!C11/'Income Statement'!C12</f>
        <v>6.8725075555456909</v>
      </c>
      <c r="E30" s="72">
        <f>'Income Statement'!D11/'Income Statement'!D12</f>
        <v>4.8410482863425877</v>
      </c>
      <c r="F30" s="72">
        <f>'Income Statement'!E11/'Income Statement'!E12</f>
        <v>5.7263359202080455</v>
      </c>
      <c r="G30" s="72">
        <f>'Income Statement'!F11/'Income Statement'!F12</f>
        <v>4.6337233821031951</v>
      </c>
      <c r="H30" s="77">
        <v>3.21</v>
      </c>
      <c r="I30" s="159" t="s">
        <v>187</v>
      </c>
      <c r="J30" s="159"/>
      <c r="K30" s="159"/>
      <c r="L30" s="159"/>
      <c r="M30" s="159"/>
      <c r="N30" s="159"/>
      <c r="O30" s="159"/>
    </row>
    <row r="31" spans="1:15">
      <c r="A31" s="143" t="s">
        <v>188</v>
      </c>
      <c r="B31" s="143"/>
      <c r="C31" s="143"/>
      <c r="D31" s="143"/>
      <c r="E31" s="143"/>
      <c r="F31" s="143"/>
      <c r="G31" s="143"/>
      <c r="H31" s="143"/>
      <c r="I31" s="143"/>
      <c r="J31" s="143"/>
      <c r="K31" s="143"/>
      <c r="L31" s="143"/>
      <c r="M31" s="143"/>
      <c r="N31" s="143"/>
      <c r="O31" s="143"/>
    </row>
    <row r="32" spans="1:15" s="2" customFormat="1" ht="15">
      <c r="A32" s="90" t="s">
        <v>118</v>
      </c>
      <c r="B32" s="94" t="s">
        <v>119</v>
      </c>
      <c r="C32" s="94">
        <v>2005</v>
      </c>
      <c r="D32" s="94">
        <v>2006</v>
      </c>
      <c r="E32" s="94">
        <v>2007</v>
      </c>
      <c r="F32" s="94">
        <v>2008</v>
      </c>
      <c r="G32" s="94">
        <v>2009</v>
      </c>
      <c r="H32" s="94" t="s">
        <v>36</v>
      </c>
      <c r="I32" s="156" t="s">
        <v>120</v>
      </c>
      <c r="J32" s="156"/>
      <c r="K32" s="156"/>
      <c r="L32" s="156"/>
      <c r="M32" s="156"/>
      <c r="N32" s="156"/>
      <c r="O32" s="156"/>
    </row>
    <row r="33" spans="1:15" ht="42" customHeight="1">
      <c r="A33" s="95" t="s">
        <v>189</v>
      </c>
      <c r="B33" s="77" t="s">
        <v>190</v>
      </c>
      <c r="C33" s="82">
        <f>'Income Statement'!B5/'Income Statement'!B3</f>
        <v>0.38209626450125755</v>
      </c>
      <c r="D33" s="82">
        <f>'Income Statement'!C5/'Income Statement'!C3</f>
        <v>0.42367627975709438</v>
      </c>
      <c r="E33" s="82">
        <f>'Income Statement'!D5/'Income Statement'!D3</f>
        <v>0.41966344604268013</v>
      </c>
      <c r="F33" s="82">
        <f>'Income Statement'!E5/'Income Statement'!E3</f>
        <v>0.35223923269040025</v>
      </c>
      <c r="G33" s="82">
        <f>'Income Statement'!F5/'Income Statement'!F3</f>
        <v>0.34326108318682896</v>
      </c>
      <c r="H33" s="82">
        <v>0.38</v>
      </c>
      <c r="I33" s="157" t="s">
        <v>191</v>
      </c>
      <c r="J33" s="157"/>
      <c r="K33" s="157"/>
      <c r="L33" s="157"/>
      <c r="M33" s="157"/>
      <c r="N33" s="157"/>
      <c r="O33" s="157"/>
    </row>
    <row r="34" spans="1:15" ht="59.85" customHeight="1">
      <c r="A34" s="95" t="s">
        <v>192</v>
      </c>
      <c r="B34" s="77" t="s">
        <v>193</v>
      </c>
      <c r="C34" s="82">
        <f>'Income Statement'!B11/'Income Statement'!B3</f>
        <v>0.15695599766458404</v>
      </c>
      <c r="D34" s="82">
        <f>'Income Statement'!C11/'Income Statement'!C3</f>
        <v>0.18462635886305387</v>
      </c>
      <c r="E34" s="82">
        <f>'Income Statement'!D11/'Income Statement'!D3</f>
        <v>0.16127974627856198</v>
      </c>
      <c r="F34" s="82">
        <f>'Income Statement'!E11/'Income Statement'!E3</f>
        <v>0.13060094379057771</v>
      </c>
      <c r="G34" s="82">
        <f>'Income Statement'!F11/'Income Statement'!F3</f>
        <v>0.11187758083334837</v>
      </c>
      <c r="H34" s="82">
        <v>7.4099999999999999E-2</v>
      </c>
      <c r="I34" s="157" t="s">
        <v>194</v>
      </c>
      <c r="J34" s="157"/>
      <c r="K34" s="157"/>
      <c r="L34" s="157"/>
      <c r="M34" s="157"/>
      <c r="N34" s="157"/>
      <c r="O34" s="157"/>
    </row>
    <row r="35" spans="1:15" ht="48.6" customHeight="1">
      <c r="A35" s="95" t="s">
        <v>195</v>
      </c>
      <c r="B35" s="77" t="s">
        <v>196</v>
      </c>
      <c r="C35" s="82">
        <f>'Income Statement'!B15/'Income Statement'!B3</f>
        <v>8.5866962965175514E-2</v>
      </c>
      <c r="D35" s="82">
        <f>'Income Statement'!C15/'Income Statement'!C3</f>
        <v>0.10254521970029325</v>
      </c>
      <c r="E35" s="82">
        <f>'Income Statement'!D15/'Income Statement'!D3</f>
        <v>8.3177055173054001E-2</v>
      </c>
      <c r="F35" s="82">
        <f>'Income Statement'!E15/'Income Statement'!E3</f>
        <v>7.0066018032230601E-2</v>
      </c>
      <c r="G35" s="82">
        <f>'Income Statement'!F15/'Income Statement'!F3</f>
        <v>5.7026692390029471E-2</v>
      </c>
      <c r="H35" s="82">
        <v>3.32E-2</v>
      </c>
      <c r="I35" s="157" t="s">
        <v>197</v>
      </c>
      <c r="J35" s="157"/>
      <c r="K35" s="157"/>
      <c r="L35" s="157"/>
      <c r="M35" s="157"/>
      <c r="N35" s="157"/>
      <c r="O35" s="157"/>
    </row>
    <row r="36" spans="1:15" ht="58.5" customHeight="1">
      <c r="A36" s="95" t="s">
        <v>198</v>
      </c>
      <c r="B36" s="77" t="s">
        <v>199</v>
      </c>
      <c r="C36" s="82">
        <f>'Income Statement'!B15/'Balance Sheet'!B11</f>
        <v>8.8391802217093057E-2</v>
      </c>
      <c r="D36" s="82">
        <f>'Income Statement'!C15/'Balance Sheet'!C11</f>
        <v>0.12654823142080282</v>
      </c>
      <c r="E36" s="82">
        <f>'Income Statement'!D15/'Balance Sheet'!D11</f>
        <v>0.1030945678458403</v>
      </c>
      <c r="F36" s="82">
        <f>'Income Statement'!E15/'Balance Sheet'!E11</f>
        <v>0.10251811219029287</v>
      </c>
      <c r="G36" s="82">
        <f>'Income Statement'!F15/'Balance Sheet'!F11</f>
        <v>7.8256395446044708E-2</v>
      </c>
      <c r="H36" s="82">
        <v>3.32E-2</v>
      </c>
      <c r="I36" s="157" t="s">
        <v>200</v>
      </c>
      <c r="J36" s="157"/>
      <c r="K36" s="157"/>
      <c r="L36" s="157"/>
      <c r="M36" s="157"/>
      <c r="N36" s="157"/>
      <c r="O36" s="157"/>
    </row>
    <row r="37" spans="1:15" ht="42" customHeight="1">
      <c r="A37" s="95" t="s">
        <v>201</v>
      </c>
      <c r="B37" s="77" t="s">
        <v>202</v>
      </c>
      <c r="C37" s="82">
        <f>'Income Statement'!B11/'Balance Sheet'!B11</f>
        <v>0.16157114474842979</v>
      </c>
      <c r="D37" s="82">
        <f>'Income Statement'!C11/'Balance Sheet'!C11</f>
        <v>0.2278423046541595</v>
      </c>
      <c r="E37" s="82">
        <f>'Income Statement'!D11/'Balance Sheet'!D11</f>
        <v>0.19989966836745637</v>
      </c>
      <c r="F37" s="82">
        <f>'Income Statement'!E11/'Balance Sheet'!E11</f>
        <v>0.19109066825406879</v>
      </c>
      <c r="G37" s="82">
        <f>'Income Statement'!F11/'Balance Sheet'!F11</f>
        <v>0.1535269860535009</v>
      </c>
      <c r="H37" s="82"/>
      <c r="I37" s="157" t="s">
        <v>203</v>
      </c>
      <c r="J37" s="157"/>
      <c r="K37" s="157"/>
      <c r="L37" s="157"/>
      <c r="M37" s="157"/>
      <c r="N37" s="157"/>
      <c r="O37" s="157"/>
    </row>
    <row r="38" spans="1:15" ht="59.85" customHeight="1">
      <c r="A38" s="97" t="s">
        <v>204</v>
      </c>
      <c r="B38" s="79" t="s">
        <v>205</v>
      </c>
      <c r="C38" s="83">
        <f>'Income Statement'!B11/('Balance Sheet'!B14+'Balance Sheet'!B16+'Balance Sheet'!B17)</f>
        <v>0.20273576761427178</v>
      </c>
      <c r="D38" s="83">
        <f>'Income Statement'!C11/('Balance Sheet'!C14+'Balance Sheet'!C16+'Balance Sheet'!C17)</f>
        <v>0.29616404068727381</v>
      </c>
      <c r="E38" s="83">
        <f>'Income Statement'!D11/('Balance Sheet'!D14+'Balance Sheet'!D16+'Balance Sheet'!D17)</f>
        <v>0.24575847016942751</v>
      </c>
      <c r="F38" s="83">
        <f>'Income Statement'!E11/('Balance Sheet'!E14+'Balance Sheet'!E16+'Balance Sheet'!E17)</f>
        <v>0.23343392208521246</v>
      </c>
      <c r="G38" s="83">
        <f>'Income Statement'!F11/('Balance Sheet'!F14+'Balance Sheet'!F16+'Balance Sheet'!F17)</f>
        <v>0.18214305572296455</v>
      </c>
      <c r="H38" s="83">
        <v>6.6000000000000003E-2</v>
      </c>
      <c r="I38" s="158" t="s">
        <v>206</v>
      </c>
      <c r="J38" s="158"/>
      <c r="K38" s="158"/>
      <c r="L38" s="158"/>
      <c r="M38" s="158"/>
      <c r="N38" s="158"/>
      <c r="O38" s="158"/>
    </row>
    <row r="41" spans="1:15">
      <c r="A41" s="140" t="s">
        <v>65</v>
      </c>
      <c r="B41" s="140"/>
      <c r="C41" s="140"/>
      <c r="D41" s="140"/>
      <c r="E41" s="140"/>
      <c r="F41" s="140"/>
      <c r="G41" s="140"/>
    </row>
    <row r="42" spans="1:15">
      <c r="A42" s="73"/>
      <c r="B42" s="81">
        <v>2005</v>
      </c>
      <c r="C42" s="81">
        <v>2006</v>
      </c>
      <c r="D42" s="81">
        <v>2007</v>
      </c>
      <c r="E42" s="81">
        <v>2008</v>
      </c>
      <c r="F42" s="81">
        <v>2009</v>
      </c>
      <c r="G42" s="81" t="s">
        <v>36</v>
      </c>
    </row>
    <row r="43" spans="1:15">
      <c r="A43" s="74" t="s">
        <v>67</v>
      </c>
      <c r="B43" s="75">
        <v>0.14923704561851342</v>
      </c>
      <c r="C43" s="75">
        <v>0.18018144573660055</v>
      </c>
      <c r="D43" s="75">
        <v>0.2054247591388845</v>
      </c>
      <c r="E43" s="75">
        <v>0.16421968353722427</v>
      </c>
      <c r="F43" s="75">
        <v>0.14194792651519586</v>
      </c>
      <c r="G43" s="75">
        <v>4.5400000000000003E-2</v>
      </c>
    </row>
    <row r="44" spans="1:15">
      <c r="A44" s="74" t="s">
        <v>68</v>
      </c>
      <c r="B44" s="75">
        <v>0.15228426395939088</v>
      </c>
      <c r="C44" s="75">
        <v>0.17301662249720098</v>
      </c>
      <c r="D44" s="75">
        <v>0.17167392391055186</v>
      </c>
      <c r="E44" s="75">
        <v>0.15965281971323436</v>
      </c>
      <c r="F44" s="75">
        <v>0.15099479173693056</v>
      </c>
      <c r="G44" s="75">
        <v>8.3400000000000002E-2</v>
      </c>
    </row>
    <row r="45" spans="1:15">
      <c r="A45" s="74" t="s">
        <v>69</v>
      </c>
      <c r="B45" s="75">
        <v>0.12182741116751269</v>
      </c>
      <c r="C45" s="75">
        <v>0.13841329799776078</v>
      </c>
      <c r="D45" s="75">
        <v>0.13733913912844151</v>
      </c>
      <c r="E45" s="75">
        <v>0.12772225577058749</v>
      </c>
      <c r="F45" s="75">
        <v>0.12064492077946301</v>
      </c>
      <c r="G45" s="75">
        <v>5.4800000000000001E-2</v>
      </c>
    </row>
    <row r="46" spans="1:15">
      <c r="A46" s="74" t="s">
        <v>70</v>
      </c>
      <c r="B46" s="75">
        <v>1.2870406002706648E-2</v>
      </c>
      <c r="C46" s="75">
        <v>1.0338856121891664E-2</v>
      </c>
      <c r="D46" s="75">
        <v>9.5264654780729506E-3</v>
      </c>
      <c r="E46" s="75">
        <v>9.0899171090993575E-3</v>
      </c>
      <c r="F46" s="75">
        <v>8.9955943289593884E-3</v>
      </c>
      <c r="G46" s="75">
        <v>1.34E-2</v>
      </c>
    </row>
    <row r="47" spans="1:15">
      <c r="A47" s="74" t="s">
        <v>71</v>
      </c>
      <c r="B47" s="75">
        <v>0.17263909538733133</v>
      </c>
      <c r="C47" s="75">
        <v>0.21888118230985049</v>
      </c>
      <c r="D47" s="75">
        <v>0.20742617451261949</v>
      </c>
      <c r="E47" s="75">
        <v>0.19295717047592301</v>
      </c>
      <c r="F47" s="75">
        <v>0.18130101505047808</v>
      </c>
      <c r="G47" s="75">
        <v>0.31990000000000002</v>
      </c>
    </row>
    <row r="48" spans="1:15" hidden="1">
      <c r="A48" s="74" t="s">
        <v>72</v>
      </c>
      <c r="B48" s="75">
        <v>0.60885822213545493</v>
      </c>
      <c r="C48" s="75">
        <v>0.72083140466330453</v>
      </c>
      <c r="D48" s="75">
        <v>0.73139046216857029</v>
      </c>
      <c r="E48" s="75">
        <v>0.6536418466060685</v>
      </c>
      <c r="F48" s="75">
        <v>0.60388424841102695</v>
      </c>
      <c r="G48" s="75">
        <v>0.51990000000000003</v>
      </c>
    </row>
    <row r="49" spans="1:7">
      <c r="A49" s="74" t="s">
        <v>73</v>
      </c>
      <c r="B49" s="75">
        <v>0.34145700208402946</v>
      </c>
      <c r="C49" s="75">
        <v>0.18531902550155738</v>
      </c>
      <c r="D49" s="75">
        <v>0.18829596848118901</v>
      </c>
      <c r="E49" s="75">
        <v>0.27412406328611677</v>
      </c>
      <c r="F49" s="75">
        <v>0.33781823327162869</v>
      </c>
      <c r="G49" s="75">
        <v>0.41339999999999999</v>
      </c>
    </row>
    <row r="50" spans="1:7">
      <c r="A50" s="74" t="s">
        <v>74</v>
      </c>
      <c r="B50" s="75">
        <v>4.968477578051559E-2</v>
      </c>
      <c r="C50" s="75">
        <v>9.3849569835138119E-2</v>
      </c>
      <c r="D50" s="75">
        <v>8.0313569350240629E-2</v>
      </c>
      <c r="E50" s="75">
        <v>7.2234090107814772E-2</v>
      </c>
      <c r="F50" s="75">
        <v>5.8297518317344407E-2</v>
      </c>
      <c r="G50" s="75">
        <v>6.9699999999999998E-2</v>
      </c>
    </row>
    <row r="51" spans="1:7" hidden="1">
      <c r="A51" s="74" t="s">
        <v>75</v>
      </c>
      <c r="B51" s="75">
        <v>1</v>
      </c>
      <c r="C51" s="75">
        <v>1</v>
      </c>
      <c r="D51" s="75">
        <v>1</v>
      </c>
      <c r="E51" s="75">
        <v>1</v>
      </c>
      <c r="F51" s="75">
        <v>1</v>
      </c>
      <c r="G51" s="75">
        <v>1</v>
      </c>
    </row>
    <row r="52" spans="1:7">
      <c r="A52" s="74"/>
      <c r="B52" s="81">
        <v>2005</v>
      </c>
      <c r="C52" s="81">
        <v>2006</v>
      </c>
      <c r="D52" s="81">
        <v>2007</v>
      </c>
      <c r="E52" s="81">
        <v>2008</v>
      </c>
      <c r="F52" s="81">
        <v>2009</v>
      </c>
      <c r="G52" s="81" t="s">
        <v>36</v>
      </c>
    </row>
    <row r="53" spans="1:7">
      <c r="A53" s="74" t="s">
        <v>76</v>
      </c>
      <c r="B53" s="75">
        <v>0.20304568527918782</v>
      </c>
      <c r="C53" s="75">
        <v>0.23068882999626797</v>
      </c>
      <c r="D53" s="75">
        <v>0.18660110380063716</v>
      </c>
      <c r="E53" s="75">
        <v>0.18139289022284544</v>
      </c>
      <c r="F53" s="75">
        <v>0.1571076621937651</v>
      </c>
      <c r="G53" s="75">
        <v>0.1123</v>
      </c>
    </row>
    <row r="54" spans="1:7">
      <c r="A54" s="74" t="s">
        <v>77</v>
      </c>
      <c r="B54" s="75">
        <v>7.1065989847715741E-2</v>
      </c>
      <c r="C54" s="75">
        <v>7.7823281707450398E-2</v>
      </c>
      <c r="D54" s="75">
        <v>8.6785710267150651E-2</v>
      </c>
      <c r="E54" s="75">
        <v>7.8334497043586998E-2</v>
      </c>
      <c r="F54" s="75">
        <v>7.888697992623657E-2</v>
      </c>
      <c r="G54" s="75">
        <v>7.0000000000000007E-2</v>
      </c>
    </row>
    <row r="55" spans="1:7">
      <c r="A55" s="74" t="s">
        <v>78</v>
      </c>
      <c r="B55" s="75">
        <v>0.27411167512690354</v>
      </c>
      <c r="C55" s="75">
        <v>0.30851211170371834</v>
      </c>
      <c r="D55" s="75">
        <v>0.27338681406778781</v>
      </c>
      <c r="E55" s="75">
        <v>0.25972738726643246</v>
      </c>
      <c r="F55" s="75">
        <v>0.23599464212000165</v>
      </c>
      <c r="G55" s="75">
        <v>0.18229999999999999</v>
      </c>
    </row>
    <row r="56" spans="1:7">
      <c r="A56" s="74" t="s">
        <v>79</v>
      </c>
      <c r="B56" s="75">
        <v>0.35532994923857869</v>
      </c>
      <c r="C56" s="75">
        <v>0.38911640899316552</v>
      </c>
      <c r="D56" s="75">
        <v>0.4339285513357532</v>
      </c>
      <c r="E56" s="75">
        <v>0.39167248545828115</v>
      </c>
      <c r="F56" s="75">
        <v>0.39443489973160767</v>
      </c>
      <c r="G56" s="75">
        <v>0.315</v>
      </c>
    </row>
    <row r="57" spans="1:7">
      <c r="A57" s="74" t="s">
        <v>80</v>
      </c>
      <c r="B57" s="75">
        <v>0.37055837563451777</v>
      </c>
      <c r="C57" s="75">
        <v>0.30237147930311614</v>
      </c>
      <c r="D57" s="75">
        <v>0.29268463459645899</v>
      </c>
      <c r="E57" s="75">
        <v>0.34860012715511335</v>
      </c>
      <c r="F57" s="75">
        <v>0.36957045814839068</v>
      </c>
      <c r="G57" s="75">
        <v>0.50270000000000004</v>
      </c>
    </row>
    <row r="58" spans="1:7" hidden="1">
      <c r="A58" s="74" t="s">
        <v>81</v>
      </c>
      <c r="B58" s="75">
        <v>1</v>
      </c>
      <c r="C58" s="75">
        <v>1</v>
      </c>
      <c r="D58" s="75">
        <v>1</v>
      </c>
      <c r="E58" s="75">
        <v>0.99999999987982691</v>
      </c>
      <c r="F58" s="75">
        <v>1</v>
      </c>
      <c r="G58" s="75">
        <v>1</v>
      </c>
    </row>
    <row r="60" spans="1:7">
      <c r="A60" s="140" t="s">
        <v>34</v>
      </c>
      <c r="B60" s="140"/>
      <c r="C60" s="140"/>
      <c r="D60" s="140"/>
      <c r="E60" s="140"/>
      <c r="F60" s="140"/>
      <c r="G60" s="140"/>
    </row>
    <row r="61" spans="1:7">
      <c r="A61" s="73"/>
      <c r="B61" s="81">
        <v>2005</v>
      </c>
      <c r="C61" s="81">
        <v>2006</v>
      </c>
      <c r="D61" s="81">
        <v>2007</v>
      </c>
      <c r="E61" s="81">
        <v>2008</v>
      </c>
      <c r="F61" s="81">
        <v>2009</v>
      </c>
      <c r="G61" s="81" t="s">
        <v>36</v>
      </c>
    </row>
    <row r="62" spans="1:7" hidden="1">
      <c r="A62" s="74" t="s">
        <v>37</v>
      </c>
      <c r="B62" s="76">
        <v>1</v>
      </c>
      <c r="C62" s="76">
        <v>1</v>
      </c>
      <c r="D62" s="76">
        <v>1</v>
      </c>
      <c r="E62" s="76">
        <v>1</v>
      </c>
      <c r="F62" s="76">
        <v>1</v>
      </c>
      <c r="G62" s="75">
        <v>1</v>
      </c>
    </row>
    <row r="63" spans="1:7">
      <c r="A63" s="74" t="s">
        <v>38</v>
      </c>
      <c r="B63" s="114">
        <v>0.61790373549874245</v>
      </c>
      <c r="C63" s="114">
        <v>0.57632372024290568</v>
      </c>
      <c r="D63" s="114">
        <v>0.58033655395731987</v>
      </c>
      <c r="E63" s="114">
        <v>0.64776076730959975</v>
      </c>
      <c r="F63" s="114">
        <v>0.65673891681317098</v>
      </c>
      <c r="G63" s="115">
        <v>0.62</v>
      </c>
    </row>
    <row r="64" spans="1:7">
      <c r="A64" s="74" t="s">
        <v>39</v>
      </c>
      <c r="B64" s="114">
        <v>0.38209626450125755</v>
      </c>
      <c r="C64" s="114">
        <v>0.42367627975709438</v>
      </c>
      <c r="D64" s="114">
        <v>0.41966344604268013</v>
      </c>
      <c r="E64" s="114">
        <v>0.35223923269040025</v>
      </c>
      <c r="F64" s="114">
        <v>0.34326108318682896</v>
      </c>
      <c r="G64" s="115">
        <v>0.38</v>
      </c>
    </row>
    <row r="65" spans="1:7">
      <c r="A65" s="74" t="s">
        <v>41</v>
      </c>
      <c r="B65" s="114">
        <v>9.9101462248542577E-2</v>
      </c>
      <c r="C65" s="114">
        <v>0.10085301438500081</v>
      </c>
      <c r="D65" s="114">
        <v>9.8515691532759089E-2</v>
      </c>
      <c r="E65" s="114">
        <v>7.6755290029100712E-2</v>
      </c>
      <c r="F65" s="114">
        <v>7.327153120632858E-2</v>
      </c>
      <c r="G65" s="115">
        <v>0.1089</v>
      </c>
    </row>
    <row r="66" spans="1:7">
      <c r="A66" s="74" t="s">
        <v>42</v>
      </c>
      <c r="B66" s="114">
        <v>4.3702917729792748E-2</v>
      </c>
      <c r="C66" s="114">
        <v>4.0701071832644486E-2</v>
      </c>
      <c r="D66" s="114">
        <v>4.2167015405833792E-2</v>
      </c>
      <c r="E66" s="114">
        <v>3.9123744356124375E-2</v>
      </c>
      <c r="F66" s="114">
        <v>5.750389878627362E-2</v>
      </c>
      <c r="G66" s="115">
        <v>7.0099999999999996E-2</v>
      </c>
    </row>
    <row r="67" spans="1:7">
      <c r="A67" s="74" t="s">
        <v>43</v>
      </c>
      <c r="B67" s="114">
        <v>4.4338973210389522E-2</v>
      </c>
      <c r="C67" s="114">
        <v>7.4874100071578659E-2</v>
      </c>
      <c r="D67" s="114">
        <v>9.602948205747075E-2</v>
      </c>
      <c r="E67" s="114">
        <v>8.2087401671712801E-2</v>
      </c>
      <c r="F67" s="114">
        <v>7.1742481293146934E-2</v>
      </c>
      <c r="G67" s="115">
        <v>7.3400000000000007E-2</v>
      </c>
    </row>
    <row r="68" spans="1:7">
      <c r="A68" s="74" t="s">
        <v>207</v>
      </c>
      <c r="B68" s="114">
        <v>3.7996913647948646E-2</v>
      </c>
      <c r="C68" s="114">
        <v>2.2621734604816552E-2</v>
      </c>
      <c r="D68" s="114">
        <v>2.1671510768054531E-2</v>
      </c>
      <c r="E68" s="114">
        <v>2.367185284288463E-2</v>
      </c>
      <c r="F68" s="114">
        <v>2.886559106773149E-2</v>
      </c>
      <c r="G68" s="115">
        <v>4.3499999999999997E-2</v>
      </c>
    </row>
    <row r="69" spans="1:7">
      <c r="A69" s="74" t="s">
        <v>45</v>
      </c>
      <c r="B69" s="114">
        <v>0.15695599766458404</v>
      </c>
      <c r="C69" s="114">
        <v>0.18462635886305387</v>
      </c>
      <c r="D69" s="114">
        <v>0.16127974627856198</v>
      </c>
      <c r="E69" s="114">
        <v>0.13060094379057771</v>
      </c>
      <c r="F69" s="114">
        <v>0.11187758083334837</v>
      </c>
      <c r="G69" s="115">
        <v>7.4099999999999999E-2</v>
      </c>
    </row>
    <row r="70" spans="1:7">
      <c r="A70" s="74" t="s">
        <v>46</v>
      </c>
      <c r="B70" s="114">
        <v>2.4852977538656409E-2</v>
      </c>
      <c r="C70" s="114">
        <v>2.686448248631924E-2</v>
      </c>
      <c r="D70" s="114">
        <v>3.3315045985713325E-2</v>
      </c>
      <c r="E70" s="114">
        <v>2.2807069932745547E-2</v>
      </c>
      <c r="F70" s="114">
        <v>2.4144207931240034E-2</v>
      </c>
      <c r="G70" s="115">
        <v>2.3099999999999999E-2</v>
      </c>
    </row>
    <row r="71" spans="1:7">
      <c r="A71" s="74" t="s">
        <v>47</v>
      </c>
      <c r="B71" s="114">
        <v>0.13210302012592764</v>
      </c>
      <c r="C71" s="114">
        <v>0.15776187637673464</v>
      </c>
      <c r="D71" s="114">
        <v>0.12796470029284865</v>
      </c>
      <c r="E71" s="114">
        <v>0.10779387385783218</v>
      </c>
      <c r="F71" s="114">
        <v>8.7733372902108336E-2</v>
      </c>
      <c r="G71" s="115">
        <v>5.0999999999999997E-2</v>
      </c>
    </row>
    <row r="72" spans="1:7">
      <c r="A72" s="74" t="s">
        <v>48</v>
      </c>
      <c r="B72" s="114">
        <v>4.6236057160752131E-2</v>
      </c>
      <c r="C72" s="114">
        <v>5.5216656676441385E-2</v>
      </c>
      <c r="D72" s="114">
        <v>4.478764511979464E-2</v>
      </c>
      <c r="E72" s="114">
        <v>3.7727855825601571E-2</v>
      </c>
      <c r="F72" s="114">
        <v>3.0706680512078855E-2</v>
      </c>
      <c r="G72" s="115">
        <v>1.7899999999999999E-2</v>
      </c>
    </row>
    <row r="73" spans="1:7">
      <c r="A73" s="74" t="s">
        <v>24</v>
      </c>
      <c r="B73" s="114">
        <v>8.5866962965175514E-2</v>
      </c>
      <c r="C73" s="114">
        <v>0.10254521970029325</v>
      </c>
      <c r="D73" s="114">
        <v>8.3177055173054001E-2</v>
      </c>
      <c r="E73" s="114">
        <v>7.0066018032230601E-2</v>
      </c>
      <c r="F73" s="114">
        <v>5.7026692390029471E-2</v>
      </c>
      <c r="G73" s="115">
        <v>3.32E-2</v>
      </c>
    </row>
    <row r="106" spans="2:7">
      <c r="B106" s="132" t="s">
        <v>118</v>
      </c>
      <c r="C106" s="132">
        <v>2005</v>
      </c>
      <c r="D106" s="132">
        <v>2006</v>
      </c>
      <c r="E106" s="132">
        <v>2007</v>
      </c>
      <c r="F106" s="132">
        <v>2008</v>
      </c>
      <c r="G106" s="132">
        <v>2009</v>
      </c>
    </row>
    <row r="107" spans="2:7">
      <c r="B107" s="133" t="s">
        <v>189</v>
      </c>
      <c r="C107" s="134">
        <v>0.38209626450125755</v>
      </c>
      <c r="D107" s="134">
        <v>0.42367627975709438</v>
      </c>
      <c r="E107" s="134">
        <v>0.41966344604268013</v>
      </c>
      <c r="F107" s="134">
        <v>0.35223923269040025</v>
      </c>
      <c r="G107" s="134">
        <v>0.34326108318682896</v>
      </c>
    </row>
    <row r="108" spans="2:7">
      <c r="B108" s="133" t="s">
        <v>192</v>
      </c>
      <c r="C108" s="134">
        <v>0.15695599766458404</v>
      </c>
      <c r="D108" s="134">
        <v>0.18462635886305387</v>
      </c>
      <c r="E108" s="134">
        <v>0.16127974627856198</v>
      </c>
      <c r="F108" s="134">
        <v>0.13060094379057771</v>
      </c>
      <c r="G108" s="134">
        <v>0.11187758083334837</v>
      </c>
    </row>
    <row r="109" spans="2:7">
      <c r="B109" s="133" t="s">
        <v>195</v>
      </c>
      <c r="C109" s="134">
        <v>8.5866962965175514E-2</v>
      </c>
      <c r="D109" s="134">
        <v>0.10254521970029325</v>
      </c>
      <c r="E109" s="134">
        <v>8.3177055173054001E-2</v>
      </c>
      <c r="F109" s="134">
        <v>7.0066018032230601E-2</v>
      </c>
      <c r="G109" s="134">
        <v>5.7026692390029471E-2</v>
      </c>
    </row>
    <row r="110" spans="2:7">
      <c r="B110" s="133" t="s">
        <v>198</v>
      </c>
      <c r="C110" s="134">
        <v>8.8391802217093057E-2</v>
      </c>
      <c r="D110" s="134">
        <v>0.12654823142080282</v>
      </c>
      <c r="E110" s="134">
        <v>0.1030945678458403</v>
      </c>
      <c r="F110" s="134">
        <v>0.10251811219029287</v>
      </c>
      <c r="G110" s="134">
        <v>7.8256395446044708E-2</v>
      </c>
    </row>
    <row r="111" spans="2:7">
      <c r="B111" s="133" t="s">
        <v>201</v>
      </c>
      <c r="C111" s="134">
        <v>0.16157114474842979</v>
      </c>
      <c r="D111" s="134">
        <v>0.2278423046541595</v>
      </c>
      <c r="E111" s="134">
        <v>0.19989966836745637</v>
      </c>
      <c r="F111" s="134">
        <v>0.19109066825406879</v>
      </c>
      <c r="G111" s="134">
        <v>0.1535269860535009</v>
      </c>
    </row>
    <row r="112" spans="2:7">
      <c r="B112" s="133" t="s">
        <v>204</v>
      </c>
      <c r="C112" s="134">
        <v>0.20273576761427178</v>
      </c>
      <c r="D112" s="134">
        <v>0.29616404068727381</v>
      </c>
      <c r="E112" s="134">
        <v>0.24575847016942751</v>
      </c>
      <c r="F112" s="134">
        <v>0.23343392208521246</v>
      </c>
      <c r="G112" s="134">
        <v>0.18214305572296455</v>
      </c>
    </row>
  </sheetData>
  <mergeCells count="37">
    <mergeCell ref="A31:O31"/>
    <mergeCell ref="I32:O32"/>
    <mergeCell ref="I33:O33"/>
    <mergeCell ref="I34:O34"/>
    <mergeCell ref="A60:G60"/>
    <mergeCell ref="I3:O3"/>
    <mergeCell ref="I4:O4"/>
    <mergeCell ref="I5:O5"/>
    <mergeCell ref="I6:O6"/>
    <mergeCell ref="I7:O7"/>
    <mergeCell ref="I9:O9"/>
    <mergeCell ref="I10:O10"/>
    <mergeCell ref="I11:O11"/>
    <mergeCell ref="I16:O16"/>
    <mergeCell ref="I17:O17"/>
    <mergeCell ref="I12:O15"/>
    <mergeCell ref="I18:O18"/>
    <mergeCell ref="I19:O19"/>
    <mergeCell ref="I20:O20"/>
    <mergeCell ref="I21:O21"/>
    <mergeCell ref="A22:O22"/>
    <mergeCell ref="I25:O25"/>
    <mergeCell ref="A1:O1"/>
    <mergeCell ref="A2:O2"/>
    <mergeCell ref="A8:O8"/>
    <mergeCell ref="A41:G41"/>
    <mergeCell ref="I23:O23"/>
    <mergeCell ref="I24:O24"/>
    <mergeCell ref="I26:O26"/>
    <mergeCell ref="I27:O27"/>
    <mergeCell ref="I28:O28"/>
    <mergeCell ref="I29:O29"/>
    <mergeCell ref="I35:O35"/>
    <mergeCell ref="I36:O36"/>
    <mergeCell ref="I37:O37"/>
    <mergeCell ref="I38:O38"/>
    <mergeCell ref="I30:O3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38BC-7C8A-41E2-9DEA-FCC582EE2EA8}">
  <dimension ref="A1:AG77"/>
  <sheetViews>
    <sheetView showGridLines="0" zoomScale="52" zoomScaleNormal="52" workbookViewId="0">
      <selection activeCell="P16" sqref="P16"/>
    </sheetView>
  </sheetViews>
  <sheetFormatPr defaultColWidth="11.42578125" defaultRowHeight="14.45"/>
  <cols>
    <col min="1" max="1" width="45.5703125" bestFit="1" customWidth="1"/>
    <col min="2" max="2" width="15.5703125" customWidth="1"/>
    <col min="3" max="6" width="12.5703125" bestFit="1" customWidth="1"/>
    <col min="7" max="7" width="14.42578125" bestFit="1" customWidth="1"/>
    <col min="14" max="14" width="13.5703125" bestFit="1" customWidth="1"/>
    <col min="16" max="16" width="14.85546875" bestFit="1" customWidth="1"/>
    <col min="27" max="27" width="32.42578125" bestFit="1" customWidth="1"/>
    <col min="28" max="28" width="11.5703125" bestFit="1" customWidth="1"/>
    <col min="29" max="29" width="11.5703125" customWidth="1"/>
    <col min="30" max="32" width="11.5703125" bestFit="1" customWidth="1"/>
    <col min="33" max="33" width="13.5703125" bestFit="1" customWidth="1"/>
  </cols>
  <sheetData>
    <row r="1" spans="1:33">
      <c r="A1" s="160" t="s">
        <v>208</v>
      </c>
      <c r="B1" s="160"/>
      <c r="C1" s="160"/>
      <c r="D1" s="160"/>
      <c r="E1" s="160"/>
      <c r="F1" s="160"/>
      <c r="G1" s="160"/>
    </row>
    <row r="2" spans="1:33">
      <c r="A2" s="107"/>
      <c r="B2" s="108">
        <v>2005</v>
      </c>
      <c r="C2" s="108">
        <v>2006</v>
      </c>
      <c r="D2" s="108">
        <v>2007</v>
      </c>
      <c r="E2" s="108">
        <v>2008</v>
      </c>
      <c r="F2" s="108">
        <v>2009</v>
      </c>
      <c r="G2" s="108"/>
      <c r="K2">
        <v>2005</v>
      </c>
      <c r="L2">
        <v>2006</v>
      </c>
      <c r="M2">
        <v>2007</v>
      </c>
      <c r="N2">
        <v>2008</v>
      </c>
      <c r="O2">
        <v>2009</v>
      </c>
      <c r="P2" t="s">
        <v>36</v>
      </c>
    </row>
    <row r="3" spans="1:33" ht="15.6">
      <c r="A3" s="109" t="s">
        <v>121</v>
      </c>
      <c r="B3" s="110">
        <v>2.2212049955682338</v>
      </c>
      <c r="C3" s="110">
        <v>2.3364768426192604</v>
      </c>
      <c r="D3" s="110">
        <v>2.6752953124769872</v>
      </c>
      <c r="E3" s="110">
        <v>2.5166458319451404</v>
      </c>
      <c r="F3" s="110">
        <v>2.5588896552319014</v>
      </c>
      <c r="G3" s="111"/>
      <c r="J3" t="s">
        <v>209</v>
      </c>
      <c r="K3" s="84" cm="1">
        <f t="array" ref="K3:P3">Análisis!C36:H36</f>
        <v>8.8391802217093057E-2</v>
      </c>
      <c r="L3" s="84">
        <v>0.12654823142080282</v>
      </c>
      <c r="M3" s="84">
        <v>0.1030945678458403</v>
      </c>
      <c r="N3" s="84">
        <v>0.10251811219029287</v>
      </c>
      <c r="O3" s="84">
        <v>7.8256395446044708E-2</v>
      </c>
      <c r="P3" s="84">
        <v>3.32E-2</v>
      </c>
    </row>
    <row r="4" spans="1:33" ht="15.6">
      <c r="A4" s="109" t="s">
        <v>210</v>
      </c>
      <c r="B4" s="110">
        <v>2.84</v>
      </c>
      <c r="C4" s="110">
        <v>2.84</v>
      </c>
      <c r="D4" s="110">
        <v>2.84</v>
      </c>
      <c r="E4" s="110">
        <v>2.84</v>
      </c>
      <c r="F4" s="110">
        <v>2.84</v>
      </c>
      <c r="G4" s="111"/>
      <c r="J4" t="s">
        <v>211</v>
      </c>
      <c r="K4" s="84" cm="1">
        <f t="array" ref="K4:P4">Análisis!C38:H38</f>
        <v>0.20273576761427178</v>
      </c>
      <c r="L4" s="84">
        <v>0.29616404068727381</v>
      </c>
      <c r="M4" s="84">
        <v>0.24575847016942751</v>
      </c>
      <c r="N4" s="84">
        <v>0.23343392208521246</v>
      </c>
      <c r="O4" s="84">
        <v>0.18214305572296455</v>
      </c>
      <c r="P4" s="84">
        <v>6.6000000000000003E-2</v>
      </c>
    </row>
    <row r="5" spans="1:33" ht="15.6">
      <c r="A5" s="109" t="s">
        <v>127</v>
      </c>
      <c r="B5" s="112">
        <v>0.54443885160828043</v>
      </c>
      <c r="C5" s="112">
        <v>0.58403362105160717</v>
      </c>
      <c r="D5" s="112">
        <v>0.75140697564129144</v>
      </c>
      <c r="E5" s="112">
        <v>0.63227711665526098</v>
      </c>
      <c r="F5" s="112">
        <v>0.6014879204037874</v>
      </c>
      <c r="G5" s="111"/>
      <c r="K5" s="84"/>
      <c r="L5" s="84"/>
      <c r="M5" s="84"/>
      <c r="N5" s="84"/>
      <c r="O5" s="84"/>
      <c r="P5" s="84"/>
    </row>
    <row r="6" spans="1:33" ht="15.6">
      <c r="A6" s="109" t="s">
        <v>212</v>
      </c>
      <c r="B6" s="112">
        <v>0.05</v>
      </c>
      <c r="C6" s="112">
        <v>0.05</v>
      </c>
      <c r="D6" s="112">
        <v>0.05</v>
      </c>
      <c r="E6" s="112">
        <v>0.05</v>
      </c>
      <c r="F6" s="112">
        <v>0.05</v>
      </c>
      <c r="G6" s="111"/>
      <c r="K6" s="84"/>
      <c r="L6" s="84"/>
      <c r="M6" s="84"/>
      <c r="N6" s="84"/>
      <c r="O6" s="84"/>
      <c r="P6" s="84"/>
    </row>
    <row r="7" spans="1:33" ht="15.6">
      <c r="A7" s="109" t="s">
        <v>124</v>
      </c>
      <c r="B7" s="112" cm="1">
        <f t="array" ref="B7:F7">Análisis!C5:G5</f>
        <v>1.0999944071638359</v>
      </c>
      <c r="C7" s="112">
        <v>1.1448434432065269</v>
      </c>
      <c r="D7" s="112">
        <v>1.3793594410736014</v>
      </c>
      <c r="E7" s="112">
        <v>1.2469709361771122</v>
      </c>
      <c r="F7" s="112">
        <v>1.2413108857919202</v>
      </c>
      <c r="G7" s="112"/>
    </row>
    <row r="8" spans="1:33">
      <c r="G8" s="86"/>
      <c r="K8" s="84"/>
      <c r="L8" s="84"/>
      <c r="M8" s="84"/>
      <c r="N8" s="84"/>
      <c r="O8" s="84"/>
      <c r="P8" s="84"/>
    </row>
    <row r="10" spans="1:33" ht="15.6">
      <c r="A10" s="85"/>
      <c r="B10" s="85"/>
      <c r="C10" s="85"/>
      <c r="D10" s="85"/>
      <c r="E10" s="85"/>
      <c r="F10" s="85"/>
      <c r="R10" s="1"/>
      <c r="S10" s="1"/>
      <c r="T10" s="1"/>
      <c r="U10" s="1"/>
      <c r="V10" s="1"/>
      <c r="W10" s="1"/>
      <c r="X10" s="1"/>
      <c r="AA10" t="s">
        <v>65</v>
      </c>
    </row>
    <row r="11" spans="1:33" ht="15.6">
      <c r="A11" s="85"/>
      <c r="B11" s="108">
        <v>2005</v>
      </c>
      <c r="C11" s="108">
        <v>2006</v>
      </c>
      <c r="D11" s="108">
        <v>2007</v>
      </c>
      <c r="E11" s="108">
        <v>2008</v>
      </c>
      <c r="F11" s="108">
        <v>2009</v>
      </c>
      <c r="R11" s="1"/>
      <c r="S11" s="161" t="s">
        <v>213</v>
      </c>
      <c r="T11" s="161"/>
      <c r="U11" s="161"/>
      <c r="V11" s="161"/>
      <c r="W11" s="161"/>
      <c r="X11" s="1"/>
      <c r="AB11">
        <v>2005</v>
      </c>
      <c r="AC11">
        <v>2006</v>
      </c>
      <c r="AD11">
        <v>2007</v>
      </c>
      <c r="AE11">
        <v>2008</v>
      </c>
      <c r="AF11">
        <v>2009</v>
      </c>
      <c r="AG11" t="s">
        <v>36</v>
      </c>
    </row>
    <row r="12" spans="1:33" ht="15.6">
      <c r="A12" s="80" t="s">
        <v>173</v>
      </c>
      <c r="B12" s="86">
        <v>0.62944162436548223</v>
      </c>
      <c r="C12" s="86">
        <v>0.69762852069688386</v>
      </c>
      <c r="D12" s="86">
        <v>0.70731536540354101</v>
      </c>
      <c r="E12" s="86">
        <v>0.65139987272471356</v>
      </c>
      <c r="F12" s="86">
        <v>0.63042954185160927</v>
      </c>
      <c r="R12" s="1"/>
      <c r="S12" s="1">
        <v>2005</v>
      </c>
      <c r="T12" s="1">
        <v>2006</v>
      </c>
      <c r="U12" s="1">
        <v>2007</v>
      </c>
      <c r="V12" s="1">
        <v>2008</v>
      </c>
      <c r="W12" s="1">
        <v>2009</v>
      </c>
      <c r="X12" s="1"/>
      <c r="AA12" t="s">
        <v>80</v>
      </c>
      <c r="AB12" s="105">
        <v>0.37055837563451777</v>
      </c>
      <c r="AC12" s="105">
        <v>0.30237147930311614</v>
      </c>
      <c r="AD12" s="105">
        <v>0.29268463459645899</v>
      </c>
      <c r="AE12" s="105">
        <v>0.34860012715511335</v>
      </c>
      <c r="AF12" s="105">
        <v>0.36957045814839068</v>
      </c>
      <c r="AG12" s="84">
        <f>'Industry Averages (Estándares)'!E18</f>
        <v>0.50270000000000004</v>
      </c>
    </row>
    <row r="13" spans="1:33" ht="15.6">
      <c r="A13" s="80" t="s">
        <v>212</v>
      </c>
      <c r="B13" s="86">
        <v>0.5</v>
      </c>
      <c r="C13" s="86">
        <v>0.5</v>
      </c>
      <c r="D13" s="86">
        <v>0.5</v>
      </c>
      <c r="E13" s="86">
        <v>0.5</v>
      </c>
      <c r="F13" s="86">
        <v>0.5</v>
      </c>
      <c r="R13" s="1"/>
      <c r="S13" s="1"/>
      <c r="T13" s="1"/>
      <c r="U13" s="1"/>
      <c r="V13" s="1"/>
      <c r="W13" s="1"/>
      <c r="X13" s="1"/>
      <c r="AA13" t="s">
        <v>214</v>
      </c>
      <c r="AB13" s="105">
        <v>0.42639593908629442</v>
      </c>
      <c r="AC13" s="105">
        <v>0.46693969070061592</v>
      </c>
      <c r="AD13" s="105">
        <v>0.52071426160290391</v>
      </c>
      <c r="AE13" s="105">
        <v>0.47000698250186812</v>
      </c>
      <c r="AF13" s="105">
        <v>0.47332187965784422</v>
      </c>
      <c r="AG13" s="84">
        <f>'Industry Averages (Estándares)'!E17+'Industry Averages (Estándares)'!E15</f>
        <v>0.38500000000000001</v>
      </c>
    </row>
    <row r="14" spans="1:33" ht="15.6">
      <c r="A14" s="80" t="s">
        <v>185</v>
      </c>
      <c r="B14" s="86" cm="1">
        <f t="array" ref="B14:G14">Análisis!C30:H30</f>
        <v>6.3153800151492572</v>
      </c>
      <c r="C14" s="86">
        <v>6.8725075555456909</v>
      </c>
      <c r="D14" s="86">
        <v>4.8410482863425877</v>
      </c>
      <c r="E14" s="86">
        <v>5.7263359202080455</v>
      </c>
      <c r="F14" s="86">
        <v>4.6337233821031951</v>
      </c>
      <c r="G14" s="100">
        <v>3.21</v>
      </c>
      <c r="R14" s="1"/>
      <c r="S14" s="101">
        <v>36.547721676629578</v>
      </c>
      <c r="T14" s="101">
        <v>45.113228846667539</v>
      </c>
      <c r="U14" s="101">
        <v>61.122474443460462</v>
      </c>
      <c r="V14" s="101">
        <v>44.280403445055228</v>
      </c>
      <c r="W14" s="101">
        <v>49.960185838005437</v>
      </c>
      <c r="X14" s="1"/>
      <c r="AA14" t="s">
        <v>215</v>
      </c>
      <c r="AB14" s="84">
        <v>0.20304568527918782</v>
      </c>
      <c r="AC14" s="84">
        <v>0.23068882999626797</v>
      </c>
      <c r="AD14" s="84">
        <v>0.18660110380063716</v>
      </c>
      <c r="AE14" s="84">
        <v>0.18139289022284544</v>
      </c>
      <c r="AF14" s="84">
        <v>0.1571076621937651</v>
      </c>
      <c r="AG14" s="84">
        <f>'Industry Averages (Estándares)'!E14</f>
        <v>0.1123</v>
      </c>
    </row>
    <row r="15" spans="1:33" ht="15.6">
      <c r="A15" s="80" t="s">
        <v>216</v>
      </c>
      <c r="B15" s="86">
        <v>3.21</v>
      </c>
      <c r="C15" s="86">
        <v>3.21</v>
      </c>
      <c r="D15" s="86">
        <v>3.21</v>
      </c>
      <c r="E15" s="86">
        <v>3.21</v>
      </c>
      <c r="F15" s="86">
        <v>3.21</v>
      </c>
      <c r="G15" s="100"/>
      <c r="R15" s="1"/>
      <c r="S15" s="101"/>
      <c r="T15" s="101"/>
      <c r="U15" s="101"/>
      <c r="V15" s="101"/>
      <c r="W15" s="101"/>
      <c r="X15" s="1"/>
    </row>
    <row r="16" spans="1:33" ht="15.6">
      <c r="A16" s="80" t="s">
        <v>217</v>
      </c>
      <c r="B16" s="86" cm="1">
        <f t="array" ref="B16:F16">Análisis!C28:G28</f>
        <v>1.1506849315068493</v>
      </c>
      <c r="C16" s="86">
        <v>1.5442583797148615</v>
      </c>
      <c r="D16" s="86">
        <v>1.7790966796765479</v>
      </c>
      <c r="E16" s="86">
        <v>1.3482696817627193</v>
      </c>
      <c r="F16" s="86">
        <v>1.2807351594855967</v>
      </c>
      <c r="G16" s="100"/>
      <c r="R16" s="1"/>
      <c r="S16" s="2">
        <v>192.81</v>
      </c>
      <c r="T16" s="2">
        <v>192.81</v>
      </c>
      <c r="U16" s="2">
        <v>192.81</v>
      </c>
      <c r="V16" s="2">
        <v>192.81</v>
      </c>
      <c r="W16" s="2">
        <v>192.81</v>
      </c>
      <c r="X16" s="1"/>
    </row>
    <row r="17" spans="1:24" ht="15.6">
      <c r="A17" s="80" t="s">
        <v>182</v>
      </c>
      <c r="B17" s="86" cm="1">
        <f t="array" ref="B17:F17">Análisis!C29:G29</f>
        <v>2.6986301369863015</v>
      </c>
      <c r="C17" s="86">
        <v>3.3071902227839991</v>
      </c>
      <c r="D17" s="86">
        <v>3.4166467309729365</v>
      </c>
      <c r="E17" s="86">
        <v>2.8686162800940096</v>
      </c>
      <c r="F17" s="86">
        <v>2.7058439817137061</v>
      </c>
      <c r="G17" s="100"/>
      <c r="H17" s="72"/>
      <c r="R17" s="1"/>
      <c r="S17" s="1"/>
      <c r="T17" s="1"/>
      <c r="U17" s="1"/>
      <c r="V17" s="1"/>
      <c r="W17" s="1"/>
      <c r="X17" s="1"/>
    </row>
    <row r="18" spans="1:24" ht="15.6">
      <c r="R18" s="2"/>
      <c r="S18" s="2"/>
      <c r="T18" s="2"/>
      <c r="U18" s="2"/>
      <c r="V18" s="2"/>
      <c r="W18" s="2"/>
      <c r="X18" s="2"/>
    </row>
    <row r="19" spans="1:24" ht="15.6">
      <c r="R19" s="2"/>
      <c r="S19" s="2"/>
      <c r="T19" s="2"/>
      <c r="U19" s="2"/>
      <c r="V19" s="2"/>
      <c r="W19" s="2"/>
      <c r="X19" s="2"/>
    </row>
    <row r="20" spans="1:24" ht="15.6">
      <c r="R20" s="1"/>
      <c r="S20" s="1"/>
      <c r="T20" s="1"/>
      <c r="U20" s="1"/>
      <c r="V20" s="1"/>
      <c r="W20" s="1"/>
      <c r="X20" s="1"/>
    </row>
    <row r="23" spans="1:24">
      <c r="A23" s="85"/>
      <c r="B23" s="99">
        <v>2005</v>
      </c>
      <c r="C23" s="99">
        <v>2006</v>
      </c>
      <c r="D23" s="99">
        <v>2007</v>
      </c>
      <c r="E23" s="99">
        <v>2008</v>
      </c>
      <c r="F23" s="99">
        <v>2009</v>
      </c>
      <c r="G23" s="99" t="s">
        <v>36</v>
      </c>
    </row>
    <row r="24" spans="1:24" ht="15.6">
      <c r="A24" s="80" t="s">
        <v>218</v>
      </c>
      <c r="B24" s="86" cm="1">
        <f t="array" ref="B24:G24">Análisis!C10:H10</f>
        <v>3.6844066311121009</v>
      </c>
      <c r="C24" s="86">
        <v>3.2493667250840916</v>
      </c>
      <c r="D24" s="86">
        <v>3.4677566301911651</v>
      </c>
      <c r="E24" s="86">
        <v>4.9118702088272386</v>
      </c>
      <c r="F24" s="86">
        <v>4.9708902429110715</v>
      </c>
      <c r="G24" s="86">
        <v>1.9380873997769872</v>
      </c>
    </row>
    <row r="25" spans="1:24" ht="15.6">
      <c r="A25" s="80" t="s">
        <v>148</v>
      </c>
      <c r="B25" s="86" cm="1">
        <f t="array" ref="B25:G25">Análisis!C16:H16</f>
        <v>6.7597534742317915</v>
      </c>
      <c r="C25" s="86">
        <v>7.1326814791391833</v>
      </c>
      <c r="D25" s="86">
        <v>7.2198455699875339</v>
      </c>
      <c r="E25" s="86">
        <v>9.164664491658872</v>
      </c>
      <c r="F25" s="86">
        <v>9.088237961903145</v>
      </c>
      <c r="G25" s="86">
        <v>11.990801576872535</v>
      </c>
    </row>
    <row r="26" spans="1:24" ht="15.6">
      <c r="A26" s="80" t="s">
        <v>154</v>
      </c>
      <c r="B26" s="86" cm="1">
        <f t="array" ref="B26:G26">Análisis!C18:H18</f>
        <v>3.1326576920838196</v>
      </c>
      <c r="C26" s="86">
        <v>3.0830501440238738</v>
      </c>
      <c r="D26" s="86">
        <v>3.8547654718582103</v>
      </c>
      <c r="E26" s="86">
        <v>5.2250150271927094</v>
      </c>
      <c r="F26" s="86">
        <v>5.7363685141771565</v>
      </c>
      <c r="G26" s="86">
        <v>32.853285328532856</v>
      </c>
    </row>
    <row r="28" spans="1:24">
      <c r="A28" s="160"/>
      <c r="B28" s="160"/>
      <c r="C28" s="160"/>
      <c r="D28" s="160"/>
      <c r="E28" s="160"/>
      <c r="F28" s="160"/>
      <c r="G28" s="160"/>
    </row>
    <row r="40" spans="1:7" ht="15.6">
      <c r="A40" s="98" t="s">
        <v>219</v>
      </c>
    </row>
    <row r="41" spans="1:7">
      <c r="B41" s="99">
        <v>2005</v>
      </c>
      <c r="C41" s="99">
        <v>2006</v>
      </c>
      <c r="D41" s="99">
        <v>2007</v>
      </c>
      <c r="E41" s="99">
        <v>2008</v>
      </c>
      <c r="F41" s="99">
        <v>2009</v>
      </c>
      <c r="G41" s="99" t="s">
        <v>36</v>
      </c>
    </row>
    <row r="42" spans="1:7" ht="15.6">
      <c r="A42" s="80" t="s">
        <v>220</v>
      </c>
      <c r="B42" s="86" cm="1">
        <f t="array" ref="B42:G42">Análisis!C11:H11</f>
        <v>99.066155434051112</v>
      </c>
      <c r="C42" s="86">
        <v>112.329580155516</v>
      </c>
      <c r="D42" s="86">
        <v>105.2553679292883</v>
      </c>
      <c r="E42" s="86">
        <v>74.309781098053008</v>
      </c>
      <c r="F42" s="86">
        <v>73.427491287002809</v>
      </c>
      <c r="G42" s="86">
        <v>188.33</v>
      </c>
    </row>
    <row r="43" spans="1:7" ht="15.6">
      <c r="A43" s="80" t="s">
        <v>151</v>
      </c>
      <c r="B43" s="72" cm="1">
        <f t="array" ref="B43:G43">Análisis!C17:H17</f>
        <v>53.996051984940209</v>
      </c>
      <c r="C43" s="72">
        <v>51.17290055184835</v>
      </c>
      <c r="D43" s="72">
        <v>50.555097953519002</v>
      </c>
      <c r="E43" s="72">
        <v>39.82688076930706</v>
      </c>
      <c r="F43" s="72">
        <v>40.16180050852963</v>
      </c>
      <c r="G43" s="72">
        <v>30.44</v>
      </c>
    </row>
    <row r="44" spans="1:7" ht="15.6">
      <c r="A44" s="80" t="s">
        <v>157</v>
      </c>
      <c r="B44" s="86" cm="1">
        <f t="array" ref="B44:G44">Análisis!C19:H19</f>
        <v>116.51448574236173</v>
      </c>
      <c r="C44" s="86">
        <v>118.38925186069682</v>
      </c>
      <c r="D44" s="86">
        <v>94.687991439346845</v>
      </c>
      <c r="E44" s="86">
        <v>69.856258422304833</v>
      </c>
      <c r="F44" s="86">
        <v>63.629105957526995</v>
      </c>
      <c r="G44" s="85">
        <v>11.11</v>
      </c>
    </row>
    <row r="48" spans="1:7" ht="15.6">
      <c r="A48" s="98" t="s">
        <v>221</v>
      </c>
    </row>
    <row r="49" spans="1:6">
      <c r="B49" s="99">
        <v>2005</v>
      </c>
      <c r="C49" s="99">
        <v>2006</v>
      </c>
      <c r="D49" s="99">
        <v>2007</v>
      </c>
      <c r="E49" s="99">
        <v>2008</v>
      </c>
      <c r="F49" s="99">
        <v>2009</v>
      </c>
    </row>
    <row r="50" spans="1:6" ht="15.6">
      <c r="A50" s="98" t="s">
        <v>222</v>
      </c>
      <c r="B50" s="106">
        <v>0.38209626450125755</v>
      </c>
      <c r="C50" s="106">
        <v>0.42367627975709438</v>
      </c>
      <c r="D50" s="106">
        <v>0.41966344604268013</v>
      </c>
      <c r="E50" s="106">
        <v>0.35223923269040025</v>
      </c>
      <c r="F50" s="106">
        <v>0.34326108318682896</v>
      </c>
    </row>
    <row r="51" spans="1:6">
      <c r="A51" s="99" t="s">
        <v>223</v>
      </c>
      <c r="B51" s="106">
        <v>0.38</v>
      </c>
      <c r="C51" s="106">
        <v>0.38</v>
      </c>
      <c r="D51" s="106">
        <v>0.38</v>
      </c>
      <c r="E51" s="106">
        <v>0.38</v>
      </c>
      <c r="F51" s="106">
        <v>0.38</v>
      </c>
    </row>
    <row r="52" spans="1:6" ht="15.6">
      <c r="A52" s="98" t="s">
        <v>224</v>
      </c>
      <c r="B52" s="106">
        <v>0.15695599766458404</v>
      </c>
      <c r="C52" s="106">
        <v>0.18462635886305387</v>
      </c>
      <c r="D52" s="106">
        <v>0.16127974627856198</v>
      </c>
      <c r="E52" s="106">
        <v>0.13060094379057771</v>
      </c>
      <c r="F52" s="106">
        <v>0.11187758083334837</v>
      </c>
    </row>
    <row r="53" spans="1:6">
      <c r="A53" s="99" t="s">
        <v>225</v>
      </c>
      <c r="B53" s="106">
        <v>7.4099999999999999E-2</v>
      </c>
      <c r="C53" s="106">
        <v>7.4099999999999999E-2</v>
      </c>
      <c r="D53" s="106">
        <v>7.4099999999999999E-2</v>
      </c>
      <c r="E53" s="106">
        <v>7.4099999999999999E-2</v>
      </c>
      <c r="F53" s="106">
        <v>7.4099999999999999E-2</v>
      </c>
    </row>
    <row r="54" spans="1:6" ht="15.6">
      <c r="A54" s="98" t="s">
        <v>226</v>
      </c>
      <c r="B54" s="106">
        <v>8.5866962965175514E-2</v>
      </c>
      <c r="C54" s="106">
        <v>0.10254521970029325</v>
      </c>
      <c r="D54" s="106">
        <v>8.3177055173054001E-2</v>
      </c>
      <c r="E54" s="106">
        <v>7.0066018032230601E-2</v>
      </c>
      <c r="F54" s="106">
        <v>5.7026692390029471E-2</v>
      </c>
    </row>
    <row r="55" spans="1:6">
      <c r="A55" s="99" t="s">
        <v>227</v>
      </c>
      <c r="B55" s="106">
        <v>3.32E-2</v>
      </c>
      <c r="C55" s="106">
        <v>3.32E-2</v>
      </c>
      <c r="D55" s="106">
        <v>3.32E-2</v>
      </c>
      <c r="E55" s="106">
        <v>3.32E-2</v>
      </c>
      <c r="F55" s="106">
        <v>3.32E-2</v>
      </c>
    </row>
    <row r="60" spans="1:6" ht="15.6">
      <c r="A60" s="98" t="s">
        <v>228</v>
      </c>
    </row>
    <row r="61" spans="1:6">
      <c r="B61" s="99">
        <v>2005</v>
      </c>
      <c r="C61" s="99">
        <v>2006</v>
      </c>
      <c r="D61" s="99">
        <v>2007</v>
      </c>
      <c r="E61" s="99">
        <v>2008</v>
      </c>
      <c r="F61" s="99">
        <v>2009</v>
      </c>
    </row>
    <row r="62" spans="1:6" ht="15.6">
      <c r="A62" s="98" t="s">
        <v>229</v>
      </c>
      <c r="B62" s="86" cm="1">
        <f t="array" ref="B62:F62">Análisis!C24:G24</f>
        <v>2.4344164618532109</v>
      </c>
      <c r="C62" s="86">
        <v>2.2947767716708056</v>
      </c>
      <c r="D62" s="86">
        <v>2.6020839921079646</v>
      </c>
      <c r="E62" s="86">
        <v>2.6970649864156093</v>
      </c>
      <c r="F62" s="86">
        <v>3.0681847125220467</v>
      </c>
    </row>
    <row r="63" spans="1:6" ht="15.6">
      <c r="A63" s="98" t="s">
        <v>230</v>
      </c>
      <c r="B63" s="72">
        <v>1.1881333031974985</v>
      </c>
      <c r="C63" s="72">
        <v>1.1702850086681713</v>
      </c>
      <c r="D63" s="72">
        <v>1.2603455946012569</v>
      </c>
      <c r="E63" s="72">
        <v>1.211580390577905</v>
      </c>
      <c r="F63" s="72">
        <v>1.2751998143076044</v>
      </c>
    </row>
    <row r="67" spans="1:7" ht="15.6">
      <c r="A67" s="98" t="s">
        <v>231</v>
      </c>
    </row>
    <row r="68" spans="1:7" ht="15.6">
      <c r="A68" s="98"/>
      <c r="B68" s="99">
        <v>2005</v>
      </c>
      <c r="C68" s="99">
        <v>2006</v>
      </c>
      <c r="D68" s="99">
        <v>2007</v>
      </c>
      <c r="E68" s="99">
        <v>2008</v>
      </c>
      <c r="F68" s="99">
        <v>2009</v>
      </c>
      <c r="G68" s="99" t="s">
        <v>36</v>
      </c>
    </row>
    <row r="69" spans="1:7" ht="15.6">
      <c r="A69" s="98" t="s">
        <v>232</v>
      </c>
      <c r="B69" s="86" cm="1">
        <f t="array" ref="B69:G69">Análisis!C12:H12</f>
        <v>5.2210961534730327</v>
      </c>
      <c r="C69" s="86">
        <v>5.138416906706456</v>
      </c>
      <c r="D69" s="86">
        <v>5.2374253727382341</v>
      </c>
      <c r="E69" s="86">
        <v>7.4206376290649931</v>
      </c>
      <c r="F69" s="86">
        <v>7.4700819638459883</v>
      </c>
      <c r="G69" s="86">
        <v>11.314321140731558</v>
      </c>
    </row>
    <row r="70" spans="1:7" ht="15.6">
      <c r="A70" s="98" t="s">
        <v>233</v>
      </c>
      <c r="B70" s="86" cm="1">
        <f t="array" ref="B70:G70">Análisis!C14:H14</f>
        <v>49.421333538391245</v>
      </c>
      <c r="C70" s="86">
        <v>68.791481587477833</v>
      </c>
      <c r="D70" s="86">
        <v>75.505809956163233</v>
      </c>
      <c r="E70" s="86">
        <v>104.26724092913015</v>
      </c>
      <c r="F70" s="86">
        <v>100.18542564141494</v>
      </c>
      <c r="G70" s="86">
        <v>46.261089987325732</v>
      </c>
    </row>
    <row r="71" spans="1:7" ht="15.6">
      <c r="A71" s="98" t="s">
        <v>234</v>
      </c>
      <c r="B71" s="86" cm="1">
        <f t="array" ref="B71:G71">Análisis!C10:H10</f>
        <v>3.6844066311121009</v>
      </c>
      <c r="C71" s="86">
        <v>3.2493667250840916</v>
      </c>
      <c r="D71" s="86">
        <v>3.4677566301911651</v>
      </c>
      <c r="E71" s="86">
        <v>4.9118702088272386</v>
      </c>
      <c r="F71" s="86">
        <v>4.9708902429110715</v>
      </c>
      <c r="G71" s="86">
        <v>1.9380873997769872</v>
      </c>
    </row>
    <row r="72" spans="1:7" ht="15.6">
      <c r="A72" s="98"/>
      <c r="B72" s="85"/>
      <c r="C72" s="85"/>
      <c r="D72" s="85"/>
      <c r="E72" s="85"/>
      <c r="F72" s="85"/>
      <c r="G72" s="85"/>
    </row>
    <row r="73" spans="1:7" ht="15.6">
      <c r="A73" s="98" t="s">
        <v>235</v>
      </c>
      <c r="B73" s="85"/>
      <c r="C73" s="85"/>
      <c r="D73" s="85"/>
      <c r="E73" s="85"/>
      <c r="F73" s="85"/>
      <c r="G73" s="85"/>
    </row>
    <row r="74" spans="1:7" ht="15.6">
      <c r="A74" s="98"/>
      <c r="B74" s="99">
        <v>2005</v>
      </c>
      <c r="C74" s="99">
        <v>2006</v>
      </c>
      <c r="D74" s="99">
        <v>2007</v>
      </c>
      <c r="E74" s="99">
        <v>2008</v>
      </c>
      <c r="F74" s="99">
        <v>2009</v>
      </c>
      <c r="G74" s="99" t="s">
        <v>36</v>
      </c>
    </row>
    <row r="75" spans="1:7" ht="15.6">
      <c r="A75" s="98" t="s">
        <v>236</v>
      </c>
      <c r="B75" s="86" cm="1">
        <f t="array" ref="B75:G75">Análisis!C13:H13</f>
        <v>69.908691445417034</v>
      </c>
      <c r="C75" s="86">
        <v>71.033551116418096</v>
      </c>
      <c r="D75" s="86">
        <v>69.690730468426793</v>
      </c>
      <c r="E75" s="86">
        <v>49.18714782276605</v>
      </c>
      <c r="F75" s="86">
        <v>48.861578998268307</v>
      </c>
      <c r="G75" s="86">
        <v>32.26</v>
      </c>
    </row>
    <row r="76" spans="1:7" ht="15.6">
      <c r="A76" s="98" t="s">
        <v>237</v>
      </c>
      <c r="B76" s="86" cm="1">
        <f t="array" ref="B76:G76">Análisis!C15:H15</f>
        <v>7.3854745282512955</v>
      </c>
      <c r="C76" s="86">
        <v>5.305889502261298</v>
      </c>
      <c r="D76" s="86">
        <v>4.8340650899832713</v>
      </c>
      <c r="E76" s="86">
        <v>3.5006201060608135</v>
      </c>
      <c r="F76" s="86">
        <v>3.6432444905351109</v>
      </c>
      <c r="G76" s="86">
        <v>7.89</v>
      </c>
    </row>
    <row r="77" spans="1:7" ht="15.6">
      <c r="A77" s="98" t="s">
        <v>238</v>
      </c>
      <c r="B77" s="86" cm="1">
        <f t="array" ref="B77:G77">Análisis!C11:H11</f>
        <v>99.066155434051112</v>
      </c>
      <c r="C77" s="86">
        <v>112.329580155516</v>
      </c>
      <c r="D77" s="86">
        <v>105.2553679292883</v>
      </c>
      <c r="E77" s="86">
        <v>74.309781098053008</v>
      </c>
      <c r="F77" s="86">
        <v>73.427491287002809</v>
      </c>
      <c r="G77" s="86">
        <v>188.33</v>
      </c>
    </row>
  </sheetData>
  <mergeCells count="3">
    <mergeCell ref="A1:G1"/>
    <mergeCell ref="A28:G28"/>
    <mergeCell ref="S11:W1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b4af7ac-7c60-42c1-b71a-fadc530a93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128C2C3B84AE848B6F3A1F8E5909688" ma:contentTypeVersion="14" ma:contentTypeDescription="Crear nuevo documento." ma:contentTypeScope="" ma:versionID="b621dc32522dcd62dd45eb92acce24b4">
  <xsd:schema xmlns:xsd="http://www.w3.org/2001/XMLSchema" xmlns:xs="http://www.w3.org/2001/XMLSchema" xmlns:p="http://schemas.microsoft.com/office/2006/metadata/properties" xmlns:ns3="7b4af7ac-7c60-42c1-b71a-fadc530a93cc" xmlns:ns4="693dd7b5-c889-4d3c-ab9b-07c20d17fe7e" targetNamespace="http://schemas.microsoft.com/office/2006/metadata/properties" ma:root="true" ma:fieldsID="b0e906ea1f9aa857eb9aab6395c5e396" ns3:_="" ns4:_="">
    <xsd:import namespace="7b4af7ac-7c60-42c1-b71a-fadc530a93cc"/>
    <xsd:import namespace="693dd7b5-c889-4d3c-ab9b-07c20d17fe7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LengthInSecond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af7ac-7c60-42c1-b71a-fadc530a93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3dd7b5-c889-4d3c-ab9b-07c20d17fe7e"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SharingHintHash" ma:index="1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C7C375-5B01-4792-95E4-9ABA627D5CA5}"/>
</file>

<file path=customXml/itemProps2.xml><?xml version="1.0" encoding="utf-8"?>
<ds:datastoreItem xmlns:ds="http://schemas.openxmlformats.org/officeDocument/2006/customXml" ds:itemID="{BE47E6AE-6A4F-43EA-A53B-2682185A94D3}"/>
</file>

<file path=customXml/itemProps3.xml><?xml version="1.0" encoding="utf-8"?>
<ds:datastoreItem xmlns:ds="http://schemas.openxmlformats.org/officeDocument/2006/customXml" ds:itemID="{E3BB7901-473A-4083-9676-FFE2A7B72A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Payano</dc:creator>
  <cp:keywords/>
  <dc:description/>
  <cp:lastModifiedBy/>
  <cp:revision/>
  <dcterms:created xsi:type="dcterms:W3CDTF">2015-06-05T18:19:34Z</dcterms:created>
  <dcterms:modified xsi:type="dcterms:W3CDTF">2024-11-01T13:57:42Z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0x0101003128C2C3B84AE848B6F3A1F8E5909688</vt:lpwstr>
  </property>
</Properties>
</file>