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9.xml" ContentType="application/vnd.openxmlformats-officedocument.spreadsheetml.table+xml"/>
  <Override PartName="/xl/tables/table3.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093.png" ContentType="image/png"/>
  <Override PartName="/xl/media/image808.jpeg" ContentType="image/jpeg"/>
  <Override PartName="/xl/media/image475.png" ContentType="image/png"/>
  <Override PartName="/xl/media/image1091.png" ContentType="image/png"/>
  <Override PartName="/xl/media/image473.png" ContentType="image/png"/>
  <Override PartName="/xl/media/image1090.png" ContentType="image/png"/>
  <Override PartName="/xl/media/image472.png" ContentType="image/png"/>
  <Override PartName="/xl/media/image1083.png" ContentType="image/png"/>
  <Override PartName="/xl/media/image807.jpeg" ContentType="image/jpeg"/>
  <Override PartName="/xl/media/image465.png" ContentType="image/png"/>
  <Override PartName="/xl/media/image1081.png" ContentType="image/png"/>
  <Override PartName="/xl/media/image463.png" ContentType="image/png"/>
  <Override PartName="/xl/media/image1080.png" ContentType="image/png"/>
  <Override PartName="/xl/media/image462.png" ContentType="image/png"/>
  <Override PartName="/xl/media/image1102.png" ContentType="image/png"/>
  <Override PartName="/xl/media/image1073.png" ContentType="image/png"/>
  <Override PartName="/xl/media/image806.jpeg" ContentType="image/jpeg"/>
  <Override PartName="/xl/media/image455.png" ContentType="image/png"/>
  <Override PartName="/xl/media/image1100.png" ContentType="image/png"/>
  <Override PartName="/xl/media/image1071.png" ContentType="image/png"/>
  <Override PartName="/xl/media/image453.png" ContentType="image/png"/>
  <Override PartName="/xl/media/image1070.png" ContentType="image/png"/>
  <Override PartName="/xl/media/image452.png" ContentType="image/png"/>
  <Override PartName="/xl/media/image1063.png" ContentType="image/png"/>
  <Override PartName="/xl/media/image805.jpeg" ContentType="image/jpeg"/>
  <Override PartName="/xl/media/image445.png" ContentType="image/png"/>
  <Override PartName="/xl/media/image1060.png" ContentType="image/png"/>
  <Override PartName="/xl/media/image442.png" ContentType="image/png"/>
  <Override PartName="/xl/media/image1027.png" ContentType="image/png"/>
  <Override PartName="/xl/media/image409.png" ContentType="image/png"/>
  <Override PartName="/xl/media/image1026.png" ContentType="image/png"/>
  <Override PartName="/xl/media/image408.png" ContentType="image/png"/>
  <Override PartName="/xl/media/image1025.png" ContentType="image/png"/>
  <Override PartName="/xl/media/image407.png" ContentType="image/png"/>
  <Override PartName="/xl/media/image1017.png" ContentType="image/png"/>
  <Override PartName="/xl/media/image1016.png" ContentType="image/png"/>
  <Override PartName="/xl/media/image1015.png" ContentType="image/png"/>
  <Override PartName="/xl/media/image1007.png" ContentType="image/png"/>
  <Override PartName="/xl/media/image1006.png" ContentType="image/png"/>
  <Override PartName="/xl/media/image1005.png" ContentType="image/png"/>
  <Override PartName="/xl/media/image999.png" ContentType="image/png"/>
  <Override PartName="/xl/media/image804.jpeg" ContentType="image/jpeg"/>
  <Override PartName="/xl/media/image435.png" ContentType="image/png"/>
  <Override PartName="/xl/media/image1053.png" ContentType="image/png"/>
  <Override PartName="/xl/media/image998.png" ContentType="image/png"/>
  <Override PartName="/xl/media/image434.png" ContentType="image/png"/>
  <Override PartName="/xl/media/image1052.png" ContentType="image/png"/>
  <Override PartName="/xl/media/image997.png" ContentType="image/png"/>
  <Override PartName="/xl/media/image1051.png" ContentType="image/png"/>
  <Override PartName="/xl/media/image433.png" ContentType="image/png"/>
  <Override PartName="/xl/media/image996.png" ContentType="image/png"/>
  <Override PartName="/xl/media/image1050.png" ContentType="image/png"/>
  <Override PartName="/xl/media/image432.png" ContentType="image/png"/>
  <Override PartName="/xl/media/image989.png" ContentType="image/png"/>
  <Override PartName="/xl/media/image803.jpeg" ContentType="image/jpeg"/>
  <Override PartName="/xl/media/image1043.png" ContentType="image/png"/>
  <Override PartName="/xl/media/image425.png" ContentType="image/png"/>
  <Override PartName="/xl/media/image988.png" ContentType="image/png"/>
  <Override PartName="/xl/media/image1042.png" ContentType="image/png"/>
  <Override PartName="/xl/media/image424.png" ContentType="image/png"/>
  <Override PartName="/xl/media/image987.png" ContentType="image/png"/>
  <Override PartName="/xl/media/image1041.png" ContentType="image/png"/>
  <Override PartName="/xl/media/image423.png" ContentType="image/png"/>
  <Override PartName="/xl/media/image986.png" ContentType="image/png"/>
  <Override PartName="/xl/media/image1040.png" ContentType="image/png"/>
  <Override PartName="/xl/media/image422.png" ContentType="image/png"/>
  <Override PartName="/xl/media/image985.png" ContentType="image/png"/>
  <Override PartName="/xl/media/image421.png" ContentType="image/png"/>
  <Override PartName="/xl/media/image979.png" ContentType="image/png"/>
  <Override PartName="/xl/media/image802.jpeg" ContentType="image/jpeg"/>
  <Override PartName="/xl/media/image415.png" ContentType="image/png"/>
  <Override PartName="/xl/media/image1033.png" ContentType="image/png"/>
  <Override PartName="/xl/media/image978.png" ContentType="image/png"/>
  <Override PartName="/xl/media/image414.png" ContentType="image/png"/>
  <Override PartName="/xl/media/image1032.png" ContentType="image/png"/>
  <Override PartName="/xl/media/image977.png" ContentType="image/png"/>
  <Override PartName="/xl/media/image1031.png" ContentType="image/png"/>
  <Override PartName="/xl/media/image413.png" ContentType="image/png"/>
  <Override PartName="/xl/media/image976.png" ContentType="image/png"/>
  <Override PartName="/xl/media/image1030.png" ContentType="image/png"/>
  <Override PartName="/xl/media/image412.png" ContentType="image/png"/>
  <Override PartName="/xl/media/image975.png" ContentType="image/png"/>
  <Override PartName="/xl/media/image411.png" ContentType="image/png"/>
  <Override PartName="/xl/media/image969.png" ContentType="image/png"/>
  <Override PartName="/xl/media/image801.jpeg" ContentType="image/jpeg"/>
  <Override PartName="/xl/media/image405.png" ContentType="image/png"/>
  <Override PartName="/xl/media/image1023.png" ContentType="image/png"/>
  <Override PartName="/xl/media/image968.png" ContentType="image/png"/>
  <Override PartName="/xl/media/image404.png" ContentType="image/png"/>
  <Override PartName="/xl/media/image1022.png" ContentType="image/png"/>
  <Override PartName="/xl/media/image967.png" ContentType="image/png"/>
  <Override PartName="/xl/media/image1021.png" ContentType="image/png"/>
  <Override PartName="/xl/media/image403.png" ContentType="image/png"/>
  <Override PartName="/xl/media/image966.png" ContentType="image/png"/>
  <Override PartName="/xl/media/image1020.png" ContentType="image/png"/>
  <Override PartName="/xl/media/image402.png" ContentType="image/png"/>
  <Override PartName="/xl/media/image965.png" ContentType="image/png"/>
  <Override PartName="/xl/media/image401.png" ContentType="image/png"/>
  <Override PartName="/xl/media/image949.png" ContentType="image/png"/>
  <Override PartName="/xl/media/image1003.png" ContentType="image/png"/>
  <Override PartName="/xl/media/image948.png" ContentType="image/png"/>
  <Override PartName="/xl/media/image1002.png" ContentType="image/png"/>
  <Override PartName="/xl/media/image947.png" ContentType="image/png"/>
  <Override PartName="/xl/media/image1001.png" ContentType="image/png"/>
  <Override PartName="/xl/media/image946.png" ContentType="image/png"/>
  <Override PartName="/xl/media/image1000.png" ContentType="image/png"/>
  <Override PartName="/xl/media/image945.png" ContentType="image/png"/>
  <Override PartName="/xl/media/image939.png" ContentType="image/png"/>
  <Override PartName="/xl/media/image937.png" ContentType="image/png"/>
  <Override PartName="/xl/media/image936.png" ContentType="image/png"/>
  <Override PartName="/xl/media/image935.png" ContentType="image/png"/>
  <Override PartName="/xl/media/image929.png" ContentType="image/png"/>
  <Override PartName="/xl/media/image927.png" ContentType="image/png"/>
  <Override PartName="/xl/media/image926.png" ContentType="image/png"/>
  <Override PartName="/xl/media/image925.png" ContentType="image/png"/>
  <Override PartName="/xl/media/image919.jpeg" ContentType="image/jpeg"/>
  <Override PartName="/xl/media/image917.jpeg" ContentType="image/jpeg"/>
  <Override PartName="/xl/media/image916.jpeg" ContentType="image/jpeg"/>
  <Override PartName="/xl/media/image348.png" ContentType="image/png"/>
  <Override PartName="/xl/media/image54.png" ContentType="image/png"/>
  <Override PartName="/xl/media/image543.png" ContentType="image/png"/>
  <Override PartName="/xl/media/image1161.png" ContentType="image/png"/>
  <Override PartName="/xl/media/image8.png" ContentType="image/png"/>
  <Override PartName="/xl/media/image398.png" ContentType="image/png"/>
  <Override PartName="/xl/media/image842.png" ContentType="image/png"/>
  <Override PartName="/xl/media/image189.png" ContentType="image/png"/>
  <Override PartName="/xl/media/image633.png" ContentType="image/png"/>
  <Override PartName="/xl/media/image218.png" ContentType="image/png"/>
  <Override PartName="/xl/media/image192.png" ContentType="image/png"/>
  <Override PartName="/xl/media/image2.png" ContentType="image/png"/>
  <Override PartName="/xl/media/image1201.png" ContentType="image/png"/>
  <Override PartName="/xl/media/image153.png" ContentType="image/png"/>
  <Override PartName="/xl/media/image956.jpeg" ContentType="image/jpeg"/>
  <Override PartName="/xl/media/image1116.png" ContentType="image/png"/>
  <Override PartName="/xl/media/image762.png" ContentType="image/png"/>
  <Override PartName="/xl/media/image347.png" ContentType="image/png"/>
  <Override PartName="/xl/media/image127.png" ContentType="image/png"/>
  <Override PartName="/xl/media/image53.png" ContentType="image/png"/>
  <Override PartName="/xl/media/image542.png" ContentType="image/png"/>
  <Override PartName="/xl/media/image1160.png" ContentType="image/png"/>
  <Override PartName="/xl/media/image7.png" ContentType="image/png"/>
  <Override PartName="/xl/media/image137.png" ContentType="image/png"/>
  <Override PartName="/xl/media/image552.png" ContentType="image/png"/>
  <Override PartName="/xl/media/image63.png" ContentType="image/png"/>
  <Override PartName="/xl/media/image1170.png" ContentType="image/png"/>
  <Override PartName="/xl/media/image151.png" ContentType="image/png"/>
  <Override PartName="/xl/media/image1114.png" ContentType="image/png"/>
  <Override PartName="/xl/media/image760.png" ContentType="image/png"/>
  <Override PartName="/xl/media/image345.png" ContentType="image/png"/>
  <Override PartName="/xl/media/image539.png" ContentType="image/png"/>
  <Override PartName="/xl/media/image1157.png" ContentType="image/png"/>
  <Override PartName="/xl/media/image194.png" ContentType="image/png"/>
  <Override PartName="/xl/media/image553.png" ContentType="image/png"/>
  <Override PartName="/xl/media/image64.png" ContentType="image/png"/>
  <Override PartName="/xl/media/image1171.png" ContentType="image/png"/>
  <Override PartName="/xl/media/image1200.png" ContentType="image/png"/>
  <Override PartName="/xl/media/image152.png" ContentType="image/png"/>
  <Override PartName="/xl/media/image1115.png" ContentType="image/png"/>
  <Override PartName="/xl/media/image761.png" ContentType="image/png"/>
  <Override PartName="/xl/media/image346.png" ContentType="image/png"/>
  <Override PartName="/xl/media/image52.png" ContentType="image/png"/>
  <Override PartName="/xl/media/image541.png" ContentType="image/png"/>
  <Override PartName="/xl/media/image126.png" ContentType="image/png"/>
  <Override PartName="/xl/media/image147.png" ContentType="image/png"/>
  <Override PartName="/xl/media/image800.png" ContentType="image/png"/>
  <Override PartName="/xl/media/image771.png" ContentType="image/png"/>
  <Override PartName="/xl/media/image356.png" ContentType="image/png"/>
  <Override PartName="/xl/media/image602.png" ContentType="image/png"/>
  <Override PartName="/xl/media/image1220.png" ContentType="image/png"/>
  <Override PartName="/xl/media/image573.png" ContentType="image/png"/>
  <Override PartName="/xl/media/image1191.png" ContentType="image/png"/>
  <Override PartName="/xl/media/image84.png" ContentType="image/png"/>
  <Override PartName="/xl/media/image574.png" ContentType="image/png"/>
  <Override PartName="/xl/media/image85.png" ContentType="image/png"/>
  <Override PartName="/xl/media/image1192.png" ContentType="image/png"/>
  <Override PartName="/xl/media/image603.png" ContentType="image/png"/>
  <Override PartName="/xl/media/image1221.png" ContentType="image/png"/>
  <Override PartName="/xl/media/image138.png" ContentType="image/png"/>
  <Override PartName="/xl/media/image896.jpeg" ContentType="image/jpeg"/>
  <Override PartName="/xl/media/image159.png" ContentType="image/png"/>
  <Override PartName="/xl/media/image812.png" ContentType="image/png"/>
  <Override PartName="/xl/media/image783.png" ContentType="image/png"/>
  <Override PartName="/xl/media/image368.png" ContentType="image/png"/>
  <Override PartName="/xl/media/image160.png" ContentType="image/png"/>
  <Override PartName="/xl/media/image161.png" ContentType="image/png"/>
  <Override PartName="/xl/media/image770.png" ContentType="image/png"/>
  <Override PartName="/xl/media/image355.png" ContentType="image/png"/>
  <Override PartName="/xl/media/image162.png" ContentType="image/png"/>
  <Override PartName="/xl/media/image10.png" ContentType="image/png"/>
  <Override PartName="/xl/media/image957.jpeg" ContentType="image/jpeg"/>
  <Override PartName="/xl/media/image163.png" ContentType="image/png"/>
  <Override PartName="/xl/media/image772.png" ContentType="image/png"/>
  <Override PartName="/xl/media/image357.png" ContentType="image/png"/>
  <Override PartName="/xl/media/image1019.png" ContentType="image/png"/>
  <Override PartName="/xl/media/image471.png" ContentType="image/png"/>
  <Override PartName="/xl/media/image470.png" ContentType="image/png"/>
  <Override PartName="/xl/media/image1018.png" ContentType="image/png"/>
  <Override PartName="/xl/media/image1098.png" ContentType="image/png"/>
  <Override PartName="/xl/media/image960.jpeg" ContentType="image/jpeg"/>
  <Override PartName="/xl/media/image164.png" ContentType="image/png"/>
  <Override PartName="/xl/media/image12.png" ContentType="image/png"/>
  <Override PartName="/xl/media/image501.png" ContentType="image/png"/>
  <Override PartName="/xl/media/image80.png" ContentType="image/png"/>
  <Override PartName="/xl/media/image1099.png" ContentType="image/png"/>
  <Override PartName="/xl/media/image1128.png" ContentType="image/png"/>
  <Override PartName="/xl/media/image165.png" ContentType="image/png"/>
  <Override PartName="/xl/media/image580.png" ContentType="image/png"/>
  <Override PartName="/xl/media/image91.png" ContentType="image/png"/>
  <Override PartName="/xl/media/image181.png" ContentType="image/png"/>
  <Override PartName="/xl/media/image790.png" ContentType="image/png"/>
  <Override PartName="/xl/media/image375.png" ContentType="image/png"/>
  <Override PartName="/xl/media/image610.png" ContentType="image/png"/>
  <Override PartName="/xl/media/image1129.png" ContentType="image/png"/>
  <Override PartName="/xl/media/image166.png" ContentType="image/png"/>
  <Override PartName="/xl/media/image581.png" ContentType="image/png"/>
  <Override PartName="/xl/media/image92.png" ContentType="image/png"/>
  <Override PartName="/xl/media/image791.png" ContentType="image/png"/>
  <Override PartName="/xl/media/image376.png" ContentType="image/png"/>
  <Override PartName="/xl/media/image1092.png" ContentType="image/png"/>
  <Override PartName="/xl/media/image474.png" ContentType="image/png"/>
  <Override PartName="/xl/media/image1048.png" ContentType="image/png"/>
  <Override PartName="/xl/media/image611.png" ContentType="image/png"/>
  <Override PartName="/xl/media/image820.png" ContentType="image/png"/>
  <Override PartName="/xl/media/image167.png" ContentType="image/png"/>
  <Override PartName="/xl/media/image582.png" ContentType="image/png"/>
  <Override PartName="/xl/media/image93.png" ContentType="image/png"/>
  <Override PartName="/xl/media/image959.jpeg" ContentType="image/jpeg"/>
  <Override PartName="/xl/media/image183.png" ContentType="image/png"/>
  <Override PartName="/xl/media/image792.png" ContentType="image/png"/>
  <Override PartName="/xl/media/image377.png" ContentType="image/png"/>
  <Override PartName="/xl/media/image724.png" ContentType="image/png"/>
  <Override PartName="/xl/media/image280.png" ContentType="image/png"/>
  <Override PartName="/xl/media/image309.png" ContentType="image/png"/>
  <Override PartName="/xl/media/image646.jpeg" ContentType="image/jpeg"/>
  <Override PartName="/xl/media/image1087.png" ContentType="image/png"/>
  <Override PartName="/xl/media/image469.png" ContentType="image/png"/>
  <Override PartName="/xl/media/image612.png" ContentType="image/png"/>
  <Override PartName="/xl/media/image583.png" ContentType="image/png"/>
  <Override PartName="/xl/media/image94.png" ContentType="image/png"/>
  <Override PartName="/xl/media/image793.png" ContentType="image/png"/>
  <Override PartName="/xl/media/image378.png" ContentType="image/png"/>
  <Override PartName="/xl/media/image822.png" ContentType="image/png"/>
  <Override PartName="/xl/media/image169.png" ContentType="image/png"/>
  <Override PartName="/xl/media/image613.png" ContentType="image/png"/>
  <Override PartName="/xl/media/image900.jpeg" ContentType="image/jpeg"/>
  <Override PartName="/xl/media/image584.png" ContentType="image/png"/>
  <Override PartName="/xl/media/image95.png" ContentType="image/png"/>
  <Override PartName="/xl/media/image14.png" ContentType="image/png"/>
  <Override PartName="/xl/media/image503.png" ContentType="image/png"/>
  <Override PartName="/xl/media/image1121.png" ContentType="image/png"/>
  <Override PartName="/xl/media/image915.jpeg" ContentType="image/jpeg"/>
  <Override PartName="/xl/media/image170.png" ContentType="image/png"/>
  <Override PartName="/xl/media/image364.png" ContentType="image/png"/>
  <Override PartName="/xl/media/image389.png" ContentType="image/png"/>
  <Override PartName="/xl/media/image833.png" ContentType="image/png"/>
  <Override PartName="/xl/media/image500.png" ContentType="image/png"/>
  <Override PartName="/xl/media/image11.png" ContentType="image/png"/>
  <Override PartName="/xl/media/image1009.png" ContentType="image/png"/>
  <Override PartName="/xl/media/image461.png" ContentType="image/png"/>
  <Override PartName="/xl/media/image1068.png" ContentType="image/png"/>
  <Override PartName="/xl/media/image70.png" ContentType="image/png"/>
  <Override PartName="/xl/media/image780.png" ContentType="image/png"/>
  <Override PartName="/xl/media/image365.png" ContentType="image/png"/>
  <Override PartName="/xl/media/image781.png" ContentType="image/png"/>
  <Override PartName="/xl/media/image366.png" ContentType="image/png"/>
  <Override PartName="/xl/media/image1038.png" ContentType="image/png"/>
  <Override PartName="/xl/media/image490.png" ContentType="image/png"/>
  <Override PartName="/xl/media/image20.png" ContentType="image/png"/>
  <Override PartName="/xl/media/image958.jpeg" ContentType="image/jpeg"/>
  <Override PartName="/xl/media/image173.png" ContentType="image/png"/>
  <Override PartName="/xl/media/image782.png" ContentType="image/png"/>
  <Override PartName="/xl/media/image367.png" ContentType="image/png"/>
  <Override PartName="/xl/media/image270.png" ContentType="image/png"/>
  <Override PartName="/xl/media/image1029.png" ContentType="image/png"/>
  <Override PartName="/xl/media/image481.png" ContentType="image/png"/>
  <Override PartName="/xl/media/image1028.png" ContentType="image/png"/>
  <Override PartName="/xl/media/image480.png" ContentType="image/png"/>
  <Override PartName="/xl/media/image880.png" ContentType="image/png"/>
  <Override PartName="/xl/media/image90.png" ContentType="image/png"/>
  <Override PartName="/xl/media/image813.png" ContentType="image/png"/>
  <Override PartName="/xl/media/image369.png" ContentType="image/png"/>
  <Override PartName="/xl/media/image590.png" ContentType="image/png"/>
  <Override PartName="/xl/media/image1138.png" ContentType="image/png"/>
  <Override PartName="/xl/media/image175.png" ContentType="image/png"/>
  <Override PartName="/xl/media/image773.png" ContentType="image/png"/>
  <Override PartName="/xl/media/image358.png" ContentType="image/png"/>
  <Override PartName="/xl/media/image784.png" ContentType="image/png"/>
  <Override PartName="/xl/media/image220.png" ContentType="image/png"/>
  <Override PartName="/xl/media/image191.png" ContentType="image/png"/>
  <Override PartName="/xl/media/image881.png" ContentType="image/png"/>
  <Override PartName="/xl/media/image385.png" ContentType="image/png"/>
  <Override PartName="/xl/media/image386.png" ContentType="image/png"/>
  <Override PartName="/xl/media/image60.png" ContentType="image/png"/>
  <Override PartName="/xl/media/image1058.png" ContentType="image/png"/>
  <Override PartName="/xl/media/image387.png" ContentType="image/png"/>
  <Override PartName="/xl/media/image193.png" ContentType="image/png"/>
  <Override PartName="/xl/media/image890.jpeg" ContentType="image/jpeg"/>
  <Override PartName="/xl/media/image1059.png" ContentType="image/png"/>
  <Override PartName="/xl/media/image734.png" ContentType="image/png"/>
  <Override PartName="/xl/media/image319.png" ContentType="image/png"/>
  <Override PartName="/xl/media/image647.jpeg" ContentType="image/jpeg"/>
  <Override PartName="/xl/media/image923.png" ContentType="image/png"/>
  <Override PartName="/xl/media/image1097.png" ContentType="image/png"/>
  <Override PartName="/xl/media/image479.png" ContentType="image/png"/>
  <Override PartName="/xl/media/image622.png" ContentType="image/png"/>
  <Override PartName="/xl/media/image593.png" ContentType="image/png"/>
  <Override PartName="/xl/media/image831.png" ContentType="image/png"/>
  <Override PartName="/xl/media/image178.png" ContentType="image/png"/>
  <Override PartName="/xl/media/image207.png" ContentType="image/png"/>
  <Override PartName="/xl/media/image388.png" ContentType="image/png"/>
  <Override PartName="/xl/media/image832.png" ContentType="image/png"/>
  <Override PartName="/xl/media/image179.png" ContentType="image/png"/>
  <Override PartName="/xl/media/image623.png" ContentType="image/png"/>
  <Override PartName="/xl/media/image594.png" ContentType="image/png"/>
  <Override PartName="/xl/media/image208.png" ContentType="image/png"/>
  <Override PartName="/xl/media/image182.png" ContentType="image/png"/>
  <Override PartName="/xl/media/image210.png" ContentType="image/png"/>
  <Override PartName="/xl/media/image774.png" ContentType="image/png"/>
  <Override PartName="/xl/media/image359.png" ContentType="image/png"/>
  <Override PartName="/xl/media/image901.jpeg" ContentType="image/jpeg"/>
  <Override PartName="/xl/media/image823.png" ContentType="image/png"/>
  <Override PartName="/xl/media/image379.png" ContentType="image/png"/>
  <Override PartName="/xl/media/image1124.png" ContentType="image/png"/>
  <Override PartName="/xl/media/image17.png" ContentType="image/png"/>
  <Override PartName="/xl/media/image506.png" ContentType="image/png"/>
  <Override PartName="/xl/media/image1095.png" ContentType="image/png"/>
  <Override PartName="/xl/media/image477.png" ContentType="image/png"/>
  <Override PartName="/xl/media/image632.png" ContentType="image/png"/>
  <Override PartName="/xl/media/image217.png" ContentType="image/png"/>
  <Override PartName="/xl/media/image188.png" ContentType="image/png"/>
  <Override PartName="/xl/media/image841.png" ContentType="image/png"/>
  <Override PartName="/xl/media/image397.png" ContentType="image/png"/>
  <Override PartName="/xl/media/image868.png" ContentType="image/png"/>
  <Override PartName="/xl/media/image304.png" ContentType="image/png"/>
  <Override PartName="/xl/media/image275.png" ContentType="image/png"/>
  <Override PartName="/xl/media/image690.png" ContentType="image/png"/>
  <Override PartName="/xl/media/image426.png" ContentType="image/png"/>
  <Override PartName="/xl/media/image1044.png" ContentType="image/png"/>
  <Override PartName="/xl/media/image1127.png" ContentType="image/png"/>
  <Override PartName="/xl/media/image509.png" ContentType="image/png"/>
  <Override PartName="/xl/media/image924.png" ContentType="image/png"/>
  <Override PartName="/xl/media/image110.png" ContentType="image/png"/>
  <Override PartName="/xl/media/image674.png" ContentType="image/png"/>
  <Override PartName="/xl/media/image703.png" ContentType="image/png"/>
  <Override PartName="/xl/media/image259.png" ContentType="image/png"/>
  <Override PartName="/xl/media/image328.png" ContentType="image/png"/>
  <Override PartName="/xl/media/image743.png" ContentType="image/png"/>
  <Override PartName="/xl/media/image299.png" ContentType="image/png"/>
  <Override PartName="/xl/media/image952.png" ContentType="image/png"/>
  <Override PartName="/xl/media/image48.png" ContentType="image/png"/>
  <Override PartName="/xl/media/image1155.png" ContentType="image/png"/>
  <Override PartName="/xl/media/image537.png" ContentType="image/png"/>
  <Override PartName="/xl/media/image1085.png" ContentType="image/png"/>
  <Override PartName="/xl/media/image467.png" ContentType="image/png"/>
  <Override PartName="/xl/media/image882.png" ContentType="image/png"/>
  <Override PartName="/xl/media/image273.png" ContentType="image/png"/>
  <Override PartName="/xl/media/image495.png" ContentType="image/png"/>
  <Override PartName="/xl/media/image109.png" ContentType="image/png"/>
  <Override PartName="/xl/media/image22.png" ContentType="image/png"/>
  <Override PartName="/xl/media/image511.png" ContentType="image/png"/>
  <Override PartName="/xl/media/image482.png" ContentType="image/png"/>
  <Override PartName="/xl/media/image870.png" ContentType="image/png"/>
  <Override PartName="/xl/media/image1086.png" ContentType="image/png"/>
  <Override PartName="/xl/media/image468.png" ContentType="image/png"/>
  <Override PartName="/xl/media/image883.png" ContentType="image/png"/>
  <Override PartName="/xl/media/image274.png" ContentType="image/png"/>
  <Override PartName="/xl/media/image496.png" ContentType="image/png"/>
  <Override PartName="/xl/media/image483.png" ContentType="image/png"/>
  <Override PartName="/xl/media/image871.png" ContentType="image/png"/>
  <Override PartName="/xl/media/image1126.png" ContentType="image/png"/>
  <Override PartName="/xl/media/image508.png" ContentType="image/png"/>
  <Override PartName="/xl/media/image19.png" ContentType="image/png"/>
  <Override PartName="/xl/media/image341.png" ContentType="image/png"/>
  <Override PartName="/xl/media/image47.png" ContentType="image/png"/>
  <Override PartName="/xl/media/image1154.png" ContentType="image/png"/>
  <Override PartName="/xl/media/image536.png" ContentType="image/png"/>
  <Override PartName="/xl/media/image342.png" ContentType="image/png"/>
  <Override PartName="/xl/media/image1039.png" ContentType="image/png"/>
  <Override PartName="/xl/media/image491.png" ContentType="image/png"/>
  <Override PartName="/xl/media/image343.png" ContentType="image/png"/>
  <Override PartName="/xl/media/image497.png" ContentType="image/png"/>
  <Override PartName="/xl/media/image37.png" ContentType="image/png"/>
  <Override PartName="/xl/media/image1144.png" ContentType="image/png"/>
  <Override PartName="/xl/media/image526.png" ContentType="image/png"/>
  <Override PartName="/xl/media/image484.png" ContentType="image/png"/>
  <Override PartName="/xl/media/image872.png" ContentType="image/png"/>
  <Override PartName="/xl/media/image350.png" ContentType="image/png"/>
  <Override PartName="/xl/media/image139.png" ContentType="image/png"/>
  <Override PartName="/xl/media/image65.png" ContentType="image/png"/>
  <Override PartName="/xl/media/image1172.png" ContentType="image/png"/>
  <Override PartName="/xl/media/image554.png" ContentType="image/png"/>
  <Override PartName="/xl/media/image498.png" ContentType="image/png"/>
  <Override PartName="/xl/media/image38.png" ContentType="image/png"/>
  <Override PartName="/xl/media/image1145.png" ContentType="image/png"/>
  <Override PartName="/xl/media/image527.png" ContentType="image/png"/>
  <Override PartName="/xl/media/image351.png" ContentType="image/png"/>
  <Override PartName="/xl/media/image1110.png" ContentType="image/png"/>
  <Override PartName="/xl/media/image353.png" ContentType="image/png"/>
  <Override PartName="/xl/media/image360.png" ContentType="image/png"/>
  <Override PartName="/xl/media/image361.png" ContentType="image/png"/>
  <Override PartName="/xl/media/image362.png" ContentType="image/png"/>
  <Override PartName="/xl/media/image13.png" ContentType="image/png"/>
  <Override PartName="/xl/media/image502.png" ContentType="image/png"/>
  <Override PartName="/xl/media/image1120.png" ContentType="image/png"/>
  <Override PartName="/xl/media/image363.png" ContentType="image/png"/>
  <Override PartName="/xl/media/image395.png" ContentType="image/png"/>
  <Override PartName="/xl/media/image702.png" ContentType="image/png"/>
  <Override PartName="/xl/media/image673.png" ContentType="image/png"/>
  <Override PartName="/xl/media/image258.png" ContentType="image/png"/>
  <Override PartName="/xl/media/image396.png" ContentType="image/png"/>
  <Override PartName="/xl/media/image382.png" ContentType="image/png"/>
  <Override PartName="/xl/media/image383.png" ContentType="image/png"/>
  <Override PartName="/xl/media/image384.png" ContentType="image/png"/>
  <Override PartName="/xl/media/image394.png" ContentType="image/png"/>
  <Override PartName="/xl/media/image440.png" ContentType="image/png"/>
  <Override PartName="/xl/media/image441.png" ContentType="image/png"/>
  <Override PartName="/xl/media/image840.png" ContentType="image/png"/>
  <Override PartName="/xl/media/image187.png" ContentType="image/png"/>
  <Override PartName="/xl/media/image216.png" ContentType="image/png"/>
  <Override PartName="/xl/media/image631.png" ContentType="image/png"/>
  <Override PartName="/xl/media/image450.png" ContentType="image/png"/>
  <Override PartName="/xl/media/image451.png" ContentType="image/png"/>
  <Override PartName="/xl/media/image1148.png" ContentType="image/png"/>
  <Override PartName="/xl/media/image185.png" ContentType="image/png"/>
  <Override PartName="/xl/media/image352.png" ContentType="image/png"/>
  <Override PartName="/xl/media/image540.png" ContentType="image/png"/>
  <Override PartName="/xl/media/image51.png" ContentType="image/png"/>
  <Override PartName="/xl/media/image1049.png" ContentType="image/png"/>
  <Override PartName="/xl/media/image499.png" ContentType="image/png"/>
  <Override PartName="/xl/media/image943.png" ContentType="image/png"/>
  <Override PartName="/xl/media/image39.png" ContentType="image/png"/>
  <Override PartName="/xl/media/image1146.png" ContentType="image/png"/>
  <Override PartName="/xl/media/image528.png" ContentType="image/png"/>
  <Override PartName="/xl/media/image510.png" ContentType="image/png"/>
  <Override PartName="/xl/media/image21.png" ContentType="image/png"/>
  <Override PartName="/xl/media/image316.png" ContentType="image/png"/>
  <Override PartName="/xl/media/image940.png" ContentType="image/png"/>
  <Override PartName="/xl/media/image287.png" ContentType="image/png"/>
  <Override PartName="/xl/media/image731.png" ContentType="image/png"/>
  <Override PartName="/xl/media/image1178.png" ContentType="image/png"/>
  <Override PartName="/xl/media/image1207.png" ContentType="image/png"/>
  <Override PartName="/xl/media/image244.png" ContentType="image/png"/>
  <Override PartName="/xl/media/image1179.png" ContentType="image/png"/>
  <Override PartName="/xl/media/image1208.png" ContentType="image/png"/>
  <Override PartName="/xl/media/image245.png" ContentType="image/png"/>
  <Override PartName="/xl/media/image660.png" ContentType="image/png"/>
  <Override PartName="/xl/media/image1198.png" ContentType="image/png"/>
  <Override PartName="/xl/media/image264.png" ContentType="image/png"/>
  <Override PartName="/xl/media/image1199.png" ContentType="image/png"/>
  <Override PartName="/xl/media/image1228.png" ContentType="image/png"/>
  <Override PartName="/xl/media/image265.png" ContentType="image/png"/>
  <Override PartName="/xl/media/image680.png" ContentType="image/png"/>
  <Override PartName="/xl/media/image1202.png" ContentType="image/png"/>
  <Override PartName="/xl/media/image1203.png" ContentType="image/png"/>
  <Override PartName="/xl/media/image240.png" ContentType="image/png"/>
  <Override PartName="/xl/media/image1168.png" ContentType="image/png"/>
  <Override PartName="/xl/media/image1204.png" ContentType="image/png"/>
  <Override PartName="/xl/media/image241.png" ContentType="image/png"/>
  <Override PartName="/xl/media/image5.png" ContentType="image/png"/>
  <Override PartName="/xl/media/image1158.png" ContentType="image/png"/>
  <Override PartName="/xl/media/image195.png" ContentType="image/png"/>
  <Override PartName="/xl/media/image1169.png" ContentType="image/png"/>
  <Override PartName="/xl/media/image650.png" ContentType="image/png"/>
  <Override PartName="/xl/media/image1205.png" ContentType="image/png"/>
  <Override PartName="/xl/media/image242.png" ContentType="image/png"/>
  <Override PartName="/xl/media/image6.png" ContentType="image/png"/>
  <Override PartName="/xl/media/image1159.png" ContentType="image/png"/>
  <Override PartName="/xl/media/image640.png" ContentType="image/png"/>
  <Override PartName="/xl/media/image196.png" ContentType="image/png"/>
  <Override PartName="/xl/media/image485.png" ContentType="image/png"/>
  <Override PartName="/xl/media/image291.png" ContentType="image/png"/>
  <Override PartName="/xl/media/image884.png" ContentType="image/png"/>
  <Override PartName="/xl/media/image320.png" ContentType="image/png"/>
  <Override PartName="/xl/media/image908.jpeg" ContentType="image/jpeg"/>
  <Override PartName="/xl/media/image1206.png" ContentType="image/png"/>
  <Override PartName="/xl/media/image243.png" ContentType="image/png"/>
  <Override PartName="/xl/media/image645.jpeg" ContentType="image/jpeg"/>
  <Override PartName="/xl/media/image34.png" ContentType="image/png"/>
  <Override PartName="/xl/media/image1141.png" ContentType="image/png"/>
  <Override PartName="/xl/media/image523.png" ContentType="image/png"/>
  <Override PartName="/xl/media/image494.png" ContentType="image/png"/>
  <Override PartName="/xl/media/image283.png" ContentType="image/png"/>
  <Override PartName="/xl/media/image1013.png" ContentType="image/png"/>
  <Override PartName="/xl/media/image340.png" ContentType="image/png"/>
  <Override PartName="/xl/media/image1119.png" ContentType="image/png"/>
  <Override PartName="/xl/media/image156.png" ContentType="image/png"/>
  <Override PartName="/xl/media/image600.png" ContentType="image/png"/>
  <Override PartName="/xl/media/image391.png" ContentType="image/png"/>
  <Override PartName="/xl/media/image226.png" ContentType="image/png"/>
  <Override PartName="/xl/media/image330.png" ContentType="image/png"/>
  <Override PartName="/xl/media/image487.png" ContentType="image/png"/>
  <Override PartName="/xl/media/image293.png" ContentType="image/png"/>
  <Override PartName="/xl/media/image1214.png" ContentType="image/png"/>
  <Override PartName="/xl/media/image251.png" ContentType="image/png"/>
  <Override PartName="/xl/media/image263.png" ContentType="image/png"/>
  <Override PartName="/xl/media/image272.png" ContentType="image/png"/>
  <Override PartName="/xl/media/image107.png" ContentType="image/png"/>
  <Override PartName="/xl/media/image493.png" ContentType="image/png"/>
  <Override PartName="/xl/media/image1123.png" ContentType="image/png"/>
  <Override PartName="/xl/media/image16.png" ContentType="image/png"/>
  <Override PartName="/xl/media/image505.png" ContentType="image/png"/>
  <Override PartName="/xl/media/image1094.png" ContentType="image/png"/>
  <Override PartName="/xl/media/image476.png" ContentType="image/png"/>
  <Override PartName="/xl/media/image910.jpeg" ContentType="image/jpeg"/>
  <Override PartName="/xl/media/image290.png" ContentType="image/png"/>
  <Override PartName="/xl/media/image1189.png" ContentType="image/png"/>
  <Override PartName="/xl/media/image1218.png" ContentType="image/png"/>
  <Override PartName="/xl/media/image255.png" ContentType="image/png"/>
  <Override PartName="/xl/media/image670.png" ContentType="image/png"/>
  <Override PartName="/xl/media/image327.png" ContentType="image/png"/>
  <Override PartName="/xl/media/image951.png" ContentType="image/png"/>
  <Override PartName="/xl/media/image298.png" ContentType="image/png"/>
  <Override PartName="/xl/media/image742.png" ContentType="image/png"/>
  <Override PartName="/xl/media/image492.png" ContentType="image/png"/>
  <Override PartName="/xl/media/image106.png" ContentType="image/png"/>
  <Override PartName="/xl/media/image1132.png" ContentType="image/png"/>
  <Override PartName="/xl/media/image514.png" ContentType="image/png"/>
  <Override PartName="/xl/media/image25.png" ContentType="image/png"/>
  <Override PartName="/xl/media/image1188.png" ContentType="image/png"/>
  <Override PartName="/xl/media/image1217.png" ContentType="image/png"/>
  <Override PartName="/xl/media/image254.png" ContentType="image/png"/>
  <Override PartName="/xl/media/image326.png" ContentType="image/png"/>
  <Override PartName="/xl/media/image741.png" ContentType="image/png"/>
  <Override PartName="/xl/media/image1210.png" ContentType="image/png"/>
  <Override PartName="/xl/media/image563.png" ContentType="image/png"/>
  <Override PartName="/xl/media/image74.png" ContentType="image/png"/>
  <Override PartName="/xl/media/image1181.png" ContentType="image/png"/>
  <Override PartName="/xl/media/image1096.png" ContentType="image/png"/>
  <Override PartName="/xl/media/image478.png" ContentType="image/png"/>
  <Override PartName="/xl/media/image119.png" ContentType="image/png"/>
  <Override PartName="/xl/media/image284.png" ContentType="image/png"/>
  <Override PartName="/xl/media/image381.png" ContentType="image/png"/>
  <Override PartName="/xl/media/image1014.png" ContentType="image/png"/>
  <Override PartName="/xl/media/image1149.png" ContentType="image/png"/>
  <Override PartName="/xl/media/image186.png" ContentType="image/png"/>
  <Override PartName="/xl/media/image630.png" ContentType="image/png"/>
  <Override PartName="/xl/media/image206.png" ContentType="image/png"/>
  <Override PartName="/xl/media/image830.png" ContentType="image/png"/>
  <Override PartName="/xl/media/image177.png" ContentType="image/png"/>
  <Override PartName="/xl/media/image592.png" ContentType="image/png"/>
  <Override PartName="/xl/media/image621.png" ContentType="image/png"/>
  <Override PartName="/xl/media/image371.png" ContentType="image/png"/>
  <Override PartName="/xl/media/image1112.png" ContentType="image/png"/>
  <Override PartName="/xl/media/image354.png" ContentType="image/png"/>
  <Override PartName="/xl/media/image1111.png" ContentType="image/png"/>
  <Override PartName="/xl/media/image914.jpeg" ContentType="image/jpeg"/>
  <Override PartName="/xl/media/image1139.png" ContentType="image/png"/>
  <Override PartName="/xl/media/image176.png" ContentType="image/png"/>
  <Override PartName="/xl/media/image591.png" ContentType="image/png"/>
  <Override PartName="/xl/media/image620.png" ContentType="image/png"/>
  <Override PartName="/xl/media/image1118.png" ContentType="image/png"/>
  <Override PartName="/xl/media/image155.png" ContentType="image/png"/>
  <Override PartName="/xl/media/image1089.png" ContentType="image/png"/>
  <Override PartName="/xl/media/image1117.png" ContentType="image/png"/>
  <Override PartName="/xl/media/image154.png" ContentType="image/png"/>
  <Override PartName="/xl/media/image1088.png" ContentType="image/png"/>
  <Override PartName="/xl/media/image23.png" ContentType="image/png"/>
  <Override PartName="/xl/media/image512.png" ContentType="image/png"/>
  <Override PartName="/xl/media/image1130.png" ContentType="image/png"/>
  <Override PartName="/xl/media/image373.png" ContentType="image/png"/>
  <Override PartName="/xl/media/image722.png" ContentType="image/png"/>
  <Override PartName="/xl/media/image931.png" ContentType="image/png"/>
  <Override PartName="/xl/media/image278.png" ContentType="image/png"/>
  <Override PartName="/xl/media/image307.png" ContentType="image/png"/>
  <Override PartName="/xl/media/image693.png" ContentType="image/png"/>
  <Override PartName="/xl/media/image372.png" ContentType="image/png"/>
  <Override PartName="/xl/media/image1113.png" ContentType="image/png"/>
  <Override PartName="/xl/media/image150.png" ContentType="image/png"/>
  <Override PartName="/xl/media/image466.png" ContentType="image/png"/>
  <Override PartName="/xl/media/image1084.png" ContentType="image/png"/>
  <Override PartName="/xl/media/image24.png" ContentType="image/png"/>
  <Override PartName="/xl/media/image513.png" ContentType="image/png"/>
  <Override PartName="/xl/media/image1131.png" ContentType="image/png"/>
  <Override PartName="/xl/media/image374.png" ContentType="image/png"/>
  <Override PartName="/xl/media/image306.png" ContentType="image/png"/>
  <Override PartName="/xl/media/image692.png" ContentType="image/png"/>
  <Override PartName="/xl/media/image723.png" ContentType="image/png"/>
  <Override PartName="/xl/media/image308.png" ContentType="image/png"/>
  <Override PartName="/xl/media/image271.png" ContentType="image/png"/>
  <Override PartName="/xl/media/image906.jpeg" ContentType="image/jpeg"/>
  <Override PartName="/xl/media/image282.png" ContentType="image/png"/>
  <Override PartName="/xl/media/image117.png" ContentType="image/png"/>
  <Override PartName="/xl/media/image281.png" ContentType="image/png"/>
  <Override PartName="/xl/media/image874.png" ContentType="image/png"/>
  <Override PartName="/xl/media/image310.png" ContentType="image/png"/>
  <Override PartName="/xl/media/image907.jpeg" ContentType="image/jpeg"/>
  <Override PartName="/xl/media/image116.png" ContentType="image/png"/>
  <Override PartName="/xl/media/image184.png" ContentType="image/png"/>
  <Override PartName="/xl/media/image172.png" ContentType="image/png"/>
  <Override PartName="/xl/media/image171.png" ContentType="image/png"/>
  <Override PartName="/xl/media/image297.png" ContentType="image/png"/>
  <Override PartName="/xl/media/image950.png" ContentType="image/png"/>
  <Override PartName="/xl/media/image953.jpeg" ContentType="image/jpeg"/>
  <Override PartName="/xl/media/image296.png" ContentType="image/png"/>
  <Override PartName="/xl/media/image740.png" ContentType="image/png"/>
  <Override PartName="/xl/media/image325.png" ContentType="image/png"/>
  <Override PartName="/xl/media/image393.png" ContentType="image/png"/>
  <Override PartName="/xl/media/image228.png" ContentType="image/png"/>
  <Override PartName="/xl/media/image933.png" ContentType="image/png"/>
  <Override PartName="/xl/media/image489.png" ContentType="image/png"/>
  <Override PartName="/xl/media/image295.png" ContentType="image/png"/>
  <Override PartName="/xl/media/image392.png" ContentType="image/png"/>
  <Override PartName="/xl/media/image227.png" ContentType="image/png"/>
  <Override PartName="/xl/media/image1213.png" ContentType="image/png"/>
  <Override PartName="/xl/media/image250.png" ContentType="image/png"/>
  <Override PartName="/xl/media/image262.png" ContentType="image/png"/>
  <Override PartName="/xl/media/image942.png" ContentType="image/png"/>
  <Override PartName="/xl/media/image289.png" ContentType="image/png"/>
  <Override PartName="/xl/media/image318.png" ContentType="image/png"/>
  <Override PartName="/xl/media/image733.png" ContentType="image/png"/>
  <Override PartName="/xl/media/image174.png" ContentType="image/png"/>
  <Override PartName="/xl/media/image905.jpeg" ContentType="image/jpeg"/>
  <Override PartName="/xl/media/image1212.png" ContentType="image/png"/>
  <Override PartName="/xl/media/image261.png" ContentType="image/png"/>
  <Override PartName="/xl/media/image427.png" ContentType="image/png"/>
  <Override PartName="/xl/media/image1045.png" ContentType="image/png"/>
  <Override PartName="/xl/media/image941.png" ContentType="image/png"/>
  <Override PartName="/xl/media/image288.png" ContentType="image/png"/>
  <Override PartName="/xl/media/image317.png" ContentType="image/png"/>
  <Override PartName="/xl/media/image732.png" ContentType="image/png"/>
  <Override PartName="/xl/media/image1211.png" ContentType="image/png"/>
  <Override PartName="/xl/media/image128.png" ContentType="image/png"/>
  <Override PartName="/xl/media/image895.jpeg" ContentType="image/jpeg"/>
  <Override PartName="/xl/media/image260.png" ContentType="image/png"/>
  <Override PartName="/xl/media/image286.png" ContentType="image/png"/>
  <Override PartName="/xl/media/image730.png" ContentType="image/png"/>
  <Override PartName="/xl/media/image285.png" ContentType="image/png"/>
  <Override PartName="/xl/media/image279.png" ContentType="image/png"/>
  <Override PartName="/xl/media/image932.png" ContentType="image/png"/>
  <Override PartName="/xl/media/image488.png" ContentType="image/png"/>
  <Override PartName="/xl/media/image418.png" ContentType="image/png"/>
  <Override PartName="/xl/media/image1036.png" ContentType="image/png"/>
  <Override PartName="/xl/media/image873.png" ContentType="image/png"/>
  <Override PartName="/xl/media/image277.png" ContentType="image/png"/>
  <Override PartName="/xl/media/image930.png" ContentType="image/png"/>
  <Override PartName="/xl/media/image1133.png" ContentType="image/png"/>
  <Override PartName="/xl/media/image26.png" ContentType="image/png"/>
  <Override PartName="/xl/media/image515.png" ContentType="image/png"/>
  <Override PartName="/xl/media/image486.png" ContentType="image/png"/>
  <Override PartName="/xl/media/image416.png" ContentType="image/png"/>
  <Override PartName="/xl/media/image1034.png" ContentType="image/png"/>
  <Override PartName="/xl/media/image333.png" ContentType="image/png"/>
  <Override PartName="/xl/media/image276.png" ContentType="image/png"/>
  <Override PartName="/xl/media/image691.png" ContentType="image/png"/>
  <Override PartName="/xl/media/image332.png" ContentType="image/png"/>
  <Override PartName="/xl/media/image331.png" ContentType="image/png"/>
  <Override PartName="/xl/media/image922.png" ContentType="image/png"/>
  <Override PartName="/xl/media/image269.png" ContentType="image/png"/>
  <Override PartName="/xl/media/image120.png" ContentType="image/png"/>
  <Override PartName="/xl/media/image684.png" ContentType="image/png"/>
  <Override PartName="/xl/media/image1219.png" ContentType="image/png"/>
  <Override PartName="/xl/media/image256.png" ContentType="image/png"/>
  <Override PartName="/xl/media/image671.png" ContentType="image/png"/>
  <Override PartName="/xl/media/image700.png" ContentType="image/png"/>
  <Override PartName="/xl/media/image921.png" ContentType="image/png"/>
  <Override PartName="/xl/media/image268.png" ContentType="image/png"/>
  <Override PartName="/xl/media/image683.png" ContentType="image/png"/>
  <Override PartName="/xl/media/image712.png" ContentType="image/png"/>
  <Override PartName="/xl/media/image406.png" ContentType="image/png"/>
  <Override PartName="/xl/media/image1024.png" ContentType="image/png"/>
  <Override PartName="/xl/media/image267.png" ContentType="image/png"/>
  <Override PartName="/xl/media/image711.png" ContentType="image/png"/>
  <Override PartName="/xl/media/image682.png" ContentType="image/png"/>
  <Override PartName="/xl/media/image266.png" ContentType="image/png"/>
  <Override PartName="/xl/media/image710.png" ContentType="image/png"/>
  <Override PartName="/xl/media/image681.png" ContentType="image/png"/>
  <Override PartName="/xl/media/image1216.png" ContentType="image/png"/>
  <Override PartName="/xl/media/image253.png" ContentType="image/png"/>
  <Override PartName="/xl/media/image911.jpeg" ContentType="image/jpeg"/>
  <Override PartName="/xl/media/image1215.png" ContentType="image/png"/>
  <Override PartName="/xl/media/image252.png" ContentType="image/png"/>
  <Override PartName="/xl/media/image562.png" ContentType="image/png"/>
  <Override PartName="/xl/media/image73.png" ContentType="image/png"/>
  <Override PartName="/xl/media/image1180.png" ContentType="image/png"/>
  <Override PartName="/xl/media/image1209.png" ContentType="image/png"/>
  <Override PartName="/xl/media/image246.png" ContentType="image/png"/>
  <Override PartName="/xl/media/image661.png" ContentType="image/png"/>
  <Override PartName="/xl/media/image1125.png" ContentType="image/png"/>
  <Override PartName="/xl/media/image507.png" ContentType="image/png"/>
  <Override PartName="/xl/media/image18.png" ContentType="image/png"/>
  <Override PartName="/xl/media/image15.png" ContentType="image/png"/>
  <Override PartName="/xl/media/image504.png" ContentType="image/png"/>
  <Override PartName="/xl/media/image1122.png" ContentType="image/png"/>
  <Override PartName="/xl/media/image1136.png" ContentType="image/png"/>
  <Override PartName="/xl/media/image518.png" ContentType="image/png"/>
  <Override PartName="/xl/media/image29.png" ContentType="image/png"/>
  <Override PartName="/xl/media/image294.png" ContentType="image/png"/>
  <Override PartName="/xl/media/image129.png" ContentType="image/png"/>
  <Override PartName="/xl/media/image1135.png" ContentType="image/png"/>
  <Override PartName="/xl/media/image517.png" ContentType="image/png"/>
  <Override PartName="/xl/media/image28.png" ContentType="image/png"/>
  <Override PartName="/xl/media/image292.png" ContentType="image/png"/>
  <Override PartName="/xl/media/image763.png" ContentType="image/png"/>
  <Override PartName="/xl/media/image1225.jpeg" ContentType="image/jpeg"/>
  <Override PartName="/xl/media/image516.png" ContentType="image/png"/>
  <Override PartName="/xl/media/image1134.png" ContentType="image/png"/>
  <Override PartName="/xl/media/image27.png" ContentType="image/png"/>
  <Override PartName="/xl/media/image891.jpeg" ContentType="image/jpeg"/>
  <Override PartName="/xl/media/image920.jpeg" ContentType="image/jpeg"/>
  <Override PartName="/xl/media/image524.png" ContentType="image/png"/>
  <Override PartName="/xl/media/image1142.png" ContentType="image/png"/>
  <Override PartName="/xl/media/image35.png" ContentType="image/png"/>
  <Override PartName="/xl/media/image648.jpeg" ContentType="image/jpeg"/>
  <Override PartName="/xl/media/image329.png" ContentType="image/png"/>
  <Override PartName="/xl/media/image744.png" ContentType="image/png"/>
  <Override PartName="/xl/media/image61.png" ContentType="image/png"/>
  <Override PartName="/xl/media/image550.png" ContentType="image/png"/>
  <Override PartName="/xl/media/image1069.png" ContentType="image/png"/>
  <Override PartName="/xl/media/image399.png" ContentType="image/png"/>
  <Override PartName="/xl/media/image843.png" ContentType="image/png"/>
  <Override PartName="/xl/media/image428.png" ContentType="image/png"/>
  <Override PartName="/xl/media/image1046.png" ContentType="image/png"/>
  <Override PartName="/xl/media/image3.png" ContentType="image/png"/>
  <Override PartName="/xl/media/image715.jpeg" ContentType="image/jpeg"/>
  <Override PartName="/xl/media/image305.png" ContentType="image/png"/>
  <Override PartName="/xl/media/image869.png" ContentType="image/png"/>
  <Override PartName="/xl/media/image1004.png" ContentType="image/png"/>
  <Override PartName="/xl/media/image149.png" ContentType="image/png"/>
  <Override PartName="/xl/media/image1182.png" ContentType="image/png"/>
  <Override PartName="/xl/media/image564.png" ContentType="image/png"/>
  <Override PartName="/xl/media/image75.png" ContentType="image/png"/>
  <Override PartName="/xl/media/image1012.png" ContentType="image/png"/>
  <Override PartName="/xl/media/image810.png" ContentType="image/png"/>
  <Override PartName="/xl/media/image157.png" ContentType="image/png"/>
  <Override PartName="/xl/media/image601.png" ContentType="image/png"/>
  <Override PartName="/xl/media/image572.png" ContentType="image/png"/>
  <Override PartName="/xl/media/image1190.png" ContentType="image/png"/>
  <Override PartName="/xl/media/image83.png" ContentType="image/png"/>
  <Override PartName="/xl/media/image9.png" ContentType="image/png"/>
  <Override PartName="/xl/media/image108.png" ContentType="image/png"/>
  <Override PartName="/xl/media/image893.jpeg" ContentType="image/jpeg"/>
  <Override PartName="/xl/media/image544.png" ContentType="image/png"/>
  <Override PartName="/xl/media/image1162.png" ContentType="image/png"/>
  <Override PartName="/xl/media/image55.png" ContentType="image/png"/>
  <Override PartName="/xl/media/image1010.png" ContentType="image/png"/>
  <Override PartName="/xl/media/image349.png" ContentType="image/png"/>
  <Override PartName="/xl/media/image200.png" ContentType="image/png"/>
  <Override PartName="/xl/media/image764.png" ContentType="image/png"/>
  <Override PartName="/xl/media/image570.png" ContentType="image/png"/>
  <Override PartName="/xl/media/image81.png" ContentType="image/png"/>
  <Override PartName="/xl/media/image180.png" ContentType="image/png"/>
  <Override PartName="/xl/media/image525.png" ContentType="image/png"/>
  <Override PartName="/xl/media/image1143.png" ContentType="image/png"/>
  <Override PartName="/xl/media/image36.png" ContentType="image/png"/>
  <Override PartName="/xl/media/image902.jpeg" ContentType="image/jpeg"/>
  <Override PartName="/xl/media/image136.png" ContentType="image/png"/>
  <Override PartName="/xl/media/image551.png" ContentType="image/png"/>
  <Override PartName="/xl/media/image62.png" ContentType="image/png"/>
  <Override PartName="/xl/media/image4.png" ContentType="image/png"/>
  <Override PartName="/xl/media/image50.png" ContentType="image/png"/>
  <Override PartName="/xl/media/image1156.png" ContentType="image/png"/>
  <Override PartName="/xl/media/image49.png" ContentType="image/png"/>
  <Override PartName="/xl/media/image538.png" ContentType="image/png"/>
  <Override PartName="/xl/media/image344.png" ContentType="image/png"/>
  <Override PartName="/xl/media/image30.png" ContentType="image/png"/>
  <Override PartName="/xl/media/image694.png" ContentType="image/png"/>
  <Override PartName="/xl/media/image130.png" ContentType="image/png"/>
  <Override PartName="/xl/media/image520.png" ContentType="image/png"/>
  <Override PartName="/xl/media/image31.png" ContentType="image/png"/>
  <Override PartName="/xl/media/image1137.png" ContentType="image/png"/>
  <Override PartName="/xl/media/image519.png" ContentType="image/png"/>
  <Override PartName="/xl/media/image934.png" ContentType="image/png"/>
  <Override PartName="/xl/media/image695.png" ContentType="image/png"/>
  <Override PartName="/xl/media/image131.png" ContentType="image/png"/>
  <Override PartName="/xl/media/image521.png" ContentType="image/png"/>
  <Override PartName="/xl/media/image32.png" ContentType="image/png"/>
  <Override PartName="/xl/media/image522.png" ContentType="image/png"/>
  <Override PartName="/xl/media/image1140.png" ContentType="image/png"/>
  <Override PartName="/xl/media/image33.png" ContentType="image/png"/>
  <Override PartName="/xl/media/image954.jpeg" ContentType="image/jpeg"/>
  <Override PartName="/xl/media/image40.png" ContentType="image/png"/>
  <Override PartName="/xl/media/image334.png" ContentType="image/png"/>
  <Override PartName="/xl/media/image140.png" ContentType="image/png"/>
  <Override PartName="/xl/media/image456.png" ContentType="image/png"/>
  <Override PartName="/xl/media/image1074.png" ContentType="image/png"/>
  <Override PartName="/xl/media/image1103.png" ContentType="image/png"/>
  <Override PartName="/xl/media/image530.png" ContentType="image/png"/>
  <Override PartName="/xl/media/image41.png" ContentType="image/png"/>
  <Override PartName="/xl/media/image1147.png" ContentType="image/png"/>
  <Override PartName="/xl/media/image529.png" ContentType="image/png"/>
  <Override PartName="/xl/media/image944.png" ContentType="image/png"/>
  <Override PartName="/xl/media/image335.png" ContentType="image/png"/>
  <Override PartName="/xl/media/image750.png" ContentType="image/png"/>
  <Override PartName="/xl/media/image141.png" ContentType="image/png"/>
  <Override PartName="/xl/media/image457.png" ContentType="image/png"/>
  <Override PartName="/xl/media/image1075.png" ContentType="image/png"/>
  <Override PartName="/xl/media/image1104.png" ContentType="image/png"/>
  <Override PartName="/xl/media/image531.png" ContentType="image/png"/>
  <Override PartName="/xl/media/image42.png" ContentType="image/png"/>
  <Override PartName="/xl/media/image336.png" ContentType="image/png"/>
  <Override PartName="/xl/media/image751.png" ContentType="image/png"/>
  <Override PartName="/xl/media/image142.png" ContentType="image/png"/>
  <Override PartName="/xl/media/image458.png" ContentType="image/png"/>
  <Override PartName="/xl/media/image1076.png" ContentType="image/png"/>
  <Override PartName="/xl/media/image1105.png" ContentType="image/png"/>
  <Override PartName="/xl/media/image532.png" ContentType="image/png"/>
  <Override PartName="/xl/media/image1150.png" ContentType="image/png"/>
  <Override PartName="/xl/media/image43.png" ContentType="image/png"/>
  <Override PartName="/xl/media/image337.png" ContentType="image/png"/>
  <Override PartName="/xl/media/image752.png" ContentType="image/png"/>
  <Override PartName="/xl/media/image143.png" ContentType="image/png"/>
  <Override PartName="/xl/media/image955.jpeg" ContentType="image/jpeg"/>
  <Override PartName="/xl/media/image459.png" ContentType="image/png"/>
  <Override PartName="/xl/media/image1077.png" ContentType="image/png"/>
  <Override PartName="/xl/media/image1106.png" ContentType="image/png"/>
  <Override PartName="/xl/media/image721.png" ContentType="image/png"/>
  <Override PartName="/xl/media/image889.jpeg" ContentType="image/jpeg"/>
  <Override PartName="/xl/media/image918.jpeg" ContentType="image/jpeg"/>
  <Override PartName="/xl/media/image894.jpeg" ContentType="image/jpeg"/>
  <Override PartName="/xl/media/image118.png" ContentType="image/png"/>
  <Override PartName="/xl/media/image1151.png" ContentType="image/png"/>
  <Override PartName="/xl/media/image533.png" ContentType="image/png"/>
  <Override PartName="/xl/media/image44.png" ContentType="image/png"/>
  <Override PartName="/xl/media/image338.png" ContentType="image/png"/>
  <Override PartName="/xl/media/image753.png" ContentType="image/png"/>
  <Override PartName="/xl/media/image144.png" ContentType="image/png"/>
  <Override PartName="/xl/media/image1078.png" ContentType="image/png"/>
  <Override PartName="/xl/media/image1107.png" ContentType="image/png"/>
  <Override PartName="/xl/media/image892.jpeg" ContentType="image/jpeg"/>
  <Override PartName="/xl/media/image534.png" ContentType="image/png"/>
  <Override PartName="/xl/media/image1152.png" ContentType="image/png"/>
  <Override PartName="/xl/media/image45.png" ContentType="image/png"/>
  <Override PartName="/xl/media/image339.png" ContentType="image/png"/>
  <Override PartName="/xl/media/image754.png" ContentType="image/png"/>
  <Override PartName="/xl/media/image145.png" ContentType="image/png"/>
  <Override PartName="/xl/media/image1079.png" ContentType="image/png"/>
  <Override PartName="/xl/media/image1108.png" ContentType="image/png"/>
  <Override PartName="/xl/media/image560.png" ContentType="image/png"/>
  <Override PartName="/xl/media/image71.png" ContentType="image/png"/>
  <Override PartName="/xl/media/image190.png" ContentType="image/png"/>
  <Override PartName="/xl/media/image535.png" ContentType="image/png"/>
  <Override PartName="/xl/media/image1153.png" ContentType="image/png"/>
  <Override PartName="/xl/media/image46.png" ContentType="image/png"/>
  <Override PartName="/xl/media/image903.jpeg" ContentType="image/jpeg"/>
  <Override PartName="/xl/media/image146.png" ContentType="image/png"/>
  <Override PartName="/xl/media/image1109.png" ContentType="image/png"/>
  <Override PartName="/xl/media/image561.png" ContentType="image/png"/>
  <Override PartName="/xl/media/image72.png" ContentType="image/png"/>
  <Override PartName="/xl/media/image460.png" ContentType="image/png"/>
  <Override PartName="/xl/media/image1008.png" ContentType="image/png"/>
  <Override PartName="/xl/media/image417.png" ContentType="image/png"/>
  <Override PartName="/xl/media/image1035.png" ContentType="image/png"/>
  <Override PartName="/xl/media/image904.jpeg" ContentType="image/jpeg"/>
  <Override PartName="/xl/media/image1011.png" ContentType="image/png"/>
  <Override PartName="/xl/media/image571.png" ContentType="image/png"/>
  <Override PartName="/xl/media/image82.png" ContentType="image/png"/>
  <Override PartName="/xl/media/image370.png" ContentType="image/png"/>
  <Override PartName="/xl/media/image209.png" ContentType="image/png"/>
  <Override PartName="/xl/media/image595.png" ContentType="image/png"/>
  <Override PartName="/xl/media/image624.png" ContentType="image/png"/>
  <Override PartName="/xl/media/image824.png" ContentType="image/png"/>
  <Override PartName="/xl/media/image380.png" ContentType="image/png"/>
  <Override PartName="/xl/media/image219.png" ContentType="image/png"/>
  <Override PartName="/xl/media/image634.png" ContentType="image/png"/>
  <Override PartName="/xl/media/image1037.png" ContentType="image/png"/>
  <Override PartName="/xl/media/image419.png" ContentType="image/png"/>
  <Override PartName="/xl/media/image641.jpeg" ContentType="image/jpeg"/>
  <Override PartName="/xl/media/image834.png" ContentType="image/png"/>
  <Override PartName="/xl/media/image390.png" ContentType="image/png"/>
  <Override PartName="/xl/media/image229.png" ContentType="image/png"/>
  <Override PartName="/xl/media/image794.png" ContentType="image/png"/>
  <Override PartName="/xl/media/image230.png" ContentType="image/png"/>
  <Override PartName="/xl/media/image795.png" ContentType="image/png"/>
  <Override PartName="/xl/media/image231.png" ContentType="image/png"/>
  <Override PartName="/xl/media/image1047.png" ContentType="image/png"/>
  <Override PartName="/xl/media/image429.png" ContentType="image/png"/>
  <Override PartName="/xl/media/image642.jpeg" ContentType="image/jpeg"/>
  <Override PartName="/xl/media/image844.png" ContentType="image/png"/>
  <Override PartName="/xl/media/image236.png" ContentType="image/png"/>
  <Override PartName="/xl/media/image651.png" ContentType="image/png"/>
  <Override PartName="/xl/media/image237.png" ContentType="image/png"/>
  <Override PartName="/xl/media/image652.png" ContentType="image/png"/>
  <Override PartName="/xl/media/image238.png" ContentType="image/png"/>
  <Override PartName="/xl/media/image653.png" ContentType="image/png"/>
  <Override PartName="/xl/media/image239.png" ContentType="image/png"/>
  <Override PartName="/xl/media/image654.png" ContentType="image/png"/>
  <Override PartName="/xl/media/image197.png" ContentType="image/png"/>
  <Override PartName="/xl/media/image850.png" ContentType="image/png"/>
  <Override PartName="/xl/media/image1054.png" ContentType="image/png"/>
  <Override PartName="/xl/media/image436.png" ContentType="image/png"/>
  <Override PartName="/xl/media/image198.png" ContentType="image/png"/>
  <Override PartName="/xl/media/image851.png" ContentType="image/png"/>
  <Override PartName="/xl/media/image1055.png" ContentType="image/png"/>
  <Override PartName="/xl/media/image437.png" ContentType="image/png"/>
  <Override PartName="/xl/media/image199.png" ContentType="image/png"/>
  <Override PartName="/xl/media/image852.png" ContentType="image/png"/>
  <Override PartName="/xl/media/image1056.png" ContentType="image/png"/>
  <Override PartName="/xl/media/image438.png" ContentType="image/png"/>
  <Override PartName="/xl/media/image853.png" ContentType="image/png"/>
  <Override PartName="/xl/media/image1057.png" ContentType="image/png"/>
  <Override PartName="/xl/media/image439.png" ContentType="image/png"/>
  <Override PartName="/xl/media/image643.jpeg" ContentType="image/jpeg"/>
  <Override PartName="/xl/media/image854.png" ContentType="image/png"/>
  <Override PartName="/xl/media/image247.png" ContentType="image/png"/>
  <Override PartName="/xl/media/image662.png" ContentType="image/png"/>
  <Override PartName="/xl/media/image248.png" ContentType="image/png"/>
  <Override PartName="/xl/media/image663.png" ContentType="image/png"/>
  <Override PartName="/xl/media/image249.png" ContentType="image/png"/>
  <Override PartName="/xl/media/image100.png" ContentType="image/png"/>
  <Override PartName="/xl/media/image664.png" ContentType="image/png"/>
  <Override PartName="/xl/media/image860.png" ContentType="image/png"/>
  <Override PartName="/xl/media/image1064.png" ContentType="image/png"/>
  <Override PartName="/xl/media/image446.png" ContentType="image/png"/>
  <Override PartName="/xl/media/image861.png" ContentType="image/png"/>
  <Override PartName="/xl/media/image1065.png" ContentType="image/png"/>
  <Override PartName="/xl/media/image447.png" ContentType="image/png"/>
  <Override PartName="/xl/media/image862.png" ContentType="image/png"/>
  <Override PartName="/xl/media/image1066.png" ContentType="image/png"/>
  <Override PartName="/xl/media/image448.png" ContentType="image/png"/>
  <Override PartName="/xl/media/image863.png" ContentType="image/png"/>
  <Override PartName="/xl/media/image1067.png" ContentType="image/png"/>
  <Override PartName="/xl/media/image449.png" ContentType="image/png"/>
  <Override PartName="/xl/media/image644.jpeg" ContentType="image/jpeg"/>
  <Override PartName="/xl/media/image300.png" ContentType="image/png"/>
  <Override PartName="/xl/media/image864.png" ContentType="image/png"/>
  <Override PartName="/xl/media/image257.png" ContentType="image/png"/>
  <Override PartName="/xl/media/image672.png" ContentType="image/png"/>
  <Override PartName="/xl/media/image701.png" ContentType="image/png"/>
  <Override PartName="/xl/media/image56.png" ContentType="image/png"/>
  <Override PartName="/xl/media/image1163.png" ContentType="image/png"/>
  <Override PartName="/xl/media/image545.png" ContentType="image/png"/>
  <Override PartName="/xl/media/image57.png" ContentType="image/png"/>
  <Override PartName="/xl/media/image1164.png" ContentType="image/png"/>
  <Override PartName="/xl/media/image546.png" ContentType="image/png"/>
  <Override PartName="/xl/media/image961.png" ContentType="image/png"/>
  <Override PartName="/xl/media/image58.png" ContentType="image/png"/>
  <Override PartName="/xl/media/image1165.png" ContentType="image/png"/>
  <Override PartName="/xl/media/image547.png" ContentType="image/png"/>
  <Override PartName="/xl/media/image962.png" ContentType="image/png"/>
  <Override PartName="/xl/media/image59.png" ContentType="image/png"/>
  <Override PartName="/xl/media/image1166.png" ContentType="image/png"/>
  <Override PartName="/xl/media/image548.png" ContentType="image/png"/>
  <Override PartName="/xl/media/image963.png" ContentType="image/png"/>
  <Override PartName="/xl/media/image1167.png" ContentType="image/png"/>
  <Override PartName="/xl/media/image549.png" ContentType="image/png"/>
  <Override PartName="/xl/media/image400.png" ContentType="image/png"/>
  <Override PartName="/xl/media/image964.png" ContentType="image/png"/>
  <Override PartName="/xl/media/image1173.png" ContentType="image/png"/>
  <Override PartName="/xl/media/image66.png" ContentType="image/png"/>
  <Override PartName="/xl/media/image555.png" ContentType="image/png"/>
  <Override PartName="/xl/media/image970.png" ContentType="image/png"/>
  <Override PartName="/xl/media/image1174.png" ContentType="image/png"/>
  <Override PartName="/xl/media/image67.png" ContentType="image/png"/>
  <Override PartName="/xl/media/image556.png" ContentType="image/png"/>
  <Override PartName="/xl/media/image971.png" ContentType="image/png"/>
  <Override PartName="/xl/media/image1175.png" ContentType="image/png"/>
  <Override PartName="/xl/media/image68.png" ContentType="image/png"/>
  <Override PartName="/xl/media/image557.png" ContentType="image/png"/>
  <Override PartName="/xl/media/image972.png" ContentType="image/png"/>
  <Override PartName="/xl/media/image1176.png" ContentType="image/png"/>
  <Override PartName="/xl/media/image69.png" ContentType="image/png"/>
  <Override PartName="/xl/media/image558.png" ContentType="image/png"/>
  <Override PartName="/xl/media/image973.png" ContentType="image/png"/>
  <Override PartName="/xl/media/image1177.png" ContentType="image/png"/>
  <Override PartName="/xl/media/image559.png" ContentType="image/png"/>
  <Override PartName="/xl/media/image410.png" ContentType="image/png"/>
  <Override PartName="/xl/media/image974.png" ContentType="image/png"/>
  <Override PartName="/xl/media/image76.png" ContentType="image/png"/>
  <Override PartName="/xl/media/image1183.png" ContentType="image/png"/>
  <Override PartName="/xl/media/image565.png" ContentType="image/png"/>
  <Override PartName="/xl/media/image980.png" ContentType="image/png"/>
  <Override PartName="/xl/media/image1184.png" ContentType="image/png"/>
  <Override PartName="/xl/media/image77.png" ContentType="image/png"/>
  <Override PartName="/xl/media/image566.png" ContentType="image/png"/>
  <Override PartName="/xl/media/image981.png" ContentType="image/png"/>
  <Override PartName="/xl/media/image1185.png" ContentType="image/png"/>
  <Override PartName="/xl/media/image78.png" ContentType="image/png"/>
  <Override PartName="/xl/media/image567.png" ContentType="image/png"/>
  <Override PartName="/xl/media/image982.png" ContentType="image/png"/>
  <Override PartName="/xl/media/image79.png" ContentType="image/png"/>
  <Override PartName="/xl/media/image1186.png" ContentType="image/png"/>
  <Override PartName="/xl/media/image568.png" ContentType="image/png"/>
  <Override PartName="/xl/media/image983.png" ContentType="image/png"/>
  <Override PartName="/xl/media/image1187.png" ContentType="image/png"/>
  <Override PartName="/xl/media/image569.png" ContentType="image/png"/>
  <Override PartName="/xl/media/image420.png" ContentType="image/png"/>
  <Override PartName="/xl/media/image984.png" ContentType="image/png"/>
  <Override PartName="/xl/media/image86.png" ContentType="image/png"/>
  <Override PartName="/xl/media/image1193.png" ContentType="image/png"/>
  <Override PartName="/xl/media/image575.png" ContentType="image/png"/>
  <Override PartName="/xl/media/image1222.png" ContentType="image/png"/>
  <Override PartName="/xl/media/image604.png" ContentType="image/png"/>
  <Override PartName="/xl/media/image990.png" ContentType="image/png"/>
  <Override PartName="/xl/media/image87.png" ContentType="image/png"/>
  <Override PartName="/xl/media/image1194.png" ContentType="image/png"/>
  <Override PartName="/xl/media/image576.png" ContentType="image/png"/>
  <Override PartName="/xl/media/image1223.png" ContentType="image/png"/>
  <Override PartName="/xl/media/image605.png" ContentType="image/png"/>
  <Override PartName="/xl/media/image991.png" ContentType="image/png"/>
  <Override PartName="/xl/media/image1195.png" ContentType="image/png"/>
  <Override PartName="/xl/media/image88.png" ContentType="image/png"/>
  <Override PartName="/xl/media/image577.png" ContentType="image/png"/>
  <Override PartName="/xl/media/image992.png" ContentType="image/png"/>
  <Override PartName="/xl/media/image1224.png" ContentType="image/png"/>
  <Override PartName="/xl/media/image606.png" ContentType="image/png"/>
  <Override PartName="/xl/media/image1.jpeg" ContentType="image/jpeg"/>
  <Override PartName="/xl/media/image89.png" ContentType="image/png"/>
  <Override PartName="/xl/media/image1196.png" ContentType="image/png"/>
  <Override PartName="/xl/media/image578.png" ContentType="image/png"/>
  <Override PartName="/xl/media/image607.png" ContentType="image/png"/>
  <Override PartName="/xl/media/image993.png" ContentType="image/png"/>
  <Override PartName="/xl/media/image1197.png" ContentType="image/png"/>
  <Override PartName="/xl/media/image579.png" ContentType="image/png"/>
  <Override PartName="/xl/media/image1226.png" ContentType="image/png"/>
  <Override PartName="/xl/media/image608.png" ContentType="image/png"/>
  <Override PartName="/xl/media/image994.png" ContentType="image/png"/>
  <Override PartName="/xl/media/image430.png" ContentType="image/png"/>
  <Override PartName="/xl/media/image96.png" ContentType="image/png"/>
  <Override PartName="/xl/media/image585.png" ContentType="image/png"/>
  <Override PartName="/xl/media/image614.png" ContentType="image/png"/>
  <Override PartName="/xl/media/image97.png" ContentType="image/png"/>
  <Override PartName="/xl/media/image586.png" ContentType="image/png"/>
  <Override PartName="/xl/media/image615.png" ContentType="image/png"/>
  <Override PartName="/xl/media/image98.png" ContentType="image/png"/>
  <Override PartName="/xl/media/image587.png" ContentType="image/png"/>
  <Override PartName="/xl/media/image616.png" ContentType="image/png"/>
  <Override PartName="/xl/media/image99.png" ContentType="image/png"/>
  <Override PartName="/xl/media/image588.png" ContentType="image/png"/>
  <Override PartName="/xl/media/image617.png" ContentType="image/png"/>
  <Override PartName="/xl/media/image589.png" ContentType="image/png"/>
  <Override PartName="/xl/media/image618.png" ContentType="image/png"/>
  <Override PartName="/xl/media/image596.png" ContentType="image/png"/>
  <Override PartName="/xl/media/image625.png" ContentType="image/png"/>
  <Override PartName="/xl/media/image597.png" ContentType="image/png"/>
  <Override PartName="/xl/media/image626.png" ContentType="image/png"/>
  <Override PartName="/xl/media/image598.png" ContentType="image/png"/>
  <Override PartName="/xl/media/image627.png" ContentType="image/png"/>
  <Override PartName="/xl/media/image599.png" ContentType="image/png"/>
  <Override PartName="/xl/media/image628.png" ContentType="image/png"/>
  <Override PartName="/xl/media/image1227.png" ContentType="image/png"/>
  <Override PartName="/xl/media/image609.png" ContentType="image/png"/>
  <Override PartName="/xl/media/image995.png" ContentType="image/png"/>
  <Override PartName="/xl/media/image431.png" ContentType="image/png"/>
  <Override PartName="/xl/media/image619.png" ContentType="image/png"/>
  <Override PartName="/xl/media/image629.png" ContentType="image/png"/>
  <Override PartName="/xl/media/image635.png" ContentType="image/png"/>
  <Override PartName="/xl/media/image636.png" ContentType="image/png"/>
  <Override PartName="/xl/media/image637.png" ContentType="image/png"/>
  <Override PartName="/xl/media/image638.png" ContentType="image/png"/>
  <Override PartName="/xl/media/image639.png" ContentType="image/png"/>
  <Override PartName="/xl/media/image649.png" ContentType="image/png"/>
  <Override PartName="/xl/media/image655.png" ContentType="image/png"/>
  <Override PartName="/xl/media/image656.png" ContentType="image/png"/>
  <Override PartName="/xl/media/image657.png" ContentType="image/png"/>
  <Override PartName="/xl/media/image658.png" ContentType="image/png"/>
  <Override PartName="/xl/media/image659.png" ContentType="image/png"/>
  <Override PartName="/xl/media/image101.png" ContentType="image/png"/>
  <Override PartName="/xl/media/image665.png" ContentType="image/png"/>
  <Override PartName="/xl/media/image102.png" ContentType="image/png"/>
  <Override PartName="/xl/media/image666.png" ContentType="image/png"/>
  <Override PartName="/xl/media/image103.png" ContentType="image/png"/>
  <Override PartName="/xl/media/image667.png" ContentType="image/png"/>
  <Override PartName="/xl/media/image104.png" ContentType="image/png"/>
  <Override PartName="/xl/media/image668.png" ContentType="image/png"/>
  <Override PartName="/xl/media/image105.png" ContentType="image/png"/>
  <Override PartName="/xl/media/image669.png" ContentType="image/png"/>
  <Override PartName="/xl/media/image111.png" ContentType="image/png"/>
  <Override PartName="/xl/media/image675.png" ContentType="image/png"/>
  <Override PartName="/xl/media/image704.png" ContentType="image/png"/>
  <Override PartName="/xl/media/image112.png" ContentType="image/png"/>
  <Override PartName="/xl/media/image676.png" ContentType="image/png"/>
  <Override PartName="/xl/media/image705.png" ContentType="image/png"/>
  <Override PartName="/xl/media/image113.png" ContentType="image/png"/>
  <Override PartName="/xl/media/image677.png" ContentType="image/png"/>
  <Override PartName="/xl/media/image706.png" ContentType="image/png"/>
  <Override PartName="/xl/media/image114.png" ContentType="image/png"/>
  <Override PartName="/xl/media/image678.png" ContentType="image/png"/>
  <Override PartName="/xl/media/image707.png" ContentType="image/png"/>
  <Override PartName="/xl/media/image115.png" ContentType="image/png"/>
  <Override PartName="/xl/media/image679.png" ContentType="image/png"/>
  <Override PartName="/xl/media/image708.png" ContentType="image/png"/>
  <Override PartName="/xl/media/image121.png" ContentType="image/png"/>
  <Override PartName="/xl/media/image685.png" ContentType="image/png"/>
  <Override PartName="/xl/media/image122.png" ContentType="image/png"/>
  <Override PartName="/xl/media/image686.png" ContentType="image/png"/>
  <Override PartName="/xl/media/image123.png" ContentType="image/png"/>
  <Override PartName="/xl/media/image687.png" ContentType="image/png"/>
  <Override PartName="/xl/media/image124.png" ContentType="image/png"/>
  <Override PartName="/xl/media/image688.png" ContentType="image/png"/>
  <Override PartName="/xl/media/image125.png" ContentType="image/png"/>
  <Override PartName="/xl/media/image689.png" ContentType="image/png"/>
  <Override PartName="/xl/media/image132.png" ContentType="image/png"/>
  <Override PartName="/xl/media/image696.png" ContentType="image/png"/>
  <Override PartName="/xl/media/image725.png" ContentType="image/png"/>
  <Override PartName="/xl/media/image133.png" ContentType="image/png"/>
  <Override PartName="/xl/media/image697.png" ContentType="image/png"/>
  <Override PartName="/xl/media/image726.png" ContentType="image/png"/>
  <Override PartName="/xl/media/image134.png" ContentType="image/png"/>
  <Override PartName="/xl/media/image698.png" ContentType="image/png"/>
  <Override PartName="/xl/media/image727.png" ContentType="image/png"/>
  <Override PartName="/xl/media/image135.png" ContentType="image/png"/>
  <Override PartName="/xl/media/image699.png" ContentType="image/png"/>
  <Override PartName="/xl/media/image728.png" ContentType="image/png"/>
  <Override PartName="/xl/media/image709.png" ContentType="image/png"/>
  <Override PartName="/xl/media/image713.jpeg" ContentType="image/jpeg"/>
  <Override PartName="/xl/media/image849.png" ContentType="image/png"/>
  <Override PartName="/xl/media/image714.jpeg" ContentType="image/jpeg"/>
  <Override PartName="/xl/media/image859.png" ContentType="image/png"/>
  <Override PartName="/xl/media/image716.jpeg" ContentType="image/jpeg"/>
  <Override PartName="/xl/media/image315.png" ContentType="image/png"/>
  <Override PartName="/xl/media/image879.png" ContentType="image/png"/>
  <Override PartName="/xl/media/image717.jpeg" ContentType="image/jpeg"/>
  <Override PartName="/xl/media/image718.jpeg" ContentType="image/jpeg"/>
  <Override PartName="/xl/media/image928.png" ContentType="image/png"/>
  <Override PartName="/xl/media/image719.jpeg" ContentType="image/jpeg"/>
  <Override PartName="/xl/media/image938.png" ContentType="image/png"/>
  <Override PartName="/xl/media/image720.jpeg" ContentType="image/jpeg"/>
  <Override PartName="/xl/media/image729.png" ContentType="image/png"/>
  <Override PartName="/xl/media/image735.png" ContentType="image/png"/>
  <Override PartName="/xl/media/image736.png" ContentType="image/png"/>
  <Override PartName="/xl/media/image737.png" ContentType="image/png"/>
  <Override PartName="/xl/media/image738.png" ContentType="image/png"/>
  <Override PartName="/xl/media/image739.png" ContentType="image/png"/>
  <Override PartName="/xl/media/image745.png" ContentType="image/png"/>
  <Override PartName="/xl/media/image746.png" ContentType="image/png"/>
  <Override PartName="/xl/media/image747.png" ContentType="image/png"/>
  <Override PartName="/xl/media/image748.png" ContentType="image/png"/>
  <Override PartName="/xl/media/image749.png" ContentType="image/png"/>
  <Override PartName="/xl/media/image755.png" ContentType="image/png"/>
  <Override PartName="/xl/media/image756.png" ContentType="image/png"/>
  <Override PartName="/xl/media/image757.png" ContentType="image/png"/>
  <Override PartName="/xl/media/image758.png" ContentType="image/png"/>
  <Override PartName="/xl/media/image759.png" ContentType="image/png"/>
  <Override PartName="/xl/media/image201.png" ContentType="image/png"/>
  <Override PartName="/xl/media/image765.png" ContentType="image/png"/>
  <Override PartName="/xl/media/image202.png" ContentType="image/png"/>
  <Override PartName="/xl/media/image766.png" ContentType="image/png"/>
  <Override PartName="/xl/media/image203.png" ContentType="image/png"/>
  <Override PartName="/xl/media/image767.png" ContentType="image/png"/>
  <Override PartName="/xl/media/image204.png" ContentType="image/png"/>
  <Override PartName="/xl/media/image768.png" ContentType="image/png"/>
  <Override PartName="/xl/media/image205.png" ContentType="image/png"/>
  <Override PartName="/xl/media/image769.png" ContentType="image/png"/>
  <Override PartName="/xl/media/image211.png" ContentType="image/png"/>
  <Override PartName="/xl/media/image775.png" ContentType="image/png"/>
  <Override PartName="/xl/media/image212.png" ContentType="image/png"/>
  <Override PartName="/xl/media/image776.png" ContentType="image/png"/>
  <Override PartName="/xl/media/image213.png" ContentType="image/png"/>
  <Override PartName="/xl/media/image777.png" ContentType="image/png"/>
  <Override PartName="/xl/media/image214.png" ContentType="image/png"/>
  <Override PartName="/xl/media/image778.png" ContentType="image/png"/>
  <Override PartName="/xl/media/image215.png" ContentType="image/png"/>
  <Override PartName="/xl/media/image779.png" ContentType="image/png"/>
  <Override PartName="/xl/media/image221.png" ContentType="image/png"/>
  <Override PartName="/xl/media/image785.png" ContentType="image/png"/>
  <Override PartName="/xl/media/image814.png" ContentType="image/png"/>
  <Override PartName="/xl/media/image222.png" ContentType="image/png"/>
  <Override PartName="/xl/media/image786.png" ContentType="image/png"/>
  <Override PartName="/xl/media/image815.png" ContentType="image/png"/>
  <Override PartName="/xl/media/image223.png" ContentType="image/png"/>
  <Override PartName="/xl/media/image787.png" ContentType="image/png"/>
  <Override PartName="/xl/media/image816.png" ContentType="image/png"/>
  <Override PartName="/xl/media/image224.png" ContentType="image/png"/>
  <Override PartName="/xl/media/image788.png" ContentType="image/png"/>
  <Override PartName="/xl/media/image817.png" ContentType="image/png"/>
  <Override PartName="/xl/media/image225.png" ContentType="image/png"/>
  <Override PartName="/xl/media/image789.png" ContentType="image/png"/>
  <Override PartName="/xl/media/image818.png" ContentType="image/png"/>
  <Override PartName="/xl/media/image232.png" ContentType="image/png"/>
  <Override PartName="/xl/media/image796.png" ContentType="image/png"/>
  <Override PartName="/xl/media/image825.png" ContentType="image/png"/>
  <Override PartName="/xl/media/image233.png" ContentType="image/png"/>
  <Override PartName="/xl/media/image797.png" ContentType="image/png"/>
  <Override PartName="/xl/media/image826.png" ContentType="image/png"/>
  <Override PartName="/xl/media/image234.png" ContentType="image/png"/>
  <Override PartName="/xl/media/image798.png" ContentType="image/png"/>
  <Override PartName="/xl/media/image827.png" ContentType="image/png"/>
  <Override PartName="/xl/media/image235.png" ContentType="image/png"/>
  <Override PartName="/xl/media/image799.png" ContentType="image/png"/>
  <Override PartName="/xl/media/image828.png" ContentType="image/png"/>
  <Override PartName="/xl/media/image809.png" ContentType="image/png"/>
  <Override PartName="/xl/media/image819.png" ContentType="image/png"/>
  <Override PartName="/xl/media/image829.png" ContentType="image/png"/>
  <Override PartName="/xl/media/image835.png" ContentType="image/png"/>
  <Override PartName="/xl/media/image836.png" ContentType="image/png"/>
  <Override PartName="/xl/media/image837.png" ContentType="image/png"/>
  <Override PartName="/xl/media/image838.png" ContentType="image/png"/>
  <Override PartName="/xl/media/image839.png" ContentType="image/png"/>
  <Override PartName="/xl/media/image845.png" ContentType="image/png"/>
  <Override PartName="/xl/media/image846.png" ContentType="image/png"/>
  <Override PartName="/xl/media/image847.png" ContentType="image/png"/>
  <Override PartName="/xl/media/image848.png" ContentType="image/png"/>
  <Override PartName="/xl/media/image855.png" ContentType="image/png"/>
  <Override PartName="/xl/media/image856.png" ContentType="image/png"/>
  <Override PartName="/xl/media/image857.png" ContentType="image/png"/>
  <Override PartName="/xl/media/image858.png" ContentType="image/png"/>
  <Override PartName="/xl/media/image301.png" ContentType="image/png"/>
  <Override PartName="/xl/media/image865.png" ContentType="image/png"/>
  <Override PartName="/xl/media/image302.png" ContentType="image/png"/>
  <Override PartName="/xl/media/image866.png" ContentType="image/png"/>
  <Override PartName="/xl/media/image303.png" ContentType="image/png"/>
  <Override PartName="/xl/media/image867.png" ContentType="image/png"/>
  <Override PartName="/xl/media/image311.png" ContentType="image/png"/>
  <Override PartName="/xl/media/image875.png" ContentType="image/png"/>
  <Override PartName="/xl/media/image312.png" ContentType="image/png"/>
  <Override PartName="/xl/media/image876.png" ContentType="image/png"/>
  <Override PartName="/xl/media/image313.png" ContentType="image/png"/>
  <Override PartName="/xl/media/image877.png" ContentType="image/png"/>
  <Override PartName="/xl/media/image314.png" ContentType="image/png"/>
  <Override PartName="/xl/media/image878.png" ContentType="image/png"/>
  <Override PartName="/xl/media/image321.png" ContentType="image/png"/>
  <Override PartName="/xl/media/image885.png" ContentType="image/png"/>
  <Override PartName="/xl/media/image322.png" ContentType="image/png"/>
  <Override PartName="/xl/media/image886.png" ContentType="image/png"/>
  <Override PartName="/xl/media/image323.png" ContentType="image/png"/>
  <Override PartName="/xl/media/image887.png" ContentType="image/png"/>
  <Override PartName="/xl/media/image324.png" ContentType="image/png"/>
  <Override PartName="/xl/media/image888.png" ContentType="image/png"/>
  <Override PartName="/xl/media/image148.png" ContentType="image/png"/>
  <Override PartName="/xl/media/image897.jpeg" ContentType="image/jpeg"/>
  <Override PartName="/xl/media/image158.png" ContentType="image/png"/>
  <Override PartName="/xl/media/image811.png" ContentType="image/png"/>
  <Override PartName="/xl/media/image898.jpeg" ContentType="image/jpeg"/>
  <Override PartName="/xl/media/image821.png" ContentType="image/png"/>
  <Override PartName="/xl/media/image168.png" ContentType="image/png"/>
  <Override PartName="/xl/media/image899.jpeg" ContentType="image/jpeg"/>
  <Override PartName="/xl/media/image909.jpeg" ContentType="image/jpeg"/>
  <Override PartName="/xl/media/image1061.png" ContentType="image/png"/>
  <Override PartName="/xl/media/image443.png" ContentType="image/png"/>
  <Override PartName="/xl/media/image912.jpeg" ContentType="image/jpeg"/>
  <Override PartName="/xl/media/image1062.png" ContentType="image/png"/>
  <Override PartName="/xl/media/image444.png" ContentType="image/png"/>
  <Override PartName="/xl/media/image913.jpeg" ContentType="image/jpeg"/>
  <Override PartName="/xl/media/image1101.png" ContentType="image/png"/>
  <Override PartName="/xl/media/image1072.png" ContentType="image/png"/>
  <Override PartName="/xl/media/image454.png" ContentType="image/png"/>
  <Override PartName="/xl/media/image1082.png" ContentType="image/png"/>
  <Override PartName="/xl/media/image46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Zoid" sheetId="1" state="visible" r:id="rId3"/>
    <sheet name="Pilot" sheetId="2" state="visible" r:id="rId4"/>
    <sheet name="Zoid Upgrades" sheetId="3" state="visible" r:id="rId5"/>
    <sheet name="Dashboard (DO NOT TOUCH)" sheetId="4" state="visible" r:id="rId6"/>
    <sheet name="Stats" sheetId="5" state="visible" r:id="rId7"/>
    <sheet name="Zoid List" sheetId="6" state="visible" r:id="rId8"/>
    <sheet name="Armaments" sheetId="7" state="visible" r:id="rId9"/>
    <sheet name="Organoid" sheetId="8" state="visible" r:id="rId10"/>
    <sheet name="Zoid Abilities" sheetId="9" state="visible" r:id="rId11"/>
    <sheet name="Zoid_Gifs" sheetId="10" state="visible" r:id="rId12"/>
    <sheet name="Feats" sheetId="11" state="visible" r:id="rId13"/>
  </sheets>
  <definedNames>
    <definedName function="false" hidden="false" name="Assist" vbProcedure="false">#REF!</definedName>
    <definedName function="false" hidden="false" name="WeaponAndAssist" vbProcedure="false">Armaments!$A$2:$A$80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<sst xmlns="http://schemas.openxmlformats.org/spreadsheetml/2006/main" count="4603" uniqueCount="2112">
  <si>
    <t xml:space="preserve">Rest:</t>
  </si>
  <si>
    <t xml:space="preserve">Pilot Name:</t>
  </si>
  <si>
    <t xml:space="preserve">INSERT NAME</t>
  </si>
  <si>
    <t xml:space="preserve">- - - - - - </t>
  </si>
  <si>
    <t xml:space="preserve">Zoid:</t>
  </si>
  <si>
    <t xml:space="preserve">Saberlion</t>
  </si>
  <si>
    <t xml:space="preserve">- - - - - -</t>
  </si>
  <si>
    <t xml:space="preserve">Repair:</t>
  </si>
  <si>
    <t xml:space="preserve">Type:</t>
  </si>
  <si>
    <t xml:space="preserve">Size:</t>
  </si>
  <si>
    <t xml:space="preserve">Color:</t>
  </si>
  <si>
    <t xml:space="preserve">Base</t>
  </si>
  <si>
    <t xml:space="preserve">Level Required:</t>
  </si>
  <si>
    <t xml:space="preserve">Pilot Level:</t>
  </si>
  <si>
    <t xml:space="preserve">Bonus Levels:</t>
  </si>
  <si>
    <t xml:space="preserve">Pilot Style:</t>
  </si>
  <si>
    <t xml:space="preserve">FIGHTER</t>
  </si>
  <si>
    <t xml:space="preserve">STATS</t>
  </si>
  <si>
    <t xml:space="preserve">BASE</t>
  </si>
  <si>
    <t xml:space="preserve">WITH PILOT TOTAL</t>
  </si>
  <si>
    <t xml:space="preserve">CURRENT</t>
  </si>
  <si>
    <t xml:space="preserve">SHIELDS</t>
  </si>
  <si>
    <t xml:space="preserve">Damage to Shields</t>
  </si>
  <si>
    <t xml:space="preserve">Health: </t>
  </si>
  <si>
    <t xml:space="preserve">Armor (to get Hit):</t>
  </si>
  <si>
    <t xml:space="preserve">Defense Up</t>
  </si>
  <si>
    <t xml:space="preserve">Defense Down</t>
  </si>
  <si>
    <t xml:space="preserve">Defense (damage blocked): </t>
  </si>
  <si>
    <t xml:space="preserve">Speed: </t>
  </si>
  <si>
    <t xml:space="preserve">Organoid:</t>
  </si>
  <si>
    <t xml:space="preserve">Reaction: </t>
  </si>
  <si>
    <t xml:space="preserve">Level:</t>
  </si>
  <si>
    <t xml:space="preserve">Range: </t>
  </si>
  <si>
    <t xml:space="preserve">Black</t>
  </si>
  <si>
    <t xml:space="preserve">Carry Capacity</t>
  </si>
  <si>
    <t xml:space="preserve">Standard Weapon Range:</t>
  </si>
  <si>
    <t xml:space="preserve">Current Carry Load</t>
  </si>
  <si>
    <t xml:space="preserve">ACTIONS</t>
  </si>
  <si>
    <t xml:space="preserve">FIXED WEAPONS</t>
  </si>
  <si>
    <t xml:space="preserve">Weapon 1</t>
  </si>
  <si>
    <t xml:space="preserve">Upgrades to Damage: </t>
  </si>
  <si>
    <t xml:space="preserve">To Hit Increase:</t>
  </si>
  <si>
    <t xml:space="preserve">Speed Increase:</t>
  </si>
  <si>
    <t xml:space="preserve">Vent</t>
  </si>
  <si>
    <t xml:space="preserve">Reaction Increase: </t>
  </si>
  <si>
    <t xml:space="preserve">Range Increase: </t>
  </si>
  <si>
    <t xml:space="preserve">Weapon 2</t>
  </si>
  <si>
    <t xml:space="preserve">Weapon 3</t>
  </si>
  <si>
    <t xml:space="preserve">Weapon 4</t>
  </si>
  <si>
    <t xml:space="preserve">Speed:</t>
  </si>
  <si>
    <t xml:space="preserve">On/Off:</t>
  </si>
  <si>
    <t xml:space="preserve">EQUIPMENT SLOTS</t>
  </si>
  <si>
    <t xml:space="preserve">REMOVABLE EQUIPMENT</t>
  </si>
  <si>
    <t xml:space="preserve">- - - - -</t>
  </si>
  <si>
    <t xml:space="preserve">Abilities</t>
  </si>
  <si>
    <t xml:space="preserve">Description</t>
  </si>
  <si>
    <t xml:space="preserve">Skill 1</t>
  </si>
  <si>
    <t xml:space="preserve">Skill 2</t>
  </si>
  <si>
    <t xml:space="preserve">Skill 3</t>
  </si>
  <si>
    <t xml:space="preserve">Skill 4</t>
  </si>
  <si>
    <t xml:space="preserve">Skill 5</t>
  </si>
  <si>
    <t xml:space="preserve">Skill 6</t>
  </si>
  <si>
    <t xml:space="preserve">Name:</t>
  </si>
  <si>
    <t xml:space="preserve">Inventory</t>
  </si>
  <si>
    <t xml:space="preserve">Gold:</t>
  </si>
  <si>
    <t xml:space="preserve">Physical:</t>
  </si>
  <si>
    <t xml:space="preserve">Mental:</t>
  </si>
  <si>
    <t xml:space="preserve">Social:</t>
  </si>
  <si>
    <t xml:space="preserve">Personality:</t>
  </si>
  <si>
    <t xml:space="preserve">Zoid Pilot Style:</t>
  </si>
  <si>
    <t xml:space="preserve">Current Zoid:</t>
  </si>
  <si>
    <t xml:space="preserve">ZOID ABILITIES</t>
  </si>
  <si>
    <t xml:space="preserve">INACTIVE ABILITIES</t>
  </si>
  <si>
    <t xml:space="preserve">Zi Database</t>
  </si>
  <si>
    <t xml:space="preserve">Lion Type 1</t>
  </si>
  <si>
    <t xml:space="preserve">- - - - - - - - - -</t>
  </si>
  <si>
    <t xml:space="preserve">Feats</t>
  </si>
  <si>
    <t xml:space="preserve">Berserk Fury</t>
  </si>
  <si>
    <t xml:space="preserve">Liger Zero</t>
  </si>
  <si>
    <t xml:space="preserve">Zoid 4</t>
  </si>
  <si>
    <t xml:space="preserve">Zoid 5</t>
  </si>
  <si>
    <t xml:space="preserve">Zoid 6</t>
  </si>
  <si>
    <t xml:space="preserve">Zoid 7</t>
  </si>
  <si>
    <t xml:space="preserve">Zoid 8</t>
  </si>
  <si>
    <t xml:space="preserve">Zoid Upgrades</t>
  </si>
  <si>
    <t xml:space="preserve">5000x</t>
  </si>
  <si>
    <t xml:space="preserve">Points (X/5)</t>
  </si>
  <si>
    <t xml:space="preserve">Total Bonus</t>
  </si>
  <si>
    <t xml:space="preserve">Speed</t>
  </si>
  <si>
    <t xml:space="preserve">+30/point</t>
  </si>
  <si>
    <t xml:space="preserve">Reaction</t>
  </si>
  <si>
    <t xml:space="preserve">+1/point</t>
  </si>
  <si>
    <t xml:space="preserve">Defense</t>
  </si>
  <si>
    <t xml:space="preserve">+5/point</t>
  </si>
  <si>
    <t xml:space="preserve">Weapon Weight</t>
  </si>
  <si>
    <t xml:space="preserve">+10/point</t>
  </si>
  <si>
    <t xml:space="preserve">Max 5 points in each slot</t>
  </si>
  <si>
    <t xml:space="preserve">Fixed Weapons</t>
  </si>
  <si>
    <t xml:space="preserve">10,000x</t>
  </si>
  <si>
    <t xml:space="preserve">Point (X/5)</t>
  </si>
  <si>
    <t xml:space="preserve">Weapon Name</t>
  </si>
  <si>
    <t xml:space="preserve">Only Weapons can be upgrade, not other units like an Energy Shield or Smoke Unit</t>
  </si>
  <si>
    <t xml:space="preserve">F1 Damage</t>
  </si>
  <si>
    <t xml:space="preserve">+20/point</t>
  </si>
  <si>
    <t xml:space="preserve">F1 To Hit</t>
  </si>
  <si>
    <t xml:space="preserve">F2 Damage</t>
  </si>
  <si>
    <t xml:space="preserve">F2 To Hit</t>
  </si>
  <si>
    <t xml:space="preserve">F3 Damage</t>
  </si>
  <si>
    <t xml:space="preserve">F3 To Hit</t>
  </si>
  <si>
    <t xml:space="preserve">F4 Damage</t>
  </si>
  <si>
    <t xml:space="preserve">F4 To Hit</t>
  </si>
  <si>
    <t xml:space="preserve">Upgrades of the same weapon between CAS Units transfer. Frame upgrades also transfer between CAS units. Be sure to enter upgrades in each field they apply.</t>
  </si>
  <si>
    <t xml:space="preserve">This Sheet is set up to track 8 different Zoids (or CAS units)</t>
  </si>
  <si>
    <t xml:space="preserve">Fighting Style</t>
  </si>
  <si>
    <t xml:space="preserve">Tank</t>
  </si>
  <si>
    <t xml:space="preserve">Fighter</t>
  </si>
  <si>
    <t xml:space="preserve">Scout</t>
  </si>
  <si>
    <t xml:space="preserve">Almighty</t>
  </si>
  <si>
    <t xml:space="preserve">Level</t>
  </si>
  <si>
    <t xml:space="preserve">Health</t>
  </si>
  <si>
    <t xml:space="preserve">Armor</t>
  </si>
  <si>
    <t xml:space="preserve">React</t>
  </si>
  <si>
    <t xml:space="preserve">Perception</t>
  </si>
  <si>
    <t xml:space="preserve">To Hit</t>
  </si>
  <si>
    <t xml:space="preserve">Total</t>
  </si>
  <si>
    <t xml:space="preserve">To Hit:</t>
  </si>
  <si>
    <t xml:space="preserve">From equipment</t>
  </si>
  <si>
    <t xml:space="preserve">Weapon 5</t>
  </si>
  <si>
    <t xml:space="preserve">Weapon 6</t>
  </si>
  <si>
    <t xml:space="preserve">Weapon 7</t>
  </si>
  <si>
    <t xml:space="preserve">Weapon 8</t>
  </si>
  <si>
    <t xml:space="preserve">Color</t>
  </si>
  <si>
    <t xml:space="preserve">Range</t>
  </si>
  <si>
    <t xml:space="preserve">Shield</t>
  </si>
  <si>
    <t xml:space="preserve">Damage increase</t>
  </si>
  <si>
    <t xml:space="preserve">White</t>
  </si>
  <si>
    <t xml:space="preserve">Red</t>
  </si>
  <si>
    <t xml:space="preserve">Blue</t>
  </si>
  <si>
    <t xml:space="preserve">Name 1</t>
  </si>
  <si>
    <t xml:space="preserve">Base Zoid 2</t>
  </si>
  <si>
    <t xml:space="preserve">Type 3</t>
  </si>
  <si>
    <t xml:space="preserve">Size 4</t>
  </si>
  <si>
    <t xml:space="preserve">Level Required 5</t>
  </si>
  <si>
    <t xml:space="preserve">Health 6</t>
  </si>
  <si>
    <t xml:space="preserve">Armor 7</t>
  </si>
  <si>
    <t xml:space="preserve">Defense 8</t>
  </si>
  <si>
    <t xml:space="preserve">Speed 9</t>
  </si>
  <si>
    <t xml:space="preserve">Reaction 10</t>
  </si>
  <si>
    <t xml:space="preserve">Range 11</t>
  </si>
  <si>
    <t xml:space="preserve">Carry Capacity 12</t>
  </si>
  <si>
    <t xml:space="preserve">Weapon 1 13</t>
  </si>
  <si>
    <t xml:space="preserve">Effect 2 14</t>
  </si>
  <si>
    <t xml:space="preserve">Damage 1 15</t>
  </si>
  <si>
    <t xml:space="preserve">Type 1 16</t>
  </si>
  <si>
    <t xml:space="preserve">To Hit 1  17</t>
  </si>
  <si>
    <t xml:space="preserve">Active/Passive3 18</t>
  </si>
  <si>
    <t xml:space="preserve">Weapon 2 19</t>
  </si>
  <si>
    <t xml:space="preserve">Effect 3 20</t>
  </si>
  <si>
    <t xml:space="preserve">Damage 2  21</t>
  </si>
  <si>
    <t xml:space="preserve">Type 2 22</t>
  </si>
  <si>
    <t xml:space="preserve">To Hit 2  23</t>
  </si>
  <si>
    <t xml:space="preserve">Shield Health 24</t>
  </si>
  <si>
    <t xml:space="preserve">Speed Increase 25</t>
  </si>
  <si>
    <t xml:space="preserve">to Hit increase 26</t>
  </si>
  <si>
    <t xml:space="preserve">Reaction increase 2 27</t>
  </si>
  <si>
    <t xml:space="preserve">Range increase 28</t>
  </si>
  <si>
    <t xml:space="preserve">Active/Passive 29</t>
  </si>
  <si>
    <t xml:space="preserve">Weapon 3 30</t>
  </si>
  <si>
    <t xml:space="preserve">Effect 4 31</t>
  </si>
  <si>
    <t xml:space="preserve">Damage 3 32</t>
  </si>
  <si>
    <t xml:space="preserve">Type 3 33</t>
  </si>
  <si>
    <t xml:space="preserve">To Hit 3 34</t>
  </si>
  <si>
    <t xml:space="preserve">Shield Health 2 35</t>
  </si>
  <si>
    <t xml:space="preserve">Speed increase 2 36</t>
  </si>
  <si>
    <t xml:space="preserve">To Hit increase 2 37</t>
  </si>
  <si>
    <t xml:space="preserve">Reaction Increase 38</t>
  </si>
  <si>
    <t xml:space="preserve">Increase Range 39</t>
  </si>
  <si>
    <t xml:space="preserve">Active/Passive 2 40</t>
  </si>
  <si>
    <t xml:space="preserve">Weapon 4 41</t>
  </si>
  <si>
    <t xml:space="preserve">Effect 5 42</t>
  </si>
  <si>
    <t xml:space="preserve">Damage 4 43</t>
  </si>
  <si>
    <t xml:space="preserve">Type 4 44</t>
  </si>
  <si>
    <t xml:space="preserve">To Hit 4 45</t>
  </si>
  <si>
    <t xml:space="preserve">Re-Equip Slot Type 1 46</t>
  </si>
  <si>
    <t xml:space="preserve">Removable Equipment 47</t>
  </si>
  <si>
    <t xml:space="preserve">Effect 6 48</t>
  </si>
  <si>
    <t xml:space="preserve">Damage 5 49</t>
  </si>
  <si>
    <t xml:space="preserve">Damage Type 50</t>
  </si>
  <si>
    <t xml:space="preserve">To Hit 5 51</t>
  </si>
  <si>
    <t xml:space="preserve">Weight 52</t>
  </si>
  <si>
    <t xml:space="preserve">Re-Equip Slot Type 2 53</t>
  </si>
  <si>
    <t xml:space="preserve">Removable Equipment 2 54</t>
  </si>
  <si>
    <t xml:space="preserve">Damage 6 55</t>
  </si>
  <si>
    <t xml:space="preserve">Effect 7 56</t>
  </si>
  <si>
    <t xml:space="preserve">To Hit 6 57</t>
  </si>
  <si>
    <t xml:space="preserve">Type 5 58</t>
  </si>
  <si>
    <t xml:space="preserve">Weight 2 59</t>
  </si>
  <si>
    <t xml:space="preserve">Re-Equip Slot Type 3 60</t>
  </si>
  <si>
    <t xml:space="preserve">Removable Equipment 3 61</t>
  </si>
  <si>
    <t xml:space="preserve">Damage 7 62</t>
  </si>
  <si>
    <t xml:space="preserve">To Hit 7 63</t>
  </si>
  <si>
    <t xml:space="preserve">Weight 3 64</t>
  </si>
  <si>
    <t xml:space="preserve">Re-Equip Slot Type 4 65</t>
  </si>
  <si>
    <t xml:space="preserve">Removable Equipment 4 66</t>
  </si>
  <si>
    <t xml:space="preserve">Damage 8 67</t>
  </si>
  <si>
    <t xml:space="preserve">To Hit 8 68</t>
  </si>
  <si>
    <t xml:space="preserve">Effect 69</t>
  </si>
  <si>
    <t xml:space="preserve">Weight 4. 70</t>
  </si>
  <si>
    <t xml:space="preserve">Defense increase for solo shield  71</t>
  </si>
  <si>
    <t xml:space="preserve">On/off 72</t>
  </si>
  <si>
    <t xml:space="preserve">Zoid Picture Base</t>
  </si>
  <si>
    <t xml:space="preserve">Zoid Picture Red</t>
  </si>
  <si>
    <t xml:space="preserve">Zoid Green 47</t>
  </si>
  <si>
    <t xml:space="preserve">Zoid Blue 48</t>
  </si>
  <si>
    <t xml:space="preserve">Zoid White 49</t>
  </si>
  <si>
    <t xml:space="preserve">Zoid Black 50</t>
  </si>
  <si>
    <t xml:space="preserve">Zoid Purple 51</t>
  </si>
  <si>
    <t xml:space="preserve">Zoid Brown 52</t>
  </si>
  <si>
    <t xml:space="preserve">First attack gif</t>
  </si>
  <si>
    <t xml:space="preserve">Second attack gif</t>
  </si>
  <si>
    <t xml:space="preserve">Third attack gif</t>
  </si>
  <si>
    <t xml:space="preserve">Fourth attack gif</t>
  </si>
  <si>
    <t xml:space="preserve">Weapon 1 Heat</t>
  </si>
  <si>
    <t xml:space="preserve">Weapon 2 Heat</t>
  </si>
  <si>
    <t xml:space="preserve">Weapon 3 Heat</t>
  </si>
  <si>
    <t xml:space="preserve">Weapon 4 Heat</t>
  </si>
  <si>
    <t xml:space="preserve">Column 83</t>
  </si>
  <si>
    <t xml:space="preserve">Zaber Fang Old</t>
  </si>
  <si>
    <t xml:space="preserve">Tiger</t>
  </si>
  <si>
    <t xml:space="preserve">Large</t>
  </si>
  <si>
    <r>
      <rPr>
        <b val="true"/>
        <sz val="11"/>
        <color theme="1"/>
        <rFont val="Arial"/>
        <family val="0"/>
        <charset val="1"/>
      </rPr>
      <t xml:space="preserve">3 Shock Cannon:</t>
    </r>
    <r>
      <rPr>
        <sz val="11"/>
        <color theme="1"/>
        <rFont val="Arial"/>
        <family val="0"/>
        <charset val="1"/>
      </rPr>
      <t xml:space="preserve"> </t>
    </r>
  </si>
  <si>
    <t xml:space="preserve">Chest mounted triple barreled cannon. Targets a single opponent.</t>
  </si>
  <si>
    <t xml:space="preserve">Ranged, Explosive</t>
  </si>
  <si>
    <t xml:space="preserve">20mm:</t>
  </si>
  <si>
    <t xml:space="preserve">Shoulder mounted laser gun. Targets a single opponent. Ranged</t>
  </si>
  <si>
    <t xml:space="preserve">Ranged, Energy</t>
  </si>
  <si>
    <t xml:space="preserve">Laser Machine Gun:</t>
  </si>
  <si>
    <t xml:space="preserve">Chest mounted laser gun. Targets up to two opponents. Two bursts of energy bolts that split that damage between them. </t>
  </si>
  <si>
    <t xml:space="preserve">Killer Saber:</t>
  </si>
  <si>
    <t xml:space="preserve">Front claw attack. Targets a single opponent.</t>
  </si>
  <si>
    <t xml:space="preserve">Melee, Slashing</t>
  </si>
  <si>
    <t xml:space="preserve">Weapon and Assist</t>
  </si>
  <si>
    <t xml:space="preserve">Double Beam Cannon:</t>
  </si>
  <si>
    <t xml:space="preserve">Back mounted removable cannon. Targets a single opponent. (Only usable by Zaber Fang Old) </t>
  </si>
  <si>
    <t xml:space="preserve">12D10</t>
  </si>
  <si>
    <t xml:space="preserve">Assist</t>
  </si>
  <si>
    <t xml:space="preserve">https://drive.google.com/file/d/1QrN6lz-o5Xx2XJOgrZTd3B-jem0QrbCz/view?usp=share_link</t>
  </si>
  <si>
    <t xml:space="preserve">Zaber Fang</t>
  </si>
  <si>
    <r>
      <rPr>
        <b val="true"/>
        <sz val="11"/>
        <color theme="1"/>
        <rFont val="Arial"/>
        <family val="0"/>
        <charset val="1"/>
      </rPr>
      <t xml:space="preserve">3 Barrel Shock Cannon:</t>
    </r>
    <r>
      <rPr>
        <sz val="11"/>
        <color theme="1"/>
        <rFont val="Arial"/>
        <family val="0"/>
        <charset val="1"/>
      </rPr>
      <t xml:space="preserve"> </t>
    </r>
  </si>
  <si>
    <t xml:space="preserve">Chest mounted triple barrled cannon. Targets a single opponent.</t>
  </si>
  <si>
    <t xml:space="preserve">Shoulder mounted lasers. Targets a single opponent.</t>
  </si>
  <si>
    <t xml:space="preserve">Back mounted removable cannon. Targets a single opponent. (Zaber Fang Only) </t>
  </si>
  <si>
    <t xml:space="preserve">12D10 </t>
  </si>
  <si>
    <t xml:space="preserve">Zaber Fang RS</t>
  </si>
  <si>
    <t xml:space="preserve">Chest mounted triple barrel cannon. Targets a single opponent.</t>
  </si>
  <si>
    <t xml:space="preserve">Front claws attack. Targets a single opponent.</t>
  </si>
  <si>
    <t xml:space="preserve">Back mounted removable cannon. Targets a single opponnent. (Zaber Fang Only)</t>
  </si>
  <si>
    <t xml:space="preserve">Energy</t>
  </si>
  <si>
    <t xml:space="preserve">Zaber Fang SS</t>
  </si>
  <si>
    <t xml:space="preserve">3 Barrel Shock Cannon:</t>
  </si>
  <si>
    <t xml:space="preserve">Beam Gun:</t>
  </si>
  <si>
    <t xml:space="preserve">Back mounted energy gun. Targets a single opponent.</t>
  </si>
  <si>
    <t xml:space="preserve">Beam Gatling:</t>
  </si>
  <si>
    <t xml:space="preserve">Target up to two opponents. Shoots two bursts of energy that split the damage. </t>
  </si>
  <si>
    <t xml:space="preserve">Ranged, Energy, Close Range</t>
  </si>
  <si>
    <t xml:space="preserve">Claw attack. Targets a single opponent.</t>
  </si>
  <si>
    <t xml:space="preserve">Zaber Fang AT</t>
  </si>
  <si>
    <t xml:space="preserve">8-Missile Pod:</t>
  </si>
  <si>
    <t xml:space="preserve">Back mounted missile pod. Targets up to four opponents. Shoots four missiles with the damage split between them. </t>
  </si>
  <si>
    <t xml:space="preserve">Ranged, Explosive, Homing</t>
  </si>
  <si>
    <t xml:space="preserve">Bite attack. targets a single opponent</t>
  </si>
  <si>
    <t xml:space="preserve">Melee, Piercing</t>
  </si>
  <si>
    <t xml:space="preserve">Zaber Fang TS</t>
  </si>
  <si>
    <t xml:space="preserve">Short Range Cannon:</t>
  </si>
  <si>
    <t xml:space="preserve">Back mounted cannon. Targets a single opponent. </t>
  </si>
  <si>
    <t xml:space="preserve">Bite attack. Targets a single opponent. </t>
  </si>
  <si>
    <t xml:space="preserve">Proto Zaber</t>
  </si>
  <si>
    <t xml:space="preserve">Triple Impact Cannon:</t>
  </si>
  <si>
    <t xml:space="preserve">Chest mounted cannon. Targets a single opponent. </t>
  </si>
  <si>
    <t xml:space="preserve">Linear Laser Gun:</t>
  </si>
  <si>
    <t xml:space="preserve">Shoulder mounted laser beam gun. Targets a single opponent.</t>
  </si>
  <si>
    <t xml:space="preserve">SR Vulcan:</t>
  </si>
  <si>
    <t xml:space="preserve">Shoulder mounted machine gun. Targets up to two Zoids. Two bursts that deals 5D8 piercing. </t>
  </si>
  <si>
    <t xml:space="preserve">Ranged, Piercing</t>
  </si>
  <si>
    <t xml:space="preserve">Bite attack. Targets a single opponent.</t>
  </si>
  <si>
    <t xml:space="preserve">Double Beam Cannon: back mounted energy cannon. Targets a single opponent. Ranged (Proto Fang Only)</t>
  </si>
  <si>
    <t xml:space="preserve">20D10</t>
  </si>
  <si>
    <t xml:space="preserve">Diablo Tiger</t>
  </si>
  <si>
    <t xml:space="preserve">Medium</t>
  </si>
  <si>
    <t xml:space="preserve">Cyber Cannon:</t>
  </si>
  <si>
    <t xml:space="preserve">Back mounted cannon. Targets a vertical area 30m wide by 60m long. Opponents in the area of effect must make a reaction save against the attack roll. Successful saves take no damage. </t>
  </si>
  <si>
    <t xml:space="preserve">Cyber Claw:</t>
  </si>
  <si>
    <t xml:space="preserve">Claw attack. Targets a single opponent. </t>
  </si>
  <si>
    <t xml:space="preserve">Optical Camouflage:</t>
  </si>
  <si>
    <t xml:space="preserve">Stealth generator. Self targeting stealth field. Turn "invisible". Lasts for 5 turns. Disadvatage on attack rolls against you. Advantage on stealth cheacks.</t>
  </si>
  <si>
    <t xml:space="preserve">Active</t>
  </si>
  <si>
    <t xml:space="preserve">Cyber Fang:</t>
  </si>
  <si>
    <t xml:space="preserve">Auto Repair Unit: self repair function. </t>
  </si>
  <si>
    <t xml:space="preserve">50 healing. must recharg for two turns before next use</t>
  </si>
  <si>
    <t xml:space="preserve">Blitz Tiger</t>
  </si>
  <si>
    <t xml:space="preserve">Thunder Claw:</t>
  </si>
  <si>
    <t xml:space="preserve">Claw electric attack. Targets a single opponent. On a hit must make a percentile roll. If the roll is 49 or lower their zoid is frozen. At the end of their turn they may roll again to unfreeze.</t>
  </si>
  <si>
    <t xml:space="preserve">Melee, Freeze, Slashing</t>
  </si>
  <si>
    <t xml:space="preserve">Lightning Attack:</t>
  </si>
  <si>
    <t xml:space="preserve">Head and shoulder mounted blades shift forward. Targets a single opponent. On a hit must make a percentile roll. If the roll is 49 or lower their zoid is frozen. At the end of their turn they may roll again to unfreeze.</t>
  </si>
  <si>
    <t xml:space="preserve">Melee, Slashing, Freeze, Lighting</t>
  </si>
  <si>
    <t xml:space="preserve">Volt Cannon:</t>
  </si>
  <si>
    <t xml:space="preserve">Back mounted electric cannon. Targets an area of 45m by 135m. Must make a reaction save against the attack roll. On a successful save you take no damage. On a hit must make a percentile roll. If the roll is 49 or lower their zoid is frozen. At the end of their turn they may roll again to unfreeze.</t>
  </si>
  <si>
    <t xml:space="preserve">Ranged, Freeze, Lighting</t>
  </si>
  <si>
    <t xml:space="preserve">Crusher Saber:</t>
  </si>
  <si>
    <t xml:space="preserve">Atak Kat</t>
  </si>
  <si>
    <t xml:space="preserve">Small</t>
  </si>
  <si>
    <t xml:space="preserve">Chest mounted energy gun. Can target up to two Zoids. Shoots two energy bolts dealing 3D6 energy</t>
  </si>
  <si>
    <t xml:space="preserve">Self targeting stealth field. Turn “invisible”. Lasts for 5 turns. Disadvantage on attack rolls against you. Advantage on stealth checks.</t>
  </si>
  <si>
    <t xml:space="preserve">Go for Broke:</t>
  </si>
  <si>
    <t xml:space="preserve">back mounted energy weapon. Targets a single opponent. Ranged (Atak Kat Only)</t>
  </si>
  <si>
    <t xml:space="preserve">Lightning Saix</t>
  </si>
  <si>
    <t xml:space="preserve">2-Barrel Vulcan Cannon:</t>
  </si>
  <si>
    <t xml:space="preserve">Head mounted machine gun. Covers an area of 60m by 60m. Targets in the area must make a reaction against the attack roll. Successful saves take no damage. </t>
  </si>
  <si>
    <t xml:space="preserve">Killer Fang:</t>
  </si>
  <si>
    <t xml:space="preserve">Pulse Laser Gun:</t>
  </si>
  <si>
    <t xml:space="preserve">back mounted energy gun. Targets up to two opponents. Ranged (Lightning Saix Only)</t>
  </si>
  <si>
    <t xml:space="preserve">Lightning Saix BS</t>
  </si>
  <si>
    <t xml:space="preserve">Head mounted machine gun. Covers an area of 60m by 60m.</t>
  </si>
  <si>
    <t xml:space="preserve">Gun Tiger</t>
  </si>
  <si>
    <t xml:space="preserve">High Wave Frequency Claw:</t>
  </si>
  <si>
    <t xml:space="preserve">Static Minigun:</t>
  </si>
  <si>
    <t xml:space="preserve">Shoulder mounted minigun. Targets a single opponent.</t>
  </si>
  <si>
    <t xml:space="preserve">Ion Booster:</t>
  </si>
  <si>
    <t xml:space="preserve">Back mounted boosters. 300 speed for three turns</t>
  </si>
  <si>
    <t xml:space="preserve">High Wave Frequency Fang:</t>
  </si>
  <si>
    <t xml:space="preserve">Lion</t>
  </si>
  <si>
    <t xml:space="preserve">Shock Cannon:</t>
  </si>
  <si>
    <t xml:space="preserve">Ion Boosters:</t>
  </si>
  <si>
    <t xml:space="preserve">Back mounted boosters. Doubles speed for three turns</t>
  </si>
  <si>
    <t xml:space="preserve">Strike Laster Claw:</t>
  </si>
  <si>
    <t xml:space="preserve">Energy claw attack. Targets a single opponent. </t>
  </si>
  <si>
    <t xml:space="preserve">Melee, Slashing, Energy</t>
  </si>
  <si>
    <t xml:space="preserve">Zero Schneider (CAU)</t>
  </si>
  <si>
    <t xml:space="preserve">Chest mounted cannon. Targets a single opponent.</t>
  </si>
  <si>
    <t xml:space="preserve">5-Blades:</t>
  </si>
  <si>
    <t xml:space="preserve">Five blades flip forward from the back. Targets a single opponent. </t>
  </si>
  <si>
    <t xml:space="preserve">Energy Shield:</t>
  </si>
  <si>
    <t xml:space="preserve">Curved domed energy shield. Blocks 200 damage before dispersing. Must recharge for two turns</t>
  </si>
  <si>
    <t xml:space="preserve">Laser Blade:</t>
  </si>
  <si>
    <t xml:space="preserve">Two blades flip down and out from the sides. Targets a single opponent.</t>
  </si>
  <si>
    <t xml:space="preserve">Zero Jager (CAU)</t>
  </si>
  <si>
    <t xml:space="preserve">Vulcan Pod:</t>
  </si>
  <si>
    <t xml:space="preserve">Head mounted guns. Targets a single opponent. </t>
  </si>
  <si>
    <t xml:space="preserve">Back mounted boosters. Increases speed by 500 for three turns. </t>
  </si>
  <si>
    <t xml:space="preserve">Strike Laser Claws:</t>
  </si>
  <si>
    <t xml:space="preserve">Energy claw attack. Targets a single opponent.</t>
  </si>
  <si>
    <t xml:space="preserve">Zero Panzer (CAU)</t>
  </si>
  <si>
    <t xml:space="preserve">Grenade Launcher:</t>
  </si>
  <si>
    <t xml:space="preserve">Chest mounted grenade launcher. Targets a single opponent.</t>
  </si>
  <si>
    <t xml:space="preserve">Hybrid Cannons:</t>
  </si>
  <si>
    <t xml:space="preserve">Back mounted cannons. Targets an area of 90m square. Targets in the area must make a reaction save against the attack roll. Successful saves take no damage. </t>
  </si>
  <si>
    <t xml:space="preserve">Ranged, Piercing, Long Range</t>
  </si>
  <si>
    <t xml:space="preserve">Burning Big Bang:</t>
  </si>
  <si>
    <t xml:space="preserve">All out barrage using all guns. Can only be used twice per battle. Targets an area 120m square. Targets in the area of effect must make a reaction save against your attack roll. Successful saves take no damage. </t>
  </si>
  <si>
    <t xml:space="preserve">Ranged, Homing, Explosive</t>
  </si>
  <si>
    <t xml:space="preserve">Strike Laser Claw:</t>
  </si>
  <si>
    <t xml:space="preserve">Zero Empire (CAU)</t>
  </si>
  <si>
    <t xml:space="preserve">Back mounted boosters that increases your Zoids speed by 400 for three turns. </t>
  </si>
  <si>
    <t xml:space="preserve">Zero X (CAU)</t>
  </si>
  <si>
    <t xml:space="preserve">Stun Blade:</t>
  </si>
  <si>
    <t xml:space="preserve">Blades flip down and out to side. Targets a single opponent. On a hit, opponent must make a percentile roll. If the roll is 49 or lower the Zoid is frozen. May roll to unfreeze at en of their next turn. </t>
  </si>
  <si>
    <t xml:space="preserve">Melee, Freeze, Slashing, Electrical</t>
  </si>
  <si>
    <t xml:space="preserve">Electron Driver:</t>
  </si>
  <si>
    <t xml:space="preserve">Blades on back point forward above the head towards the sky. Targets an area 90m by 90m. Opponents in the area of effect must make a reaction save against the attack roll. Successful saves take no damage. Opponents damaged by this attack must make a percentile roll. If the roll is 49 or lower their zoid is frozen. At the end of their turn they may roll again to unfreeze. </t>
  </si>
  <si>
    <t xml:space="preserve">Ranged, Freezing, Electric</t>
  </si>
  <si>
    <t xml:space="preserve">Stealth Generator</t>
  </si>
  <si>
    <t xml:space="preserve">Generates Optical Camoflage and dampens sound when used outside of combat</t>
  </si>
  <si>
    <t xml:space="preserve">Trinity Liger</t>
  </si>
  <si>
    <t xml:space="preserve">Lion </t>
  </si>
  <si>
    <t xml:space="preserve">Head mounted gun. Targets a single opponent.</t>
  </si>
  <si>
    <t xml:space="preserve">Multi Radar:</t>
  </si>
  <si>
    <t xml:space="preserve">Increases hit
rate by 20 for
three turns.</t>
  </si>
  <si>
    <t xml:space="preserve">Turbine:</t>
  </si>
  <si>
    <t xml:space="preserve">Increase reaction for self. 10 to reaction
for three turns. </t>
  </si>
  <si>
    <t xml:space="preserve">Armor Claw:</t>
  </si>
  <si>
    <t xml:space="preserve">Trinity Liger BA</t>
  </si>
  <si>
    <t xml:space="preserve">Fast Gatling:</t>
  </si>
  <si>
    <t xml:space="preserve">Back mounted twin gatling guns. Targets up to two opponents. Shoots two
bursts that split the damage between them. </t>
  </si>
  <si>
    <t xml:space="preserve">Ranged, Piercing, Close Range</t>
  </si>
  <si>
    <t xml:space="preserve">Micro Missile:
</t>
  </si>
  <si>
    <t xml:space="preserve">Lower back missile pods. Targets an area 90m by 90m. Targets in the area of effect must make a reaction save against the attack roll. Successful saves take no damage.</t>
  </si>
  <si>
    <t xml:space="preserve">Dozer Claw:</t>
  </si>
  <si>
    <t xml:space="preserve">Shield Liger</t>
  </si>
  <si>
    <t xml:space="preserve">Deploys a curved semi domed shield in front of the Zoid. Blocks 150 damage before dispersing. </t>
  </si>
  <si>
    <t xml:space="preserve">Laser Saber:</t>
  </si>
  <si>
    <t xml:space="preserve">Shield Liger DCS</t>
  </si>
  <si>
    <t xml:space="preserve">Beam Cannon:</t>
  </si>
  <si>
    <t xml:space="preserve">Back mounted energy cannon. Targets a single opponent. </t>
  </si>
  <si>
    <t xml:space="preserve">Curved energy shield. Blocks 150 damage before dispersing. </t>
  </si>
  <si>
    <t xml:space="preserve">Shield Liger DCS-J</t>
  </si>
  <si>
    <t xml:space="preserve">Curved energy shield. Blocks 200 damage before dispersing. </t>
  </si>
  <si>
    <t xml:space="preserve">Spark Liger </t>
  </si>
  <si>
    <t xml:space="preserve">Shock Gun:</t>
  </si>
  <si>
    <r>
      <rPr>
        <b val="true"/>
        <sz val="11"/>
        <color theme="1"/>
        <rFont val="Arial"/>
        <family val="0"/>
        <charset val="1"/>
      </rPr>
      <t xml:space="preserve">Laser Claw:
</t>
    </r>
  </si>
  <si>
    <t xml:space="preserve">Potential Difference Generator:</t>
  </si>
  <si>
    <t xml:space="preserve">Head mounted lightning generator. Targets a single opponent. Opponents damaged by this attack must make a percentile roll. A roll of 49 or lower and their Zoid will be frozen. At the end of their turn they may roll to unfreeze.</t>
  </si>
  <si>
    <t xml:space="preserve">Ranged, Freezing, Electrical</t>
  </si>
  <si>
    <t xml:space="preserve">Melee, Piercing, Energy</t>
  </si>
  <si>
    <t xml:space="preserve">Blade Liger</t>
  </si>
  <si>
    <t xml:space="preserve">Deploys a curved semi domed shield in front of the Zoid. Blocks 200 damage before dispersing. </t>
  </si>
  <si>
    <t xml:space="preserve">Blades fold down and extend out from the side. Targets a single opponent.</t>
  </si>
  <si>
    <t xml:space="preserve">Blade Liger AB</t>
  </si>
  <si>
    <t xml:space="preserve">Attack Booster Cannon:</t>
  </si>
  <si>
    <t xml:space="preserve">Back mounted dual cannons. Targets a single opponent. </t>
  </si>
  <si>
    <t xml:space="preserve">Liger Aero</t>
  </si>
  <si>
    <r>
      <rPr>
        <b val="true"/>
        <sz val="11"/>
        <color theme="1"/>
        <rFont val="Arial"/>
        <family val="0"/>
        <charset val="1"/>
      </rPr>
      <t xml:space="preserve">Energy Shield:</t>
    </r>
    <r>
      <rPr>
        <sz val="11"/>
        <color theme="1"/>
        <rFont val="Arial"/>
        <family val="0"/>
        <charset val="1"/>
      </rPr>
      <t xml:space="preserve"> </t>
    </r>
  </si>
  <si>
    <t xml:space="preserve">Deploys a curved semi domed shield in front of the Zoid. Blocks 300 damage before dispersing. </t>
  </si>
  <si>
    <t xml:space="preserve">High Frequency Wave Claw:</t>
  </si>
  <si>
    <t xml:space="preserve">High Frequency Wave Blade:</t>
  </si>
  <si>
    <t xml:space="preserve">Blade on top of head flips down. Targets a single opponent. </t>
  </si>
  <si>
    <t xml:space="preserve">Smoke Unit:</t>
  </si>
  <si>
    <t xml:space="preserve">Deploys smoke in a 30m square. While in the smoke attacks have disadvantage against you. Lasts three turns.</t>
  </si>
  <si>
    <t xml:space="preserve">High Frequency Wave Fang:</t>
  </si>
  <si>
    <t xml:space="preserve">Command Wolf</t>
  </si>
  <si>
    <t xml:space="preserve">Wolf</t>
  </si>
  <si>
    <t xml:space="preserve">Deploys smoke in a 60m square. While in the smoke the attacks against the Zoid have disadvantage. Lasts three turns</t>
  </si>
  <si>
    <t xml:space="preserve">Bite Fang:</t>
  </si>
  <si>
    <r>
      <rPr>
        <sz val="11"/>
        <color theme="1"/>
        <rFont val="Arial"/>
        <family val="0"/>
        <charset val="1"/>
      </rPr>
      <t xml:space="preserve">Double Beam Cannon: back mounted energy cannon. Targets a single opponent.  </t>
    </r>
    <r>
      <rPr>
        <i val="true"/>
        <sz val="11"/>
        <color theme="1"/>
        <rFont val="Arial"/>
        <family val="0"/>
        <charset val="1"/>
      </rPr>
      <t xml:space="preserve">Ranged</t>
    </r>
    <r>
      <rPr>
        <sz val="11"/>
        <color theme="1"/>
        <rFont val="Arial"/>
        <family val="0"/>
        <charset val="1"/>
      </rPr>
      <t xml:space="preserve"> (Command Wolf Only)</t>
    </r>
  </si>
  <si>
    <t xml:space="preserve">Command Wolf Town</t>
  </si>
  <si>
    <t xml:space="preserve">Rocket Gun:</t>
  </si>
  <si>
    <t xml:space="preserve">Back mounted rocket pods. Targets up to two opponents. Fires two rockets, each dealing half the damage. </t>
  </si>
  <si>
    <t xml:space="preserve">Command Wolf AC</t>
  </si>
  <si>
    <t xml:space="preserve">Long Range Cannon:</t>
  </si>
  <si>
    <t xml:space="preserve">Back mounted cannon. Targets a single opponent. Minimum range of 100m.  </t>
  </si>
  <si>
    <t xml:space="preserve">Ranged, Explosive, Long Range</t>
  </si>
  <si>
    <t xml:space="preserve">Command Wolf IS</t>
  </si>
  <si>
    <t xml:space="preserve">Long Rang Rifle:</t>
  </si>
  <si>
    <t xml:space="preserve">back mounted rifle. Targets a single opponent. Minimum range of 100m. Ranged (Command Wolf Only)</t>
  </si>
  <si>
    <t xml:space="preserve">Piercing, Long Range</t>
  </si>
  <si>
    <t xml:space="preserve">Cerberus</t>
  </si>
  <si>
    <t xml:space="preserve">Beam Vulcan:</t>
  </si>
  <si>
    <t xml:space="preserve">Shoulder mounted energy cannon. Targets a single opponent.</t>
  </si>
  <si>
    <t xml:space="preserve">Double Fang:</t>
  </si>
  <si>
    <t xml:space="preserve">Climber Wolf</t>
  </si>
  <si>
    <t xml:space="preserve">Double Laser:</t>
  </si>
  <si>
    <t xml:space="preserve">Back mounted laser cannon. Targets a single opponent. If damage exceeds remaining Zoids health the remaining energy bolts continues in a straight line.</t>
  </si>
  <si>
    <t xml:space="preserve">Ranged, Penetrate, Energy</t>
  </si>
  <si>
    <t xml:space="preserve">Shadow Fox</t>
  </si>
  <si>
    <t xml:space="preserve">Wolf </t>
  </si>
  <si>
    <t xml:space="preserve">Electro-Magnetic Bite Fang:</t>
  </si>
  <si>
    <r>
      <rPr>
        <sz val="11"/>
        <color theme="1"/>
        <rFont val="Arial"/>
        <family val="0"/>
        <charset val="1"/>
      </rPr>
      <t xml:space="preserve">Laser Vulcan Gun: back mounted gun. Targets up to three Zoids. </t>
    </r>
    <r>
      <rPr>
        <i val="true"/>
        <sz val="11"/>
        <color theme="1"/>
        <rFont val="Arial"/>
        <family val="0"/>
        <charset val="1"/>
      </rPr>
      <t xml:space="preserve">Ranged</t>
    </r>
    <r>
      <rPr>
        <sz val="11"/>
        <color theme="1"/>
        <rFont val="Arial"/>
        <family val="0"/>
        <charset val="1"/>
      </rPr>
      <t xml:space="preserve"> (Shadow Fox Only)</t>
    </r>
  </si>
  <si>
    <t xml:space="preserve">Shoots three bursts of 3D10 </t>
  </si>
  <si>
    <t xml:space="preserve">Weapon and Assist </t>
  </si>
  <si>
    <t xml:space="preserve">Self targeting stealth generator. Turns the Zoid "invisible". Lasts for three turns. Attack rolls have disadvantage against your Zoid.</t>
  </si>
  <si>
    <t xml:space="preserve">Konig Wolf</t>
  </si>
  <si>
    <t xml:space="preserve">Strike Claw:</t>
  </si>
  <si>
    <t xml:space="preserve">Head Gear:</t>
  </si>
  <si>
    <t xml:space="preserve">Gain +20 to Hit. Lasts three turns. </t>
  </si>
  <si>
    <t xml:space="preserve">Electron Bite Fang:</t>
  </si>
  <si>
    <t xml:space="preserve">Bite attack. Targets a single opponent. Melee</t>
  </si>
  <si>
    <t xml:space="preserve">Konig Wolf DSR (CAU)</t>
  </si>
  <si>
    <t xml:space="preserve">Dual Sniper Rifle:</t>
  </si>
  <si>
    <t xml:space="preserve">Back mounted foldable dual snipers. Targets a single opponent. </t>
  </si>
  <si>
    <t xml:space="preserve">Increases hit rate. Gain +20 to Hit. Lasts three turns</t>
  </si>
  <si>
    <t xml:space="preserve">5-Shot Missile Pod: </t>
  </si>
  <si>
    <t xml:space="preserve">Outside shoulder mounted missie pods. Targets an area 45m by 90m. Opponents in the area of effect must make a reaction save against the attack roll. Successful saves take no damage.  (Konig Wolf Only) </t>
  </si>
  <si>
    <t xml:space="preserve">Iron Kong</t>
  </si>
  <si>
    <t xml:space="preserve">Gorilla</t>
  </si>
  <si>
    <t xml:space="preserve">6-shot Missile Pod:</t>
  </si>
  <si>
    <t xml:space="preserve">Shoulder mouted missile pod. Targets an area 45m by 90m. Opponents in the area of effect must make a reaction save against the attack roll. Successful saves take no damage. </t>
  </si>
  <si>
    <t xml:space="preserve">10-Shot Rocket:</t>
  </si>
  <si>
    <t xml:space="preserve">Back mounted rocket pod. Targets an area 90m by 90m. Opponents in the area of effect must make a reaction save against the attack roll. Successful saves take no damage. </t>
  </si>
  <si>
    <t xml:space="preserve">Hammer Knuckle:</t>
  </si>
  <si>
    <t xml:space="preserve">Punch attack. Targets a single opponent. Melee</t>
  </si>
  <si>
    <t xml:space="preserve">Melee, Bludgeon</t>
  </si>
  <si>
    <t xml:space="preserve">Iron Kong PK</t>
  </si>
  <si>
    <t xml:space="preserve">Beam Launcher:</t>
  </si>
  <si>
    <t xml:space="preserve">Right shoulder mounted energy gun. Targets up to two opponents. Shoots two bursts of energy. Damage is split between the bursts. </t>
  </si>
  <si>
    <t xml:space="preserve">10-shot Rocket:</t>
  </si>
  <si>
    <t xml:space="preserve">Left shoulder mounted rocket pods. Targets an area 90m by 90m.</t>
  </si>
  <si>
    <t xml:space="preserve">Left forearm mounted laser gun. Targets up two two opponents.</t>
  </si>
  <si>
    <t xml:space="preserve">Punch attack. Targets a single opponent.</t>
  </si>
  <si>
    <t xml:space="preserve">Iron Kong Maneuver</t>
  </si>
  <si>
    <t xml:space="preserve">Large </t>
  </si>
  <si>
    <r>
      <rPr>
        <b val="true"/>
        <sz val="11"/>
        <color theme="1"/>
        <rFont val="Arial"/>
        <family val="0"/>
        <charset val="1"/>
      </rPr>
      <t xml:space="preserve">6-shot Missile Pod:</t>
    </r>
    <r>
      <rPr>
        <sz val="11"/>
        <color theme="1"/>
        <rFont val="Arial"/>
        <family val="0"/>
        <charset val="1"/>
      </rPr>
      <t xml:space="preserve"> </t>
    </r>
  </si>
  <si>
    <t xml:space="preserve">Right Shoulder mounted missile pod. Targets an area 30m by 60m. Opponents in the area of effect must make a reaction save against the attack roll. Successful saves take no damage. </t>
  </si>
  <si>
    <t xml:space="preserve">Left shoulder mounted rocket pod. Targets an area 60m by 60m. Opponents in the area of effect must make a reaction save against the attack roll. Successful saves take no damage. </t>
  </si>
  <si>
    <t xml:space="preserve">High mobility Unit: </t>
  </si>
  <si>
    <t xml:space="preserve">Increased reaction. Gain +10 to reaction. Lasts three turns</t>
  </si>
  <si>
    <t xml:space="preserve">Iron Kong SS</t>
  </si>
  <si>
    <t xml:space="preserve">Right shoulder mounted energy gatling gun. Targets up to two opponents. Max range of 150m. Shoots two bursts of energy. Damage is split between the bursts. </t>
  </si>
  <si>
    <t xml:space="preserve">Left shoulder mounted rocket pods. Targets an area 60m by 60m.  Opponents in the area of effect must make a reaction save against the attack roll. Successful saves take no damage. </t>
  </si>
  <si>
    <t xml:space="preserve">Left forearm mounted laser gun. Targets a single opponent. If damage exceeds the reaming health of the target Zoid the remains energy damage will continue on. </t>
  </si>
  <si>
    <t xml:space="preserve">Iron Drill</t>
  </si>
  <si>
    <t xml:space="preserve">Beam Bazooka:</t>
  </si>
  <si>
    <t xml:space="preserve">Iron Knuckle:</t>
  </si>
  <si>
    <t xml:space="preserve">Punch attack. Targets a single opponent. </t>
  </si>
  <si>
    <t xml:space="preserve">Hammer Rock</t>
  </si>
  <si>
    <t xml:space="preserve">Vulcan Pack:</t>
  </si>
  <si>
    <t xml:space="preserve">Left shoulder mounted rocket pods. Targets up to two opponents. Shoots two rockets. Damage is split between the rockets. </t>
  </si>
  <si>
    <t xml:space="preserve">Ranged, Anti-Air, Explosive</t>
  </si>
  <si>
    <t xml:space="preserve">Multi Beam Gun:</t>
  </si>
  <si>
    <t xml:space="preserve">Right shoulder mounted energy gun. Targets a single opponent. </t>
  </si>
  <si>
    <t xml:space="preserve">Ranged, Anti-Air, Energy</t>
  </si>
  <si>
    <t xml:space="preserve">Dibison</t>
  </si>
  <si>
    <t xml:space="preserve">Mammal</t>
  </si>
  <si>
    <t xml:space="preserve">Forward mounted missile pods. Targets an area 90m by 90m.</t>
  </si>
  <si>
    <t xml:space="preserve">3-Barrel Acceleration Shock Cannon:</t>
  </si>
  <si>
    <t xml:space="preserve">Chest mounted triple barreled cannon. Targets a single opponent. </t>
  </si>
  <si>
    <t xml:space="preserve">Megalo Max:</t>
  </si>
  <si>
    <t xml:space="preserve">Back mounted energy cannons. Targets an area 90m by 90m. Opponents in the area must make a reaction save against the attack roll. Successful saves take no damage. </t>
  </si>
  <si>
    <t xml:space="preserve">Crusher Horn:</t>
  </si>
  <si>
    <t xml:space="preserve">Horn attack. Targets a single opponent. </t>
  </si>
  <si>
    <t xml:space="preserve">Melee Piercing</t>
  </si>
  <si>
    <t xml:space="preserve">Gravity Bison</t>
  </si>
  <si>
    <t xml:space="preserve">Maneuver Missiles:</t>
  </si>
  <si>
    <t xml:space="preserve">Forward facing missile pods. Targets up to two opponents. Two missiles each dealing 5D10 explosive </t>
  </si>
  <si>
    <t xml:space="preserve">3-Barrel Anti-Zoid Shock cannon:</t>
  </si>
  <si>
    <t xml:space="preserve">Chest mounted cannons. Targets a single opponent. </t>
  </si>
  <si>
    <t xml:space="preserve">20-barrel Assault Gun:</t>
  </si>
  <si>
    <t xml:space="preserve">Back mounted cannons. Targets an area 90m by 90m. Opponents in the area of effect must make a reaction save against the attack roll. Successful saves take no damage.</t>
  </si>
  <si>
    <t xml:space="preserve">Drill Horn:</t>
  </si>
  <si>
    <t xml:space="preserve">Horn attack. Targets a single opponent.</t>
  </si>
  <si>
    <t xml:space="preserve">Black Rhimos</t>
  </si>
  <si>
    <t xml:space="preserve">Large Electro-Magnetic Cannon:</t>
  </si>
  <si>
    <t xml:space="preserve">Back mounted electric cannon. Targets up to two opponents, the second must be within 50m of the first. Opponents damaged by this attack must make a percentile roll. if the roll is a 49 or lower the Zoid is frozen. At the end of their turn they may roll again to unfreeze.</t>
  </si>
  <si>
    <t xml:space="preserve">Ranged, Freeze, Electical</t>
  </si>
  <si>
    <t xml:space="preserve">Double Shock Cannon:</t>
  </si>
  <si>
    <t xml:space="preserve">Hard Drill:</t>
  </si>
  <si>
    <t xml:space="preserve">Cyclops</t>
  </si>
  <si>
    <t xml:space="preserve">Iron Cannon:</t>
  </si>
  <si>
    <r>
      <rPr>
        <b val="true"/>
        <sz val="11"/>
        <color theme="1"/>
        <rFont val="Arial"/>
        <family val="0"/>
        <charset val="1"/>
      </rPr>
      <t xml:space="preserve">Smoke Sprayer:</t>
    </r>
    <r>
      <rPr>
        <sz val="11"/>
        <color theme="1"/>
        <rFont val="Arial"/>
        <family val="0"/>
        <charset val="1"/>
      </rPr>
      <t xml:space="preserve"> </t>
    </r>
  </si>
  <si>
    <t xml:space="preserve">Deploys smoke in a 60m square around the Zoid. While the Zoid is in the smoke attack rolls against it have disadvantage. Lasts for three turns.</t>
  </si>
  <si>
    <t xml:space="preserve">Long Spear:</t>
  </si>
  <si>
    <t xml:space="preserve">Cyclops 2</t>
  </si>
  <si>
    <t xml:space="preserve">Back mounted cannon. Targets a single opponent.</t>
  </si>
  <si>
    <t xml:space="preserve">Deploys smoke in a 60m square around the Zoid. While the Zoid is in the smoke attacks against it have disadvantage. Lasts for three turns</t>
  </si>
  <si>
    <t xml:space="preserve">Split Horn:</t>
  </si>
  <si>
    <t xml:space="preserve">Elephander</t>
  </si>
  <si>
    <t xml:space="preserve">Double Beam Gun:</t>
  </si>
  <si>
    <t xml:space="preserve">Head mounted energy gun. Targets up to two opponents. Shoots two beams that each deal 5D8 energy</t>
  </si>
  <si>
    <t xml:space="preserve">Trunk mounted energy gun. Targets a single opponent. </t>
  </si>
  <si>
    <t xml:space="preserve">Back mounted energy gun. Targets a single opponents. If the damage exceeds there remaining health of the Zoid the beam pierces through and continues on dealing the reaming damage.</t>
  </si>
  <si>
    <t xml:space="preserve">Ranged, Piercing, Anti-Air, Energy</t>
  </si>
  <si>
    <t xml:space="preserve">Crusher Tusk:</t>
  </si>
  <si>
    <t xml:space="preserve">Tusk slash attack. Targets a single opponent.</t>
  </si>
  <si>
    <t xml:space="preserve">Elephander AG</t>
  </si>
  <si>
    <t xml:space="preserve">Double Bream Gun:</t>
  </si>
  <si>
    <t xml:space="preserve">Hyper Laser Gun:</t>
  </si>
  <si>
    <t xml:space="preserve">Trunk mounted energy gun. Targets a single opponent. If the damage exceeds the remaining health of the opponent it pierces through and continues on with the remaining damage.</t>
  </si>
  <si>
    <t xml:space="preserve">Assault Gatling:</t>
  </si>
  <si>
    <t xml:space="preserve">Back mounted energy gatling. Targets up to three opponents. Shoots three bursts of 5D10 energy. </t>
  </si>
  <si>
    <t xml:space="preserve">Ranged, Anti-Air, Energy, Close Range</t>
  </si>
  <si>
    <t xml:space="preserve">Geno Saurer</t>
  </si>
  <si>
    <t xml:space="preserve">T-Rex</t>
  </si>
  <si>
    <t xml:space="preserve">Laser Gun:</t>
  </si>
  <si>
    <t xml:space="preserve">Top of head mounted energy gun. Targets a single opponent. </t>
  </si>
  <si>
    <t xml:space="preserve">Charged Particle Cannon:</t>
  </si>
  <si>
    <t xml:space="preserve">Mouth fired particle cannon. Fires in straight line 30m wide. Opponents in the line of fire must make a reaction save against the attack roll successful saves take no damage.</t>
  </si>
  <si>
    <t xml:space="preserve">Ranged, Particle</t>
  </si>
  <si>
    <t xml:space="preserve">Long Range Laser:</t>
  </si>
  <si>
    <t xml:space="preserve">Back mounted energy gun. Targets a single opponent. If damage exceeds the remaining health of the Zoid the attack continues through with the remaining damage.</t>
  </si>
  <si>
    <t xml:space="preserve">Ranged, Piercing, Energy, Long Range</t>
  </si>
  <si>
    <t xml:space="preserve">Hyper Killer Claw:</t>
  </si>
  <si>
    <t xml:space="preserve">Psycho Geno Saurer</t>
  </si>
  <si>
    <r>
      <rPr>
        <b val="true"/>
        <sz val="11"/>
        <color theme="1"/>
        <rFont val="Arial"/>
        <family val="0"/>
        <charset val="1"/>
      </rPr>
      <t xml:space="preserve">Vulcan:</t>
    </r>
    <r>
      <rPr>
        <sz val="11"/>
        <color theme="1"/>
        <rFont val="Arial"/>
        <family val="0"/>
        <charset val="1"/>
      </rPr>
      <t xml:space="preserve"> </t>
    </r>
  </si>
  <si>
    <t xml:space="preserve">Head mounted gun. Targets a single opponent. </t>
  </si>
  <si>
    <t xml:space="preserve">Mouth fired particle cannon. Straight line 30m wide. Opponents in the line of fire must make a reaction save against the attack roll successful saves take no damage. </t>
  </si>
  <si>
    <t xml:space="preserve">Back mounted energy cannon. Targets a single opponent. If damage exceeds the remaining health of the opponent the attack pierces through and continues on with remaining damage.</t>
  </si>
  <si>
    <t xml:space="preserve">Claw attack. Targets a single opponent. Melee</t>
  </si>
  <si>
    <t xml:space="preserve">Geno Breaker</t>
  </si>
  <si>
    <t xml:space="preserve">X Breaker:</t>
  </si>
  <si>
    <t xml:space="preserve">Large forward facing pincers. Targets a single opponent.</t>
  </si>
  <si>
    <t xml:space="preserve">Focused Charged Particle Cannon:</t>
  </si>
  <si>
    <t xml:space="preserve">Mouth fired particle cannon. Fires in a straight line 15m wide.</t>
  </si>
  <si>
    <t xml:space="preserve">Head mounted energy blade attack. Targets a single opponent. </t>
  </si>
  <si>
    <t xml:space="preserve">Proto Breaker</t>
  </si>
  <si>
    <r>
      <rPr>
        <b val="true"/>
        <sz val="11"/>
        <color theme="1"/>
        <rFont val="Arial"/>
        <family val="0"/>
        <charset val="1"/>
      </rPr>
      <t xml:space="preserve">X Breaker:</t>
    </r>
    <r>
      <rPr>
        <sz val="11"/>
        <color theme="1"/>
        <rFont val="Arial"/>
        <family val="0"/>
        <charset val="1"/>
      </rPr>
      <t xml:space="preserve"> </t>
    </r>
  </si>
  <si>
    <t xml:space="preserve">Side mounted blades rotate forward. Targets a single opponent.</t>
  </si>
  <si>
    <t xml:space="preserve">Mouth fired particle cannon. Fires in a straight line 30m wide. Opponents in the line of fire must make a reaction save against the attack roll. Successful saves take no damage.</t>
  </si>
  <si>
    <t xml:space="preserve">Back mounted energy gun. Targets a single opponent. </t>
  </si>
  <si>
    <t xml:space="preserve">Ranged, Energy, Long Range</t>
  </si>
  <si>
    <t xml:space="preserve">Geno Scissors</t>
  </si>
  <si>
    <t xml:space="preserve">Forward facing blades. Targets a single opponent. </t>
  </si>
  <si>
    <t xml:space="preserve">Mouth fired particle cannon. Fires in a 15m wide beam. Opponents in the line of fire must make a reaction save against the attack roll. Successful saves take no damage.</t>
  </si>
  <si>
    <t xml:space="preserve">Assault Beam Cannon:</t>
  </si>
  <si>
    <t xml:space="preserve">Back mounted energy cannon. Targets a single opponent.</t>
  </si>
  <si>
    <t xml:space="preserve">Geno Trooper</t>
  </si>
  <si>
    <t xml:space="preserve">Ranged, Anti-Air, Piercing</t>
  </si>
  <si>
    <t xml:space="preserve">Mouth fired particle cannon. Fires in a straight line 15m wide. Opponents in the line of fire must make a reaction save against the attack roll. Successful saves take no damage.</t>
  </si>
  <si>
    <t xml:space="preserve">4-Laser:</t>
  </si>
  <si>
    <t xml:space="preserve">Back mounted laser cannons. Targets up to two opponents. Fires two beams of 6D10 energy </t>
  </si>
  <si>
    <t xml:space="preserve">Melee, Anti-Air, Slashing</t>
  </si>
  <si>
    <t xml:space="preserve">Geno Flame</t>
  </si>
  <si>
    <r>
      <rPr>
        <b val="true"/>
        <sz val="11"/>
        <color theme="1"/>
        <rFont val="Arial"/>
        <family val="0"/>
        <charset val="1"/>
      </rPr>
      <t xml:space="preserve">EXPG Beam Cannon:</t>
    </r>
    <r>
      <rPr>
        <sz val="11"/>
        <color theme="1"/>
        <rFont val="Arial"/>
        <family val="0"/>
        <charset val="1"/>
      </rPr>
      <t xml:space="preserve"> </t>
    </r>
  </si>
  <si>
    <t xml:space="preserve">Diffused Charged Particle Cannon:</t>
  </si>
  <si>
    <t xml:space="preserve">Mouth fired particle cannon. Fires in a line 60m wide. Opponents in the line of fire must make a reaction save against the attack roll. Successful saves take no damage.</t>
  </si>
  <si>
    <t xml:space="preserve">Hyper Energy Shield:</t>
  </si>
  <si>
    <t xml:space="preserve">Curved energy shield.  Blocks 400 damage before dispersing. </t>
  </si>
  <si>
    <t xml:space="preserve">Flame Claw:</t>
  </si>
  <si>
    <t xml:space="preserve">Buster Claw:</t>
  </si>
  <si>
    <t xml:space="preserve">Diffuse Particle Cannon:</t>
  </si>
  <si>
    <t xml:space="preserve">Mouth fired particle cannon. Fires in a straight line 30m wide. Opponents in the line of fire must make a reaction save against the attack roll. Successful saves take no damage. </t>
  </si>
  <si>
    <t xml:space="preserve">Ranged, Anti-Air, Particle</t>
  </si>
  <si>
    <t xml:space="preserve">Curved energy shield. Blocks 400 damage before dispersing. </t>
  </si>
  <si>
    <t xml:space="preserve">Energy claw attack. Targets a single opponent. Melee</t>
  </si>
  <si>
    <t xml:space="preserve">Sturm Fury (CAU)</t>
  </si>
  <si>
    <t xml:space="preserve">Slashing attack. Targets a single opponent. </t>
  </si>
  <si>
    <t xml:space="preserve">Mouth fired energy cannon. Fires in a line 30m wide. Opponents in the line of fire must make a reaction save against the attack roll. Successful saves take no damage.</t>
  </si>
  <si>
    <t xml:space="preserve">Jagd Fury (CAU)</t>
  </si>
  <si>
    <r>
      <rPr>
        <b val="true"/>
        <sz val="11"/>
        <color theme="1"/>
        <rFont val="Arial"/>
        <family val="0"/>
        <charset val="1"/>
      </rPr>
      <t xml:space="preserve">Long Range Cannon:</t>
    </r>
    <r>
      <rPr>
        <sz val="11"/>
        <color theme="1"/>
        <rFont val="Arial"/>
        <family val="0"/>
        <charset val="1"/>
      </rPr>
      <t xml:space="preserve"> </t>
    </r>
  </si>
  <si>
    <t xml:space="preserve">Back mounted cannon. </t>
  </si>
  <si>
    <t xml:space="preserve">Ranged, Anti-Air, Explosive, Long Range</t>
  </si>
  <si>
    <t xml:space="preserve">Mouth fired energy damage. Fires in a straight line 30m wide.</t>
  </si>
  <si>
    <t xml:space="preserve">Missile Pod:</t>
  </si>
  <si>
    <t xml:space="preserve">Back mounted missile pod. Targets an area 90m by 90m.</t>
  </si>
  <si>
    <t xml:space="preserve">Berserk Fury Z (CAU)</t>
  </si>
  <si>
    <r>
      <rPr>
        <b val="true"/>
        <sz val="11"/>
        <color theme="1"/>
        <rFont val="Arial"/>
        <family val="0"/>
        <charset val="1"/>
      </rPr>
      <t xml:space="preserve">12-Shot Missile Pod:</t>
    </r>
    <r>
      <rPr>
        <sz val="11"/>
        <color theme="1"/>
        <rFont val="Arial"/>
        <family val="0"/>
        <charset val="1"/>
      </rPr>
      <t xml:space="preserve"> </t>
    </r>
  </si>
  <si>
    <t xml:space="preserve">Back mounted missile pod. Targets up to four Zoids. Shoots four clusters of missiles dealing 6D10 explosive</t>
  </si>
  <si>
    <t xml:space="preserve">Geno Hydra</t>
  </si>
  <si>
    <t xml:space="preserve">Gatling Head:</t>
  </si>
  <si>
    <t xml:space="preserve">Left mounted gatling gun. Targets an area 30m by 90m. </t>
  </si>
  <si>
    <t xml:space="preserve">Saucer Head:</t>
  </si>
  <si>
    <t xml:space="preserve">Right arm mounted blade. Targets a single opponent.</t>
  </si>
  <si>
    <t xml:space="preserve">Mouth fired energy cannon. Fires in a straight line 45m wide. Opponents in the line of fire must make a reaction saving throw against the attack roll. Successful saves take no damage. </t>
  </si>
  <si>
    <t xml:space="preserve">Claw Head:</t>
  </si>
  <si>
    <t xml:space="preserve">Blade head attack. Targets a single opponent.</t>
  </si>
  <si>
    <t xml:space="preserve">Geno Hydra KA</t>
  </si>
  <si>
    <r>
      <rPr>
        <b val="true"/>
        <sz val="11"/>
        <color theme="1"/>
        <rFont val="Arial"/>
        <family val="0"/>
        <charset val="1"/>
      </rPr>
      <t xml:space="preserve">Plasma Cannon:</t>
    </r>
    <r>
      <rPr>
        <sz val="11"/>
        <color theme="1"/>
        <rFont val="Arial"/>
        <family val="0"/>
        <charset val="1"/>
      </rPr>
      <t xml:space="preserve"> </t>
    </r>
  </si>
  <si>
    <t xml:space="preserve">Back mounted energy cannon. Targets an area 60m by 60m. Opponents in the area of effect must make a reaction save against the attack roll. Successful saves take no damage. </t>
  </si>
  <si>
    <t xml:space="preserve">Mouth fired particle cannon. Fires in a straight line 30m wide. Opponents in the line of fire must make a reaction saving throw against the attack roll. Successful saves take no damage.</t>
  </si>
  <si>
    <t xml:space="preserve">Tail Claw:</t>
  </si>
  <si>
    <t xml:space="preserve">Tail slashing attack. Targets a single opponent.</t>
  </si>
  <si>
    <t xml:space="preserve">Dark Spiner</t>
  </si>
  <si>
    <t xml:space="preserve">Dinosaur, Land</t>
  </si>
  <si>
    <r>
      <rPr>
        <b val="true"/>
        <sz val="11"/>
        <color theme="1"/>
        <rFont val="Arial"/>
        <family val="0"/>
        <charset val="1"/>
      </rPr>
      <t xml:space="preserve">114mm Machine Gun:</t>
    </r>
    <r>
      <rPr>
        <sz val="11"/>
        <color theme="1"/>
        <rFont val="Arial"/>
        <family val="0"/>
        <charset val="1"/>
      </rPr>
      <t xml:space="preserve"> </t>
    </r>
  </si>
  <si>
    <t xml:space="preserve">Back mounted machine gun. Targets up to two opponents. Shoots two bursts of 6D12 piercing. </t>
  </si>
  <si>
    <t xml:space="preserve">Double Cannon:</t>
  </si>
  <si>
    <t xml:space="preserve">Back mounted cannons. Targets a single opponent.</t>
  </si>
  <si>
    <t xml:space="preserve">Ranged, Explosive </t>
  </si>
  <si>
    <t xml:space="preserve">Jamming Blade:</t>
  </si>
  <si>
    <t xml:space="preserve">Back sail discharges electricity. Targets an area 90m by 90m.  Opponents in the area of effect must make a reaction save against the attack roll. Successful saves take no damage.</t>
  </si>
  <si>
    <t xml:space="preserve">Ranged, Electric</t>
  </si>
  <si>
    <t xml:space="preserve">Electro-Magnetic Fang:</t>
  </si>
  <si>
    <t xml:space="preserve">Bite attack. Targets a single opponent. Opponents damaged by this attack must make a percentile roll. If the roll is 49 or lower their Zoid is frozen. At the end of their turn they may roll again to unfreeze.</t>
  </si>
  <si>
    <t xml:space="preserve">Melee, Freeze, Piercing, Electric</t>
  </si>
  <si>
    <t xml:space="preserve">Killer Spiner</t>
  </si>
  <si>
    <r>
      <rPr>
        <b val="true"/>
        <sz val="11"/>
        <color theme="1"/>
        <rFont val="Arial"/>
        <family val="0"/>
        <charset val="1"/>
      </rPr>
      <t xml:space="preserve">Laser Cannon:</t>
    </r>
    <r>
      <rPr>
        <sz val="11"/>
        <color theme="1"/>
        <rFont val="Arial"/>
        <family val="0"/>
        <charset val="1"/>
      </rPr>
      <t xml:space="preserve"> </t>
    </r>
  </si>
  <si>
    <t xml:space="preserve">Fired from crab. Targets a single opponent.</t>
  </si>
  <si>
    <t xml:space="preserve">Pulse Laser Cannon:</t>
  </si>
  <si>
    <t xml:space="preserve">Close range energy cannon fired from crab. Max range of 75m. Targets a single opponent.</t>
  </si>
  <si>
    <t xml:space="preserve">3D Energy Radar:</t>
  </si>
  <si>
    <t xml:space="preserve">Increase hit rate for self and ally's. Gain +10 to Hit. Lasts for three turns. Gain +20 against flying Zoids. </t>
  </si>
  <si>
    <t xml:space="preserve">Anti-Air</t>
  </si>
  <si>
    <t xml:space="preserve">Giant Crab:</t>
  </si>
  <si>
    <t xml:space="preserve">Crab claw attack. Targets a single opponent.</t>
  </si>
  <si>
    <t xml:space="preserve">Gun Sniper</t>
  </si>
  <si>
    <t xml:space="preserve">Raptor</t>
  </si>
  <si>
    <r>
      <rPr>
        <b val="true"/>
        <sz val="11"/>
        <color theme="1"/>
        <rFont val="Arial"/>
        <family val="0"/>
        <charset val="1"/>
      </rPr>
      <t xml:space="preserve">Beam Machine Gun:</t>
    </r>
    <r>
      <rPr>
        <sz val="11"/>
        <color theme="1"/>
        <rFont val="Arial"/>
        <family val="0"/>
        <charset val="1"/>
      </rPr>
      <t xml:space="preserve"> </t>
    </r>
  </si>
  <si>
    <t xml:space="preserve">Hand mounted energy guns. Targets up to two opponents. Shoots two burts of 2D10 energy.</t>
  </si>
  <si>
    <t xml:space="preserve">Back mounted missile pod. Targets an area 30m by 30m.  Opponents on the area of effect must make a reaction save against the attack roll. Successful saves take no damage.</t>
  </si>
  <si>
    <t xml:space="preserve">Ranged, Homing, Energy</t>
  </si>
  <si>
    <t xml:space="preserve">Sniper Rifle:</t>
  </si>
  <si>
    <t xml:space="preserve">Tail stiffens, claws clamp into the ground. Targets a single opponent. Minimum range of 75m.</t>
  </si>
  <si>
    <t xml:space="preserve">Anchro Claw:</t>
  </si>
  <si>
    <t xml:space="preserve">Gun Sniper Weasel</t>
  </si>
  <si>
    <t xml:space="preserve">Left arm mounted energy gun. Targets up to two opponents. Shoots two bursts of 9D10 energy</t>
  </si>
  <si>
    <t xml:space="preserve">Back mounted missile pods. Targets an area 45m by 45m. Opponents in the area of effect must make a reaction against the attack roll. Successful saves take no damage.</t>
  </si>
  <si>
    <t xml:space="preserve">Multi-Beam Gun:</t>
  </si>
  <si>
    <t xml:space="preserve">Right arm mounted energy damage. Targets a single opponent.</t>
  </si>
  <si>
    <t xml:space="preserve">Anchor Claw:</t>
  </si>
  <si>
    <t xml:space="preserve">Gun sniper LS</t>
  </si>
  <si>
    <r>
      <rPr>
        <b val="true"/>
        <sz val="11"/>
        <color theme="1"/>
        <rFont val="Arial"/>
        <family val="0"/>
        <charset val="1"/>
      </rPr>
      <t xml:space="preserve">Missile Pod:</t>
    </r>
    <r>
      <rPr>
        <sz val="11"/>
        <color theme="1"/>
        <rFont val="Arial"/>
        <family val="0"/>
        <charset val="1"/>
      </rPr>
      <t xml:space="preserve"> </t>
    </r>
  </si>
  <si>
    <t xml:space="preserve">Back mounted missile pods. Targets an area 45m by 45m. Opponents in the area of effect must make a reaction save against the attack roll. Successful saves take no damage.</t>
  </si>
  <si>
    <t xml:space="preserve">Shoulder mounted gatling guns. Targets a vertical area 30m by 90m. Opponents in the area of effect must make a reaction save against the attack roll. Successful saves take no damage.</t>
  </si>
  <si>
    <t xml:space="preserve">Full Burst:</t>
  </si>
  <si>
    <t xml:space="preserve">Launches all missiles. Targets an area 90m by 90m. Opponents in the area of effect must make a reaction save against the attack roll. Successful saves take no damage.</t>
  </si>
  <si>
    <t xml:space="preserve">Gun Sniper NS</t>
  </si>
  <si>
    <t xml:space="preserve">Wrist mounted energy guns. Targets up to two opponents. Shoots two energy beams that deal 4D10 energy </t>
  </si>
  <si>
    <t xml:space="preserve">Back mounted missile pods. Targets an area 45m by 45m.  Opponents in the area of effect must make a reaction save against the attack roll. Successful saves take no damage.  </t>
  </si>
  <si>
    <t xml:space="preserve">Snipe Master</t>
  </si>
  <si>
    <r>
      <rPr>
        <b val="true"/>
        <sz val="11"/>
        <color theme="1"/>
        <rFont val="Arial"/>
        <family val="0"/>
        <charset val="1"/>
      </rPr>
      <t xml:space="preserve">Zan Smasher:</t>
    </r>
    <r>
      <rPr>
        <sz val="11"/>
        <color theme="1"/>
        <rFont val="Arial"/>
        <family val="0"/>
        <charset val="1"/>
      </rPr>
      <t xml:space="preserve"> </t>
    </r>
  </si>
  <si>
    <t xml:space="preserve">Front claw attack. Targets a single opponent. </t>
  </si>
  <si>
    <t xml:space="preserve">Snipe Master FB</t>
  </si>
  <si>
    <r>
      <rPr>
        <b val="true"/>
        <sz val="11"/>
        <color theme="1"/>
        <rFont val="Arial"/>
        <family val="0"/>
        <charset val="1"/>
      </rPr>
      <t xml:space="preserve">Long Range Rifle:</t>
    </r>
    <r>
      <rPr>
        <sz val="11"/>
        <color theme="1"/>
        <rFont val="Arial"/>
        <family val="0"/>
        <charset val="1"/>
      </rPr>
      <t xml:space="preserve"> </t>
    </r>
  </si>
  <si>
    <t xml:space="preserve">Back mounted rifle. Targets a single opponent. </t>
  </si>
  <si>
    <t xml:space="preserve">Tail stiffens, claws clamp into the ground. Targets a single opponent. Minimum range of 75m. </t>
  </si>
  <si>
    <t xml:space="preserve">Flexible Booster:</t>
  </si>
  <si>
    <t xml:space="preserve">Increases reaction. Gain +10 to reaction. Lasts three turns. </t>
  </si>
  <si>
    <t xml:space="preserve">Snipe Master AS</t>
  </si>
  <si>
    <r>
      <rPr>
        <b val="true"/>
        <sz val="11"/>
        <color theme="1"/>
        <rFont val="Arial"/>
        <family val="0"/>
        <charset val="1"/>
      </rPr>
      <t xml:space="preserve">Strike Tonfa:</t>
    </r>
    <r>
      <rPr>
        <sz val="11"/>
        <color theme="1"/>
        <rFont val="Arial"/>
        <family val="0"/>
        <charset val="1"/>
      </rPr>
      <t xml:space="preserve"> </t>
    </r>
  </si>
  <si>
    <t xml:space="preserve">Tail stiffens, claws clamp into ground. Targets a single opponent. Minimum range of 75m.</t>
  </si>
  <si>
    <t xml:space="preserve">Wrist mounted energy cannons. Targets a single opponent.</t>
  </si>
  <si>
    <t xml:space="preserve">Rev Raptor</t>
  </si>
  <si>
    <r>
      <rPr>
        <b val="true"/>
        <sz val="11"/>
        <color theme="1"/>
        <rFont val="Arial"/>
        <family val="0"/>
        <charset val="1"/>
      </rPr>
      <t xml:space="preserve">Counter Scythe:</t>
    </r>
    <r>
      <rPr>
        <sz val="11"/>
        <color theme="1"/>
        <rFont val="Arial"/>
        <family val="0"/>
        <charset val="1"/>
      </rPr>
      <t xml:space="preserve"> </t>
    </r>
  </si>
  <si>
    <t xml:space="preserve">Side mounted scythes flip forward. Targets a single opponent. </t>
  </si>
  <si>
    <t xml:space="preserve">Hyper Claw:</t>
  </si>
  <si>
    <t xml:space="preserve">Rev Raptor Pile Bunker</t>
  </si>
  <si>
    <t xml:space="preserve">Pile Bunker:</t>
  </si>
  <si>
    <t xml:space="preserve">Back mounted spear. Targets a single opponent.</t>
  </si>
  <si>
    <t xml:space="preserve">Rev Hunter</t>
  </si>
  <si>
    <r>
      <rPr>
        <b val="true"/>
        <sz val="11"/>
        <color theme="1"/>
        <rFont val="Arial"/>
        <family val="0"/>
        <charset val="1"/>
      </rPr>
      <t xml:space="preserve">Killer Lance:</t>
    </r>
    <r>
      <rPr>
        <sz val="11"/>
        <color theme="1"/>
        <rFont val="Arial"/>
        <family val="0"/>
        <charset val="1"/>
      </rPr>
      <t xml:space="preserve"> </t>
    </r>
  </si>
  <si>
    <t xml:space="preserve">shoulder mounted claws. Targets a single opponent. </t>
  </si>
  <si>
    <t xml:space="preserve">Hellrunner</t>
  </si>
  <si>
    <r>
      <rPr>
        <b val="true"/>
        <sz val="11"/>
        <color theme="1"/>
        <rFont val="Arial"/>
        <family val="0"/>
        <charset val="1"/>
      </rPr>
      <t xml:space="preserve">Small Guided Missile:</t>
    </r>
    <r>
      <rPr>
        <sz val="11"/>
        <color theme="1"/>
        <rFont val="Arial"/>
        <family val="0"/>
        <charset val="1"/>
      </rPr>
      <t xml:space="preserve"> </t>
    </r>
  </si>
  <si>
    <t xml:space="preserve">Back mounted missile launcher. Targets a single opponent. </t>
  </si>
  <si>
    <t xml:space="preserve">Hovering:</t>
  </si>
  <si>
    <t xml:space="preserve">Booster raises the Zoid above the ground to increase speed by 250. Lasts for three turns. </t>
  </si>
  <si>
    <t xml:space="preserve">Ramming attack. Targets a single opponent.</t>
  </si>
  <si>
    <t xml:space="preserve">Ultra Saurus</t>
  </si>
  <si>
    <t xml:space="preserve">Extra Lare</t>
  </si>
  <si>
    <r>
      <rPr>
        <b val="true"/>
        <sz val="11"/>
        <color theme="1"/>
        <rFont val="Arial"/>
        <family val="0"/>
        <charset val="1"/>
      </rPr>
      <t xml:space="preserve">8-Shot Missile Pod:</t>
    </r>
    <r>
      <rPr>
        <sz val="11"/>
        <color theme="1"/>
        <rFont val="Arial"/>
        <family val="0"/>
        <charset val="1"/>
      </rPr>
      <t xml:space="preserve"> </t>
    </r>
  </si>
  <si>
    <t xml:space="preserve">Chest mounted missile pods. Targets an area 150m by 150m. </t>
  </si>
  <si>
    <t xml:space="preserve">Linear Cannon:</t>
  </si>
  <si>
    <t xml:space="preserve">Shoulder mounted cannon. Targets up to two opponents. Shoots two rounds that split the damage. </t>
  </si>
  <si>
    <t xml:space="preserve">Hyper Fang:</t>
  </si>
  <si>
    <t xml:space="preserve">Ultra Phalanx</t>
  </si>
  <si>
    <t xml:space="preserve">Extra Large</t>
  </si>
  <si>
    <t xml:space="preserve">Chest mounted missile pods. Targets an area 150m by 150m. Opponents in the area of effect must make a reaction save against the attack roll. Successful saves take no damage. </t>
  </si>
  <si>
    <t xml:space="preserve">3-Shot Mortar:</t>
  </si>
  <si>
    <t xml:space="preserve">Back mounted mortar. Targets a horizontal area 60m by 120m. Minimum range of 200m. Opponents in the area of effect must make a reaction save against the attack roll. Successful saves take no damage. </t>
  </si>
  <si>
    <t xml:space="preserve">Chest Mortar:</t>
  </si>
  <si>
    <t xml:space="preserve">Chest mounted mortar. Targets up to two opponents.  Shoots two mortar rounds dealing 9D10 explosive. </t>
  </si>
  <si>
    <t xml:space="preserve">18D10 explosive</t>
  </si>
  <si>
    <t xml:space="preserve">Hyper Bite Fang:</t>
  </si>
  <si>
    <t xml:space="preserve">30D10 piercing</t>
  </si>
  <si>
    <t xml:space="preserve">Gordos</t>
  </si>
  <si>
    <t xml:space="preserve">Large Large</t>
  </si>
  <si>
    <r>
      <rPr>
        <b val="true"/>
        <sz val="11"/>
        <color theme="1"/>
        <rFont val="Arial"/>
        <family val="0"/>
        <charset val="1"/>
      </rPr>
      <t xml:space="preserve">Beam Gun:</t>
    </r>
    <r>
      <rPr>
        <sz val="11"/>
        <color theme="1"/>
        <rFont val="Arial"/>
        <family val="0"/>
        <charset val="1"/>
      </rPr>
      <t xml:space="preserve"> </t>
    </r>
  </si>
  <si>
    <t xml:space="preserve">Railgun:</t>
  </si>
  <si>
    <t xml:space="preserve">Back mounted railgun. Targets a single opponent. </t>
  </si>
  <si>
    <t xml:space="preserve">GPS mine detection:</t>
  </si>
  <si>
    <t xml:space="preserve">Increases the range by 1,000. Lasts three turns</t>
  </si>
  <si>
    <t xml:space="preserve">Gorhecks</t>
  </si>
  <si>
    <t xml:space="preserve">Double Beam Cannon: </t>
  </si>
  <si>
    <t xml:space="preserve">Neck mounted energy cannon. Targets a single opponent. </t>
  </si>
  <si>
    <t xml:space="preserve">Ranged, Energy </t>
  </si>
  <si>
    <t xml:space="preserve">2-Missile:</t>
  </si>
  <si>
    <t xml:space="preserve">Belly mounted missile pods. Targets a horizontal area 30m by 60m. Opponents in the area must make a reaction save against the attack roll. Successful saves take no damage. </t>
  </si>
  <si>
    <t xml:space="preserve">3D Antenna:</t>
  </si>
  <si>
    <t xml:space="preserve">Increases to Hit by +4 </t>
  </si>
  <si>
    <t xml:space="preserve">Go For Broke: </t>
  </si>
  <si>
    <t xml:space="preserve">Ramming attack. Targets a single opponent. </t>
  </si>
  <si>
    <t xml:space="preserve">Melee, Bludgeon </t>
  </si>
  <si>
    <t xml:space="preserve">Gordos LR</t>
  </si>
  <si>
    <r>
      <rPr>
        <b val="true"/>
        <sz val="11"/>
        <color theme="1"/>
        <rFont val="Arial"/>
        <family val="0"/>
        <charset val="1"/>
      </rPr>
      <t xml:space="preserve">4-Barrel Shock Cannon:</t>
    </r>
    <r>
      <rPr>
        <sz val="11"/>
        <color theme="1"/>
        <rFont val="Arial"/>
        <family val="0"/>
        <charset val="1"/>
      </rPr>
      <t xml:space="preserve"> </t>
    </r>
  </si>
  <si>
    <t xml:space="preserve">Side mounted cannon. Targets a single opponent.</t>
  </si>
  <si>
    <t xml:space="preserve">GPS Mine Detector:</t>
  </si>
  <si>
    <t xml:space="preserve">Increases range by +1,000. Lasts three turns. </t>
  </si>
  <si>
    <t xml:space="preserve">Red Horn</t>
  </si>
  <si>
    <r>
      <rPr>
        <b val="true"/>
        <sz val="11"/>
        <color theme="1"/>
        <rFont val="Arial"/>
        <family val="0"/>
        <charset val="1"/>
      </rPr>
      <t xml:space="preserve">3-Barrel Linear Cannon:</t>
    </r>
    <r>
      <rPr>
        <sz val="11"/>
        <color theme="1"/>
        <rFont val="Arial"/>
        <family val="0"/>
        <charset val="1"/>
      </rPr>
      <t xml:space="preserve"> </t>
    </r>
  </si>
  <si>
    <t xml:space="preserve">Back mounted missile pods. Targets a vertical area 45m wide and 90m long. </t>
  </si>
  <si>
    <t xml:space="preserve">Anti-Air Beam Cannon:</t>
  </si>
  <si>
    <t xml:space="preserve">Red Horn BG</t>
  </si>
  <si>
    <t xml:space="preserve">Back mounted missile pods. Targets a vertical area 45m wide by 90m long. Opponents in the area of effect must make a reaction save against the attack roll. Successful saves take no damage. </t>
  </si>
  <si>
    <t xml:space="preserve">Energy Gatling:</t>
  </si>
  <si>
    <t xml:space="preserve">Back mounted energy gatling. Targets a horizontal area 45m wide by 90m long.</t>
  </si>
  <si>
    <t xml:space="preserve">Dark Horn </t>
  </si>
  <si>
    <t xml:space="preserve">Back mounted missile pods. Targets a single opponent. Maximum range of 200m.</t>
  </si>
  <si>
    <t xml:space="preserve">Ranged, Homing, Explosive, Close Range</t>
  </si>
  <si>
    <t xml:space="preserve">Back mounted energy gatling. Targets a horizontal area 45m wide by 135m long. Maximum range of 200m. Opponents in the area of effect must make a reaction save against the attack roll. Successful saves take no damage. </t>
  </si>
  <si>
    <t xml:space="preserve">Dark Horn HS</t>
  </si>
  <si>
    <t xml:space="preserve">Dark Horn</t>
  </si>
  <si>
    <r>
      <rPr>
        <sz val="11"/>
        <color theme="1"/>
        <rFont val="Arial"/>
        <family val="0"/>
        <charset val="1"/>
      </rPr>
      <t xml:space="preserve">3</t>
    </r>
    <r>
      <rPr>
        <b val="true"/>
        <sz val="11"/>
        <color theme="1"/>
        <rFont val="Arial"/>
        <family val="0"/>
        <charset val="1"/>
      </rPr>
      <t xml:space="preserve">-Barrel Linear Cannon:</t>
    </r>
    <r>
      <rPr>
        <sz val="11"/>
        <color theme="1"/>
        <rFont val="Arial"/>
        <family val="0"/>
        <charset val="1"/>
      </rPr>
      <t xml:space="preserve"> </t>
    </r>
  </si>
  <si>
    <t xml:space="preserve">Bottom back mounted energy cannon. Targets a single opponent. Maximum range of 200m. </t>
  </si>
  <si>
    <t xml:space="preserve">Hybrid Vulcan:</t>
  </si>
  <si>
    <t xml:space="preserve">Back mounted Gatling cannon. Targets a horizontal area 45m wide by 90m long.  Targets in the area of effect must make a reaction save against the attack roll. Successful saves make take no damage. </t>
  </si>
  <si>
    <t xml:space="preserve">Large back mounted energy cannon. Targets a single opponent.</t>
  </si>
  <si>
    <t xml:space="preserve">Mad Thunder</t>
  </si>
  <si>
    <r>
      <rPr>
        <b val="true"/>
        <sz val="11"/>
        <color theme="1"/>
        <rFont val="Arial"/>
        <family val="0"/>
        <charset val="1"/>
      </rPr>
      <t xml:space="preserve">Beam Cannon:</t>
    </r>
    <r>
      <rPr>
        <sz val="11"/>
        <color theme="1"/>
        <rFont val="Arial"/>
        <family val="0"/>
        <charset val="1"/>
      </rPr>
      <t xml:space="preserve"> </t>
    </r>
  </si>
  <si>
    <t xml:space="preserve">Back shoulder mounted cannon. Targets a single opponent. </t>
  </si>
  <si>
    <t xml:space="preserve">Magnezer Drill:</t>
  </si>
  <si>
    <t xml:space="preserve">Large spinning drill attack. Targets a single opponent.</t>
  </si>
  <si>
    <t xml:space="preserve">Thunder Horn:</t>
  </si>
  <si>
    <t xml:space="preserve">Anti-Particle Beam Shield </t>
  </si>
  <si>
    <t xml:space="preserve">Increases defense by 200. Halves particle damage.</t>
  </si>
  <si>
    <t xml:space="preserve">Passive</t>
  </si>
  <si>
    <t xml:space="preserve">Gun Blaster</t>
  </si>
  <si>
    <r>
      <rPr>
        <b val="true"/>
        <sz val="11"/>
        <color theme="1"/>
        <rFont val="Arial"/>
        <family val="0"/>
        <charset val="1"/>
      </rPr>
      <t xml:space="preserve">Rolling Cannon:</t>
    </r>
    <r>
      <rPr>
        <sz val="11"/>
        <color theme="1"/>
        <rFont val="Arial"/>
        <family val="0"/>
        <charset val="1"/>
      </rPr>
      <t xml:space="preserve"> </t>
    </r>
  </si>
  <si>
    <t xml:space="preserve">Fires all the front facing cannons. Targets a single opponent. If damage exceeds the remaining health of the Zoid the attack continues into any opponent in direct line</t>
  </si>
  <si>
    <t xml:space="preserve">Ranged, Penetrate, Piercing</t>
  </si>
  <si>
    <t xml:space="preserve">3d Radar:</t>
  </si>
  <si>
    <t xml:space="preserve">Increases hit rate for self and ally's by 10. Lasts for three turns. </t>
  </si>
  <si>
    <t xml:space="preserve">Electromagnetic Shield Horn:</t>
  </si>
  <si>
    <t xml:space="preserve">Curved energy shield. Blocks 300 damage before dispersing. </t>
  </si>
  <si>
    <t xml:space="preserve">Electromagnetic Bite Fang:</t>
  </si>
  <si>
    <t xml:space="preserve">Brachios</t>
  </si>
  <si>
    <r>
      <rPr>
        <b val="true"/>
        <sz val="11"/>
        <color theme="1"/>
        <rFont val="Arial"/>
        <family val="0"/>
        <charset val="1"/>
      </rPr>
      <t xml:space="preserve">Linear Laser:</t>
    </r>
    <r>
      <rPr>
        <sz val="11"/>
        <color theme="1"/>
        <rFont val="Arial"/>
        <family val="0"/>
        <charset val="1"/>
      </rPr>
      <t xml:space="preserve"> </t>
    </r>
  </si>
  <si>
    <t xml:space="preserve">Gilvader</t>
  </si>
  <si>
    <t xml:space="preserve">Dinosaur, Flying</t>
  </si>
  <si>
    <r>
      <rPr>
        <b val="true"/>
        <sz val="11"/>
        <color theme="1"/>
        <rFont val="Arial"/>
        <family val="0"/>
        <charset val="1"/>
      </rPr>
      <t xml:space="preserve">Plasma Particle Cannon:</t>
    </r>
    <r>
      <rPr>
        <sz val="11"/>
        <color theme="1"/>
        <rFont val="Arial"/>
        <family val="0"/>
        <charset val="1"/>
      </rPr>
      <t xml:space="preserve"> </t>
    </r>
  </si>
  <si>
    <t xml:space="preserve">Chest mounted particle cannon. Shoots in a straight line 15m wide. </t>
  </si>
  <si>
    <t xml:space="preserve">Beam Smasher:</t>
  </si>
  <si>
    <t xml:space="preserve">Gravity Gun:</t>
  </si>
  <si>
    <t xml:space="preserve">Back mounted gravity manipulator. 75m centered on self. </t>
  </si>
  <si>
    <t xml:space="preserve">Ranged, Anti-Air, Force</t>
  </si>
  <si>
    <t xml:space="preserve">Rear Cutting Wing:</t>
  </si>
  <si>
    <t xml:space="preserve">Tail attack. Targets a single opponent.</t>
  </si>
  <si>
    <t xml:space="preserve">Gojulas</t>
  </si>
  <si>
    <r>
      <rPr>
        <b val="true"/>
        <sz val="11"/>
        <color theme="1"/>
        <rFont val="Arial"/>
        <family val="0"/>
        <charset val="1"/>
      </rPr>
      <t xml:space="preserve">Crusher Claw:</t>
    </r>
    <r>
      <rPr>
        <sz val="11"/>
        <color theme="1"/>
        <rFont val="Arial"/>
        <family val="0"/>
        <charset val="1"/>
      </rPr>
      <t xml:space="preserve"> </t>
    </r>
  </si>
  <si>
    <t xml:space="preserve">Left arm mounted energy gun. Targets a single opponent. </t>
  </si>
  <si>
    <t xml:space="preserve">Gojulas the Ogre</t>
  </si>
  <si>
    <t xml:space="preserve">4-Barrel Shock Cannon:</t>
  </si>
  <si>
    <t xml:space="preserve">Arm mounted cannons. Targets a single opponent.</t>
  </si>
  <si>
    <t xml:space="preserve">Buster cannon:</t>
  </si>
  <si>
    <t xml:space="preserve">Back mounted cannons. Targets a single opponent. Minimum range of 75m.</t>
  </si>
  <si>
    <t xml:space="preserve">Gojulas Gunner</t>
  </si>
  <si>
    <t xml:space="preserve">Crusher Claw:</t>
  </si>
  <si>
    <t xml:space="preserve">Back mounted cannons. Targets a single opponent. Minimum range 75m.</t>
  </si>
  <si>
    <t xml:space="preserve">Gojulas Giga</t>
  </si>
  <si>
    <r>
      <rPr>
        <b val="true"/>
        <sz val="11"/>
        <color theme="1"/>
        <rFont val="Arial"/>
        <family val="0"/>
        <charset val="1"/>
      </rPr>
      <t xml:space="preserve">Hyper Press Manipulator:</t>
    </r>
    <r>
      <rPr>
        <sz val="11"/>
        <color theme="1"/>
        <rFont val="Arial"/>
        <family val="0"/>
        <charset val="1"/>
      </rPr>
      <t xml:space="preserve"> </t>
    </r>
  </si>
  <si>
    <t xml:space="preserve">Crusher Tail:</t>
  </si>
  <si>
    <t xml:space="preserve">Tail slash attack. Swing tail in 180° arc hitting any opponent in its path. 15m reach.</t>
  </si>
  <si>
    <t xml:space="preserve">Hyper energy Shield:</t>
  </si>
  <si>
    <t xml:space="preserve">Crusher Fang:</t>
  </si>
  <si>
    <t xml:space="preserve">Gojulas Giga Cannon</t>
  </si>
  <si>
    <t xml:space="preserve">Tail slash attack. Swing tail in 180° arc hitting any opponent in its path. 15m reach. </t>
  </si>
  <si>
    <t xml:space="preserve">Buster Cannon:</t>
  </si>
  <si>
    <t xml:space="preserve">Back mounted cannon. Targets a single opponent. Minimum range 75m.</t>
  </si>
  <si>
    <t xml:space="preserve">King Gojulas</t>
  </si>
  <si>
    <r>
      <rPr>
        <b val="true"/>
        <sz val="11"/>
        <color theme="1"/>
        <rFont val="Arial"/>
        <family val="0"/>
        <charset val="1"/>
      </rPr>
      <t xml:space="preserve">Super Gatling:</t>
    </r>
    <r>
      <rPr>
        <sz val="11"/>
        <color theme="1"/>
        <rFont val="Arial"/>
        <family val="0"/>
        <charset val="1"/>
      </rPr>
      <t xml:space="preserve"> </t>
    </r>
  </si>
  <si>
    <t xml:space="preserve">Chest mounted gatling gun. Targets an area 75m by 225m. Opponents in the area of effect must make a reaction save agains the attack roll. Successful saves take no damage. </t>
  </si>
  <si>
    <t xml:space="preserve">Big Claw:</t>
  </si>
  <si>
    <t xml:space="preserve">Swiping claw attack. Hits in a 30m line.</t>
  </si>
  <si>
    <t xml:space="preserve">Tail slash attack. Swings tail in 180° arc hitting any opponent in its path. Reach of 30m.</t>
  </si>
  <si>
    <t xml:space="preserve">Blade Horn:</t>
  </si>
  <si>
    <t xml:space="preserve">Head mounted horn attack. Targets a single opponent. Melee</t>
  </si>
  <si>
    <t xml:space="preserve">Death Saurer </t>
  </si>
  <si>
    <r>
      <rPr>
        <b val="true"/>
        <sz val="11"/>
        <color theme="1"/>
        <rFont val="Arial"/>
        <family val="0"/>
        <charset val="1"/>
      </rPr>
      <t xml:space="preserve">Large Particle Cannon:</t>
    </r>
    <r>
      <rPr>
        <sz val="11"/>
        <color theme="1"/>
        <rFont val="Arial"/>
        <family val="0"/>
        <charset val="1"/>
      </rPr>
      <t xml:space="preserve"> </t>
    </r>
  </si>
  <si>
    <t xml:space="preserve">Mouth fired particle cannon. Fires in a straight line 30m wide. Opponents in the line of attack must make a reaction save against the attack roll. Successful rolls take no damage.  </t>
  </si>
  <si>
    <t xml:space="preserve">Head mounted energy gun. Targets a single opponent. </t>
  </si>
  <si>
    <t xml:space="preserve">Smash Tail:</t>
  </si>
  <si>
    <t xml:space="preserve">Tail attack. 180° arc tail attack. Reach of 30m.</t>
  </si>
  <si>
    <t xml:space="preserve">Bloody Demon </t>
  </si>
  <si>
    <t xml:space="preserve">Mouth fired energy cannon. Particle beam is 60m wide. Opponents in the line of attack must make a reaction save against the attack roll. Successful rolls take no damage.  </t>
  </si>
  <si>
    <t xml:space="preserve">Large Gatling Gun:</t>
  </si>
  <si>
    <t xml:space="preserve">Back mounted gatling gun. Targets up to two opponents. Shoots two bursts that split the damage. </t>
  </si>
  <si>
    <t xml:space="preserve">Death Meteor</t>
  </si>
  <si>
    <r>
      <rPr>
        <b val="true"/>
        <sz val="11"/>
        <color theme="1"/>
        <rFont val="Arial"/>
        <family val="0"/>
        <charset val="1"/>
      </rPr>
      <t xml:space="preserve">Large Beam Cannon:</t>
    </r>
    <r>
      <rPr>
        <sz val="11"/>
        <color theme="1"/>
        <rFont val="Arial"/>
        <family val="0"/>
        <charset val="1"/>
      </rPr>
      <t xml:space="preserve"> </t>
    </r>
  </si>
  <si>
    <t xml:space="preserve">Mouth fired particle cannon. Shoots in a straight line 30m wide. Opponents in the line of attack must make a reaction save against the attack roll. Successful rolls take no damage.  </t>
  </si>
  <si>
    <t xml:space="preserve">Death Claw:</t>
  </si>
  <si>
    <t xml:space="preserve">Swiping claws attack.</t>
  </si>
  <si>
    <t xml:space="preserve">Swiping tail attack. 180° arc around your Zoid.</t>
  </si>
  <si>
    <t xml:space="preserve">Killer Bite Fang:</t>
  </si>
  <si>
    <t xml:space="preserve">Godos</t>
  </si>
  <si>
    <r>
      <rPr>
        <b val="true"/>
        <sz val="11"/>
        <color theme="1"/>
        <rFont val="Arial"/>
        <family val="0"/>
        <charset val="1"/>
      </rPr>
      <t xml:space="preserve">Small Beam Cannon:</t>
    </r>
    <r>
      <rPr>
        <sz val="11"/>
        <color theme="1"/>
        <rFont val="Arial"/>
        <family val="0"/>
        <charset val="1"/>
      </rPr>
      <t xml:space="preserve"> </t>
    </r>
  </si>
  <si>
    <t xml:space="preserve">Chest mounted beam cannon. Targets a single opponent. </t>
  </si>
  <si>
    <t xml:space="preserve">Allosaurer</t>
  </si>
  <si>
    <t xml:space="preserve">Electric Claw: </t>
  </si>
  <si>
    <t xml:space="preserve">Melee, Piercing, Electric</t>
  </si>
  <si>
    <t xml:space="preserve">Energy Bite Fang: </t>
  </si>
  <si>
    <t xml:space="preserve">Bite Attack. Targets a single opponent. </t>
  </si>
  <si>
    <t xml:space="preserve">Iguan</t>
  </si>
  <si>
    <r>
      <rPr>
        <b val="true"/>
        <sz val="11"/>
        <color theme="1"/>
        <rFont val="Arial"/>
        <family val="0"/>
        <charset val="1"/>
      </rPr>
      <t xml:space="preserve">Impact Gun:</t>
    </r>
    <r>
      <rPr>
        <sz val="11"/>
        <color theme="1"/>
        <rFont val="Arial"/>
        <family val="0"/>
        <charset val="1"/>
      </rPr>
      <t xml:space="preserve"> </t>
    </r>
  </si>
  <si>
    <t xml:space="preserve">Thruster:</t>
  </si>
  <si>
    <t xml:space="preserve">Gain +10 to reaction for three turns. </t>
  </si>
  <si>
    <t xml:space="preserve">Crusher Vice:</t>
  </si>
  <si>
    <t xml:space="preserve">Leo Blaze</t>
  </si>
  <si>
    <t xml:space="preserve">BLOX</t>
  </si>
  <si>
    <r>
      <rPr>
        <b val="true"/>
        <sz val="11"/>
        <color theme="1"/>
        <rFont val="Arial"/>
        <family val="0"/>
        <charset val="1"/>
      </rPr>
      <t xml:space="preserve">Strike Laser Claw:</t>
    </r>
    <r>
      <rPr>
        <sz val="11"/>
        <color theme="1"/>
        <rFont val="Arial"/>
        <family val="0"/>
        <charset val="1"/>
      </rPr>
      <t xml:space="preserve"> </t>
    </r>
  </si>
  <si>
    <t xml:space="preserve">Zan Blade:</t>
  </si>
  <si>
    <t xml:space="preserve">Tail blade. Targets a single opponent. </t>
  </si>
  <si>
    <t xml:space="preserve">Curved energy shield. Blocks 100 damage before dispersing. </t>
  </si>
  <si>
    <t xml:space="preserve">Unenlagia</t>
  </si>
  <si>
    <t xml:space="preserve">Claw energy attack. Targets a single opponent. </t>
  </si>
  <si>
    <t xml:space="preserve">Melee. Slashing, Energy</t>
  </si>
  <si>
    <t xml:space="preserve">Hand Gun:</t>
  </si>
  <si>
    <t xml:space="preserve">Hand mounted guns. Targets up to two opponents. Shoots two bursts that split the damage. </t>
  </si>
  <si>
    <t xml:space="preserve">Tail Rifle:</t>
  </si>
  <si>
    <t xml:space="preserve">Tail sniper rifle. Targets a single opponent. </t>
  </si>
  <si>
    <t xml:space="preserve">Mosasledge</t>
  </si>
  <si>
    <r>
      <rPr>
        <b val="true"/>
        <sz val="11"/>
        <color theme="1"/>
        <rFont val="Arial"/>
        <family val="0"/>
        <charset val="1"/>
      </rPr>
      <t xml:space="preserve">Torpedo Pod:</t>
    </r>
    <r>
      <rPr>
        <sz val="11"/>
        <color theme="1"/>
        <rFont val="Arial"/>
        <family val="0"/>
        <charset val="1"/>
      </rPr>
      <t xml:space="preserve"> </t>
    </r>
  </si>
  <si>
    <t xml:space="preserve">Back mounted torpedo. Targets up to two opponnents. Fires two torpedos with the damage split between them. </t>
  </si>
  <si>
    <t xml:space="preserve">Tail Saw:</t>
  </si>
  <si>
    <t xml:space="preserve">Tail attack. Targets a single opponent. </t>
  </si>
  <si>
    <t xml:space="preserve">Increases speed. Gains +300 to speed. Lasts for three turns</t>
  </si>
  <si>
    <t xml:space="preserve">Nightwise</t>
  </si>
  <si>
    <t xml:space="preserve">Underwing mounted missile pods. Targets an area 30m by 30m. Opponents inside the area of effect must make a reaction save against the attack roll. successful rolls take no damage.  </t>
  </si>
  <si>
    <t xml:space="preserve">Inferred Sensor:</t>
  </si>
  <si>
    <t xml:space="preserve">Gains +1,000 range. Lasts three turns. </t>
  </si>
  <si>
    <t xml:space="preserve">Increases speed. Gains +500 to speed. Lasts three turns. </t>
  </si>
  <si>
    <t xml:space="preserve">Melee, Anti-Air, Piercing</t>
  </si>
  <si>
    <t xml:space="preserve">Buster Eagle</t>
  </si>
  <si>
    <t xml:space="preserve">Anti-Zoids Missile:</t>
  </si>
  <si>
    <t xml:space="preserve">Side mounted missile pods. Targets an area 60m by 60m. Opponents in the area of effect must make a reaction save against your attack roll. Successful rolls take no damage.</t>
  </si>
  <si>
    <t xml:space="preserve">Ranged, Anti-Air, Homing, Explosive</t>
  </si>
  <si>
    <t xml:space="preserve">Flyscissors</t>
  </si>
  <si>
    <t xml:space="preserve">X-Scissor:</t>
  </si>
  <si>
    <t xml:space="preserve">Front pincer attack. Targets a single opponent.</t>
  </si>
  <si>
    <t xml:space="preserve">X Claws:</t>
  </si>
  <si>
    <t xml:space="preserve">Shell Karn</t>
  </si>
  <si>
    <t xml:space="preserve">Electro-Magnetic Cannon:</t>
  </si>
  <si>
    <t xml:space="preserve">Diplo Gun</t>
  </si>
  <si>
    <t xml:space="preserve">Railcannon:</t>
  </si>
  <si>
    <t xml:space="preserve">Railgun that runs the whole length of the Zoid. Targets a single opponent.</t>
  </si>
  <si>
    <t xml:space="preserve">Gain +500 speed. Lasts for three turn. </t>
  </si>
  <si>
    <t xml:space="preserve">Diplo Cutter:</t>
  </si>
  <si>
    <t xml:space="preserve">Side mounted blades. Targets a single opponent. </t>
  </si>
  <si>
    <t xml:space="preserve">Demon's Head</t>
  </si>
  <si>
    <t xml:space="preserve">Magnet Claw:</t>
  </si>
  <si>
    <t xml:space="preserve">Magnezer Spear:</t>
  </si>
  <si>
    <t xml:space="preserve">Spears flip forward. Targets a single opponent.</t>
  </si>
  <si>
    <t xml:space="preserve">Magnezer Tail:</t>
  </si>
  <si>
    <t xml:space="preserve">Magnezer Fang:</t>
  </si>
  <si>
    <t xml:space="preserve">Fire Phoenix</t>
  </si>
  <si>
    <t xml:space="preserve">Charge Missile:</t>
  </si>
  <si>
    <t xml:space="preserve">Chest mounted rocket. Targets a single opponent. </t>
  </si>
  <si>
    <t xml:space="preserve">Laser Claw:</t>
  </si>
  <si>
    <t xml:space="preserve">Jet Falcon</t>
  </si>
  <si>
    <t xml:space="preserve">Chest mounted claw attack. Targets a single opponent. </t>
  </si>
  <si>
    <t xml:space="preserve">Magna Wing: </t>
  </si>
  <si>
    <t xml:space="preserve">Increase speed by 500. Lasts for three turns. </t>
  </si>
  <si>
    <t xml:space="preserve">Smash Claw:</t>
  </si>
  <si>
    <t xml:space="preserve">Zero Phoenix</t>
  </si>
  <si>
    <t xml:space="preserve">Liger Zero, Fire Phoenix</t>
  </si>
  <si>
    <t xml:space="preserve">BLOX </t>
  </si>
  <si>
    <t xml:space="preserve">Double Shock Gun:</t>
  </si>
  <si>
    <t xml:space="preserve">Back mounted missile pod. Targets a single opponent. </t>
  </si>
  <si>
    <t xml:space="preserve">Zero Falcon</t>
  </si>
  <si>
    <t xml:space="preserve">Liger Zero, Jet Falcon</t>
  </si>
  <si>
    <t xml:space="preserve">Double Shock Gun: </t>
  </si>
  <si>
    <t xml:space="preserve">Strike Laser Claw: </t>
  </si>
  <si>
    <t xml:space="preserve">Back mounted energy claw attack. Targets a single opponent. </t>
  </si>
  <si>
    <t xml:space="preserve">Magna Wing:</t>
  </si>
  <si>
    <t xml:space="preserve">Back mounted boosters. Increases speed by 300 for three turns. </t>
  </si>
  <si>
    <t xml:space="preserve">Smash Claw: </t>
  </si>
  <si>
    <t xml:space="preserve">Fuzor Dragon</t>
  </si>
  <si>
    <t xml:space="preserve">Leoblaze, Unenlagia, Mosasledge, Nightwise.</t>
  </si>
  <si>
    <t xml:space="preserve">Handgun:</t>
  </si>
  <si>
    <t xml:space="preserve">Hand mounted guns. Targets up to two Zoids. Shoots two bursts of 6D10 piercing</t>
  </si>
  <si>
    <t xml:space="preserve">Tail blade attack. Targets a single opponent.</t>
  </si>
  <si>
    <t xml:space="preserve">Dragon Tooth:</t>
  </si>
  <si>
    <t xml:space="preserve">Chimera Dragon</t>
  </si>
  <si>
    <t xml:space="preserve">Demonshead, Diplogun, Shell Karn, Flyscissors.</t>
  </si>
  <si>
    <t xml:space="preserve">Rail Cannon:</t>
  </si>
  <si>
    <t xml:space="preserve">Right shoulder mounted rail cannon. Targets a single opponent.</t>
  </si>
  <si>
    <t xml:space="preserve">Ranged, Anti-Air, Piercing, Long Range</t>
  </si>
  <si>
    <t xml:space="preserve">Missile Launcher:</t>
  </si>
  <si>
    <t xml:space="preserve">Forward facing missile launcher. Targets an area 90m by 90m. Opponents inside the area of effect must make a reaction save against the attack roll. successful rolls take no damage. </t>
  </si>
  <si>
    <t xml:space="preserve">Hells Gate:</t>
  </si>
  <si>
    <t xml:space="preserve">Spear flips forward. Targets a single opponent.</t>
  </si>
  <si>
    <t xml:space="preserve">Punch attack. Targets a single opponents.</t>
  </si>
  <si>
    <t xml:space="preserve">Gojulox</t>
  </si>
  <si>
    <t xml:space="preserve">Diploguns, Demonshead, Nightwise, Shellkarn, Unenlagia, Leoblaze.</t>
  </si>
  <si>
    <t xml:space="preserve">Rail Cannon: </t>
  </si>
  <si>
    <t xml:space="preserve">Both shoulder mounted rail cannons. Targets a single opponent. If the damage exceeds the health of the target it continues on. </t>
  </si>
  <si>
    <t xml:space="preserve">Ranged, Piercing, Puncture</t>
  </si>
  <si>
    <t xml:space="preserve">Hand mounted guns. Targets up to two Zoids. Damage is split between the targets. </t>
  </si>
  <si>
    <t xml:space="preserve">Ranged, Anti-Air, Piercing,</t>
  </si>
  <si>
    <t xml:space="preserve">2-Arm Lizard</t>
  </si>
  <si>
    <t xml:space="preserve">Leoblaze, Unenlagia</t>
  </si>
  <si>
    <t xml:space="preserve">Hand mounted guns. Targets up to two opponents. Damage is split between the targets. </t>
  </si>
  <si>
    <t xml:space="preserve">Back mounted sniper rifle. Targets a single opponent.</t>
  </si>
  <si>
    <t xml:space="preserve">Griffin</t>
  </si>
  <si>
    <t xml:space="preserve">Leoblaze, Unenlagia, Buster Eagle.</t>
  </si>
  <si>
    <t xml:space="preserve">Killer Beak:</t>
  </si>
  <si>
    <t xml:space="preserve">Beak attack. Targets a single opponent.</t>
  </si>
  <si>
    <t xml:space="preserve">AZ Missile:</t>
  </si>
  <si>
    <t xml:space="preserve">Back mounted missile pods. Targets an area 90m by 90m. Opponents inside the area of effect must make a reaction save against the attack roll. successful rolls take no damage. </t>
  </si>
  <si>
    <t xml:space="preserve">Melee, Anti-Ait, Slashing</t>
  </si>
  <si>
    <t xml:space="preserve">Lord Gale</t>
  </si>
  <si>
    <t xml:space="preserve">DiploGun, Flyscissors, Demonshead, Shellkarn.</t>
  </si>
  <si>
    <t xml:space="preserve">Right arm attack. Targets a single opponent.</t>
  </si>
  <si>
    <t xml:space="preserve">Left arm spear attack. Targets a single opponent. </t>
  </si>
  <si>
    <t xml:space="preserve">Death Stinger</t>
  </si>
  <si>
    <t xml:space="preserve">Insect</t>
  </si>
  <si>
    <t xml:space="preserve">Charged Particle Gun:</t>
  </si>
  <si>
    <t xml:space="preserve">Tail tip particle gun. Shoots two beams 30m wide for a total of 60m. Opponents in the path must make a reaction save against the attack roll. Successful saves take no damage. </t>
  </si>
  <si>
    <t xml:space="preserve">Tail tip energy gun. Shoots a single piercing energy beam. If the damage exceeds the health remaining on the Zoid the energy beam pierces the Zoid and continues on until the remaining damage is expelled.</t>
  </si>
  <si>
    <t xml:space="preserve">SB Scissors:</t>
  </si>
  <si>
    <t xml:space="preserve">Jagged Stinger</t>
  </si>
  <si>
    <t xml:space="preserve">Double Charged Particle Gun:</t>
  </si>
  <si>
    <t xml:space="preserve">Tail tip particle gun. Shoots two beams 20m wide for a total of 40m. Opponents in the path of the beams must make a reaction against the attack roll. Successful saves take no damage.</t>
  </si>
  <si>
    <t xml:space="preserve">Side mounted energy gun. Targets a single opponent. Ranged</t>
  </si>
  <si>
    <t xml:space="preserve">Strike Laser Bite Scissors:</t>
  </si>
  <si>
    <t xml:space="preserve">Guysack</t>
  </si>
  <si>
    <t xml:space="preserve">Beam Rifle:</t>
  </si>
  <si>
    <t xml:space="preserve">Tail mounted energy rifle. Targets a single opponent. Max range- 750m.</t>
  </si>
  <si>
    <t xml:space="preserve">Deploy smoke to obscure Zoid. Covers an area of 30m square. Disadvantage on attacks against you while in the smoke. Lasts for three turns.</t>
  </si>
  <si>
    <t xml:space="preserve">Claw energy attack. Targets a single opponent.</t>
  </si>
  <si>
    <t xml:space="preserve">Guysack Stinger</t>
  </si>
  <si>
    <t xml:space="preserve">Tail mounted energy gun. Max range 750m. Targets a single opponent.</t>
  </si>
  <si>
    <t xml:space="preserve">Paralyzing Mist:</t>
  </si>
  <si>
    <t xml:space="preserve">Deploys a mist that targets the Zoids systems. Canister deploys mist in a 30m by 60m wide wall. Targets the systems. Targets inside the area of effect must make a reaction roll against your attack. On a success they dodge the attack. Zoids damaged by this attack must make a percentile roll. if the roll is a 49 or lower the Zoid is frozen. At the end of their turn they may roll again to restore.</t>
  </si>
  <si>
    <t xml:space="preserve">Ranged, Freeze, Electrical</t>
  </si>
  <si>
    <t xml:space="preserve">Molga</t>
  </si>
  <si>
    <t xml:space="preserve">Gatling:</t>
  </si>
  <si>
    <t xml:space="preserve">Head mounted gatling gun. Shoots in a 15m by 45m wide line. Targets in the area of effect must make a reaction roll against the attack roll. Successful saves take no damage.</t>
  </si>
  <si>
    <t xml:space="preserve">Molga Cannonry</t>
  </si>
  <si>
    <t xml:space="preserve">Cannon Unit:</t>
  </si>
  <si>
    <t xml:space="preserve">Dark Poison</t>
  </si>
  <si>
    <t xml:space="preserve">Strategic Missile:</t>
  </si>
  <si>
    <t xml:space="preserve">Back mounted missiles. Targets a single opponent.</t>
  </si>
  <si>
    <t xml:space="preserve">Go 4 Broke:</t>
  </si>
  <si>
    <t xml:space="preserve">Saicurtis </t>
  </si>
  <si>
    <t xml:space="preserve">2-Barrel Beam Cannon:</t>
  </si>
  <si>
    <t xml:space="preserve">Front arm guns. Targets a single opponent.</t>
  </si>
  <si>
    <t xml:space="preserve">Small Beam Cannon:</t>
  </si>
  <si>
    <t xml:space="preserve">Forward mounted energy cannon. Shoots in a 15m by 30m deep line. Opponents in the area of effect must make a reaction roll against the attack. Successful saves take no damage. Flying Zoids roll with disadvantage.</t>
  </si>
  <si>
    <t xml:space="preserve">Slashing attack. Targets a single opponent.</t>
  </si>
  <si>
    <t xml:space="preserve">Double Sworder</t>
  </si>
  <si>
    <t xml:space="preserve">4-Barrel Machine Gun:</t>
  </si>
  <si>
    <t xml:space="preserve">Back mounted machine gun. Shoots an area of 15m by 45m wide. Opponents in the area of effect must make a reaction save against your attack roll. Successful saves take no damage.</t>
  </si>
  <si>
    <t xml:space="preserve">Break Sword:</t>
  </si>
  <si>
    <t xml:space="preserve">Killer Dome</t>
  </si>
  <si>
    <t xml:space="preserve">Laser Cannon:</t>
  </si>
  <si>
    <t xml:space="preserve">Shoots in a 15m by 30m deep line. Opponents in the area of effect must make a reaction save against your attack roll. Successful saves take no damage.</t>
  </si>
  <si>
    <t xml:space="preserve">Shoots an area of 15m by 45m wide. Opponents in the area of effect must make a reaction save against your attack roll. Successful saves take no damage.</t>
  </si>
  <si>
    <t xml:space="preserve">3D E. Radar:</t>
  </si>
  <si>
    <t xml:space="preserve">Increase the hit rate by +10. Lasts for three turns. Gain</t>
  </si>
  <si>
    <t xml:space="preserve">Cannon Tortoise </t>
  </si>
  <si>
    <t xml:space="preserve">Reptile</t>
  </si>
  <si>
    <t xml:space="preserve">Liquid Cooled Particle Cannon:</t>
  </si>
  <si>
    <t xml:space="preserve">Back mounted particle cannon. Targets a single opponent.</t>
  </si>
  <si>
    <t xml:space="preserve">Cannon Tortoise BC</t>
  </si>
  <si>
    <t xml:space="preserve">Cannon Tortoise</t>
  </si>
  <si>
    <t xml:space="preserve">Bottom back mounted particle cannon. Targets a single opponent. If the damage exceeds the remaining health of the target Zoid the energy beam continues on with the remaining damage.</t>
  </si>
  <si>
    <t xml:space="preserve">Ranged, Penetrate, Particle</t>
  </si>
  <si>
    <t xml:space="preserve">Large Beam Cannon:</t>
  </si>
  <si>
    <t xml:space="preserve">Top back mounted energy cannon. Targets a single opponent. </t>
  </si>
  <si>
    <t xml:space="preserve">Gator</t>
  </si>
  <si>
    <t xml:space="preserve">GPS Magnetic Detector:</t>
  </si>
  <si>
    <t xml:space="preserve">Gain +500 range to your and your ally's Zoids. Lasts three turns</t>
  </si>
  <si>
    <t xml:space="preserve">Barigator</t>
  </si>
  <si>
    <t xml:space="preserve">Back mounted missile pods. Targets a single opponent.</t>
  </si>
  <si>
    <t xml:space="preserve">Stealth Viper</t>
  </si>
  <si>
    <t xml:space="preserve">Vulcan:</t>
  </si>
  <si>
    <t xml:space="preserve">Heavy Machine Gun:</t>
  </si>
  <si>
    <t xml:space="preserve">Small Laser Machine Gun:</t>
  </si>
  <si>
    <t xml:space="preserve">Hammer Head</t>
  </si>
  <si>
    <t xml:space="preserve">Hyper Shock Gun:</t>
  </si>
  <si>
    <t xml:space="preserve">Forward mounted guns. Targets a single opponent.</t>
  </si>
  <si>
    <t xml:space="preserve">Hyper Beam Cannon:</t>
  </si>
  <si>
    <t xml:space="preserve">Forward mounted missile pods. Targets an area 60m by 60m.</t>
  </si>
  <si>
    <t xml:space="preserve">Melee, Anti-Air, Bludgeon</t>
  </si>
  <si>
    <t xml:space="preserve">Hammer Head VL</t>
  </si>
  <si>
    <t xml:space="preserve">Back mounted guns. Targets a single opponent.</t>
  </si>
  <si>
    <t xml:space="preserve">3D Radome:</t>
  </si>
  <si>
    <t xml:space="preserve">An ally of your choice gains +10 to Hit. Lasts for three turns</t>
  </si>
  <si>
    <t xml:space="preserve">Lance Attack:</t>
  </si>
  <si>
    <t xml:space="preserve">Forward mounted spears. Targets a single opponent.</t>
  </si>
  <si>
    <t xml:space="preserve">Wardick</t>
  </si>
  <si>
    <t xml:space="preserve">Medium Bore Beam Cannon:</t>
  </si>
  <si>
    <t xml:space="preserve">Back mounted missile pod. Targets an area 60m by 60m. Opponents in the area of effect must make a reaction save against the attack roll. Successful saves take no damage.</t>
  </si>
  <si>
    <t xml:space="preserve">Sound Wave Cannon:</t>
  </si>
  <si>
    <t xml:space="preserve">Launch sound waves. Targets a single opponent. Opponents become disoriented and have disadvantage on attack rolls. Lasts for three turns.</t>
  </si>
  <si>
    <t xml:space="preserve">Ranged, Pilot, Sonic</t>
  </si>
  <si>
    <t xml:space="preserve">Sea Striker</t>
  </si>
  <si>
    <t xml:space="preserve">Homing Torpedo:</t>
  </si>
  <si>
    <t xml:space="preserve">Chest mounted torpedo pods. Targets a single opponent.</t>
  </si>
  <si>
    <t xml:space="preserve">Accelerated Beam Cannon:</t>
  </si>
  <si>
    <t xml:space="preserve">Front mounted energy cannon. Targets a single opponent.</t>
  </si>
  <si>
    <t xml:space="preserve">Redler</t>
  </si>
  <si>
    <t xml:space="preserve">Energy wing attack. Targets a single opponent. </t>
  </si>
  <si>
    <t xml:space="preserve">Ranged, Anti-Air, Slashing, Energy</t>
  </si>
  <si>
    <t xml:space="preserve">Redler BoostC</t>
  </si>
  <si>
    <t xml:space="preserve">Booster:</t>
  </si>
  <si>
    <t xml:space="preserve">Back mounted booster. Gains +500 speed. Lasts three turns. </t>
  </si>
  <si>
    <t xml:space="preserve">Redler Interceptor </t>
  </si>
  <si>
    <t xml:space="preserve">Cannon:</t>
  </si>
  <si>
    <t xml:space="preserve">Back mounted booster. Gain +400 speed. Lasts three turns.</t>
  </si>
  <si>
    <t xml:space="preserve">Bloodler</t>
  </si>
  <si>
    <t xml:space="preserve">Dragon Claw:</t>
  </si>
  <si>
    <t xml:space="preserve">Guided Missile:</t>
  </si>
  <si>
    <t xml:space="preserve">Chest mounted missile. Targets a single opponent.</t>
  </si>
  <si>
    <t xml:space="preserve">Stealth System:</t>
  </si>
  <si>
    <t xml:space="preserve">Laser Cutter:</t>
  </si>
  <si>
    <t xml:space="preserve">Tail blade. Targets a single opponent.</t>
  </si>
  <si>
    <t xml:space="preserve">Pteras</t>
  </si>
  <si>
    <t xml:space="preserve">Mouth mounted machine gun. Fires in a horizontal line 15m by 60m long. Opponents in the area of effect must make a reaction save against the attack roll. Successful saves take no damage.</t>
  </si>
  <si>
    <t xml:space="preserve">2-Shot Missile Pod:</t>
  </si>
  <si>
    <t xml:space="preserve">Pteras Bomber</t>
  </si>
  <si>
    <t xml:space="preserve">Head mounted guns. Targets a vertical area 15m wide by 30m long. Opponents in the area of effect must make a reaction save against the attack roll. Successful saves take no damage.</t>
  </si>
  <si>
    <t xml:space="preserve">2-Shot Missile:</t>
  </si>
  <si>
    <t xml:space="preserve">Chest mounted missile launchers. Targets a single opponent.</t>
  </si>
  <si>
    <t xml:space="preserve">Air Raid Missile:</t>
  </si>
  <si>
    <t xml:space="preserve">Pteras Radome</t>
  </si>
  <si>
    <t xml:space="preserve">3D Radar:</t>
  </si>
  <si>
    <t xml:space="preserve">Increaseas hit rate for self and ally's. You and ally's gain +10 to Hit</t>
  </si>
  <si>
    <t xml:space="preserve">Storm Sworder</t>
  </si>
  <si>
    <t xml:space="preserve">Pulse Laser:</t>
  </si>
  <si>
    <t xml:space="preserve">Chest mounted energy gun. Targets a single opponent.</t>
  </si>
  <si>
    <t xml:space="preserve">Claw attack targets a single opponent.</t>
  </si>
  <si>
    <t xml:space="preserve">Stormsworder F</t>
  </si>
  <si>
    <t xml:space="preserve">Vulcan Gun:</t>
  </si>
  <si>
    <t xml:space="preserve">Neck mounted machine gun. Targets an area 90m by 90m. Opponents in the area of effect must make a reaction save against the attack roll. Successful saves take no damage.</t>
  </si>
  <si>
    <t xml:space="preserve">Iron Claws:</t>
  </si>
  <si>
    <t xml:space="preserve">Stormsworder FX</t>
  </si>
  <si>
    <t xml:space="preserve">Storm Sworder </t>
  </si>
  <si>
    <t xml:space="preserve">4-Beam Gun:</t>
  </si>
  <si>
    <t xml:space="preserve">Chest mounted energy gun. Targets up to four opponents. Damage is split between targets. </t>
  </si>
  <si>
    <t xml:space="preserve">Iron Claw:</t>
  </si>
  <si>
    <t xml:space="preserve">Wing claw attack. Targets a single opponent.</t>
  </si>
  <si>
    <t xml:space="preserve">Zabat</t>
  </si>
  <si>
    <t xml:space="preserve">Shoulder mounted energy gun. Targets a single opponent. </t>
  </si>
  <si>
    <t xml:space="preserve">Raynos</t>
  </si>
  <si>
    <t xml:space="preserve">Triple Beam Cannon:</t>
  </si>
  <si>
    <t xml:space="preserve">Chest mounted energy cannon.</t>
  </si>
  <si>
    <t xml:space="preserve">Gain +6 to Hit. Lasts three turns. +12 against flying Zoids.</t>
  </si>
  <si>
    <t xml:space="preserve">Strum Claw:</t>
  </si>
  <si>
    <t xml:space="preserve">Pteramander</t>
  </si>
  <si>
    <t xml:space="preserve">Double Anti-Air Laser:</t>
  </si>
  <si>
    <t xml:space="preserve">Wing tip mounted energy guns. Can target up to two Zoids. Shoots two bursts of 10D10 energy</t>
  </si>
  <si>
    <t xml:space="preserve">Multi Vulcan:</t>
  </si>
  <si>
    <t xml:space="preserve">Chest mounted gun. Shoots in a horizontal line 45m deep by 135m wide. Opponents in the area of effect must make a reaction save against the attack roll. Successful rolls take no damage. </t>
  </si>
  <si>
    <t xml:space="preserve">Flame Thrower:</t>
  </si>
  <si>
    <t xml:space="preserve">Breath fire out of the mouth. 100m long reach, 45m wide at end. For every 10 damage deals -1 to the opponents defense.</t>
  </si>
  <si>
    <t xml:space="preserve">Ranged, Defense, Fire</t>
  </si>
  <si>
    <t xml:space="preserve">Gustav</t>
  </si>
  <si>
    <t xml:space="preserve">Assisting Fire:</t>
  </si>
  <si>
    <t xml:space="preserve">Front mounted energy guns. Targets a single opponent </t>
  </si>
  <si>
    <t xml:space="preserve">Hover Cargo</t>
  </si>
  <si>
    <t xml:space="preserve">Front mounted energy guns. Targets a single opponent.</t>
  </si>
  <si>
    <t xml:space="preserve">Dragon Nest</t>
  </si>
  <si>
    <t xml:space="preserve">Front mounted rocket pods. Targets a single opponent.</t>
  </si>
  <si>
    <t xml:space="preserve">Whale King</t>
  </si>
  <si>
    <t xml:space="preserve">Buster Fury</t>
  </si>
  <si>
    <t xml:space="preserve">Berserk Fury, Buster Eagle</t>
  </si>
  <si>
    <t xml:space="preserve">1</t>
  </si>
  <si>
    <t xml:space="preserve">Damage 2</t>
  </si>
  <si>
    <t xml:space="preserve">Damage Type 3</t>
  </si>
  <si>
    <t xml:space="preserve">Effect 4</t>
  </si>
  <si>
    <t xml:space="preserve">Hit 5</t>
  </si>
  <si>
    <t xml:space="preserve">Defense 6</t>
  </si>
  <si>
    <t xml:space="preserve">To Hit Increase 8</t>
  </si>
  <si>
    <t xml:space="preserve">Range 9</t>
  </si>
  <si>
    <t xml:space="preserve">Speed 11</t>
  </si>
  <si>
    <t xml:space="preserve">Weight</t>
  </si>
  <si>
    <t xml:space="preserve">Active/Passive</t>
  </si>
  <si>
    <t xml:space="preserve">Shields</t>
  </si>
  <si>
    <t xml:space="preserve">Ranged/Melee</t>
  </si>
  <si>
    <t xml:space="preserve">Heat</t>
  </si>
  <si>
    <t xml:space="preserve">WEAPONS</t>
  </si>
  <si>
    <t xml:space="preserve">Particle Cannon</t>
  </si>
  <si>
    <t xml:space="preserve">fires dense particle beams in a 15m wide straight line. Each Zoid in the path must make a reaction against your attack roll or take damage.</t>
  </si>
  <si>
    <t xml:space="preserve">Ranged</t>
  </si>
  <si>
    <t xml:space="preserve">Heavy Particle Cannon</t>
  </si>
  <si>
    <t xml:space="preserve">larger particle cannon. Each shot is a 30m wide particle beam. Each Zoid in the path must make a reaction against your attack roll or take damage.</t>
  </si>
  <si>
    <t xml:space="preserve">Hyper Particle Cannon</t>
  </si>
  <si>
    <t xml:space="preserve">Particle</t>
  </si>
  <si>
    <t xml:space="preserve">Particle cannon. Fires a 30m wide particle beam. Each Zoid in the path of the </t>
  </si>
  <si>
    <t xml:space="preserve">Plasma Particle Cannon</t>
  </si>
  <si>
    <t xml:space="preserve">shoots dense particle blasts. Targets up to four opponents.</t>
  </si>
  <si>
    <t xml:space="preserve">Photon Paticle Cannon</t>
  </si>
  <si>
    <t xml:space="preserve">shoots a piercing particle beam. If damage exceeds health threshold it punctures through the Zoid to hit whatever is behind it for the remaining damage.</t>
  </si>
  <si>
    <t xml:space="preserve">Charge Particle Cannon</t>
  </si>
  <si>
    <t xml:space="preserve">Fires two narrow particle beams. Targets up to two opponents. If damage exceeds the remaining health of the targeted Zoids it punctures through the zoid and continues on for the remaining damage. damage is split between the two beams.</t>
  </si>
  <si>
    <t xml:space="preserve">External Charge Particle Cannon</t>
  </si>
  <si>
    <t xml:space="preserve">can target up to four opponents. Each shot deals 5D10 damage. </t>
  </si>
  <si>
    <t xml:space="preserve">Focus Charge Particle Cannon</t>
  </si>
  <si>
    <t xml:space="preserve">Fires a narrow particle beam. If damage exceeds health threshold it punctures through the Zoid to hit whatever is behind it for the remaining damage.</t>
  </si>
  <si>
    <t xml:space="preserve">Spread Charge Particle Cannon</t>
  </si>
  <si>
    <t xml:space="preserve">Particle, Anti-Air</t>
  </si>
  <si>
    <t xml:space="preserve">Fires a 45m wide particle beam. Each Zoid in the path of the beam must make a reaction save against the attack roll. Successful saves take no damage. Must recharge for three turns. </t>
  </si>
  <si>
    <t xml:space="preserve">Great Charge Particle Cannon</t>
  </si>
  <si>
    <t xml:space="preserve">Fires a 60m wide particle beam. Each Zoid in the path of the beam must make a reaction save against the attack roll. Successful saves take no damage. Must recharge for three turns.</t>
  </si>
  <si>
    <t xml:space="preserve">Mini Laser</t>
  </si>
  <si>
    <t xml:space="preserve">Energy, Puncture</t>
  </si>
  <si>
    <t xml:space="preserve">Small energy gun. Target a single opponent. If damage exceeds health threshold it punctures through the Zoid to hit whatever is behind it.</t>
  </si>
  <si>
    <t xml:space="preserve">2-Set Laser</t>
  </si>
  <si>
    <t xml:space="preserve">Double barrel energy cannon. Can target up to two Zoids. Damage is split between targets. </t>
  </si>
  <si>
    <t xml:space="preserve">3-Set Laser</t>
  </si>
  <si>
    <t xml:space="preserve">Triple barrel energy cannon. Can target up to three Zoids. Damage is split between targets. </t>
  </si>
  <si>
    <t xml:space="preserve">4-Set Laser</t>
  </si>
  <si>
    <t xml:space="preserve">Quad barrel energy cannon. Can target up to four Zoids. Damage is split between targets. </t>
  </si>
  <si>
    <t xml:space="preserve">Anti-Air Laser</t>
  </si>
  <si>
    <t xml:space="preserve">Energy, Anti-Air</t>
  </si>
  <si>
    <t xml:space="preserve">Fires an energy beam. Targets a single opponent.</t>
  </si>
  <si>
    <t xml:space="preserve">2-Set Anti-Air Laser</t>
  </si>
  <si>
    <t xml:space="preserve">Double barrel energy cannon. Can target up to two zoids. Damage is split between targets. </t>
  </si>
  <si>
    <t xml:space="preserve">3-Set Anti-Air Laser</t>
  </si>
  <si>
    <t xml:space="preserve">Triple barrel energy cannon. Can target up to three zoids. Damage is split between targets. </t>
  </si>
  <si>
    <t xml:space="preserve">4-Set Anti-Air Laser</t>
  </si>
  <si>
    <t xml:space="preserve">Quad barrel energy cannon. Can target up to four zoids. Damage is split between targets. </t>
  </si>
  <si>
    <t xml:space="preserve">Laser Machine Gun</t>
  </si>
  <si>
    <t xml:space="preserve">Small energy machine gun. Target up to two opponents. Damage is split between targets. </t>
  </si>
  <si>
    <t xml:space="preserve">Pulse Laser Gun</t>
  </si>
  <si>
    <t xml:space="preserve">Fires a bust of energy beams. Targets a single opponent. </t>
  </si>
  <si>
    <t xml:space="preserve">Beam Needle</t>
  </si>
  <si>
    <t xml:space="preserve">Fires two bursts of energy bolts. Targets up to two opponents. </t>
  </si>
  <si>
    <t xml:space="preserve">Gatling Beam</t>
  </si>
  <si>
    <t xml:space="preserve">Energy, Anti-Air, Close Range</t>
  </si>
  <si>
    <t xml:space="preserve">Rapid fire energy gun. Targets an horizontal area 30m by 90m. </t>
  </si>
  <si>
    <t xml:space="preserve">Beam Rifle</t>
  </si>
  <si>
    <t xml:space="preserve">Precision energy rifle. Fires a single energy bolt. Targets a single opponent.</t>
  </si>
  <si>
    <t xml:space="preserve">Assault Beam Cannon</t>
  </si>
  <si>
    <t xml:space="preserve">Energy cannon. Fires a single energy bolts. Targets a single opponent. </t>
  </si>
  <si>
    <t xml:space="preserve">Beam Cannon</t>
  </si>
  <si>
    <t xml:space="preserve">Fires a single energy bolts targets a single opponent. </t>
  </si>
  <si>
    <t xml:space="preserve">Ray Storm</t>
  </si>
  <si>
    <t xml:space="preserve">Large energy cannon.  Fires four energy bolts. Targets up to two opponents. Each shot does 3D12. </t>
  </si>
  <si>
    <t xml:space="preserve">Rolling Cannon</t>
  </si>
  <si>
    <t xml:space="preserve">Piercing, Penetrating</t>
  </si>
  <si>
    <t xml:space="preserve">Large cannon. If the damage exceeds the remaining health of the target Zoid it will pierce through the Zoid. </t>
  </si>
  <si>
    <t xml:space="preserve">Hybrid Cannon</t>
  </si>
  <si>
    <t xml:space="preserve">Energy, Long Range</t>
  </si>
  <si>
    <t xml:space="preserve">Single barrel energy cannon. Fires a single bolt. Targets a single opponent. Minimum range of 100m.</t>
  </si>
  <si>
    <t xml:space="preserve">Accelerated Cannons</t>
  </si>
  <si>
    <t xml:space="preserve">Explosive, Long Range</t>
  </si>
  <si>
    <t xml:space="preserve">Targets a single opponent. Minimum range of 105m. </t>
  </si>
  <si>
    <t xml:space="preserve">Double Cannon</t>
  </si>
  <si>
    <t xml:space="preserve">Double barrel cannon. Targets a single opponent. Minimum range of 120m. </t>
  </si>
  <si>
    <t xml:space="preserve">2-Set High Speed Cannon</t>
  </si>
  <si>
    <t xml:space="preserve">Double barrel cannon. Targets a single opponent. Minimum range of 150m</t>
  </si>
  <si>
    <t xml:space="preserve">Triple Cannon</t>
  </si>
  <si>
    <t xml:space="preserve">Explosive</t>
  </si>
  <si>
    <t xml:space="preserve">Triple barrel cannon. Targets a single opponent. </t>
  </si>
  <si>
    <t xml:space="preserve">Hyper Cannon</t>
  </si>
  <si>
    <t xml:space="preserve">Piercing</t>
  </si>
  <si>
    <t xml:space="preserve">Impact Cannon</t>
  </si>
  <si>
    <t xml:space="preserve">Piercing, Close Range</t>
  </si>
  <si>
    <t xml:space="preserve">Single barrel cannon. Targets a single opponent. Max range of 210m</t>
  </si>
  <si>
    <t xml:space="preserve">Accelerated Impact Cannon</t>
  </si>
  <si>
    <t xml:space="preserve">Single barrel cannon. Targets a single opponent. Max range of 300m</t>
  </si>
  <si>
    <t xml:space="preserve">3-Set Impact Cannon</t>
  </si>
  <si>
    <t xml:space="preserve">Linear Cannon</t>
  </si>
  <si>
    <t xml:space="preserve">Single fire cannon. Targets a single opponent. </t>
  </si>
  <si>
    <t xml:space="preserve">Assault Cannon</t>
  </si>
  <si>
    <t xml:space="preserve">Double barrel cannon. Targets a single opponent. </t>
  </si>
  <si>
    <t xml:space="preserve">Assault Rifle</t>
  </si>
  <si>
    <t xml:space="preserve">Large assault rifle. Fires a single precious shot. Targets a single opponent. </t>
  </si>
  <si>
    <t xml:space="preserve">Long-Range Rifle</t>
  </si>
  <si>
    <t xml:space="preserve">Fires a single precious shot. Targets a single opponent. Minimum range of 300m. </t>
  </si>
  <si>
    <t xml:space="preserve">Buster Cannon</t>
  </si>
  <si>
    <t xml:space="preserve">Large single barrel cannon. Targets a single opponent. Minimum range of 225m</t>
  </si>
  <si>
    <t xml:space="preserve">Ultra Cannon</t>
  </si>
  <si>
    <t xml:space="preserve">Large single barrel cannon. Targets a single opponent. </t>
  </si>
  <si>
    <t xml:space="preserve">Shock Gun</t>
  </si>
  <si>
    <t xml:space="preserve">Single barrel cannon. Targets a single opponent.</t>
  </si>
  <si>
    <t xml:space="preserve">Rail Gun</t>
  </si>
  <si>
    <t xml:space="preserve">Rail cannon. Targets a single opponent. </t>
  </si>
  <si>
    <t xml:space="preserve">Close-Range Rail Gun</t>
  </si>
  <si>
    <t xml:space="preserve">Rail cannon. Targets a single opponent. Maximum range of 150m. </t>
  </si>
  <si>
    <t xml:space="preserve">High Speed Rail Gun</t>
  </si>
  <si>
    <t xml:space="preserve">Piercing, Penetrating, Anti-Air, Long Range</t>
  </si>
  <si>
    <t xml:space="preserve">Faster rail cannon. Targets a single opponent. If damage exceeds the remaining health of the target the railgun continues in a straight line for the remaining damage. </t>
  </si>
  <si>
    <t xml:space="preserve">Super Speed Rail Gun</t>
  </si>
  <si>
    <t xml:space="preserve">Piercing, Penetrating, Long Range</t>
  </si>
  <si>
    <t xml:space="preserve">Hyper Rail Gun</t>
  </si>
  <si>
    <t xml:space="preserve">Targets a single opponent. If damage exceeds the remaining health of the target the railgun continues in a straight line for the remaining damage. </t>
  </si>
  <si>
    <t xml:space="preserve">Machine Gun</t>
  </si>
  <si>
    <t xml:space="preserve">Small machine gun. Target a single opponent.</t>
  </si>
  <si>
    <t xml:space="preserve">Anti-Air Machine Gun</t>
  </si>
  <si>
    <t xml:space="preserve">Piercing, Anti-Air</t>
  </si>
  <si>
    <t xml:space="preserve">Heavy Machine Gun</t>
  </si>
  <si>
    <t xml:space="preserve">First a single burst. Targets a single opponent </t>
  </si>
  <si>
    <t xml:space="preserve">Hyper Machine Gun</t>
  </si>
  <si>
    <t xml:space="preserve">Fires a burst in a vertical line 30m by 90m. Opponents in the line must make a reaction against your attack roll. Successful saves  take no damage.</t>
  </si>
  <si>
    <t xml:space="preserve">Vulcan Gun</t>
  </si>
  <si>
    <t xml:space="preserve">Shoots in a 15m wide by 60m straight line. Opponents in the line must make a reaction against your attack roll. Successful saves  take no damage.</t>
  </si>
  <si>
    <t xml:space="preserve">Anti-Air Vulcan:</t>
  </si>
  <si>
    <t xml:space="preserve">Mega Vulcan:</t>
  </si>
  <si>
    <t xml:space="preserve">Fires a burst in a vertical line 30m by 105m. Opponents in the line must make a reaction against your attack roll. Successful saves  take no damage.</t>
  </si>
  <si>
    <t xml:space="preserve">Anti-Air Mega Vulcan:</t>
  </si>
  <si>
    <t xml:space="preserve">Machine gun. Fires in a vertical line 30m by 90m. Opponents in the area must make a reaction save against the attack roll. Successful saves take no damage </t>
  </si>
  <si>
    <t xml:space="preserve">Gatling Cannon:</t>
  </si>
  <si>
    <t xml:space="preserve">small gatling gun. Targets a horizontal area 15m wide by 45m long. Opponents in the area must make a reaction save against the attack roll. Successful saves take no damage </t>
  </si>
  <si>
    <t xml:space="preserve">Anti-Air Gatling:</t>
  </si>
  <si>
    <t xml:space="preserve">Piercing, Anti-Air, Close Range</t>
  </si>
  <si>
    <t xml:space="preserve">rapid fire gatling gun. Target a horizontal area 15m wide by 60 long. Any Zoids in that area must make a reaction against your attack. Successful saves take no damage. </t>
  </si>
  <si>
    <t xml:space="preserve">Heavy Gatling:</t>
  </si>
  <si>
    <t xml:space="preserve">larger gatling gun. Target a horizontal area 30m wide by 90m long. Any Zoids in that area must make a reaction save against your attack roll. Successful saves take no damage. </t>
  </si>
  <si>
    <t xml:space="preserve">Accelerated Gatling:</t>
  </si>
  <si>
    <t xml:space="preserve">hi-speed gatling gun. </t>
  </si>
  <si>
    <t xml:space="preserve">High Speed Gatling:</t>
  </si>
  <si>
    <t xml:space="preserve">Targets a horizontal area 30m wide by 75m long.</t>
  </si>
  <si>
    <t xml:space="preserve">2-Set Missile:</t>
  </si>
  <si>
    <t xml:space="preserve">Explosive, Homing</t>
  </si>
  <si>
    <t xml:space="preserve">Fires two missiles. Targets a single opponent. Homing</t>
  </si>
  <si>
    <t xml:space="preserve">4-Set Missile:</t>
  </si>
  <si>
    <t xml:space="preserve">Fires four missiles. Can target up to two Zoids. Damage is split between them. </t>
  </si>
  <si>
    <t xml:space="preserve">6-Set Missile:</t>
  </si>
  <si>
    <t xml:space="preserve">Fires six missiles. Can target up to three Zoids. Damage is split between them.</t>
  </si>
  <si>
    <t xml:space="preserve">8-Set Missile:</t>
  </si>
  <si>
    <t xml:space="preserve">Fires eight missiles. Can target up to four Zoids. Damage is split between them.</t>
  </si>
  <si>
    <t xml:space="preserve">16-Set Missile:</t>
  </si>
  <si>
    <t xml:space="preserve">Fires sixteen missiles. Can target up to eight Zoids. Damage is split between them.</t>
  </si>
  <si>
    <t xml:space="preserve">Anti-Air 2-Set Missile:</t>
  </si>
  <si>
    <t xml:space="preserve">Explosive, Anti-Air, Homing</t>
  </si>
  <si>
    <t xml:space="preserve">Fires two missiles. Targets a single opponent.</t>
  </si>
  <si>
    <t xml:space="preserve">Anti-Air 4-Set Missile:</t>
  </si>
  <si>
    <t xml:space="preserve">Fires four missiles. Can target up to two Zoids. Damage is split between them.</t>
  </si>
  <si>
    <t xml:space="preserve">Anti-Air 8-Set Missile:</t>
  </si>
  <si>
    <t xml:space="preserve">Anti-Air 16-Set Missile:</t>
  </si>
  <si>
    <t xml:space="preserve">Long-Range Missile:</t>
  </si>
  <si>
    <t xml:space="preserve">Explosive, Homing, Long Range</t>
  </si>
  <si>
    <t xml:space="preserve">Single missile. Targets a single opponent. Minimum range of 800m</t>
  </si>
  <si>
    <t xml:space="preserve">Large Missile:</t>
  </si>
  <si>
    <t xml:space="preserve">Fires a single missile. Minimum range of 400m.</t>
  </si>
  <si>
    <t xml:space="preserve">Napalm Missile:</t>
  </si>
  <si>
    <t xml:space="preserve">Fire, Defense</t>
  </si>
  <si>
    <t xml:space="preserve">Fires a canister that sets a horizontal line 30m by 90m on fire. Lasts for three turns. Opponents in the area must make a reaction save against the attack roll. Successful saves take no damage. For every 10 damage dealt the opponents defense drops by 1. Defense drop lasts until repaired.</t>
  </si>
  <si>
    <t xml:space="preserve">Neutron Missile:</t>
  </si>
  <si>
    <t xml:space="preserve">Large missile. Targets an area 90m by 90m. Opponents in the area must make a reaction save against the attack roll. Successful saves take no damage. </t>
  </si>
  <si>
    <t xml:space="preserve">Reaction Missile:</t>
  </si>
  <si>
    <t xml:space="preserve">Hyper Missile:</t>
  </si>
  <si>
    <t xml:space="preserve">Spread Missile:</t>
  </si>
  <si>
    <t xml:space="preserve">A single missile divides into multiple smaller missiles. Targets 4 targets within an area 90m by 90m.</t>
  </si>
  <si>
    <t xml:space="preserve">Sonic Cannon:</t>
  </si>
  <si>
    <t xml:space="preserve">Sonic</t>
  </si>
  <si>
    <t xml:space="preserve">Shoots a focused line of sonic damage. Targets a single opponent. Pilot must make a constitution saving throw. On a failed save reaction, and Hit are halved. May make a constitution saving throw at the start of their next turn. Ranged, Pilot </t>
  </si>
  <si>
    <t xml:space="preserve">Super Sonic Cannon:</t>
  </si>
  <si>
    <t xml:space="preserve">Shoots a focused line of sonic damage. Targets a single opponent. Pilot must make a constitution saving throw. On a failed save reaction, and Hit are halved. May make a constitution saving throw at the start of their next turn. </t>
  </si>
  <si>
    <t xml:space="preserve">Acid Cannon:</t>
  </si>
  <si>
    <t xml:space="preserve">Acid, Defense</t>
  </si>
  <si>
    <t xml:space="preserve">Fires a canister of acid. Targets a single opponent. For every 10 points of damage dealt the defense of the targeted Zoid lowers by 1. Ranged, Defense</t>
  </si>
  <si>
    <t xml:space="preserve">Concentrate Acid Cannon:</t>
  </si>
  <si>
    <t xml:space="preserve">Fires a single canister of acid. Targets a single opponent. For every 10 points of damage dealt the defense of the targeted Zoid lowers by 1. </t>
  </si>
  <si>
    <t xml:space="preserve">Spark Cannon:</t>
  </si>
  <si>
    <t xml:space="preserve">Electric</t>
  </si>
  <si>
    <t xml:space="preserve">Super Spark Cannon:</t>
  </si>
  <si>
    <t xml:space="preserve">Electric, Freeze</t>
  </si>
  <si>
    <t xml:space="preserve">Fires an arc of electricity. Targets a single opponent. Must be within 75 meters. Opponents damaged by this attack must make a percentile roll. if the roll is a 49 or lower the Zoid is frozen. At the end of their turn they may roll again to unfreeze. </t>
  </si>
  <si>
    <t xml:space="preserve">Extra Electro Magnetic Cannon:</t>
  </si>
  <si>
    <t xml:space="preserve">Fires an arc of electricity. Targets up to two opponents. The second opponent must be within 60m of the first opponent. Must be within 75m. Opponents damaged by this attack must make a percentile roll. if the roll is a 49 or lower the Zoid is frozen. At the end of their turn they may roll again to unfreeze. </t>
  </si>
  <si>
    <t xml:space="preserve">Ele Shot:</t>
  </si>
  <si>
    <t xml:space="preserve">Fires an arc of electricity. Targets up to two opponents. Second target must be within 75m of the first. Must be within 75m. On a Hit opponents must roll a percentile die. A roll of 49 or lower will cause the Zoid to freeze. At the end of their next turn they can roll again for a chance to unfreeze</t>
  </si>
  <si>
    <t xml:space="preserve">Poison Gas Cannon:</t>
  </si>
  <si>
    <t xml:space="preserve">Poison</t>
  </si>
  <si>
    <t xml:space="preserve">launches a gas projectile that targets the pilot. Covers an area 30m square. DC:16. Pilot must make a constitution saving throw. On a failed save reaction, and Hit are halved. May make a constitution saving throw at the start of their next turn. </t>
  </si>
  <si>
    <r>
      <rPr>
        <sz val="13"/>
        <color theme="1"/>
        <rFont val="Arial"/>
        <family val="0"/>
        <charset val="1"/>
      </rPr>
      <t xml:space="preserve">Poison Mist Cannon: targets an horizontal area 30m by 60m. DC: 17. </t>
    </r>
    <r>
      <rPr>
        <i val="true"/>
        <sz val="13"/>
        <color theme="1"/>
        <rFont val="Arial"/>
        <family val="0"/>
        <charset val="1"/>
      </rPr>
      <t xml:space="preserve">Ranged, Pilot</t>
    </r>
  </si>
  <si>
    <t xml:space="preserve">Pilot must make a constitution saving throw. On a failed save reaction, and Hit are halved. May make a constitution saving throw at the start of their next turn. </t>
  </si>
  <si>
    <r>
      <rPr>
        <sz val="13"/>
        <color theme="1"/>
        <rFont val="Arial"/>
        <family val="0"/>
        <charset val="1"/>
      </rPr>
      <t xml:space="preserve">Poison Cloud Cannon: targets a horizontal area 30m by 90m. </t>
    </r>
    <r>
      <rPr>
        <i val="true"/>
        <sz val="13"/>
        <color theme="1"/>
        <rFont val="Arial"/>
        <family val="0"/>
        <charset val="1"/>
      </rPr>
      <t xml:space="preserve">Ranged, Pilot</t>
    </r>
  </si>
  <si>
    <t xml:space="preserve">Gravity Cannon:</t>
  </si>
  <si>
    <t xml:space="preserve">ASSIST</t>
  </si>
  <si>
    <t xml:space="preserve">Extension Armor</t>
  </si>
  <si>
    <t xml:space="preserve">Increase defense by 5 and armor by 5.</t>
  </si>
  <si>
    <t xml:space="preserve">Large Extension Armor</t>
  </si>
  <si>
    <t xml:space="preserve">Increases armor by 10 and increases defense by 10. </t>
  </si>
  <si>
    <t xml:space="preserve">Multiple Armor</t>
  </si>
  <si>
    <t xml:space="preserve">Increases defense by 4. </t>
  </si>
  <si>
    <t xml:space="preserve">Large Multiple Armor</t>
  </si>
  <si>
    <t xml:space="preserve">Increases defense by 20 and armor by 6.</t>
  </si>
  <si>
    <t xml:space="preserve">Super-Heavy Armor</t>
  </si>
  <si>
    <t xml:space="preserve">Increases defense by 10.</t>
  </si>
  <si>
    <t xml:space="preserve">Large Super-Heavy Armor</t>
  </si>
  <si>
    <t xml:space="preserve">Increases your Zoids armor by 8 and your defense by 70.</t>
  </si>
  <si>
    <t xml:space="preserve">Chobam Armor</t>
  </si>
  <si>
    <t xml:space="preserve">Increases your Zoids armor by 6 and your defense by 30.</t>
  </si>
  <si>
    <t xml:space="preserve">Enhanced Chobam Armor</t>
  </si>
  <si>
    <t xml:space="preserve">Increases your Zoids armor by 6 and your defense by 50.</t>
  </si>
  <si>
    <t xml:space="preserve">Full Armor System</t>
  </si>
  <si>
    <t xml:space="preserve">Increases your Zoids armor by 18 and your defense by 50.</t>
  </si>
  <si>
    <t xml:space="preserve">Laser Diffusion Equipment</t>
  </si>
  <si>
    <t xml:space="preserve">Increases your Zoids defense by 100. Reduces energy damage taken by half.</t>
  </si>
  <si>
    <t xml:space="preserve">Anti-Laser Armor</t>
  </si>
  <si>
    <t xml:space="preserve">Increases your Zoids defense by 100 and armor by 10. Reduces energy damage taken by half.</t>
  </si>
  <si>
    <t xml:space="preserve">Anti Charge Particle Shield</t>
  </si>
  <si>
    <t xml:space="preserve">Increases your Zoids defense by 200. Reduces particle damage by half. </t>
  </si>
  <si>
    <t xml:space="preserve">E-Protector</t>
  </si>
  <si>
    <t xml:space="preserve">Increases your Zoids defense by 60. Reduces damage from energy and particle by half. </t>
  </si>
  <si>
    <t xml:space="preserve">Rare Metal Armor</t>
  </si>
  <si>
    <t xml:space="preserve">Increases your Zoids defense by 80 and armor by 8. Reduces damage from energy and particle by half. </t>
  </si>
  <si>
    <t xml:space="preserve">Fused Armor</t>
  </si>
  <si>
    <t xml:space="preserve">Increases your Zoids defense by 60 and armor by 10. Reduces all damage by half.</t>
  </si>
  <si>
    <t xml:space="preserve">Enhanced Fused Armor</t>
  </si>
  <si>
    <t xml:space="preserve">Increases your Zoids defense by 150 and armor by 20. Reduces all damage taken by half.</t>
  </si>
  <si>
    <t xml:space="preserve">F-Round Shield</t>
  </si>
  <si>
    <t xml:space="preserve">Increases your Zoids defense by 70 and armor by 16. Reduces rifle damage by half. </t>
  </si>
  <si>
    <t xml:space="preserve">Small E-Shield Generator</t>
  </si>
  <si>
    <t xml:space="preserve">A small domed energy shield that blocks 100 damage before dispersing.</t>
  </si>
  <si>
    <t xml:space="preserve">E-Shield Generator</t>
  </si>
  <si>
    <t xml:space="preserve">A domed energy shield that blocks 200 damage before dispersing.</t>
  </si>
  <si>
    <t xml:space="preserve">Large E-Shield Generator</t>
  </si>
  <si>
    <t xml:space="preserve">A large domed energy shield that blocks 300 damage before dispersing.</t>
  </si>
  <si>
    <t xml:space="preserve">Smokescreen Generator</t>
  </si>
  <si>
    <t xml:space="preserve">Deploys thick smoke in 45m centered on you. While in the smoke attacks against you have disadvantage. Lasts for three turns. </t>
  </si>
  <si>
    <t xml:space="preserve">Large Smokescreen Generator</t>
  </si>
  <si>
    <t xml:space="preserve">Deploys thick smoke in 60m centered on you. Attacks have disadvantage against this zoid while in the smoke. Lasts three turns.</t>
  </si>
  <si>
    <t xml:space="preserve">Optical Camouflage</t>
  </si>
  <si>
    <t xml:space="preserve">Turns the Zoid nearly invisible. Gain disadvantage on attacks against you while active. Lasts three turns.</t>
  </si>
  <si>
    <t xml:space="preserve">Enhanced Optical Camouflage</t>
  </si>
  <si>
    <t xml:space="preserve">Turns the Zoid nearly invisible. Gain disadvantage on attacks against you while active. Lasts six turns.</t>
  </si>
  <si>
    <t xml:space="preserve">Stealth System</t>
  </si>
  <si>
    <t xml:space="preserve">Turns the Zoid nearly invisible. Gain disadvantage on attacks against you while active. Nullifies opponents Anti-Air attack bonus against the equipped Zoid. Lasts three turns.</t>
  </si>
  <si>
    <t xml:space="preserve">Electro-Magnetic Jammer</t>
  </si>
  <si>
    <t xml:space="preserve">ECM</t>
  </si>
  <si>
    <t xml:space="preserve">System that disrupts enemies targeting systems againt you and your ally's. Attacks have disadvantage against you. Lasts three turns.</t>
  </si>
  <si>
    <t xml:space="preserve">Electron Disruptor Equipment</t>
  </si>
  <si>
    <t xml:space="preserve">Micro Sensor</t>
  </si>
  <si>
    <t xml:space="preserve">A sensor that increases the Zoids range by 200. Lasts three turns. </t>
  </si>
  <si>
    <t xml:space="preserve">Enhanced Micro Sensor</t>
  </si>
  <si>
    <t xml:space="preserve">A sensor that increases the Zoids range by 300.</t>
  </si>
  <si>
    <t xml:space="preserve">Laser Sensor</t>
  </si>
  <si>
    <t xml:space="preserve">A laser sensor that increases the Zoids range by 400. Lasts three turns.</t>
  </si>
  <si>
    <t xml:space="preserve">Enhanced Laser Sensor</t>
  </si>
  <si>
    <t xml:space="preserve">An enhanced laser sensor that increases the Zoids range by 500.</t>
  </si>
  <si>
    <t xml:space="preserve">Composite Sensor</t>
  </si>
  <si>
    <t xml:space="preserve">A sensor that increases range by 300  and increases hit by 4 </t>
  </si>
  <si>
    <t xml:space="preserve">Enhanced Composite Sensor</t>
  </si>
  <si>
    <t xml:space="preserve">A sensor that increase range by 500 and increases hit rate by 6. </t>
  </si>
  <si>
    <t xml:space="preserve">Infra-Red Scope</t>
  </si>
  <si>
    <t xml:space="preserve">Scope that increases your to Hit by 20. Lasts three turns.</t>
  </si>
  <si>
    <t xml:space="preserve">Infra-Red Scanner</t>
  </si>
  <si>
    <t xml:space="preserve">Scanner that increases your to Hit by 12. Lasts three turns.</t>
  </si>
  <si>
    <t xml:space="preserve">Radar</t>
  </si>
  <si>
    <t xml:space="preserve">Radar that increases your to Hit by 14. Lasts three turns.</t>
  </si>
  <si>
    <t xml:space="preserve">Large Radar</t>
  </si>
  <si>
    <t xml:space="preserve">Larger radar that increases your to Hit by 16. Lasts three turns.</t>
  </si>
  <si>
    <t xml:space="preserve">Radar System</t>
  </si>
  <si>
    <t xml:space="preserve">Radar that increases your to Hit by 10. Lasts three turns.</t>
  </si>
  <si>
    <t xml:space="preserve">Enhanced Radar System</t>
  </si>
  <si>
    <t xml:space="preserve">Radar that increases hit rate for self and ally’s by 16. Lasts three turns.</t>
  </si>
  <si>
    <t xml:space="preserve">All-Weather Radar</t>
  </si>
  <si>
    <t xml:space="preserve">Radar that increases hit rate for self by 20. Lasts three turns.</t>
  </si>
  <si>
    <t xml:space="preserve">3D Radar</t>
  </si>
  <si>
    <t xml:space="preserve">Radar that increases hit rate for self and a ally by 14. Advantage against flying Zoids. Lasts three turns.</t>
  </si>
  <si>
    <t xml:space="preserve">Radome Unit</t>
  </si>
  <si>
    <t xml:space="preserve">Radar unit that increases ally's to Hit by 20. Lasts three turns.</t>
  </si>
  <si>
    <t xml:space="preserve">Magnetism Detector</t>
  </si>
  <si>
    <t xml:space="preserve">Sensor that uses magnets that increases the detection range one of  your ally's Zoids by 800. Lasts for three turns. </t>
  </si>
  <si>
    <t xml:space="preserve">Large Magnetism Detector</t>
  </si>
  <si>
    <t xml:space="preserve">Sensor that uses magnets that increases the range of your ally's Zoids by 1,600. Lasts three turns.</t>
  </si>
  <si>
    <t xml:space="preserve">GPS Magnetism Detector</t>
  </si>
  <si>
    <t xml:space="preserve">Sensor that uses magnets that increases the detection range of your and your ally's Zoids by 800. Lasts for three turns.</t>
  </si>
  <si>
    <t xml:space="preserve">Large GPS Magnetism Detector</t>
  </si>
  <si>
    <t xml:space="preserve">Sensor that uses magnets that increases the detection range of your ally's Zoids by 1600.</t>
  </si>
  <si>
    <t xml:space="preserve">Sonic Detector</t>
  </si>
  <si>
    <t xml:space="preserve">Sensor using sound that increases the range of your and your ally's Zoids by 600. Lasts three rounds.</t>
  </si>
  <si>
    <t xml:space="preserve">Large Sonic Detector</t>
  </si>
  <si>
    <t xml:space="preserve">Sensor using sound that increases the range of your and your ally's Zoids by 900. Lasts for three turns.</t>
  </si>
  <si>
    <t xml:space="preserve">Turbo Charger</t>
  </si>
  <si>
    <t xml:space="preserve">Boosters that increases your speed by 200. Lasts three turns.</t>
  </si>
  <si>
    <t xml:space="preserve">After Burner</t>
  </si>
  <si>
    <t xml:space="preserve">Boosters that increases your speed by 1,000. Lasts three turns. Must recharge for three turns. </t>
  </si>
  <si>
    <t xml:space="preserve">Thruster</t>
  </si>
  <si>
    <t xml:space="preserve">Thrusters that increases reaction by 10. Lasts for three turns. </t>
  </si>
  <si>
    <t xml:space="preserve">High Mobility Thruster</t>
  </si>
  <si>
    <t xml:space="preserve">Thrusters that increases reaction by 15. Lasts three turns.</t>
  </si>
  <si>
    <t xml:space="preserve">Accelerator Equipment</t>
  </si>
  <si>
    <t xml:space="preserve">Boosters to increase speed by 1,000 and reaction by 20. Lasts three turns.</t>
  </si>
  <si>
    <t xml:space="preserve">Core Enhance Unit</t>
  </si>
  <si>
    <t xml:space="preserve">Increases Zoids maximum health by 100. </t>
  </si>
  <si>
    <t xml:space="preserve">Ion Projector</t>
  </si>
  <si>
    <t xml:space="preserve">Heals the equipped Zoid by 100. Must recharge for two turns. </t>
  </si>
  <si>
    <t xml:space="preserve">I-Field Generator</t>
  </si>
  <si>
    <t xml:space="preserve">Heals your ally's Zoids within 210m centered on yourself and your own Zoid for 100. Must recharge for three turns. </t>
  </si>
  <si>
    <t xml:space="preserve">Self Recovery Unit</t>
  </si>
  <si>
    <t xml:space="preserve">Heals the equipped Zoid at the end of every turn for 50. </t>
  </si>
  <si>
    <t xml:space="preserve">ZOS Prototype</t>
  </si>
  <si>
    <t xml:space="preserve">Increases your actions by +1. Lasts for three turns. </t>
  </si>
  <si>
    <t xml:space="preserve">ZOS Enhanced Type</t>
  </si>
  <si>
    <t xml:space="preserve">Increases your actions by +2. Lasts for three turns. </t>
  </si>
  <si>
    <t xml:space="preserve">ZOS Mass Produced</t>
  </si>
  <si>
    <t xml:space="preserve">Levels</t>
  </si>
  <si>
    <t xml:space="preserve">White Health</t>
  </si>
  <si>
    <t xml:space="preserve">White Armor</t>
  </si>
  <si>
    <t xml:space="preserve">White Speed</t>
  </si>
  <si>
    <t xml:space="preserve">White Range</t>
  </si>
  <si>
    <t xml:space="preserve">White To Hit</t>
  </si>
  <si>
    <t xml:space="preserve">Red Health</t>
  </si>
  <si>
    <t xml:space="preserve">Red Armor</t>
  </si>
  <si>
    <t xml:space="preserve">Red Speed</t>
  </si>
  <si>
    <t xml:space="preserve">Red Range</t>
  </si>
  <si>
    <t xml:space="preserve">Red To Hit</t>
  </si>
  <si>
    <t xml:space="preserve">Blue Health</t>
  </si>
  <si>
    <t xml:space="preserve">Blue Armor</t>
  </si>
  <si>
    <t xml:space="preserve">Blue Speed</t>
  </si>
  <si>
    <t xml:space="preserve">Blue Range</t>
  </si>
  <si>
    <t xml:space="preserve">Blue To Hit</t>
  </si>
  <si>
    <t xml:space="preserve">Black Health</t>
  </si>
  <si>
    <t xml:space="preserve">Black Armor</t>
  </si>
  <si>
    <t xml:space="preserve">Black Speed</t>
  </si>
  <si>
    <t xml:space="preserve">Black Range</t>
  </si>
  <si>
    <t xml:space="preserve">Black To Hit</t>
  </si>
  <si>
    <t xml:space="preserve">White Shield</t>
  </si>
  <si>
    <t xml:space="preserve">Red Shield</t>
  </si>
  <si>
    <t xml:space="preserve">Blue Shield</t>
  </si>
  <si>
    <t xml:space="preserve">Black Shield</t>
  </si>
  <si>
    <t xml:space="preserve">White Damage</t>
  </si>
  <si>
    <t xml:space="preserve">Red Damage</t>
  </si>
  <si>
    <t xml:space="preserve">Blue Damage</t>
  </si>
  <si>
    <t xml:space="preserve">Black Damage</t>
  </si>
  <si>
    <t xml:space="preserve">Skills 1</t>
  </si>
  <si>
    <t xml:space="preserve">Descriptions 2</t>
  </si>
  <si>
    <t xml:space="preserve">Levels 3</t>
  </si>
  <si>
    <t xml:space="preserve">If in Zoid Size 4</t>
  </si>
  <si>
    <t xml:space="preserve">All Stats 5</t>
  </si>
  <si>
    <t xml:space="preserve">Armor 6</t>
  </si>
  <si>
    <t xml:space="preserve">To Hit Increase 7</t>
  </si>
  <si>
    <t xml:space="preserve">Speed 8</t>
  </si>
  <si>
    <t xml:space="preserve">Damage Bonus 11</t>
  </si>
  <si>
    <t xml:space="preserve">Shield Increase 12</t>
  </si>
  <si>
    <t xml:space="preserve">Equiped Defense 13</t>
  </si>
  <si>
    <t xml:space="preserve">Damage Type 14</t>
  </si>
  <si>
    <t xml:space="preserve">Zoids base Defense 15</t>
  </si>
  <si>
    <t xml:space="preserve">- - - - - - - - - - -</t>
  </si>
  <si>
    <t xml:space="preserve">Tiger Type 1</t>
  </si>
  <si>
    <t xml:space="preserve">Increases the pilots level by 5 while piloting the corresponding Zoid Type.</t>
  </si>
  <si>
    <t xml:space="preserve">Tiger Type 2</t>
  </si>
  <si>
    <t xml:space="preserve">Increases the pilots level by 10 levels while piloting the corresponding Zoid Type.</t>
  </si>
  <si>
    <t xml:space="preserve">Tiger Type 3</t>
  </si>
  <si>
    <t xml:space="preserve">Increases the pilots level by 15 levels while piloting the corresponding Zoid Type</t>
  </si>
  <si>
    <t xml:space="preserve">Tiger Type 4</t>
  </si>
  <si>
    <t xml:space="preserve">Increases the pilots level by 20 levels while piloting the corresponding Zoid Type</t>
  </si>
  <si>
    <t xml:space="preserve">Tiger Type 5</t>
  </si>
  <si>
    <t xml:space="preserve">Increases the pilots level by 25 levels while piloting the corresponding Zoid Type</t>
  </si>
  <si>
    <t xml:space="preserve">Lion Type 2</t>
  </si>
  <si>
    <t xml:space="preserve">Lion Type 3</t>
  </si>
  <si>
    <t xml:space="preserve">Lion Type 4</t>
  </si>
  <si>
    <t xml:space="preserve">Lion Type 5</t>
  </si>
  <si>
    <t xml:space="preserve">Wolf Type 1</t>
  </si>
  <si>
    <t xml:space="preserve">Wolf Type 2</t>
  </si>
  <si>
    <t xml:space="preserve">Wolf Type 3</t>
  </si>
  <si>
    <t xml:space="preserve">Wolf Type 4</t>
  </si>
  <si>
    <t xml:space="preserve">Wolf Type 5</t>
  </si>
  <si>
    <t xml:space="preserve">Insect Type 1</t>
  </si>
  <si>
    <t xml:space="preserve">Insect Type 2</t>
  </si>
  <si>
    <t xml:space="preserve">Insect Type 3</t>
  </si>
  <si>
    <t xml:space="preserve">Insect Type 4</t>
  </si>
  <si>
    <t xml:space="preserve">Insect Type 5</t>
  </si>
  <si>
    <t xml:space="preserve">Gorilla Type 1</t>
  </si>
  <si>
    <t xml:space="preserve">Gorilla Type 2</t>
  </si>
  <si>
    <t xml:space="preserve">Gorilla Type 3</t>
  </si>
  <si>
    <t xml:space="preserve">Gorilla Type 4</t>
  </si>
  <si>
    <t xml:space="preserve">Gorilla Type 5</t>
  </si>
  <si>
    <t xml:space="preserve">Raptor Type 1</t>
  </si>
  <si>
    <t xml:space="preserve">Raptor Type 2</t>
  </si>
  <si>
    <t xml:space="preserve">Raptor Type 3</t>
  </si>
  <si>
    <t xml:space="preserve">Raptor Type 4</t>
  </si>
  <si>
    <t xml:space="preserve">Raptor Type 5</t>
  </si>
  <si>
    <t xml:space="preserve">T-Rex Type 1</t>
  </si>
  <si>
    <t xml:space="preserve">T-Rex Type 2</t>
  </si>
  <si>
    <t xml:space="preserve">T-Rex Type 3</t>
  </si>
  <si>
    <t xml:space="preserve">T-Rex Type 4</t>
  </si>
  <si>
    <t xml:space="preserve">T-Rex Type 5</t>
  </si>
  <si>
    <t xml:space="preserve">Mammal Type 1</t>
  </si>
  <si>
    <t xml:space="preserve">Mammal Type 2</t>
  </si>
  <si>
    <t xml:space="preserve">Mammal Type 3</t>
  </si>
  <si>
    <t xml:space="preserve">Mammal Type 4</t>
  </si>
  <si>
    <t xml:space="preserve">Mammal Type 5</t>
  </si>
  <si>
    <t xml:space="preserve">Dinosaur, Land Type 1</t>
  </si>
  <si>
    <t xml:space="preserve">Dinosaur, Land Type 2</t>
  </si>
  <si>
    <t xml:space="preserve">Dinosaur, Land Type 3</t>
  </si>
  <si>
    <t xml:space="preserve">Dinosaur, Land Type 4</t>
  </si>
  <si>
    <t xml:space="preserve">Dinosaur, Land Type 5</t>
  </si>
  <si>
    <t xml:space="preserve">Dinosaur, Flying Type 1</t>
  </si>
  <si>
    <t xml:space="preserve">Dinosaur, Flying Type 2 </t>
  </si>
  <si>
    <t xml:space="preserve">Dinosaur, Flying Type 3</t>
  </si>
  <si>
    <t xml:space="preserve">Dinosaur, Flying Type 4</t>
  </si>
  <si>
    <t xml:space="preserve">Dinosaur, Flying Type 5</t>
  </si>
  <si>
    <t xml:space="preserve">Reptile Type 1</t>
  </si>
  <si>
    <t xml:space="preserve">Reptile Type 2</t>
  </si>
  <si>
    <t xml:space="preserve">Reptile Type 3</t>
  </si>
  <si>
    <t xml:space="preserve">Reptile Type 4</t>
  </si>
  <si>
    <t xml:space="preserve">Reptile Type 5</t>
  </si>
  <si>
    <t xml:space="preserve">BLOXType 1</t>
  </si>
  <si>
    <t xml:space="preserve">BLOX Type 2</t>
  </si>
  <si>
    <t xml:space="preserve">BLOX Type 3</t>
  </si>
  <si>
    <t xml:space="preserve">BLOX Type 4</t>
  </si>
  <si>
    <t xml:space="preserve">BLOX Type 5</t>
  </si>
  <si>
    <t xml:space="preserve">Small Expert</t>
  </si>
  <si>
    <t xml:space="preserve">When piloting a Small sized Zoid stats are increased by 10%</t>
  </si>
  <si>
    <t xml:space="preserve">Small Expert 2</t>
  </si>
  <si>
    <t xml:space="preserve">When piloting a Small sized Zoid stats are increased by 15%</t>
  </si>
  <si>
    <t xml:space="preserve">Small Expert 3</t>
  </si>
  <si>
    <t xml:space="preserve">When piloting a Small sized Zoid stats are increased by 20%</t>
  </si>
  <si>
    <t xml:space="preserve">Small Expert 4</t>
  </si>
  <si>
    <t xml:space="preserve">When piloting a Small sized Zoid stats are increased by 25%</t>
  </si>
  <si>
    <t xml:space="preserve">Medium Expert</t>
  </si>
  <si>
    <t xml:space="preserve">When piloting a Medium sized Zoid stats are increased by 10%</t>
  </si>
  <si>
    <t xml:space="preserve">Medium Expert 2</t>
  </si>
  <si>
    <t xml:space="preserve">When piloting a Medium sized Zoid stats are increased by 15%</t>
  </si>
  <si>
    <t xml:space="preserve">Medium Expert 3</t>
  </si>
  <si>
    <t xml:space="preserve">When piloting a Medium sized Zoid stats are increased by 20%</t>
  </si>
  <si>
    <t xml:space="preserve">Medium Expert 4</t>
  </si>
  <si>
    <t xml:space="preserve">When piloting a Medium sized Zoid stats are increased by 25%</t>
  </si>
  <si>
    <t xml:space="preserve">Medium Under Expert</t>
  </si>
  <si>
    <t xml:space="preserve">When piloting a Medium or Small sized Zoid stats are increased by 10%</t>
  </si>
  <si>
    <t xml:space="preserve">Medium, Small</t>
  </si>
  <si>
    <t xml:space="preserve">Medium Under Expert 2</t>
  </si>
  <si>
    <t xml:space="preserve">When piloting a Medium or Small sized Zoid stats are increased by 15%</t>
  </si>
  <si>
    <t xml:space="preserve">Medium Under Expert 3</t>
  </si>
  <si>
    <t xml:space="preserve">When piloting a Medium or Small sized Zoid stats are increased by 20%</t>
  </si>
  <si>
    <t xml:space="preserve">Medium Under Expert 4</t>
  </si>
  <si>
    <t xml:space="preserve">When piloting a Medium or Small sized Zoid stats are increased by 25%</t>
  </si>
  <si>
    <t xml:space="preserve">Large Expert</t>
  </si>
  <si>
    <t xml:space="preserve">When piloting a Large sized Zoid stats are increased by 10%</t>
  </si>
  <si>
    <t xml:space="preserve">Large Expert 2</t>
  </si>
  <si>
    <t xml:space="preserve">When piloting a Large sized Zoid stats are increased by 15%</t>
  </si>
  <si>
    <t xml:space="preserve">Large Expert 3</t>
  </si>
  <si>
    <t xml:space="preserve">When piloting a Large sized Zoid stats are increased by 20%</t>
  </si>
  <si>
    <t xml:space="preserve">Large Expert 4</t>
  </si>
  <si>
    <t xml:space="preserve">When piloting a Large sized Zoid stats are increased by 25%</t>
  </si>
  <si>
    <t xml:space="preserve">Large Large Expert</t>
  </si>
  <si>
    <t xml:space="preserve">When piloting a Large Large sized Zoid stats are increased by 10%</t>
  </si>
  <si>
    <t xml:space="preserve">Large Large Expert 2</t>
  </si>
  <si>
    <t xml:space="preserve">When piloting a Large Large sized Zoid stats are increased by 15%</t>
  </si>
  <si>
    <t xml:space="preserve">Large Large Expert 3</t>
  </si>
  <si>
    <t xml:space="preserve">When piloting a Large Large sized Zoid stats are increased by 20%</t>
  </si>
  <si>
    <t xml:space="preserve">Large Large Expert 4</t>
  </si>
  <si>
    <t xml:space="preserve">When piloting a Large Large sized Zoid stats are increased by 25%</t>
  </si>
  <si>
    <t xml:space="preserve">Large Large Over Expert</t>
  </si>
  <si>
    <t xml:space="preserve">When piloting a Large Large or Extra Large sized Zoid stats are increased by 10%</t>
  </si>
  <si>
    <t xml:space="preserve">Large Large, Extra Large</t>
  </si>
  <si>
    <t xml:space="preserve">Large Large Over Expert 2</t>
  </si>
  <si>
    <t xml:space="preserve">When piloting a Large Large or Extra Large sized Zoid stats are increased by 15%</t>
  </si>
  <si>
    <t xml:space="preserve">Large Large Over Expert 3</t>
  </si>
  <si>
    <t xml:space="preserve">When piloting a Large Large or Extra Large sized Zoid stats are increased by 20%</t>
  </si>
  <si>
    <t xml:space="preserve">Large Large Over Expert 4</t>
  </si>
  <si>
    <t xml:space="preserve">When piloting a Large Large or Extra Large sized Zoid stats are increased by 25%</t>
  </si>
  <si>
    <t xml:space="preserve">Extra Large Expert</t>
  </si>
  <si>
    <t xml:space="preserve">When piloting a Extra Large sized Zoid stats are increased by 10%</t>
  </si>
  <si>
    <t xml:space="preserve">Extra Large Expert 2</t>
  </si>
  <si>
    <t xml:space="preserve">When piloting a Extra Large sized Zoid stats are increased by 15%</t>
  </si>
  <si>
    <t xml:space="preserve">Extra Large Expert 3</t>
  </si>
  <si>
    <t xml:space="preserve">When piloting a Extra Large sized Zoid stats are increased by 20%</t>
  </si>
  <si>
    <t xml:space="preserve">Extra Large Expert 4</t>
  </si>
  <si>
    <t xml:space="preserve">When piloting a Extra Large sized Zoid stats are increased by 25%</t>
  </si>
  <si>
    <t xml:space="preserve">Melee Multi Attack</t>
  </si>
  <si>
    <t xml:space="preserve">Gain an extra melee attack per turn</t>
  </si>
  <si>
    <t xml:space="preserve">Melee Multi Attack 2</t>
  </si>
  <si>
    <t xml:space="preserve">Gain a second extra melee attack per turn</t>
  </si>
  <si>
    <t xml:space="preserve">Melee Multi Attack 3</t>
  </si>
  <si>
    <t xml:space="preserve">Gain a third extra melee attack per turn</t>
  </si>
  <si>
    <t xml:space="preserve">Melee Multi Attack 4</t>
  </si>
  <si>
    <t xml:space="preserve">Gain a fourth extra melee attack per turn</t>
  </si>
  <si>
    <t xml:space="preserve">Ranged Multi Attack 1</t>
  </si>
  <si>
    <t xml:space="preserve">Gain an extra ranged attack per turn. </t>
  </si>
  <si>
    <t xml:space="preserve">Ranged Multi Attack 2</t>
  </si>
  <si>
    <t xml:space="preserve">Gain a second extra ranged attack per turn. </t>
  </si>
  <si>
    <t xml:space="preserve">Ranged Multi Attack 3</t>
  </si>
  <si>
    <t xml:space="preserve">Gain a third extra ranged attack per turn. </t>
  </si>
  <si>
    <t xml:space="preserve">Ranged Multi Attack 4</t>
  </si>
  <si>
    <t xml:space="preserve">Gain a fourth ranged attack roll per turn. </t>
  </si>
  <si>
    <t xml:space="preserve">Laser Expert 1</t>
  </si>
  <si>
    <t xml:space="preserve">Weapons that deal energy damage gain 1 to Hit. </t>
  </si>
  <si>
    <t xml:space="preserve">Laser Expert 2</t>
  </si>
  <si>
    <t xml:space="preserve">Weapons that deal energy damage gain 2 to Hit. </t>
  </si>
  <si>
    <t xml:space="preserve">Laser Expert 3</t>
  </si>
  <si>
    <t xml:space="preserve">Weapons that deal energy damage gain 3 to Hit and gain advantage. </t>
  </si>
  <si>
    <t xml:space="preserve">Laser Expert 4</t>
  </si>
  <si>
    <t xml:space="preserve">Weapons that deal energy damage gain 4 to Hit and gain advantage. </t>
  </si>
  <si>
    <t xml:space="preserve">Missile Expert 1</t>
  </si>
  <si>
    <t xml:space="preserve">Weapons that deal explosive damage gain 1 to Hit. </t>
  </si>
  <si>
    <t xml:space="preserve">Missile Expert 2</t>
  </si>
  <si>
    <t xml:space="preserve">Weapons that deal explosive damage gain 2 to Hit. </t>
  </si>
  <si>
    <t xml:space="preserve">Missile Expert 3</t>
  </si>
  <si>
    <t xml:space="preserve">Weapons that deal explosive damage gain 3 to Hit and gain advantage. </t>
  </si>
  <si>
    <t xml:space="preserve">Missile Expert 4</t>
  </si>
  <si>
    <t xml:space="preserve">Weapons that deal explosive damage gain 4 to Hit and gain advantage. </t>
  </si>
  <si>
    <t xml:space="preserve">Particle Expert 1</t>
  </si>
  <si>
    <t xml:space="preserve">Weapons that deal particle damage gain 1 to Hit. </t>
  </si>
  <si>
    <t xml:space="preserve">Particle Expert 2</t>
  </si>
  <si>
    <t xml:space="preserve">Weapons that deal particle damage gain 2 to Hit. </t>
  </si>
  <si>
    <t xml:space="preserve">Particle Expert 3</t>
  </si>
  <si>
    <t xml:space="preserve">Weapons that deal particle damage gain 3 to Hit and gain advantage. </t>
  </si>
  <si>
    <t xml:space="preserve">Particle Expert 4</t>
  </si>
  <si>
    <t xml:space="preserve">Weapons that deal particle damage gain 4 to Hit and gain advantage. </t>
  </si>
  <si>
    <t xml:space="preserve">Melee Expert </t>
  </si>
  <si>
    <t xml:space="preserve">Melee weapons gain 1 to Hit. </t>
  </si>
  <si>
    <t xml:space="preserve">Melee</t>
  </si>
  <si>
    <t xml:space="preserve">Melee Expert 2</t>
  </si>
  <si>
    <t xml:space="preserve">Melee weapons gain 2 to Hit. </t>
  </si>
  <si>
    <t xml:space="preserve">Melee Expert 3</t>
  </si>
  <si>
    <t xml:space="preserve">Melee weapons gain 3 to Hit and gain advantage. </t>
  </si>
  <si>
    <t xml:space="preserve">Melee Expert 4</t>
  </si>
  <si>
    <t xml:space="preserve">Melee weapons gain 4 to Hit and gain advantage. </t>
  </si>
  <si>
    <t xml:space="preserve">Rifle Expert </t>
  </si>
  <si>
    <t xml:space="preserve">Ranged weapons that deal piercing damage gain 1 to Hit. </t>
  </si>
  <si>
    <t xml:space="preserve">Ranged, Piercing </t>
  </si>
  <si>
    <t xml:space="preserve">Rifle Expert 2</t>
  </si>
  <si>
    <t xml:space="preserve">Ranged weapons that deal piercing damage gain 2 to Hit. </t>
  </si>
  <si>
    <t xml:space="preserve">Rifle Expert 3</t>
  </si>
  <si>
    <t xml:space="preserve">Ranged weapons that deal piercing damage gain 3 to Hit and gain advantage. </t>
  </si>
  <si>
    <t xml:space="preserve">Rifle Expert 4</t>
  </si>
  <si>
    <t xml:space="preserve">Ranged weapons that deal piercing damage gain 4 to Hit and gain advantage. </t>
  </si>
  <si>
    <t xml:space="preserve">Anti-Air Pro</t>
  </si>
  <si>
    <t xml:space="preserve">If the weapon possess the Anti-Air tag gain +2 to Hit</t>
  </si>
  <si>
    <t xml:space="preserve">Anti-Air Pro 2</t>
  </si>
  <si>
    <t xml:space="preserve">If the weapon possess the Anti-Air tag gain +3 to Hit</t>
  </si>
  <si>
    <t xml:space="preserve">Anti-Air Pro 3 </t>
  </si>
  <si>
    <t xml:space="preserve">If the weapon possess the Anti-Air tag gain +4 to Hit</t>
  </si>
  <si>
    <t xml:space="preserve">Anti-Air Pro 4</t>
  </si>
  <si>
    <t xml:space="preserve">If the weapon possess the Anti-Air tag gain +5 to Hit</t>
  </si>
  <si>
    <t xml:space="preserve">Fleet Footed</t>
  </si>
  <si>
    <t xml:space="preserve">Your Zoid gains +50 to speed.</t>
  </si>
  <si>
    <t xml:space="preserve">Fleet Footed 2</t>
  </si>
  <si>
    <t xml:space="preserve">Your Zoid gains +100 to speed.</t>
  </si>
  <si>
    <t xml:space="preserve">Fleet Footed 3</t>
  </si>
  <si>
    <t xml:space="preserve">Your Zoid gains +150 to speed.</t>
  </si>
  <si>
    <t xml:space="preserve">FLeet Footed 4</t>
  </si>
  <si>
    <t xml:space="preserve">Your Zoid gains +200 to speed.</t>
  </si>
  <si>
    <t xml:space="preserve">Honed</t>
  </si>
  <si>
    <t xml:space="preserve">Your Zoid gains +5 to reaction</t>
  </si>
  <si>
    <t xml:space="preserve">Honed 2</t>
  </si>
  <si>
    <t xml:space="preserve">Your Zoid gains +10 to reaction</t>
  </si>
  <si>
    <t xml:space="preserve">Honed 3</t>
  </si>
  <si>
    <t xml:space="preserve">Your Zoid gains +15 to reaction</t>
  </si>
  <si>
    <t xml:space="preserve">Honed 4</t>
  </si>
  <si>
    <t xml:space="preserve">Your Zoid gains +20 to reaction</t>
  </si>
  <si>
    <t xml:space="preserve">Comeback</t>
  </si>
  <si>
    <t xml:space="preserve">If your health is below 1/5 your attacks do one extra die more of damage.</t>
  </si>
  <si>
    <t xml:space="preserve">Comeback 2</t>
  </si>
  <si>
    <t xml:space="preserve">If your health is below 1/5 your attacks do two extra dice more of damage.</t>
  </si>
  <si>
    <t xml:space="preserve">Comeback 3</t>
  </si>
  <si>
    <t xml:space="preserve">If your health is below 1/5 your attacks do an extra three dice more of damage.</t>
  </si>
  <si>
    <t xml:space="preserve">Comeback 4</t>
  </si>
  <si>
    <t xml:space="preserve">If your health is below 1/5 your attacks do four extra dice more of damage</t>
  </si>
  <si>
    <t xml:space="preserve">Iron Defense</t>
  </si>
  <si>
    <t xml:space="preserve">Gain +5 to Zoids Defense </t>
  </si>
  <si>
    <t xml:space="preserve">Iron Defense 2</t>
  </si>
  <si>
    <t xml:space="preserve">Gain +10 to Zoids Defense </t>
  </si>
  <si>
    <t xml:space="preserve">Iron Defense 3</t>
  </si>
  <si>
    <t xml:space="preserve">Gain +15 to Zoids Defense </t>
  </si>
  <si>
    <t xml:space="preserve">Iron Defense 4</t>
  </si>
  <si>
    <t xml:space="preserve">Gain +20 to Zoids Defense </t>
  </si>
  <si>
    <t xml:space="preserve">Sniper 1</t>
  </si>
  <si>
    <t xml:space="preserve">Gain +1 to Hit on attacks beyond 1/2 your Zoids max Range</t>
  </si>
  <si>
    <t xml:space="preserve">Sniper 2</t>
  </si>
  <si>
    <t xml:space="preserve">Gain +2 to Hit on attacks beyond 1/2 your Zoids max Range</t>
  </si>
  <si>
    <t xml:space="preserve">Sniper 3</t>
  </si>
  <si>
    <t xml:space="preserve">Gain +3 to Hit on attacks beyond 1/2 your Zoids max Range</t>
  </si>
  <si>
    <t xml:space="preserve">Sniper 4</t>
  </si>
  <si>
    <t xml:space="preserve">Gain +4 to Hit on attacks beyond 1/2 your Zoids max Range</t>
  </si>
  <si>
    <t xml:space="preserve">True Tank</t>
  </si>
  <si>
    <t xml:space="preserve">Defensive equpiment gains an additional +5 efficiancy</t>
  </si>
  <si>
    <t xml:space="preserve">True Tank 2</t>
  </si>
  <si>
    <t xml:space="preserve">Defensive equpiment gains an additional +10 efficiancy</t>
  </si>
  <si>
    <t xml:space="preserve">True Tank 3</t>
  </si>
  <si>
    <t xml:space="preserve">Defensive equpiment gains an additional +15 efficiancy</t>
  </si>
  <si>
    <t xml:space="preserve">True Tank 4</t>
  </si>
  <si>
    <t xml:space="preserve">Defensive equpiment gains an additional +20 efficiancy</t>
  </si>
  <si>
    <t xml:space="preserve">Armor Breaker</t>
  </si>
  <si>
    <t xml:space="preserve">When using a weapon that lowers the defense of the Zoid lowers the defense by an additional 2.</t>
  </si>
  <si>
    <t xml:space="preserve">Armor Breaker 2</t>
  </si>
  <si>
    <t xml:space="preserve">When using a weapon that lowers the defense of the Zoid lowers the defense by an additional 4.</t>
  </si>
  <si>
    <t xml:space="preserve">Armor Breaker 3</t>
  </si>
  <si>
    <t xml:space="preserve">When using a weapon that lowers the defense of the Zoid lowers the defense by an additional 6.</t>
  </si>
  <si>
    <t xml:space="preserve">Armor Breaker 4</t>
  </si>
  <si>
    <t xml:space="preserve">When using a weapon that lowers the defense of the Zoid lowers the defense by an additional 8.</t>
  </si>
  <si>
    <t xml:space="preserve">Evasion Master</t>
  </si>
  <si>
    <t xml:space="preserve">Equipment that boosts Reaction gains a +2 boost</t>
  </si>
  <si>
    <t xml:space="preserve">Evasion Master 2</t>
  </si>
  <si>
    <t xml:space="preserve">Equipment that boosts Reaction gains a +4 boost</t>
  </si>
  <si>
    <t xml:space="preserve">Evasion Master 3</t>
  </si>
  <si>
    <t xml:space="preserve">Equipment that boosts Reaction gains a +6 boost</t>
  </si>
  <si>
    <t xml:space="preserve">Evasion Master 4</t>
  </si>
  <si>
    <t xml:space="preserve">Equipment that boosts Reaction gains a +8 boost</t>
  </si>
  <si>
    <t xml:space="preserve">Shield Master</t>
  </si>
  <si>
    <t xml:space="preserve">Durabilatiy of shields increases by 25</t>
  </si>
  <si>
    <t xml:space="preserve">Shield Master 2</t>
  </si>
  <si>
    <t xml:space="preserve">Durabilatiy of shields increases by 50</t>
  </si>
  <si>
    <t xml:space="preserve">Shield Master 3</t>
  </si>
  <si>
    <t xml:space="preserve">Durabilatiy of shields increases by 75</t>
  </si>
  <si>
    <t xml:space="preserve">Shield Master 4</t>
  </si>
  <si>
    <t xml:space="preserve">Durabilatiy of shields increases by 100</t>
  </si>
  <si>
    <t xml:space="preserve">Smoke Master</t>
  </si>
  <si>
    <t xml:space="preserve">Smoke units cover an additonal 15m</t>
  </si>
  <si>
    <t xml:space="preserve">Smoke Master 2</t>
  </si>
  <si>
    <t xml:space="preserve">Smoke units cover an additonal 20m</t>
  </si>
  <si>
    <t xml:space="preserve">Smoke Master 3</t>
  </si>
  <si>
    <t xml:space="preserve">Smoke units cover an additonal 30m</t>
  </si>
  <si>
    <t xml:space="preserve">Smoke Master 4</t>
  </si>
  <si>
    <t xml:space="preserve">Smoke units cover an additonal 40m</t>
  </si>
  <si>
    <t xml:space="preserve">Wimp</t>
  </si>
  <si>
    <t xml:space="preserve">Reduces to Hit with melee weapons by  1</t>
  </si>
  <si>
    <t xml:space="preserve">Wimp 2</t>
  </si>
  <si>
    <t xml:space="preserve">Reduces to Hit with melee weapons by 2</t>
  </si>
  <si>
    <t xml:space="preserve">Wimp 3</t>
  </si>
  <si>
    <t xml:space="preserve">Reduces to Hit with melee weapons by 3</t>
  </si>
  <si>
    <t xml:space="preserve">Wimp 4</t>
  </si>
  <si>
    <t xml:space="preserve">Reduces to Hit with melee weapons by 4</t>
  </si>
  <si>
    <t xml:space="preserve">Cross Eyed</t>
  </si>
  <si>
    <t xml:space="preserve">Reduces to Hit with Ranged weapons by 1</t>
  </si>
  <si>
    <t xml:space="preserve">Cross Eyed 2</t>
  </si>
  <si>
    <t xml:space="preserve">Reduces to Hit with Ranged weapons by 2</t>
  </si>
  <si>
    <t xml:space="preserve">Cross Eyed 3</t>
  </si>
  <si>
    <t xml:space="preserve">Reduces to Hit with Ranged weapons by 3</t>
  </si>
  <si>
    <t xml:space="preserve">Cross Eyed 4</t>
  </si>
  <si>
    <t xml:space="preserve">Reduces to Hit with Ranged weapons by 4</t>
  </si>
  <si>
    <t xml:space="preserve">Slowpoke</t>
  </si>
  <si>
    <t xml:space="preserve">Reduces speed of equiped Zoid by -50</t>
  </si>
  <si>
    <t xml:space="preserve">Slowpoke 2</t>
  </si>
  <si>
    <t xml:space="preserve">Reduces speed of equiped Zoid by -100</t>
  </si>
  <si>
    <t xml:space="preserve">Slowpoke 3</t>
  </si>
  <si>
    <t xml:space="preserve">Reduces speed of equiped Zoid by -150</t>
  </si>
  <si>
    <t xml:space="preserve">Slowpoke 4</t>
  </si>
  <si>
    <t xml:space="preserve">Reduces speed of equiped Zoid by -200</t>
  </si>
  <si>
    <t xml:space="preserve">Bad Armor</t>
  </si>
  <si>
    <t xml:space="preserve">Reduces armor of equiped Zoid by 10%</t>
  </si>
  <si>
    <t xml:space="preserve">Bad Armor 2</t>
  </si>
  <si>
    <t xml:space="preserve">Reduces armor of equiped Zoid by 15%</t>
  </si>
  <si>
    <t xml:space="preserve">Bad Armor 3</t>
  </si>
  <si>
    <t xml:space="preserve">Reduces armor of equiped Zoid by 20%</t>
  </si>
  <si>
    <t xml:space="preserve">Bad Armor 4</t>
  </si>
  <si>
    <t xml:space="preserve">Reduces armor of equiped Zoid by 25%</t>
  </si>
  <si>
    <t xml:space="preserve">Weapon Breaker 1</t>
  </si>
  <si>
    <t xml:space="preserve">When you score a critical hit with a melee weapon, one of the target's weapons is destroyed at random.</t>
  </si>
  <si>
    <t xml:space="preserve">Weapon Breaker 2</t>
  </si>
  <si>
    <t xml:space="preserve">When you score a critical hit with a melee weapon, one of the target's weapons is destroyed. You may choose the weapon.</t>
  </si>
  <si>
    <t xml:space="preserve">Economized Shooting</t>
  </si>
  <si>
    <t xml:space="preserve">You may fire an overheating weapon once without breaking it.</t>
  </si>
  <si>
    <t xml:space="preserve">Counter Attack</t>
  </si>
  <si>
    <t xml:space="preserve">When an enemy rolls a 1 on an attack against you, you may make a single weapon attack against that enemy as a reaction.</t>
  </si>
  <si>
    <t xml:space="preserve">Counter Attack 2</t>
  </si>
  <si>
    <t xml:space="preserve">When an enemy rolls a 5 on an attack against you, you may make a single weapon attack against that enemy as a reaction, regardless of whether the enemy attack hit you.</t>
  </si>
  <si>
    <t xml:space="preserve">Zoid Name</t>
  </si>
  <si>
    <t xml:space="preserve">Weapon  2</t>
  </si>
  <si>
    <t xml:space="preserve">Column 6</t>
  </si>
  <si>
    <t xml:space="preserve">https://drive.google.com/uc?export=download&amp;id=13c24a5tDeEg-ObhsFlmvy-h1VN51NjSv/view?usp=share_link</t>
  </si>
  <si>
    <t xml:space="preserve">https://drive.google.com/uc?export=download&amp;id=1tvOAxEw91h9hxzNDV8JR0VG1AJqVDkg1/view?usp=share_link</t>
  </si>
  <si>
    <t xml:space="preserve">https://drive.google.com/file/d/1k-TU45pqMtSH5ygfl7uhTfuf2hNukZff/view?usp=drivesdk</t>
  </si>
  <si>
    <t xml:space="preserve">https://drive.google.com/file/d/1SvBDxgk8ay1U47Mw-sPVqoUpi2m3Qahc/view?usp=drivesdk</t>
  </si>
  <si>
    <t xml:space="preserve">https://drive.google.com/file/d/1lW8MTdiQhEp5LitMhNnkbz6oXNEArdMW/view?usp=drivesdk</t>
  </si>
  <si>
    <t xml:space="preserve">https://drive.google.com/file/d/1TppAGrn2xfcwXCgAFq0IRUJ8XFqR1-f2/view?usp=drivesdk</t>
  </si>
  <si>
    <t xml:space="preserve">https://drive.google.com/file/d/1wFcuLUdGNkUj6jMfnixDV6RMyoaHMtca/view?usp=drivesdk</t>
  </si>
  <si>
    <t xml:space="preserve">https://drive.google.com/file/d/1DZKF-SDMY1WPKQP0QztF6N4Uh17KDND0/view?usp=drivesdk</t>
  </si>
  <si>
    <t xml:space="preserve">https://drive.google.com/file/d/1oKAe5ka2ADpyjwKBipbR-t8rNZaXQC7h/view?usp=drivesdk</t>
  </si>
  <si>
    <t xml:space="preserve">https://drive.google.com/file/d/1tcHgaUjAbU-2U5TrJHyhvjNfZ492sdlq/view?usp=drivesdk</t>
  </si>
  <si>
    <t xml:space="preserve">https://drive.google.com/file/d/1uxFPh0xQbXifYLJbPUpAAeVVcTj-pwKm/view?usp=drivesdk</t>
  </si>
  <si>
    <t xml:space="preserve">https://drive.google.com/file/d/1uioRgNFGcWec2mvrJNMlhZlJTh27LSWL/view?usp=drivesdk</t>
  </si>
  <si>
    <t xml:space="preserve">https://drive.google.com/file/d/1S0SRdd1nLOML7XGHLOodwLTBiHi4gDbT/view?usp=drivesdk</t>
  </si>
  <si>
    <t xml:space="preserve">https://drive.google.com/file/d/19ilYTc29augEbKfqmzBtYZARKXV6hkWl/view?usp=drivesdk</t>
  </si>
  <si>
    <t xml:space="preserve">https://drive.google.com/file/d/1sdlBHGKRTuvS1-YEcnwWYYoiQo3HuwM6/view?usp=drivesdk</t>
  </si>
  <si>
    <t xml:space="preserve">https://drive.google.com/file/d/1ox12N7dm5dUhS1_SmLrf1KANseuukvhW/view?usp=drivesdk</t>
  </si>
  <si>
    <t xml:space="preserve">https://drive.google.com/file/d/17jdYVIarwwF0d8q3tEyWQpAgAkvytZ_a/view?usp=drivesdk</t>
  </si>
  <si>
    <t xml:space="preserve">https://drive.google.com/file/d/1hA97sEweXhraCvBuE2J3dICEEXVl30XU/view?usp=drivesdk</t>
  </si>
  <si>
    <t xml:space="preserve">https://drive.google.com/file/d/1jEp2zXb_YzPLdOKuGec7FhQdBVl7laSU/view?usp=drivesdk</t>
  </si>
  <si>
    <t xml:space="preserve">https://drive.google.com/file/d/1O1cVYbN5lQ8m4xhTvgDKb0BcAzEkAW7R/view?usp=drivesdk</t>
  </si>
  <si>
    <t xml:space="preserve">https://drive.google.com/file/d/1n-zh1qT-S-nDbYcomILOdsFBvc2CPboI/view?usp=drivesdk</t>
  </si>
  <si>
    <t xml:space="preserve">https://drive.google.com/file/d/1cuau5jsQxdH3LtOOSbSVF8fXjjANj64Y/view?usp=drivesdk</t>
  </si>
  <si>
    <t xml:space="preserve">https://drive.google.com/file/d/1VZkiG9Arb0JF6dULx9VQfd77m07ifO_m/view?usp=drivesdk</t>
  </si>
  <si>
    <t xml:space="preserve">https://drive.google.com/file/d/1_5E9T0CvYsY8tijxg3a_Gmzhsn8F1s0A/view?usp=drivesdk</t>
  </si>
  <si>
    <t xml:space="preserve">https://drive.google.com/file/d/1je_3Rr2-yuJmbDOkj_uXXd_7B7a4cH_4/view?usp=drivesdk</t>
  </si>
  <si>
    <t xml:space="preserve">https://drive.google.com/file/d/1XZOBiT5JlZzXHlh97xfSt8rPHUBbR-VP/view?usp=drivesdk</t>
  </si>
  <si>
    <t xml:space="preserve">https://drive.google.com/file/d/1thGqmGr8AZUiEZRXo6gtDGlOQ4du-pKT/view?usp=drivesdk</t>
  </si>
  <si>
    <t xml:space="preserve">https://drive.google.com/file/d/1dNYTrlbQf5KRi81hX8f5dTVztiXO224x/view?usp=drivesdk</t>
  </si>
  <si>
    <t xml:space="preserve">https://drive.google.com/file/d/1nnNkctkioZEIAGXPC-fn4x5GaPST0XAc/view?usp=drivesdk</t>
  </si>
  <si>
    <t xml:space="preserve">https://drive.google.com/file/d/1nv8EuxmqcUACDPkE6aitRUxIz7b9ALPO/view?usp=drivesdk</t>
  </si>
  <si>
    <t xml:space="preserve">https://drive.google.com/file/d/1V3b8G8qFWKG2ceiur8GrK9sd4F5hg0Hu/view?usp=drivesdk</t>
  </si>
  <si>
    <t xml:space="preserve">https://drive.google.com/file/d/1E9eMuwcNcB0iWcJRcXetq_VGfA2YaylU/view?usp=drivesdk</t>
  </si>
  <si>
    <t xml:space="preserve">Zero Jeager (CAU)</t>
  </si>
  <si>
    <t xml:space="preserve">https://drive.google.com/file/d/1Mh9lJtSrC7ZIQ2gtro2hVATxILhOTRzv/view?usp=drivesdk</t>
  </si>
  <si>
    <t xml:space="preserve">https://drive.google.com/file/d/1OW3Tb93BHefGWNjr-tXazwM_kFFJ7zKs/view?usp=drivesdk</t>
  </si>
  <si>
    <t xml:space="preserve">https://drive.google.com/file/d/1wldV89ToEfjZ6x_afOzEtmn04-4OTudE/view?usp=drivesdk</t>
  </si>
  <si>
    <t xml:space="preserve">https://drive.google.com/file/d/13juxmC5kpzNTGpNG4uOUMYIiTOEoWrqY/view?usp=drivesdk</t>
  </si>
  <si>
    <t xml:space="preserve">https://drive.google.com/file/d/1aXRB9jEmOILRVEj6Z4MVyjjzXEdwOXYJ/view?usp=drivesdk</t>
  </si>
  <si>
    <t xml:space="preserve">https://drive.google.com/file/d/1EZtpJJYjguAxO5zCM1gnzdLa0s2bA4RW/view?usp=drivesdk</t>
  </si>
  <si>
    <t xml:space="preserve">https://drive.google.com/file/d/1N6E19l-TOh-unr5BVKISu5RESzI3lRHu/view?usp=drivesdk</t>
  </si>
  <si>
    <t xml:space="preserve">https://drive.google.com/file/d/1nk-3JllEgJCllNlG6jTZXE18uyBxklef/view?usp=drivesdk</t>
  </si>
  <si>
    <t xml:space="preserve">https://drive.google.com/file/d/1tIhbXbQh8PfHUJcTAgGDqOAIQCa_Fmuv/view?usp=drivesdk</t>
  </si>
  <si>
    <t xml:space="preserve">https://drive.google.com/file/d/1WIeloR2eCxxEGpLqXZ0xIK-BdX2Luugb/view?usp=drivesdk</t>
  </si>
  <si>
    <t xml:space="preserve">https://drive.google.com/file/d/1U9rrm9MxP6OOXcxqiCP7gQkO2enHF8h0/view?usp=drivesdk</t>
  </si>
  <si>
    <t xml:space="preserve">https://drive.google.com/file/d/13MCUPlWHhWyY6kwCRpYVcAM-Qh5R-zbF/view?usp=drivesdk</t>
  </si>
  <si>
    <t xml:space="preserve">https://drive.google.com/file/d/1KseVrr0h6uXfsvle6HOxYexwj7OprQni/view?usp=drivesdk</t>
  </si>
  <si>
    <t xml:space="preserve">https://drive.google.com/file/d/1QGZt2EWlrvOfk1_dSohR1rDr6utVlHgE/view?usp=drivesdk</t>
  </si>
  <si>
    <t xml:space="preserve">https://drive.google.com/file/d/15ugDQ57k-mdfIuaKR0p_9QwBO2MGFf7J/view?usp=drivesdk</t>
  </si>
  <si>
    <t xml:space="preserve">https://drive.google.com/file/d/1k6YqsdVo06Rg9ZMdHrIg7DDLQxx7Sjyk/view?usp=drivesdk</t>
  </si>
  <si>
    <t xml:space="preserve">https://drive.google.com/file/d/1qV9xJDx_gIVJCeol2TL_GGYVQ8BpGUcF/view?usp=drivesdk</t>
  </si>
  <si>
    <t xml:space="preserve">https://drive.google.com/file/d/1Ew9VJcH7YhSoOmFlVc_g-mNT7fCGxRDD/view?usp=drivesdk</t>
  </si>
  <si>
    <t xml:space="preserve">https://drive.google.com/file/d/18pckpNHd6QGYYzLIfA7e9n3bnZy2qi0d/view?usp=drivesdk</t>
  </si>
  <si>
    <t xml:space="preserve">https://drive.google.com/file/d/1FfV6VfAC3-CSeg4P4KMAfv9Qj9NcZLfZ/view?usp=drivesdk</t>
  </si>
  <si>
    <t xml:space="preserve">https://drive.google.com/file/d/1pywsT9JzdBKhHJH-f3CeCOLkthOEsH5M/view?usp=drivesdk</t>
  </si>
  <si>
    <t xml:space="preserve">https://drive.google.com/file/d/1pec7UUfXR0zVoa668XC4OiT87SWFrQQF/view?usp=drivesdk</t>
  </si>
  <si>
    <t xml:space="preserve">https://drive.google.com/file/d/1pPOQR4E8AggoxWBHwnBY-jWGnPGdYRxO/view?usp=drivesdk</t>
  </si>
  <si>
    <t xml:space="preserve">https://drive.google.com/file/d/1A_mXB_14SwixmxLozQJiYnGbKOR0Rc5l/view?usp=drivesdk</t>
  </si>
  <si>
    <t xml:space="preserve">https://drive.google.com/file/d/1ibFXRUI3-CEfwb2lzcwGvrthPDLBZC8i/view?usp=drivesdk</t>
  </si>
  <si>
    <t xml:space="preserve">https://drive.google.com/file/d/1IF_5ROY34Wn-K0vzj26QthvrQjbjfpUY/view?usp=drivesdk</t>
  </si>
  <si>
    <t xml:space="preserve">https://drive.google.com/file/d/1b1XF4sC1EqxbNA85tPWLAyDe-E_i3JDl/view?usp=drivesdk</t>
  </si>
  <si>
    <t xml:space="preserve">https://drive.google.com/file/d/1jFzox85L96LMJbLbgM16OZBeq8H_863t/view?usp=drivesdk</t>
  </si>
  <si>
    <t xml:space="preserve">https://drive.google.com/file/d/1hvRm3jAGLWwObeHd7EUOp0-hRDB3Q8bZ/view?usp=drivesdk</t>
  </si>
  <si>
    <t xml:space="preserve">https://drive.google.com/file/d/149U8PKO6HQqStBr0o7rjvElceP3s8WJS/view?usp=drivesdk</t>
  </si>
  <si>
    <t xml:space="preserve">https://drive.google.com/file/d/1RwkHj-TcMs92vD-TgeHIEcwQ96bf46t4/view?usp=drivesdk</t>
  </si>
  <si>
    <t xml:space="preserve">https://drive.google.com/file/d/18fXUxRFjWSqahP2o4AO1y5vy-9D_GFFQ/view?usp=drivesdk</t>
  </si>
  <si>
    <t xml:space="preserve">https://drive.google.com/file/d/1-Vk93iQhNEN67sM8TO3FF_8tpXWdQC_0/view?usp=drivesdk</t>
  </si>
  <si>
    <t xml:space="preserve">https://drive.google.com/file/d/1sWEQe9LnSEPQmeAW0vsGMr3cyDpGzKUF/view?usp=drivesdk</t>
  </si>
  <si>
    <t xml:space="preserve">https://drive.google.com/file/d/1R3OqiKWgOPvPCqmY68JVNghVGQTZQLQu/view?usp=drivesdk</t>
  </si>
  <si>
    <t xml:space="preserve">https://drive.google.com/file/d/1GbtAZIfUAj-rse2O9c1_s4AJ3E8YpLv8/view?usp=drivesdk</t>
  </si>
  <si>
    <t xml:space="preserve">https://drive.google.com/file/d/134QDsPIWoLs-2hfdLtaNiZYgJSE4C_Cj/view?usp=drivesdk</t>
  </si>
  <si>
    <t xml:space="preserve">https://drive.google.com/file/d/18W1rczceokzR6lP1q5uy_JVQKSTpStm3/view?usp=drivesdk</t>
  </si>
  <si>
    <t xml:space="preserve">https://drive.google.com/file/d/1J9NjudDxArBSxO1L_n_70M7rXtZv42a9/view?usp=drivesdk</t>
  </si>
  <si>
    <t xml:space="preserve">https://drive.google.com/file/d/1EFKrxJN-UTTfojH_OGZIZ-BgO2qgaCop/view?usp=drivesdk</t>
  </si>
  <si>
    <t xml:space="preserve">https://drive.google.com/file/d/1x3S2JpIuKa0Cf9XzWibc_o5RVl0LHy86/view?usp=drivesdk</t>
  </si>
  <si>
    <t xml:space="preserve">https://drive.google.com/file/d/1-2EN-9wC9bAER2mz8VtgvoZc5mvTkzTU/view?usp=drivesdk</t>
  </si>
  <si>
    <t xml:space="preserve">https://drive.google.com/file/d/1I4saM3tqiApetf66nUIdWZLVZg_qMeLg/view?usp=drivesdk</t>
  </si>
  <si>
    <t xml:space="preserve">https://drive.google.com/file/d/11VJScdHuaVmqFM0JDW0IZdh9ydObOAG8/view?usp=drivesdk</t>
  </si>
  <si>
    <t xml:space="preserve">https://drive.google.com/file/d/1AhcdShNgjAUi4wHPf2N_OI4EO0MbThXN/view?usp=drivesdk</t>
  </si>
  <si>
    <t xml:space="preserve">https://drive.google.com/file/d/1etZRLNcKze1CJoxY64H58K0ntwMHFhO7/view?usp=drivesdk</t>
  </si>
  <si>
    <t xml:space="preserve">https://drive.google.com/file/d/1NOE74-A5G1JLoL1R7DplEXN-zeNdRjeV/view?usp=drivesdk</t>
  </si>
  <si>
    <t xml:space="preserve">https://drive.google.com/file/d/1WO5nvs4RzVH5MwGTqr97hMxcGS9nhVIT/view?usp=drivesdk</t>
  </si>
  <si>
    <t xml:space="preserve">Konig Wold DSR</t>
  </si>
  <si>
    <t xml:space="preserve">https://drive.google.com/file/d/1Pn_ywIBNADcg6diwR6kVPxbUCUfabheX/view?usp=drivesdk</t>
  </si>
  <si>
    <t xml:space="preserve">https://drive.google.com/file/d/1p2zIJb7xwvGa9ge2mIQbdpDbX-KVwA9B/view?usp=drivesdk</t>
  </si>
  <si>
    <t xml:space="preserve">https://drive.google.com/file/d/1WgqdynhhtTPj7PmBm3c8h3qbM6LmP2KU/view?usp=drivesdk</t>
  </si>
  <si>
    <t xml:space="preserve">https://drive.google.com/file/d/1baRlyZa_ZuHGn-ccQya3TAg-eBB9NyQs/view?usp=drivesdk</t>
  </si>
  <si>
    <t xml:space="preserve">https://drive.google.com/file/d/1iJ_i9zBsTxYBi88ItWlMZmVWnrYVXUBY/view?usp=drivesdk</t>
  </si>
  <si>
    <t xml:space="preserve">https://drive.google.com/file/d/1SoiXFpTN6-8tccuLF9kvJ3s43mrnwtxx/view?usp=drivesdk</t>
  </si>
  <si>
    <t xml:space="preserve">https://drive.google.com/file/d/16nFk0YYSuZs4S2fABA-jrKZ1ZB5oR9zU/view?usp=drivesdk</t>
  </si>
  <si>
    <t xml:space="preserve">https://drive.google.com/file/d/1qZPpjJNJL9nbZYgW64Dfczbo2OJN1ztL/view?usp=drivesdk</t>
  </si>
  <si>
    <t xml:space="preserve">https://drive.google.com/file/d/1nP6urTTtsDoRJmrmNd8OR5OILqLm4iu7/view?usp=drivesdk</t>
  </si>
  <si>
    <t xml:space="preserve">https://drive.google.com/file/d/1qO79LjhRYUBlirTAkoNBVLGWZqWrIVfS/view?usp=drivesdk</t>
  </si>
  <si>
    <t xml:space="preserve">https://drive.google.com/file/d/1fRyoTzTJfAT3QKBLlNVjyGqe4GTzSrrH/view?usp=drivesdk</t>
  </si>
  <si>
    <t xml:space="preserve">https://drive.google.com/file/d/1DnNkP8NSgh0XwvEiSpUUPPY4xVOQhUBE/view?usp=drivesdk</t>
  </si>
  <si>
    <t xml:space="preserve">https://drive.google.com/file/d/1rCTfB885tMkM5aUsNB_hraGb78c5LguR/view?usp=drivesdk</t>
  </si>
  <si>
    <t xml:space="preserve">https://drive.google.com/file/d/1Ndr4FMkZ4ugcYoTVAfRffXoCHhyQwR--/view?usp=drivesdk</t>
  </si>
  <si>
    <t xml:space="preserve">https://drive.google.com/file/d/1DOTl7j9YMqgkepcDQKP31PkNtdM0Z_72/view?usp=drivesdk</t>
  </si>
  <si>
    <t xml:space="preserve">https://drive.google.com/file/d/1TpimND2uQy9mDlGMFzWTiHSc36I2_eDD/view?usp=drivesdk</t>
  </si>
  <si>
    <t xml:space="preserve">https://drive.google.com/file/d/1SVaSdhlek95si3SNkbC0yf1Es2Md9gdt/view?usp=drivesdk</t>
  </si>
  <si>
    <t xml:space="preserve">https://drive.google.com/file/d/1x0WYuk-FtWeV5aGduDtm6tEEBuc0etEf/view?usp=drivesdk</t>
  </si>
  <si>
    <t xml:space="preserve">https://drive.google.com/file/d/14pH0i76OMG27QldeSHwUHl0mALDOxEtF/view?usp=drivesdk</t>
  </si>
  <si>
    <t xml:space="preserve">https://drive.google.com/file/d/1hXHoab_CiSaMQcDnMFWLTcHf414Iz0z0/view?usp=drivesdk</t>
  </si>
  <si>
    <t xml:space="preserve">https://drive.google.com/file/d/1TPYWT-IsGzT80SguI17LYkwO1ijO6nmS/view?usp=drivesdk</t>
  </si>
  <si>
    <t xml:space="preserve">https://drive.google.com/file/d/1_56TlC1_k0X6j78Y73v6p8_GE6YgU7qE/view?usp=drivesdk</t>
  </si>
  <si>
    <t xml:space="preserve">https://drive.google.com/file/d/1gcbm53nR9pRy0-mlJMfvYldFWYbj8oIf/view?usp=drivesdk</t>
  </si>
  <si>
    <t xml:space="preserve">https://drive.google.com/file/d/114XjLk66Q9wfz2pG-ZO-G6nF32dRr80i/view?usp=drivesdk</t>
  </si>
  <si>
    <t xml:space="preserve">https://drive.google.com/file/d/1minHmtv-pqchY776BGYFuZ1u5dl488_N/view?usp=drivesdk</t>
  </si>
  <si>
    <t xml:space="preserve">https://drive.google.com/file/d/1oiytq41TP-CqqDeepZF3DNcjb61QWMu1/view?usp=drivesdk</t>
  </si>
  <si>
    <t xml:space="preserve">https://drive.google.com/file/d/1mIArZdopx0Ao-riG63EDql7T1w5wPyIj/view?usp=drivesdk</t>
  </si>
  <si>
    <t xml:space="preserve">https://drive.google.com/file/d/15RaoUxEh72gVmchZ8-kOOQwD0fbN8xx9/view?usp=drivesdk</t>
  </si>
  <si>
    <t xml:space="preserve">https://drive.google.com/file/d/1-fdHZxXrEao5v_Q7NVFHVUSB-WmeQqm1/view?usp=drivesdk</t>
  </si>
  <si>
    <t xml:space="preserve">https://drive.google.com/file/d/1iFSP3pXTLAgJ81N_YXikMek8lu7fgmLo/view?usp=drivesdk</t>
  </si>
  <si>
    <t xml:space="preserve">https://drive.google.com/file/d/1SDe2RrEHEU7aDioxH6vrW4vK163L9Dmr/view?usp=drivesdk</t>
  </si>
  <si>
    <t xml:space="preserve">https://drive.google.com/file/d/1LPkGBa9UkYu6mIBSp8IG8AHEmIAy39ng/view?usp=drivesdk</t>
  </si>
  <si>
    <t xml:space="preserve">https://drive.google.com/file/d/1hBU-ZeuenVgsjcpG4VpaeTthSJqPxd3i/view?usp=drivesdk</t>
  </si>
  <si>
    <t xml:space="preserve">https://drive.google.com/file/d/131ilY0ks-1GSO_MV_G3pzDdKQl1fKE5p/view?usp=drivesdk</t>
  </si>
  <si>
    <t xml:space="preserve">https://drive.google.com/file/d/1FVPCdYNeel0sV35pLWYX-YS0hlCVvdCx/view?usp=drivesdk</t>
  </si>
  <si>
    <t xml:space="preserve">https://drive.google.com/file/d/1LvktxFkpJveooeSrK6ax4B7xdSz98wtz/view?usp=drivesdk</t>
  </si>
  <si>
    <t xml:space="preserve">https://drive.google.com/file/d/1Sycoy7Evx7aE844H-d0042BHiFVsUxAL/view?usp=drivesdk</t>
  </si>
  <si>
    <t xml:space="preserve">https://drive.google.com/file/d/1Ik_rFCKXUtoflY08f3idqwemmJDOmlA3/view?usp=drivesdk</t>
  </si>
  <si>
    <t xml:space="preserve">https://drive.google.com/file/d/1P7HK-fd5nUMLkDlmfMH7BwvmrxSSYMri/view?usp=drivesdk</t>
  </si>
  <si>
    <t xml:space="preserve">https://drive.google.com/file/d/1lP4KRbPbRONORrKQQFPA68MAGbevI5oX/view?usp=drivesdk</t>
  </si>
  <si>
    <t xml:space="preserve">https://drive.google.com/file/d/18dYGClZDol626bpinJRD3_0q05GryHIR/view?usp=drivesdk</t>
  </si>
  <si>
    <t xml:space="preserve">https://drive.google.com/file/d/1zsvJanF4AjBqchgbGmgsXyohRfaJb-Mh/view?usp=drivesdk</t>
  </si>
  <si>
    <t xml:space="preserve">https://drive.google.com/file/d/10L7pabioyasiQJuz7eygzhAbEjT7WDZr/view?usp=drivesdk</t>
  </si>
  <si>
    <t xml:space="preserve">https://drive.google.com/file/d/1NLLMkw3l6EsJtuvTocr83s4yjMRmTDiq/view?usp=drivesdk</t>
  </si>
  <si>
    <t xml:space="preserve">https://drive.google.com/file/d/1ZkG68LcyZUphGE1CSD5PgCEjwAWKhkYH/view?usp=drivesdk</t>
  </si>
  <si>
    <t xml:space="preserve">https://drive.google.com/file/d/1_zAdTyrp0wNB_i7qEGca5ttA_1Ncl8il/view?usp=drivesdk</t>
  </si>
  <si>
    <t xml:space="preserve">https://drive.google.com/file/d/1THg1i0rAPBFgaBFTPXz8qUJl1V5hzSP1/view?usp=drivesdk</t>
  </si>
  <si>
    <t xml:space="preserve">https://drive.google.com/file/d/1xuRxc9K4x1N70I1TfgSqu7Pl7J8sgHV6/view?usp=drivesdk</t>
  </si>
  <si>
    <t xml:space="preserve">https://drive.google.com/file/d/1_2qksVamKWm1KOhRsWciHSZLBsYe7R4d/view?usp=drivesdk</t>
  </si>
  <si>
    <t xml:space="preserve">https://drive.google.com/file/d/1fD_y-Apnz3cX02Kmtvbw9vuOmH4CIhUu/view?usp=drivesdk</t>
  </si>
  <si>
    <t xml:space="preserve">https://drive.google.com/file/d/1-cEHy5aMtd29ZZX6HK70TRysq2hTJ4nq/view?usp=drivesdk</t>
  </si>
  <si>
    <t xml:space="preserve">https://drive.google.com/file/d/12YRgWopdVgJNLxceh7PQ8kPfzmFoe7Pv/view?usp=drivesdk</t>
  </si>
  <si>
    <t xml:space="preserve">Strum Fury (CAU)</t>
  </si>
  <si>
    <t xml:space="preserve">https://drive.google.com/file/d/1zMhHY3NBnaXhzJl4NJPoh4-WShez1LgR/view?usp=drivesdk</t>
  </si>
  <si>
    <t xml:space="preserve">https://drive.google.com/file/d/1ydid8uc_m9mev1uY3XQfG7wKZEn_1hxJ/view?usp=drivesdk</t>
  </si>
  <si>
    <t xml:space="preserve">https://drive.google.com/file/d/16KAVOVFpe61v6_Ejy1pZwD41buqZRFZr/view?usp=drivesdk</t>
  </si>
  <si>
    <t xml:space="preserve">https://drive.google.com/file/d/1dZszPmsvtRz4UdydQq0u1BEWWaKK87BI/view?usp=drivesdk</t>
  </si>
  <si>
    <t xml:space="preserve">https://drive.google.com/file/d/1gd-3NI5CuRr-KW0Ye3zl2h3caQLU7dwB/view?usp=drivesdk</t>
  </si>
  <si>
    <t xml:space="preserve">https://drive.google.com/file/d/1BcbinglG_xCnmIwwd_HoXfPaqwtoidmo/view?usp=drivesdk</t>
  </si>
  <si>
    <t xml:space="preserve">https://drive.google.com/file/d/18M1NDDUbscyItRGjsTgswByJY3umF66J/view?usp=drivesdk</t>
  </si>
  <si>
    <t xml:space="preserve">https://drive.google.com/file/d/1vlNfcxq8f57GxgpNnSNuTt5eDaHltZ4p/view?usp=drivesdk</t>
  </si>
  <si>
    <t xml:space="preserve">https://drive.google.com/file/d/1kYGAZA56bBtMXPo91CAKuT_RPcrPp2kD/view?usp=drivesdk</t>
  </si>
  <si>
    <t xml:space="preserve">https://drive.google.com/file/d/190acxam4v3XakVXfkxYjxQ30bgZJe76E/view?usp=drivesdk</t>
  </si>
  <si>
    <t xml:space="preserve">https://drive.google.com/file/d/1WtdE6vQ4zEyferYnLUSYnXe88LmkefT0/view?usp=drivesdk</t>
  </si>
  <si>
    <t xml:space="preserve">https://drive.google.com/file/d/1DTgGYHb6O80U_l6djFffIOt5jhrrWcJ4/view?usp=drivesdk</t>
  </si>
  <si>
    <t xml:space="preserve">https://drive.google.com/file/d/1JvzxaNfADMOfWRZ94_xPnMxDg3PvVDra/view?usp=drivesdk</t>
  </si>
  <si>
    <t xml:space="preserve">https://drive.google.com/file/d/1iuF0lX1zsHpVSc_Q3D4NCM42p3kbJk2j/view?usp=drivesdk</t>
  </si>
  <si>
    <t xml:space="preserve">https://drive.google.com/file/d/1Apm4OzUQZim4Sxu3gjgOtl8i3auxapIM/view?usp=drivesdk</t>
  </si>
  <si>
    <t xml:space="preserve">https://drive.google.com/file/d/13ozTCtjOm8lSnLRqCADaa7hSRsz_Pyv-/view?usp=drivesdk</t>
  </si>
  <si>
    <t xml:space="preserve">https://drive.google.com/file/d/1EQnBVaqsEdBXuhmHHLt_v5dtXSBQzr3N/view?usp=drivesdk</t>
  </si>
  <si>
    <t xml:space="preserve">https://drive.google.com/file/d/1wNa6-WQCkyjd4oUnsSawMnAQpoU80gB4/view?usp=drivesdk</t>
  </si>
  <si>
    <t xml:space="preserve">https://drive.google.com/file/d/1hzJ6SiLN5VC6vdrs8bHV_Rqycmnkv3qq/view?usp=drivesdk</t>
  </si>
  <si>
    <t xml:space="preserve">https://drive.google.com/file/d/1jwzD7Abd0V7u2QIbpeNwqPVWnEdPXw4r/view?usp=drivesdk</t>
  </si>
  <si>
    <t xml:space="preserve">https://drive.google.com/file/d/1TOZJOr_ZIRnuHwpSxVMp0wweDZ_-tOoT/view?usp=drivesdk</t>
  </si>
  <si>
    <t xml:space="preserve">https://drive.google.com/file/d/1A9fc5Nc_lUI2YJ_THUX9C7IrdyHgL4yA/view?usp=drivesdk</t>
  </si>
  <si>
    <t xml:space="preserve">https://drive.google.com/file/d/114369NxJvIcWbyAsIdDP3MU222VljtLn/view?usp=drivesdk</t>
  </si>
  <si>
    <t xml:space="preserve">https://drive.google.com/file/d/1f30b_OgEBCx9piIEovtiRvWEIQZkSj2-/view?usp=drivesdk</t>
  </si>
  <si>
    <t xml:space="preserve">https://drive.google.com/file/d/1HKC-ulD6_LxdLVgQXNdsPnkEU3EGUKxq/view?usp=drivesdk</t>
  </si>
  <si>
    <t xml:space="preserve">https://drive.google.com/file/d/1UIFHIAL-UZwiUjBMJMtEmAtVw3GSvC-d/view?usp=drivesdk</t>
  </si>
  <si>
    <t xml:space="preserve">https://drive.google.com/file/d/1TAvzcwmN6htkkr2l4LRRWY0z5d4HVx9B/view?usp=drivesdk</t>
  </si>
  <si>
    <t xml:space="preserve">https://drive.google.com/file/d/1io1sy6UGc7CtyPxl4enV6wf1yjlCRqJR/view?usp=drivesdk</t>
  </si>
  <si>
    <t xml:space="preserve">https://drive.google.com/file/d/1r-93akuv9vwAFfGJpNR3cpFIo50-4M8N/view?usp=drivesdk</t>
  </si>
  <si>
    <t xml:space="preserve">https://drive.google.com/file/d/1WCNtrd4YENMEYY7626QdRgoy2UW7-wDu/view?usp=drivesdk</t>
  </si>
  <si>
    <t xml:space="preserve">https://drive.google.com/file/d/16xxs8nK2mIRw1yGgocAVlxwg_ILqO73f/view?usp=drivesdk</t>
  </si>
  <si>
    <t xml:space="preserve">https://drive.google.com/file/d/1FJMSJjGTW8qKMgFTuVaOKQ2_F4vhAfLP/view?usp=drivesdk</t>
  </si>
  <si>
    <t xml:space="preserve">https://drive.google.com/file/d/1PMW6VrXZBJ84C1L_3LwxB0L9zqA4IKFR/view?usp=drivesdk</t>
  </si>
  <si>
    <t xml:space="preserve">https://drive.google.com/file/d/13ojYTABxyyD06qPzyRawS5smz6oXe8ar/view?usp=drivesdk</t>
  </si>
  <si>
    <t xml:space="preserve">https://drive.google.com/file/d/1angbOrSYr1vdfD1Xg69gq2ixlrQ_aRSq/view?usp=drivesdk</t>
  </si>
  <si>
    <t xml:space="preserve">https://drive.google.com/file/d/1P4G_inFceyks9hIGkSMyz4Jk3lw-5Oyb/view?usp=drivesdk</t>
  </si>
  <si>
    <t xml:space="preserve">https://drive.google.com/file/d/1rhkVJfD7ImcK7pJ3_WOCZGydoYoIUDBY/view?usp=drivesdk</t>
  </si>
  <si>
    <t xml:space="preserve">https://drive.google.com/file/d/1GpVbmOi-dC9fOQNtFQmtRqrinOWOMj-Q/view?usp=drivesdk</t>
  </si>
  <si>
    <t xml:space="preserve">https://drive.google.com/file/d/1kQvPQIfUjzuXHViBVtUTBWGLbhMfeKRH/view?usp=drivesdk</t>
  </si>
  <si>
    <t xml:space="preserve">https://drive.google.com/file/d/1MReAf350MsnsW3GS8ZjjZkJlhFeFrT1R/view?usp=drivesdk</t>
  </si>
  <si>
    <t xml:space="preserve">https://drive.google.com/file/d/1xLvf3H7-nQC7Jy2ZwkGfxhaP06J35euX/view?usp=drivesdk</t>
  </si>
  <si>
    <t xml:space="preserve">https://drive.google.com/file/d/1y-ZMU9ItBELhsdrioKSPww2JRxOSQfls/view?usp=drivesdk</t>
  </si>
  <si>
    <t xml:space="preserve">https://drive.google.com/file/d/1p5xPLf89pBvsumnMxtff2e1swcdjbdmg/view?usp=drivesdk</t>
  </si>
  <si>
    <t xml:space="preserve">https://drive.google.com/file/d/1qwBtZ68CvWqbI9jeDiQ8N9f428uBsQ5g/view?usp=drivesdk</t>
  </si>
  <si>
    <t xml:space="preserve">https://drive.google.com/file/d/1B3-K8kXdyDFHtpGfbt1Y2xjV5LMpEa9s/view?usp=drivesdk</t>
  </si>
  <si>
    <t xml:space="preserve">https://drive.google.com/file/d/1g3F1W7c-eumB2clQ5Q5WsrJZYgUQ4hYv/view?usp=drivesdk</t>
  </si>
  <si>
    <t xml:space="preserve">https://drive.google.com/file/d/193tEiNNC6TE_eCMHZd4yqyAvWMl7L55Z/view?usp=drivesdk</t>
  </si>
  <si>
    <t xml:space="preserve">https://drive.google.com/file/d/19yPXbxKIPqKf7S_ojKjdNsPy9OFbMh5R/view?usp=drivesdk</t>
  </si>
  <si>
    <t xml:space="preserve">https://drive.google.com/file/d/18BSXij7jEU8GC2LWGD-SDMJgAZbAymgq/view?usp=drivesdk</t>
  </si>
  <si>
    <t xml:space="preserve">https://drive.google.com/file/d/1Ob_k-GOuDoaxAmuDl49k03pjearlhXBf/view?usp=drivesdk</t>
  </si>
  <si>
    <t xml:space="preserve">https://drive.google.com/file/d/1utgpndm3ddlLgmfYChFBb9B8X6Rb4W73/view?usp=drivesdk</t>
  </si>
  <si>
    <t xml:space="preserve">https://drive.google.com/file/d/1IUz9NJ7Y85Oogv8g5BOtmjEMFVPuFsEE/view?usp=drivesdk</t>
  </si>
  <si>
    <t xml:space="preserve">https://drive.google.com/file/d/1xMWZ4qFey8sJRsgdZhZHwbrJFAqCdstR/view?usp=drivesdk</t>
  </si>
  <si>
    <t xml:space="preserve">https://drive.google.com/file/d/1l8sexu4Y0AiCQ-w6D9FCU8IJwIhsQQxi/view?usp=drivesdk</t>
  </si>
  <si>
    <t xml:space="preserve">https://drive.google.com/file/d/1fYCDARX81PeHSDFmFlkWfTFF8kzgffMM/view?usp=drivesdk</t>
  </si>
  <si>
    <t xml:space="preserve">https://drive.google.com/file/d/1123eO59N0ehmONuOdKPWUg7U5PW5GX4l/view?usp=drivesdk</t>
  </si>
  <si>
    <t xml:space="preserve">https://drive.google.com/file/d/1mn3yoyeEPj94xw5HdxCvm-ajANh8YxOb/view?usp=drivesdk</t>
  </si>
  <si>
    <t xml:space="preserve">https://drive.google.com/file/d/15-SaOBW4MkI7KzAjA6JgCoP_Vv16ZEKe/view?usp=drivesdk</t>
  </si>
  <si>
    <t xml:space="preserve">https://drive.google.com/file/d/1n-5K6zOMN5GL9L4sVTwk4wXEyvpjPrOt/view?usp=drivesdk</t>
  </si>
  <si>
    <t xml:space="preserve">https://drive.google.com/file/d/1yd4QqwJz2cLzW9iHIV1q4LAya38IRR-M/view?usp=drivesdk</t>
  </si>
  <si>
    <t xml:space="preserve">https://drive.google.com/file/d/1ledJG0gJFmOhCcHz8T4z83Rj-yyPWT2U/view?usp=drivesdk</t>
  </si>
  <si>
    <t xml:space="preserve">https://drive.google.com/file/d/1sERMcHs9cXKdOPsaqmLVTFCQoPFOjWkj/view?usp=drivesdk</t>
  </si>
  <si>
    <t xml:space="preserve">https://drive.google.com/file/d/1gbnGTzELfqSieeJWjELdR2lDpBcrcilJ/view?usp=drivesdk</t>
  </si>
  <si>
    <t xml:space="preserve">https://drive.google.com/file/d/1DXPfe0vkfrcSENqLkowylS0h6xrYpcu4/view?usp=drivesdk</t>
  </si>
  <si>
    <t xml:space="preserve">https://drive.google.com/file/d/1_8tMBg9nTrzL6V5PvMcXje-xNh9n5Uqo/view?usp=drivesdk</t>
  </si>
  <si>
    <t xml:space="preserve">https://drive.google.com/file/d/1fm9p3W5oOTLlXcc251-dg-gYyCLSelyk/view?usp=drivesdk</t>
  </si>
  <si>
    <t xml:space="preserve">https://drive.google.com/file/d/1QU6MqMjBEkYea-VfYuZfZyYQR55-8n5n/view?usp=drivesdk</t>
  </si>
  <si>
    <t xml:space="preserve">https://drive.google.com/file/d/1-6qXYPGgv5Nwyy76hTNtIsatlwbxMg2t/view?usp=drivesdk</t>
  </si>
  <si>
    <t xml:space="preserve">https://drive.google.com/file/d/1tdRtCfqWLViYOaIA536XcjRPE7CzY9T0/view?usp=drivesdk</t>
  </si>
  <si>
    <t xml:space="preserve">https://drive.google.com/file/d/103wYWD83XWjSz9v-FBwAMfcaubSxpnlP/view?usp=drivesdk</t>
  </si>
  <si>
    <t xml:space="preserve">https://drive.google.com/file/d/19Az-NzjDn00gVsCLfFmZzUDhdFYgkmUS/view?usp=drivesdk</t>
  </si>
  <si>
    <t xml:space="preserve">https://drive.google.com/file/d/1cPGPH-4LufXfcPFF454gfw2y_87tDQ6G/view?usp=drivesdk</t>
  </si>
  <si>
    <t xml:space="preserve">https://drive.google.com/file/d/1oWoL3UDVewMgWGHK9qFns2ONCXrJaWgK/view?usp=drivesdk</t>
  </si>
  <si>
    <t xml:space="preserve">https://drive.google.com/file/d/11W58cw1fMM7u-pGbt90gD0-CD4wGDG1V/view?usp=drivesdk</t>
  </si>
  <si>
    <t xml:space="preserve">https://drive.google.com/file/d/1kSkDhRdeFs0cmlU_Dq2K0tRtGu7YYwde/view?usp=drivesdk</t>
  </si>
  <si>
    <t xml:space="preserve">https://drive.google.com/file/d/12l9POu6IdXDrt7hYTHsCwYhckFIM1ygo/view?usp=drivesdk</t>
  </si>
  <si>
    <t xml:space="preserve">https://drive.google.com/file/d/1nblaaoybIpMsrOtZUMhBJ-KtfYpSbE6S/view?usp=drivesdk</t>
  </si>
  <si>
    <t xml:space="preserve">https://drive.google.com/file/d/1X9i4utwQHLU3PezlayfMtscEdCP6pFfV/view?usp=drivesdk</t>
  </si>
  <si>
    <t xml:space="preserve">https://drive.google.com/file/d/1anf3PStbdKTpCT2uzy8BhRx7BOq5Dtps/view?usp=drivesdk</t>
  </si>
  <si>
    <t xml:space="preserve">https://drive.google.com/file/d/1GRVjD1ksh1AtSd6LU1rAsIbrhsfsGp8J/view?usp=drivesdk</t>
  </si>
  <si>
    <t xml:space="preserve">https://drive.google.com/file/d/1w7GKrYfDueARe8ub3PzWDsUf0iDj2a3Y/view?usp=drivesdk</t>
  </si>
  <si>
    <t xml:space="preserve">https://drive.google.com/file/d/1S2OfaYqtFXlsEuIoGCN5VNmtUkl96wD5/view?usp=drivesdk</t>
  </si>
  <si>
    <t xml:space="preserve">https://drive.google.com/file/d/10EY-S3Sy1qsCUDUfgtoToQXFCTQ9qpQd/view?usp=drivesdk</t>
  </si>
  <si>
    <t xml:space="preserve">https://drive.google.com/file/d/1NJXI4o8Kuq8--Qfg1PN8MUaxT-eWVd_g/view?usp=drivesdk</t>
  </si>
  <si>
    <t xml:space="preserve">https://drive.google.com/file/d/19eeRZ24w6peWvVOMbIfRkE3t95TMCg9r/view?usp=drivesdk</t>
  </si>
  <si>
    <t xml:space="preserve">https://drive.google.com/file/d/1ecf9OVBMUb-twx7luB4E2GLK4tO6gMBf/view?usp=drivesdk</t>
  </si>
  <si>
    <t xml:space="preserve">https://drive.google.com/file/d/1Jl6vET8SStvyRWuzN_Yzd4kir36eAleC/view?usp=drivesdk</t>
  </si>
  <si>
    <t xml:space="preserve">https://drive.google.com/file/d/1fMFI3qKSOw8o-vIY0IsCQw-swbdOvpdf/view?usp=drivesdk</t>
  </si>
  <si>
    <t xml:space="preserve">https://drive.google.com/file/d/1dgYyorGEk1G9rg1-qO1RsWgDbN5YshwG/view?usp=drivesdk</t>
  </si>
  <si>
    <t xml:space="preserve">https://drive.google.com/file/d/1XZGpeAhyPYkXCr0xPRefUeZRzvJwHLSV/view?usp=drivesdk</t>
  </si>
  <si>
    <t xml:space="preserve">https://drive.google.com/file/d/15UtjYWI8eBg4GItPbfU9YNM1K1lcUh_z/view?usp=drivesdk</t>
  </si>
  <si>
    <t xml:space="preserve">https://drive.google.com/file/d/16qy5_4RufWaZkNOkEOgSV34qWDTiDuAQ/view?usp=drivesdk</t>
  </si>
  <si>
    <t xml:space="preserve">https://drive.google.com/file/d/1w88dE-fWaF09O7Sy_DzwWKSI_IPE6XcJ/view?usp=drivesdk</t>
  </si>
  <si>
    <t xml:space="preserve">https://drive.google.com/file/d/1fyNeUruKsOEFG56roHGFZrEAq1bcV84x/view?usp=drivesdk</t>
  </si>
  <si>
    <t xml:space="preserve">https://drive.google.com/file/d/1YlgyZODNZ0RFfBHS5GS0UThllZk-5RzW/view?usp=drivesdk</t>
  </si>
  <si>
    <t xml:space="preserve">https://drive.google.com/file/d/1gOOsTNBJUqXis98QyeiMAkgC-TQGujwc/view?usp=drivesdk</t>
  </si>
  <si>
    <t xml:space="preserve">https://drive.google.com/file/d/1ki8w-00XKm21XSbRh0o5wV5ustXoo30o/view?usp=drivesdk</t>
  </si>
  <si>
    <t xml:space="preserve">https://drive.google.com/file/d/1lkbohGs_C-U1IH80HxPcsTGXD_JArYum/view?usp=drivesdk</t>
  </si>
  <si>
    <t xml:space="preserve">https://drive.google.com/file/d/1BkNW_IX4l5E1_whTV8QmugdECObsukUh/view?usp=drivesdk</t>
  </si>
  <si>
    <t xml:space="preserve">https://drive.google.com/file/d/1_JBKs7z5VMsu9mqSSaDs_sEO_ISKnFqv/view?usp=drivesdk</t>
  </si>
  <si>
    <t xml:space="preserve">https://drive.google.com/file/d/11rQ0XSKDQQYhKszwUETe3nChyuHqNT3w/view?usp=drivesdk</t>
  </si>
  <si>
    <t xml:space="preserve">https://drive.google.com/file/d/1bWDlOCYWj1m5mftNk-4ApxDwF4QQFq5X/view?usp=drivesdk</t>
  </si>
  <si>
    <t xml:space="preserve">https://drive.google.com/file/d/1b5xCw-OqmlncB5mjNMXkgOl2E3mKvc8P/view?usp=drivesdk</t>
  </si>
  <si>
    <t xml:space="preserve">https://drive.google.com/file/d/1xeRHRsvKSMH1rGAH7pgNbtNa2Ha8EO9-/view?usp=drivesdk</t>
  </si>
  <si>
    <t xml:space="preserve">https://drive.google.com/file/d/1KJIsosmrgZb5Jfi7LL4OrLD2Nhp12Qjo/view?usp=drivesdk</t>
  </si>
  <si>
    <t xml:space="preserve">https://drive.google.com/file/d/1ZXnXamS60_aea8Zo7Y1xjB7zFQ4_JrTk/view?usp=drivesdk</t>
  </si>
  <si>
    <t xml:space="preserve">https://drive.google.com/file/d/1zNLTNSk4IZrRoqnlORlmpXr_dQvFSTWc/view?usp=drivesdk</t>
  </si>
  <si>
    <t xml:space="preserve">https://drive.google.com/file/d/1Zn45Y9CRig-KoPdup_QCtsexXuZYUxVo/view?usp=drivesdk</t>
  </si>
  <si>
    <t xml:space="preserve">https://drive.google.com/file/d/1dNIzI_EU5O9lrxyxeEOY8c8bBtIrad7I/view?usp=drivesdk</t>
  </si>
  <si>
    <t xml:space="preserve">https://drive.google.com/file/d/1oP2ErSu48zB9z7MQHiVlOE4s7NuyVcIe/view?usp=drivesdk</t>
  </si>
  <si>
    <t xml:space="preserve">https://drive.google.com/file/d/1ZJDjGlDaigQ2fZBM7EZvIsUfZQFAYByi/view?usp=drivesdk</t>
  </si>
  <si>
    <t xml:space="preserve">https://drive.google.com/file/d/1Eu0aRmoHUKBw53LSXzO4bb23sSYKq1bf/view?usp=drivesdk</t>
  </si>
  <si>
    <t xml:space="preserve">https://drive.google.com/file/d/1YgXFNV-MSRfNGtgf35ibnNMTswtvz-eC/view?usp=drivesdk</t>
  </si>
  <si>
    <t xml:space="preserve">https://drive.google.com/file/d/13riqUUOiPFgMcKPGGHUuYMRxV5DCOrNI/view?usp=drivesdk</t>
  </si>
  <si>
    <t xml:space="preserve">https://drive.google.com/file/d/1yCAK7RSReePjpHQM82cQ0WndDChxIQrX/view?usp=drivesdk</t>
  </si>
  <si>
    <t xml:space="preserve">https://drive.google.com/file/d/1-hoVfO8bJcc_pxoLGdxDkJTCC1gEi_oW/view?usp=drivesdk</t>
  </si>
  <si>
    <t xml:space="preserve">https://drive.google.com/file/d/1H_fUw3xOS7K1vZWziYa7yZMa3HJ-FALE/view?usp=drivesdk</t>
  </si>
  <si>
    <t xml:space="preserve">https://drive.google.com/file/d/14HKcSALFM5gOqiMJgUWkISnQWze86ViE/view?usp=drivesdk</t>
  </si>
  <si>
    <t xml:space="preserve">https://drive.google.com/file/d/1cTfNLHs9i0LWbbOTBJ_0u1AuuEkPZPsF/view?usp=drivesdk</t>
  </si>
  <si>
    <t xml:space="preserve">https://drive.google.com/file/d/1qcN6vwZcNMGCZhGwFDf60lkgpiqlVpbE/view?usp=drivesdk</t>
  </si>
  <si>
    <t xml:space="preserve">https://drive.google.com/file/d/1uWRazTNNWd21aX-4XWPSpI-eZ4O5P2Ws/view?usp=drivesdk</t>
  </si>
  <si>
    <t xml:space="preserve">https://drive.google.com/file/d/1oySDaqvq3H8pVgvkwKcRQYZsmcJ7SGM-/view?usp=drivesdk</t>
  </si>
  <si>
    <t xml:space="preserve">https://drive.google.com/file/d/1MDgcR1oJ_yROB6VnNkKYVk_V__FRe0IX/view?usp=drivesdk</t>
  </si>
  <si>
    <t xml:space="preserve">https://drive.google.com/file/d/1Yh05UPPt0aFB9ZxWrQtGCRziFlFnZFEB/view?usp=drivesdk</t>
  </si>
  <si>
    <t xml:space="preserve">https://drive.google.com/file/d/1BezisQtwrfaVka-fJ8qiEPaBP_-P8gdb/view?usp=drivesdk</t>
  </si>
  <si>
    <t xml:space="preserve">https://drive.google.com/file/d/1LZkZvH7hcBjAr5NwopvlA0uXPu71PVgp/view?usp=drivesdk</t>
  </si>
  <si>
    <t xml:space="preserve">https://drive.google.com/file/d/1iDhXiwannbTWrEqja-0lxyXpZHWLT1FZ/view?usp=drivesdk</t>
  </si>
  <si>
    <t xml:space="preserve">https://drive.google.com/file/d/16n8s6AgHs3MTAjwVcUeOcateJjr95Vw2/view?usp=drivesdk</t>
  </si>
  <si>
    <t xml:space="preserve">https://drive.google.com/file/d/10X2OzjIMFg-7D6eAmsm1BCXw5FRl5H32/view?usp=drivesdk</t>
  </si>
  <si>
    <t xml:space="preserve">https://drive.google.com/file/d/1cGkJCxenrD2rWwWEe4cEodw2riHaHDAM/view?usp=drivesdk</t>
  </si>
  <si>
    <t xml:space="preserve">https://drive.google.com/file/d/1bur-DuO2_iDsjUvdVB0ba6n894YiPBgB/view?usp=drivesdk</t>
  </si>
  <si>
    <t xml:space="preserve">https://drive.google.com/file/d/1UjgVGkgLshgUQ-LisVXptApiz4Euv14C/view?usp=drivesdk</t>
  </si>
  <si>
    <t xml:space="preserve">https://drive.google.com/file/d/1SzX7J_ddmrEtYgBfWiIXa3AV02HHposx/view?usp=drivesdk</t>
  </si>
  <si>
    <t xml:space="preserve">https://drive.google.com/file/d/16y72nQtNIAFU_VQBbD2giVJDKkqYr4nJ/view?usp=drivesdk</t>
  </si>
  <si>
    <t xml:space="preserve">https://drive.google.com/file/d/1n8qa2lePoo7ywsqGIP0yBP9Wntez1HW7/view?usp=drivesdk</t>
  </si>
  <si>
    <t xml:space="preserve">https://drive.google.com/file/d/1uG3UYsIUZpwnIP2cu-Jlfdmz_iIRNJ8f/view?usp=drivesdk</t>
  </si>
  <si>
    <t xml:space="preserve">https://drive.google.com/file/d/1pb3PPZJDEZ52SweXRY-Bqhr05KrdzUKM/view?usp=drivesdk</t>
  </si>
  <si>
    <t xml:space="preserve">https://drive.google.com/file/d/1oy_XeqW6LsHhxP96thltHZiq0IeqKJ9_/view?usp=drivesdk</t>
  </si>
  <si>
    <t xml:space="preserve">https://drive.google.com/file/d/19COsYX_0MxYDGJRJg-gasftK6-PFWEJi/view?usp=drivesdk</t>
  </si>
  <si>
    <t xml:space="preserve">https://drive.google.com/file/d/1ygw1aheu1ovL56oNHaL7RKWcDF1n4qs-/view?usp=drivesdk</t>
  </si>
  <si>
    <t xml:space="preserve">https://drive.google.com/file/d/1XmVGD3Eft-nEiQDcHYamRrInMUNZKvZu/view?usp=drivesdk</t>
  </si>
  <si>
    <t xml:space="preserve">https://drive.google.com/file/d/19R4EFug5o6NIXF2dAKVUegA2DzlLXN14/view?usp=drivesdk</t>
  </si>
  <si>
    <t xml:space="preserve">https://drive.google.com/file/d/1PFjVy2rxxNmg2agKzpDUCMijBoEgGw6d/view?usp=drivesdk</t>
  </si>
  <si>
    <t xml:space="preserve">https://drive.google.com/file/d/14pH1mvg9izqH-6XfgY7UYNX6U9TBI9cK/view?usp=drivesdk</t>
  </si>
  <si>
    <t xml:space="preserve">https://drive.google.com/file/d/1jVfDZTYOfAbAie5D2OqtQQglHt9spFvf/view?usp=drivesdk</t>
  </si>
  <si>
    <t xml:space="preserve">https://drive.google.com/file/d/17TVz3YhRt2BCTNFlcrOL7Uf9G4azIIMY/view?usp=drivesdk</t>
  </si>
  <si>
    <t xml:space="preserve">https://drive.google.com/file/d/1BH8kyQEYqf7I83pAcTqwH0pztGUiMaAA/view?usp=drivesdk</t>
  </si>
  <si>
    <t xml:space="preserve">https://drive.google.com/file/d/1GLtvOfZjujmYgbC7o5KShHz0s9iuqF8U/view?usp=drivesdk</t>
  </si>
  <si>
    <t xml:space="preserve">https://drive.google.com/file/d/1zvPTV1GPGq5LxiWcB_obdLRvynC_uKcn/view?usp=drivesdk</t>
  </si>
  <si>
    <t xml:space="preserve">https://drive.google.com/file/d/1bIx4xJjj2JWtYKNPrgzT62RSe7iw_hC9/view?usp=drivesdk</t>
  </si>
  <si>
    <t xml:space="preserve">https://drive.google.com/file/d/13koUbHcHYTffzVaniIZuYbPxn4MBGCWg/view?usp=drivesdk</t>
  </si>
  <si>
    <t xml:space="preserve">https://drive.google.com/file/d/1QXR_1zKqm8AX2uBQQXFV1vJsfzpnKyxg/view?usp=drivesdk</t>
  </si>
  <si>
    <t xml:space="preserve">https://drive.google.com/file/d/1bmnXK2Dvj4H53yeaPmZJFcgGRRdFfPBz/view?usp=drivesdk</t>
  </si>
  <si>
    <t xml:space="preserve">https://drive.google.com/file/d/1bXyEGE3zDnagVW89uzb9DEclBpnGNpcP/view?usp=drivesdk</t>
  </si>
  <si>
    <t xml:space="preserve">https://drive.google.com/file/d/1itdtX6mYM-7max_yF7IfQWT8b6Qb2-LO/view?usp=drivesdk</t>
  </si>
  <si>
    <t xml:space="preserve">https://drive.google.com/file/d/1CpTtnVKm18G9-uOn1BK3Yij7PQbX3eIy/view?usp=drivesdk</t>
  </si>
  <si>
    <t xml:space="preserve">https://drive.google.com/file/d/1pMq-lz3kQk-YiftdOzVdCQKxvr1x6pHy/view?usp=drivesdk</t>
  </si>
  <si>
    <t xml:space="preserve">https://drive.google.com/file/d/1qQpU7E_ilmrvFkvOTZaEqujtA4tjG3SD/view?usp=drivesdk</t>
  </si>
  <si>
    <t xml:space="preserve">https://drive.google.com/file/d/1m8Vcc2ZiHPRUZZtFQjw8MTDoYDPCHV9D/view?usp=drivesdk</t>
  </si>
  <si>
    <t xml:space="preserve">https://drive.google.com/file/d/1ge392Hs0jbFxFAE0_VktzvKwFtR8UHWC/view?usp=drivesdk</t>
  </si>
  <si>
    <t xml:space="preserve">https://drive.google.com/file/d/1pBiVyqjCx_p33EV_dGANlWuiUDSkV0Up/view?usp=drivesdk</t>
  </si>
  <si>
    <t xml:space="preserve">https://drive.google.com/file/d/1-DPTo_mEavySB8m2bARyiBdz5S4oLBaG/view?usp=drivesdk</t>
  </si>
  <si>
    <t xml:space="preserve">https://drive.google.com/file/d/1YM0UOt7kX9fRyMu8Ck0plOTglqYUq9vt/view?usp=drivesdk</t>
  </si>
  <si>
    <t xml:space="preserve">https://drive.google.com/file/d/1r7wQ-YaQg1sTA2O38HB8D0Nyp23MhKk5/view?usp=drivesdk</t>
  </si>
  <si>
    <t xml:space="preserve">https://drive.google.com/file/d/1gSkzYvd1Ew4d5jf2iUHXpucvjb0weuKU/view?usp=drivesdk</t>
  </si>
  <si>
    <t xml:space="preserve">Column 1</t>
  </si>
  <si>
    <t xml:space="preserve">Column 2</t>
  </si>
  <si>
    <t xml:space="preserve">Phalanx Fire</t>
  </si>
  <si>
    <t xml:space="preserve">When attacking an enemy Zoid with a ranged weapon, gain advantage on the attack roll if an ally has dealt damage to that enemy Zoid this round.</t>
  </si>
  <si>
    <t xml:space="preserve">Scrappy</t>
  </si>
  <si>
    <t xml:space="preserve">If there are no ally Zoids within 60m of you, while there are two or more enemy Zoids within 60m of you, gain advantage on all attack rolls you make.</t>
  </si>
  <si>
    <t xml:space="preserve">Mobile</t>
  </si>
  <si>
    <t xml:space="preserve">When you use your action to dash, you do not provoke attacks of opportunity for the rest of the round.</t>
  </si>
  <si>
    <t xml:space="preserve">Overtuned</t>
  </si>
  <si>
    <t xml:space="preserve">Your non-weapon Zoid Equipment lasts for twice the number of rounds.</t>
  </si>
  <si>
    <t xml:space="preserve">Pit Stop</t>
  </si>
  <si>
    <t xml:space="preserve">It only takes you half as many rounds to complete a CAS swap during combat.</t>
  </si>
  <si>
    <t xml:space="preserve">Deadshot</t>
  </si>
  <si>
    <t xml:space="preserve">You may forgo your movement on your turn to fire all ranged weapons at your maximum range without penalty.</t>
  </si>
  <si>
    <t xml:space="preserve">Demolitionist</t>
  </si>
  <si>
    <t xml:space="preserve">When you vent heat, you vent the heat of every weapon, rather than a single weapon.</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</si>
</sst>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
  </numFmts>
  <fonts count="34">
    <font>
      <sz val="10"/>
      <color rgb="FF000000"/>
      <name val="Arial"/>
      <family val="0"/>
      <charset val="1"/>
    </font>
    <font>
      <sz val="10"/>
      <name val="Arial"/>
      <family val="0"/>
    </font>
    <font>
      <sz val="10"/>
      <name val="Arial"/>
      <family val="0"/>
    </font>
    <font>
      <sz val="10"/>
      <name val="Arial"/>
      <family val="0"/>
    </font>
    <font>
      <sz val="13"/>
      <color theme="1"/>
      <name val="Arial"/>
      <family val="0"/>
      <charset val="1"/>
    </font>
    <font>
      <sz val="11"/>
      <color theme="1"/>
      <name val="Arial"/>
      <family val="0"/>
      <charset val="1"/>
    </font>
    <font>
      <sz val="14"/>
      <color theme="1"/>
      <name val="Arial"/>
      <family val="0"/>
      <charset val="1"/>
    </font>
    <font>
      <sz val="13"/>
      <color theme="1"/>
      <name val="'UICTFontTextStyleBody'"/>
      <family val="0"/>
      <charset val="1"/>
    </font>
    <font>
      <u val="single"/>
      <sz val="13"/>
      <color theme="1"/>
      <name val="Arial"/>
      <family val="0"/>
      <charset val="1"/>
    </font>
    <font>
      <sz val="13"/>
      <color rgb="FF000000"/>
      <name val="Arial"/>
      <family val="0"/>
      <charset val="1"/>
    </font>
    <font>
      <u val="single"/>
      <sz val="13"/>
      <color theme="1"/>
      <name val="'UICTFontTextStyleBody'"/>
      <family val="0"/>
      <charset val="1"/>
    </font>
    <font>
      <sz val="11"/>
      <color rgb="FF3C4043"/>
      <name val="&quot;Roboto Mono&quot;"/>
      <family val="0"/>
      <charset val="1"/>
    </font>
    <font>
      <b val="true"/>
      <sz val="20"/>
      <color rgb="FF000000"/>
      <name val="Arial"/>
      <family val="0"/>
      <charset val="1"/>
    </font>
    <font>
      <sz val="15"/>
      <color theme="1"/>
      <name val="Arial"/>
      <family val="0"/>
      <charset val="1"/>
    </font>
    <font>
      <b val="true"/>
      <sz val="20"/>
      <color theme="1"/>
      <name val="Arial"/>
      <family val="0"/>
      <charset val="1"/>
    </font>
    <font>
      <b val="true"/>
      <sz val="13"/>
      <color theme="1"/>
      <name val="Arial"/>
      <family val="0"/>
      <charset val="1"/>
    </font>
    <font>
      <sz val="12"/>
      <color theme="1"/>
      <name val="Arial"/>
      <family val="0"/>
      <charset val="1"/>
    </font>
    <font>
      <u val="single"/>
      <sz val="12"/>
      <color theme="1"/>
      <name val="Arial"/>
      <family val="0"/>
      <charset val="1"/>
    </font>
    <font>
      <strike val="true"/>
      <sz val="11"/>
      <color theme="1"/>
      <name val="Arial"/>
      <family val="0"/>
      <charset val="1"/>
    </font>
    <font>
      <sz val="11"/>
      <color rgb="FF000000"/>
      <name val="Arial"/>
      <family val="0"/>
      <charset val="1"/>
    </font>
    <font>
      <b val="true"/>
      <sz val="11"/>
      <color theme="1"/>
      <name val="Arial"/>
      <family val="0"/>
      <charset val="1"/>
    </font>
    <font>
      <sz val="11"/>
      <color rgb="FF434343"/>
      <name val="Roboto"/>
      <family val="0"/>
      <charset val="1"/>
    </font>
    <font>
      <u val="single"/>
      <sz val="11"/>
      <color rgb="FF0000FF"/>
      <name val="Roboto"/>
      <family val="0"/>
      <charset val="1"/>
    </font>
    <font>
      <b val="true"/>
      <sz val="11"/>
      <color rgb="FF434343"/>
      <name val="Roboto"/>
      <family val="0"/>
      <charset val="1"/>
    </font>
    <font>
      <i val="true"/>
      <sz val="11"/>
      <color theme="1"/>
      <name val="Arial"/>
      <family val="0"/>
      <charset val="1"/>
    </font>
    <font>
      <sz val="11"/>
      <color theme="1"/>
      <name val="Arial"/>
      <family val="0"/>
    </font>
    <font>
      <b val="true"/>
      <sz val="11"/>
      <color theme="1"/>
      <name val="Arial"/>
      <family val="0"/>
    </font>
    <font>
      <b val="true"/>
      <sz val="14"/>
      <color theme="1"/>
      <name val="Arial"/>
      <family val="0"/>
      <charset val="1"/>
    </font>
    <font>
      <sz val="13"/>
      <color rgb="FF434343"/>
      <name val="Arial"/>
      <family val="0"/>
      <charset val="1"/>
    </font>
    <font>
      <sz val="14"/>
      <color rgb="FF434343"/>
      <name val="Arial"/>
      <family val="0"/>
      <charset val="1"/>
    </font>
    <font>
      <i val="true"/>
      <sz val="13"/>
      <color theme="1"/>
      <name val="Arial"/>
      <family val="0"/>
      <charset val="1"/>
    </font>
    <font>
      <sz val="13"/>
      <color theme="1"/>
      <name val="UICTFontTextStyleBody"/>
      <family val="0"/>
      <charset val="1"/>
    </font>
    <font>
      <u val="single"/>
      <sz val="11"/>
      <color rgb="FF434343"/>
      <name val="Roboto"/>
      <family val="0"/>
      <charset val="1"/>
    </font>
    <font>
      <sz val="12"/>
      <color rgb="FF000000"/>
      <name val="Roboto"/>
      <family val="0"/>
      <charset val="1"/>
    </font>
  </fonts>
  <fills count="6">
    <fill>
      <patternFill patternType="none"/>
    </fill>
    <fill>
      <patternFill patternType="gray125"/>
    </fill>
    <fill>
      <patternFill patternType="solid">
        <fgColor rgb="FFEFEFEF"/>
        <bgColor rgb="FFF3F3F3"/>
      </patternFill>
    </fill>
    <fill>
      <patternFill patternType="solid">
        <fgColor rgb="FFF3F3F3"/>
        <bgColor rgb="FFEFEFEF"/>
      </patternFill>
    </fill>
    <fill>
      <patternFill patternType="solid">
        <fgColor rgb="FFFFFFFF"/>
        <bgColor rgb="FFF6F8F9"/>
      </patternFill>
    </fill>
    <fill>
      <patternFill patternType="solid">
        <fgColor rgb="FFF6F8F9"/>
        <bgColor rgb="FFF3F3F3"/>
      </patternFill>
    </fill>
  </fills>
  <borders count="14">
    <border diagonalUp="false" diagonalDown="false">
      <left/>
      <right/>
      <top/>
      <bottom/>
      <diagonal/>
    </border>
    <border diagonalUp="false" diagonalDown="false">
      <left/>
      <right/>
      <top style="thin"/>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color rgb="FF666666"/>
      </left>
      <right style="thin">
        <color rgb="FF666666"/>
      </right>
      <top style="thin">
        <color rgb="FF666666"/>
      </top>
      <bottom style="thin">
        <color rgb="FF666666"/>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4" fillId="2"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7" fillId="2"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8" fillId="0" borderId="3" xfId="0" applyFont="true" applyBorder="true" applyAlignment="true" applyProtection="false">
      <alignment horizontal="general" vertical="bottom"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5" fontId="6" fillId="0" borderId="2"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5" fontId="4" fillId="2" borderId="2"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5" fontId="4" fillId="0" borderId="2" xfId="0" applyFont="true" applyBorder="true" applyAlignment="true" applyProtection="false">
      <alignment horizontal="general" vertical="bottom" textRotation="0" wrapText="true" indent="0" shrinkToFit="false"/>
      <protection locked="true" hidden="false"/>
    </xf>
    <xf numFmtId="164" fontId="9" fillId="2" borderId="2" xfId="0" applyFont="true" applyBorder="true" applyAlignment="true" applyProtection="false">
      <alignment horizontal="left" vertical="bottom" textRotation="0" wrapText="tru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true" applyAlignment="true" applyProtection="false">
      <alignment horizontal="left" vertical="bottom" textRotation="0" wrapText="true" indent="0" shrinkToFit="false"/>
      <protection locked="true" hidden="false"/>
    </xf>
    <xf numFmtId="164" fontId="12" fillId="3" borderId="6" xfId="0" applyFont="true" applyBorder="true" applyAlignment="true" applyProtection="false">
      <alignment horizontal="left" vertical="bottom" textRotation="0" wrapText="true" indent="0" shrinkToFit="false"/>
      <protection locked="true" hidden="false"/>
    </xf>
    <xf numFmtId="164" fontId="9" fillId="3" borderId="2" xfId="0" applyFont="true" applyBorder="true" applyAlignment="true" applyProtection="false">
      <alignment horizontal="left" vertical="bottom" textRotation="0" wrapText="tru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5" fontId="13"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true" applyAlignment="true" applyProtection="false">
      <alignment horizontal="left" vertical="bottom" textRotation="0" wrapText="true" indent="0" shrinkToFit="false"/>
      <protection locked="true" hidden="false"/>
    </xf>
    <xf numFmtId="164" fontId="12" fillId="0" borderId="2" xfId="0" applyFont="true" applyBorder="true" applyAlignment="true" applyProtection="false">
      <alignment horizontal="left" vertical="bottom" textRotation="0" wrapText="true" indent="0" shrinkToFit="false"/>
      <protection locked="true" hidden="false"/>
    </xf>
    <xf numFmtId="164" fontId="9" fillId="0" borderId="2" xfId="0" applyFont="true" applyBorder="true" applyAlignment="true" applyProtection="false">
      <alignment horizontal="left" vertical="bottom" textRotation="0" wrapText="true" indent="0" shrinkToFit="false"/>
      <protection locked="true" hidden="false"/>
    </xf>
    <xf numFmtId="164" fontId="4" fillId="3" borderId="0" xfId="0" applyFont="true" applyBorder="true" applyAlignment="true" applyProtection="false">
      <alignment horizontal="general" vertical="top" textRotation="0" wrapText="true" indent="0" shrinkToFit="false"/>
      <protection locked="true" hidden="false"/>
    </xf>
    <xf numFmtId="164" fontId="14" fillId="3" borderId="2"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14" fillId="0" borderId="2" xfId="0" applyFont="true" applyBorder="true" applyAlignment="true" applyProtection="false">
      <alignment horizontal="general" vertical="bottom" textRotation="0" wrapText="tru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13" fillId="0" borderId="5" xfId="0" applyFont="true" applyBorder="true" applyAlignment="true" applyProtection="false">
      <alignment horizontal="general" vertical="bottom" textRotation="0" wrapText="true" indent="0" shrinkToFit="false"/>
      <protection locked="true" hidden="false"/>
    </xf>
    <xf numFmtId="164" fontId="9" fillId="0" borderId="3" xfId="0" applyFont="true" applyBorder="true" applyAlignment="true" applyProtection="false">
      <alignment horizontal="left"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true" indent="0" shrinkToFit="false"/>
      <protection locked="true" hidden="false"/>
    </xf>
    <xf numFmtId="164" fontId="4" fillId="0" borderId="8" xfId="0" applyFont="true" applyBorder="true" applyAlignment="true" applyProtection="false">
      <alignment horizontal="general" vertical="bottom" textRotation="0" wrapText="true" indent="0" shrinkToFit="false"/>
      <protection locked="true" hidden="false"/>
    </xf>
    <xf numFmtId="164" fontId="4" fillId="0" borderId="9"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xf numFmtId="164" fontId="8" fillId="0" borderId="10"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14" fillId="3" borderId="2" xfId="0" applyFont="true" applyBorder="true" applyAlignment="true" applyProtection="false">
      <alignment horizontal="general" vertical="bottom" textRotation="0" wrapText="true" indent="0" shrinkToFit="false"/>
      <protection locked="true" hidden="false"/>
    </xf>
    <xf numFmtId="164" fontId="6" fillId="3" borderId="2" xfId="0" applyFont="true" applyBorder="true" applyAlignment="true" applyProtection="false">
      <alignment horizontal="general" vertical="bottom" textRotation="0" wrapText="true" indent="0" shrinkToFit="false"/>
      <protection locked="true" hidden="false"/>
    </xf>
    <xf numFmtId="164" fontId="15" fillId="3" borderId="3"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15" fillId="3" borderId="2"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5" fillId="0" borderId="3"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11"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6" fillId="0" borderId="2" xfId="0" applyFont="true" applyBorder="true" applyAlignment="true" applyProtection="false">
      <alignment horizontal="general" vertical="bottom" textRotation="0" wrapText="true" indent="0" shrinkToFit="false"/>
      <protection locked="true" hidden="false"/>
    </xf>
    <xf numFmtId="164" fontId="16" fillId="0" borderId="9" xfId="0" applyFont="true" applyBorder="true" applyAlignment="true" applyProtection="false">
      <alignment horizontal="general" vertical="bottom" textRotation="0" wrapText="true" indent="0" shrinkToFit="false"/>
      <protection locked="true" hidden="false"/>
    </xf>
    <xf numFmtId="166" fontId="16" fillId="0" borderId="2" xfId="0" applyFont="true" applyBorder="true" applyAlignment="true" applyProtection="false">
      <alignment horizontal="general" vertical="bottom" textRotation="0" wrapText="true" indent="0" shrinkToFit="false"/>
      <protection locked="true" hidden="false"/>
    </xf>
    <xf numFmtId="164" fontId="16" fillId="0" borderId="6"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9" fillId="0" borderId="12" xfId="0" applyFont="true" applyBorder="true" applyAlignment="true" applyProtection="false">
      <alignment horizontal="left" vertical="center" textRotation="0" wrapText="true" indent="0" shrinkToFit="false"/>
      <protection locked="true" hidden="false"/>
    </xf>
    <xf numFmtId="167" fontId="19" fillId="0" borderId="12" xfId="0" applyFont="true" applyBorder="tru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20" fillId="0" borderId="2" xfId="0" applyFont="true" applyBorder="true" applyAlignment="true" applyProtection="false">
      <alignment horizontal="general" vertical="center" textRotation="0" wrapText="true" indent="0" shrinkToFit="false"/>
      <protection locked="true" hidden="false"/>
    </xf>
    <xf numFmtId="164" fontId="21" fillId="4" borderId="2" xfId="0" applyFont="true" applyBorder="true" applyAlignment="true" applyProtection="false">
      <alignment horizontal="right"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1" fillId="5" borderId="13" xfId="0" applyFont="true" applyBorder="true" applyAlignment="true" applyProtection="false">
      <alignment horizontal="right" vertical="center" textRotation="0" wrapText="true" indent="0" shrinkToFit="false"/>
      <protection locked="true" hidden="false"/>
    </xf>
    <xf numFmtId="164" fontId="21" fillId="4" borderId="13" xfId="0" applyFont="true" applyBorder="true" applyAlignment="true" applyProtection="false">
      <alignment horizontal="right" vertical="center" textRotation="0" wrapText="true" indent="0" shrinkToFit="false"/>
      <protection locked="true" hidden="false"/>
    </xf>
    <xf numFmtId="164" fontId="5" fillId="4" borderId="13" xfId="0" applyFont="true" applyBorder="true" applyAlignment="true" applyProtection="false">
      <alignment horizontal="general" vertical="center" textRotation="0" wrapText="false" indent="0" shrinkToFit="false"/>
      <protection locked="true" hidden="false"/>
    </xf>
    <xf numFmtId="164" fontId="5" fillId="5" borderId="13" xfId="0" applyFont="true" applyBorder="true" applyAlignment="true" applyProtection="false">
      <alignment horizontal="general" vertical="center" textRotation="0" wrapText="false" indent="0" shrinkToFit="false"/>
      <protection locked="true" hidden="false"/>
    </xf>
    <xf numFmtId="164" fontId="21" fillId="5" borderId="2" xfId="0" applyFont="true" applyBorder="true" applyAlignment="true" applyProtection="false">
      <alignment horizontal="general" vertical="center" textRotation="0" wrapText="true" indent="0" shrinkToFit="false"/>
      <protection locked="true" hidden="false"/>
    </xf>
    <xf numFmtId="164" fontId="5" fillId="5" borderId="2" xfId="0" applyFont="true" applyBorder="true" applyAlignment="true" applyProtection="false">
      <alignment horizontal="general" vertical="center" textRotation="0" wrapText="true" indent="0" shrinkToFit="false"/>
      <protection locked="true" hidden="false"/>
    </xf>
    <xf numFmtId="164" fontId="21" fillId="5" borderId="2" xfId="0" applyFont="true" applyBorder="true" applyAlignment="true" applyProtection="false">
      <alignment horizontal="right" vertical="center" textRotation="0" wrapText="true" indent="0" shrinkToFit="false"/>
      <protection locked="true" hidden="false"/>
    </xf>
    <xf numFmtId="164" fontId="23" fillId="5" borderId="2"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5" fillId="0" borderId="2" xfId="0" applyFont="true" applyBorder="true" applyAlignment="true" applyProtection="false">
      <alignment horizontal="general" vertical="center" textRotation="0" wrapText="true" indent="0" shrinkToFit="false"/>
      <protection locked="true" hidden="false"/>
    </xf>
    <xf numFmtId="164" fontId="19" fillId="0" borderId="2" xfId="0" applyFont="true" applyBorder="true" applyAlignment="true" applyProtection="false">
      <alignment horizontal="left" vertical="center" textRotation="0" wrapText="true" indent="0" shrinkToFit="false"/>
      <protection locked="true" hidden="false"/>
    </xf>
    <xf numFmtId="164" fontId="25" fillId="0" borderId="2" xfId="0" applyFont="true" applyBorder="true" applyAlignment="true" applyProtection="false">
      <alignment horizontal="general" vertical="center" textRotation="0" wrapText="true" indent="0" shrinkToFit="false"/>
      <protection locked="true" hidden="false"/>
    </xf>
    <xf numFmtId="164" fontId="26" fillId="0" borderId="2" xfId="0" applyFont="true" applyBorder="true" applyAlignment="true" applyProtection="false">
      <alignment horizontal="general" vertical="center" textRotation="0" wrapText="true" indent="0" shrinkToFit="false"/>
      <protection locked="true" hidden="false"/>
    </xf>
    <xf numFmtId="164" fontId="25" fillId="0" borderId="2"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4" fontId="28" fillId="4"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29" fillId="5" borderId="2" xfId="0" applyFont="true" applyBorder="true" applyAlignment="true" applyProtection="false">
      <alignment horizontal="right" vertical="top" textRotation="0" wrapText="true" indent="0" shrinkToFit="false"/>
      <protection locked="true" hidden="false"/>
    </xf>
    <xf numFmtId="164" fontId="28" fillId="5" borderId="13" xfId="0" applyFont="true" applyBorder="true" applyAlignment="true" applyProtection="false">
      <alignment horizontal="general" vertical="top" textRotation="0" wrapText="true" indent="0" shrinkToFit="false"/>
      <protection locked="true" hidden="false"/>
    </xf>
    <xf numFmtId="164" fontId="28" fillId="4" borderId="13" xfId="0" applyFont="true" applyBorder="true" applyAlignment="true" applyProtection="false">
      <alignment horizontal="right" vertical="top" textRotation="0" wrapText="true" indent="0" shrinkToFit="false"/>
      <protection locked="true" hidden="false"/>
    </xf>
    <xf numFmtId="164" fontId="28" fillId="4" borderId="13" xfId="0" applyFont="true" applyBorder="true" applyAlignment="true" applyProtection="false">
      <alignment horizontal="general" vertical="top" textRotation="0" wrapText="true" indent="0" shrinkToFit="false"/>
      <protection locked="true" hidden="false"/>
    </xf>
    <xf numFmtId="164" fontId="28" fillId="5" borderId="13" xfId="0" applyFont="true" applyBorder="true" applyAlignment="true" applyProtection="false">
      <alignment horizontal="right" vertical="top" textRotation="0" wrapText="true" indent="0" shrinkToFit="false"/>
      <protection locked="true" hidden="false"/>
    </xf>
    <xf numFmtId="164" fontId="5" fillId="4" borderId="13" xfId="0" applyFont="true" applyBorder="true" applyAlignment="true" applyProtection="false">
      <alignment horizontal="general" vertical="top" textRotation="0" wrapText="false" indent="0" shrinkToFit="false"/>
      <protection locked="true" hidden="false"/>
    </xf>
    <xf numFmtId="164" fontId="31" fillId="0" borderId="2" xfId="0" applyFont="true" applyBorder="tru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8" fontId="5" fillId="0" borderId="2"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F4C7C3"/>
        </patternFill>
      </fill>
    </dxf>
    <dxf>
      <fill>
        <patternFill>
          <bgColor rgb="FFB7E1CD"/>
        </patternFill>
      </fill>
    </dxf>
    <dxf>
      <fill>
        <patternFill/>
      </fill>
    </dxf>
    <dxf>
      <font>
        <b val="1"/>
      </font>
      <fill>
        <patternFill/>
      </fill>
    </dxf>
    <dxf>
      <fill>
        <patternFill patternType="solid">
          <bgColor rgb="FF000000"/>
        </patternFill>
      </fill>
    </dxf>
    <dxf>
      <fill>
        <patternFill patternType="solid">
          <fgColor rgb="FF000000"/>
          <bgColor rgb="FF000000"/>
        </patternFill>
      </fill>
    </dxf>
    <dxf>
      <fill>
        <patternFill patternType="solid">
          <fgColor rgb="FFF6F8F9"/>
          <bgColor rgb="FF000000"/>
        </patternFill>
      </fill>
    </dxf>
    <dxf>
      <fill>
        <patternFill patternType="solid">
          <fgColor rgb="FF434343"/>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3F3"/>
      <rgbColor rgb="FFB7E1CD"/>
      <rgbColor rgb="FFFFFF99"/>
      <rgbColor rgb="FF99CCFF"/>
      <rgbColor rgb="FFFF99CC"/>
      <rgbColor rgb="FFCC99FF"/>
      <rgbColor rgb="FFF4C7C3"/>
      <rgbColor rgb="FF3366FF"/>
      <rgbColor rgb="FF33CCCC"/>
      <rgbColor rgb="FF99CC00"/>
      <rgbColor rgb="FFFFCC00"/>
      <rgbColor rgb="FFFF9900"/>
      <rgbColor rgb="FFFF6600"/>
      <rgbColor rgb="FF666666"/>
      <rgbColor rgb="FF969696"/>
      <rgbColor rgb="FF003366"/>
      <rgbColor rgb="FF339966"/>
      <rgbColor rgb="FF003300"/>
      <rgbColor rgb="FF434343"/>
      <rgbColor rgb="FF993300"/>
      <rgbColor rgb="FF993366"/>
      <rgbColor rgb="FF333399"/>
      <rgbColor rgb="FF3C40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36.png"/><Relationship Id="rId545" Type="http://schemas.openxmlformats.org/officeDocument/2006/relationships/image" Target="../media/image544.png"/><Relationship Id="rId546" Type="http://schemas.openxmlformats.org/officeDocument/2006/relationships/image" Target="../media/image545.png"/><Relationship Id="rId547" Type="http://schemas.openxmlformats.org/officeDocument/2006/relationships/image" Target="../media/image546.png"/><Relationship Id="rId548" Type="http://schemas.openxmlformats.org/officeDocument/2006/relationships/image" Target="../media/image547.png"/><Relationship Id="rId549" Type="http://schemas.openxmlformats.org/officeDocument/2006/relationships/image" Target="../media/image548.png"/><Relationship Id="rId550" Type="http://schemas.openxmlformats.org/officeDocument/2006/relationships/image" Target="../media/image549.png"/><Relationship Id="rId551" Type="http://schemas.openxmlformats.org/officeDocument/2006/relationships/image" Target="../media/image550.png"/><Relationship Id="rId552" Type="http://schemas.openxmlformats.org/officeDocument/2006/relationships/image" Target="../media/image551.png"/><Relationship Id="rId553" Type="http://schemas.openxmlformats.org/officeDocument/2006/relationships/image" Target="../media/image552.png"/><Relationship Id="rId554" Type="http://schemas.openxmlformats.org/officeDocument/2006/relationships/image" Target="../media/image553.png"/><Relationship Id="rId555" Type="http://schemas.openxmlformats.org/officeDocument/2006/relationships/image" Target="../media/image554.png"/><Relationship Id="rId556" Type="http://schemas.openxmlformats.org/officeDocument/2006/relationships/image" Target="../media/image555.png"/><Relationship Id="rId557" Type="http://schemas.openxmlformats.org/officeDocument/2006/relationships/image" Target="../media/image556.png"/><Relationship Id="rId558" Type="http://schemas.openxmlformats.org/officeDocument/2006/relationships/image" Target="../media/image557.png"/><Relationship Id="rId559" Type="http://schemas.openxmlformats.org/officeDocument/2006/relationships/image" Target="../media/image558.png"/><Relationship Id="rId560" Type="http://schemas.openxmlformats.org/officeDocument/2006/relationships/image" Target="../media/image559.png"/><Relationship Id="rId561" Type="http://schemas.openxmlformats.org/officeDocument/2006/relationships/image" Target="../media/image560.png"/><Relationship Id="rId562" Type="http://schemas.openxmlformats.org/officeDocument/2006/relationships/image" Target="../media/image561.png"/><Relationship Id="rId563" Type="http://schemas.openxmlformats.org/officeDocument/2006/relationships/image" Target="../media/image562.png"/><Relationship Id="rId564" Type="http://schemas.openxmlformats.org/officeDocument/2006/relationships/image" Target="../media/image563.png"/><Relationship Id="rId565" Type="http://schemas.openxmlformats.org/officeDocument/2006/relationships/image" Target="../media/image564.png"/><Relationship Id="rId566" Type="http://schemas.openxmlformats.org/officeDocument/2006/relationships/image" Target="../media/image565.png"/><Relationship Id="rId567" Type="http://schemas.openxmlformats.org/officeDocument/2006/relationships/image" Target="../media/image566.png"/><Relationship Id="rId568" Type="http://schemas.openxmlformats.org/officeDocument/2006/relationships/image" Target="../media/image567.png"/><Relationship Id="rId569" Type="http://schemas.openxmlformats.org/officeDocument/2006/relationships/image" Target="../media/image568.png"/><Relationship Id="rId570" Type="http://schemas.openxmlformats.org/officeDocument/2006/relationships/image" Target="../media/image569.png"/><Relationship Id="rId571" Type="http://schemas.openxmlformats.org/officeDocument/2006/relationships/image" Target="../media/image570.png"/><Relationship Id="rId572" Type="http://schemas.openxmlformats.org/officeDocument/2006/relationships/image" Target="../media/image571.png"/><Relationship Id="rId573" Type="http://schemas.openxmlformats.org/officeDocument/2006/relationships/image" Target="../media/image572.png"/><Relationship Id="rId574" Type="http://schemas.openxmlformats.org/officeDocument/2006/relationships/image" Target="../media/image573.png"/><Relationship Id="rId575" Type="http://schemas.openxmlformats.org/officeDocument/2006/relationships/image" Target="../media/image574.png"/><Relationship Id="rId576" Type="http://schemas.openxmlformats.org/officeDocument/2006/relationships/image" Target="../media/image575.png"/><Relationship Id="rId577" Type="http://schemas.openxmlformats.org/officeDocument/2006/relationships/image" Target="../media/image576.png"/><Relationship Id="rId578" Type="http://schemas.openxmlformats.org/officeDocument/2006/relationships/image" Target="../media/image577.png"/><Relationship Id="rId579" Type="http://schemas.openxmlformats.org/officeDocument/2006/relationships/image" Target="../media/image578.png"/><Relationship Id="rId580" Type="http://schemas.openxmlformats.org/officeDocument/2006/relationships/image" Target="../media/image579.png"/><Relationship Id="rId581" Type="http://schemas.openxmlformats.org/officeDocument/2006/relationships/image" Target="../media/image580.png"/><Relationship Id="rId582" Type="http://schemas.openxmlformats.org/officeDocument/2006/relationships/image" Target="../media/image581.png"/><Relationship Id="rId583" Type="http://schemas.openxmlformats.org/officeDocument/2006/relationships/image" Target="../media/image582.png"/><Relationship Id="rId584" Type="http://schemas.openxmlformats.org/officeDocument/2006/relationships/image" Target="../media/image583.png"/><Relationship Id="rId585" Type="http://schemas.openxmlformats.org/officeDocument/2006/relationships/image" Target="../media/image584.png"/><Relationship Id="rId586" Type="http://schemas.openxmlformats.org/officeDocument/2006/relationships/image" Target="../media/image585.png"/><Relationship Id="rId587" Type="http://schemas.openxmlformats.org/officeDocument/2006/relationships/image" Target="../media/image586.png"/><Relationship Id="rId588" Type="http://schemas.openxmlformats.org/officeDocument/2006/relationships/image" Target="../media/image587.png"/><Relationship Id="rId589" Type="http://schemas.openxmlformats.org/officeDocument/2006/relationships/image" Target="../media/image588.png"/><Relationship Id="rId590" Type="http://schemas.openxmlformats.org/officeDocument/2006/relationships/image" Target="../media/image589.png"/><Relationship Id="rId591" Type="http://schemas.openxmlformats.org/officeDocument/2006/relationships/image" Target="../media/image590.png"/><Relationship Id="rId592" Type="http://schemas.openxmlformats.org/officeDocument/2006/relationships/image" Target="../media/image591.png"/><Relationship Id="rId593" Type="http://schemas.openxmlformats.org/officeDocument/2006/relationships/image" Target="../media/image592.png"/><Relationship Id="rId594" Type="http://schemas.openxmlformats.org/officeDocument/2006/relationships/image" Target="../media/image593.png"/><Relationship Id="rId595" Type="http://schemas.openxmlformats.org/officeDocument/2006/relationships/image" Target="../media/image594.png"/><Relationship Id="rId596" Type="http://schemas.openxmlformats.org/officeDocument/2006/relationships/image" Target="../media/image595.png"/><Relationship Id="rId597" Type="http://schemas.openxmlformats.org/officeDocument/2006/relationships/image" Target="../media/image596.png"/><Relationship Id="rId598" Type="http://schemas.openxmlformats.org/officeDocument/2006/relationships/image" Target="../media/image597.png"/><Relationship Id="rId599" Type="http://schemas.openxmlformats.org/officeDocument/2006/relationships/image" Target="../media/image598.png"/><Relationship Id="rId600" Type="http://schemas.openxmlformats.org/officeDocument/2006/relationships/image" Target="../media/image599.png"/><Relationship Id="rId601" Type="http://schemas.openxmlformats.org/officeDocument/2006/relationships/image" Target="../media/image600.png"/><Relationship Id="rId602" Type="http://schemas.openxmlformats.org/officeDocument/2006/relationships/image" Target="../media/image601.png"/><Relationship Id="rId603" Type="http://schemas.openxmlformats.org/officeDocument/2006/relationships/image" Target="../media/image602.png"/><Relationship Id="rId604" Type="http://schemas.openxmlformats.org/officeDocument/2006/relationships/image" Target="../media/image603.png"/><Relationship Id="rId605" Type="http://schemas.openxmlformats.org/officeDocument/2006/relationships/image" Target="../media/image604.png"/><Relationship Id="rId606" Type="http://schemas.openxmlformats.org/officeDocument/2006/relationships/image" Target="../media/image605.png"/><Relationship Id="rId607" Type="http://schemas.openxmlformats.org/officeDocument/2006/relationships/image" Target="../media/image606.png"/><Relationship Id="rId608" Type="http://schemas.openxmlformats.org/officeDocument/2006/relationships/image" Target="../media/image607.png"/><Relationship Id="rId609" Type="http://schemas.openxmlformats.org/officeDocument/2006/relationships/image" Target="../media/image608.png"/><Relationship Id="rId610" Type="http://schemas.openxmlformats.org/officeDocument/2006/relationships/image" Target="../media/image609.png"/><Relationship Id="rId611" Type="http://schemas.openxmlformats.org/officeDocument/2006/relationships/image" Target="../media/image610.png"/><Relationship Id="rId612" Type="http://schemas.openxmlformats.org/officeDocument/2006/relationships/image" Target="../media/image611.png"/><Relationship Id="rId613" Type="http://schemas.openxmlformats.org/officeDocument/2006/relationships/image" Target="../media/image612.png"/><Relationship Id="rId614" Type="http://schemas.openxmlformats.org/officeDocument/2006/relationships/image" Target="../media/image613.png"/><Relationship Id="rId615" Type="http://schemas.openxmlformats.org/officeDocument/2006/relationships/image" Target="../media/image614.png"/><Relationship Id="rId616" Type="http://schemas.openxmlformats.org/officeDocument/2006/relationships/image" Target="../media/image615.png"/><Relationship Id="rId617" Type="http://schemas.openxmlformats.org/officeDocument/2006/relationships/image" Target="../media/image616.png"/><Relationship Id="rId618" Type="http://schemas.openxmlformats.org/officeDocument/2006/relationships/image" Target="../media/image617.png"/><Relationship Id="rId619" Type="http://schemas.openxmlformats.org/officeDocument/2006/relationships/image" Target="../media/image618.png"/><Relationship Id="rId620" Type="http://schemas.openxmlformats.org/officeDocument/2006/relationships/image" Target="../media/image619.png"/><Relationship Id="rId621" Type="http://schemas.openxmlformats.org/officeDocument/2006/relationships/image" Target="../media/image620.png"/><Relationship Id="rId622" Type="http://schemas.openxmlformats.org/officeDocument/2006/relationships/image" Target="../media/image621.png"/><Relationship Id="rId623" Type="http://schemas.openxmlformats.org/officeDocument/2006/relationships/image" Target="../media/image622.png"/><Relationship Id="rId624" Type="http://schemas.openxmlformats.org/officeDocument/2006/relationships/image" Target="../media/image623.png"/><Relationship Id="rId625" Type="http://schemas.openxmlformats.org/officeDocument/2006/relationships/image" Target="../media/image624.png"/><Relationship Id="rId626" Type="http://schemas.openxmlformats.org/officeDocument/2006/relationships/image" Target="../media/image625.png"/><Relationship Id="rId627" Type="http://schemas.openxmlformats.org/officeDocument/2006/relationships/image" Target="../media/image626.png"/><Relationship Id="rId628" Type="http://schemas.openxmlformats.org/officeDocument/2006/relationships/image" Target="../media/image627.png"/><Relationship Id="rId629" Type="http://schemas.openxmlformats.org/officeDocument/2006/relationships/image" Target="../media/image628.png"/><Relationship Id="rId630" Type="http://schemas.openxmlformats.org/officeDocument/2006/relationships/image" Target="../media/image629.png"/><Relationship Id="rId631" Type="http://schemas.openxmlformats.org/officeDocument/2006/relationships/image" Target="../media/image630.png"/><Relationship Id="rId632" Type="http://schemas.openxmlformats.org/officeDocument/2006/relationships/image" Target="../media/image631.png"/><Relationship Id="rId633" Type="http://schemas.openxmlformats.org/officeDocument/2006/relationships/image" Target="../media/image632.png"/><Relationship Id="rId634" Type="http://schemas.openxmlformats.org/officeDocument/2006/relationships/image" Target="../media/image633.png"/><Relationship Id="rId635" Type="http://schemas.openxmlformats.org/officeDocument/2006/relationships/image" Target="../media/image634.png"/><Relationship Id="rId636" Type="http://schemas.openxmlformats.org/officeDocument/2006/relationships/image" Target="../media/image635.png"/><Relationship Id="rId637" Type="http://schemas.openxmlformats.org/officeDocument/2006/relationships/image" Target="../media/image636.png"/><Relationship Id="rId638" Type="http://schemas.openxmlformats.org/officeDocument/2006/relationships/image" Target="../media/image637.png"/><Relationship Id="rId639" Type="http://schemas.openxmlformats.org/officeDocument/2006/relationships/image" Target="../media/image638.png"/><Relationship Id="rId640" Type="http://schemas.openxmlformats.org/officeDocument/2006/relationships/image" Target="../media/image639.png"/><Relationship Id="rId641" Type="http://schemas.openxmlformats.org/officeDocument/2006/relationships/image" Target="../media/image640.png"/><Relationship Id="rId642" Type="http://schemas.openxmlformats.org/officeDocument/2006/relationships/image" Target="../media/image641.jpeg"/><Relationship Id="rId643" Type="http://schemas.openxmlformats.org/officeDocument/2006/relationships/image" Target="../media/image642.jpeg"/><Relationship Id="rId644" Type="http://schemas.openxmlformats.org/officeDocument/2006/relationships/image" Target="../media/image643.jpeg"/><Relationship Id="rId645" Type="http://schemas.openxmlformats.org/officeDocument/2006/relationships/image" Target="../media/image644.jpeg"/><Relationship Id="rId646" Type="http://schemas.openxmlformats.org/officeDocument/2006/relationships/image" Target="../media/image645.jpeg"/><Relationship Id="rId647" Type="http://schemas.openxmlformats.org/officeDocument/2006/relationships/image" Target="../media/image646.jpeg"/><Relationship Id="rId648" Type="http://schemas.openxmlformats.org/officeDocument/2006/relationships/image" Target="../media/image647.jpeg"/><Relationship Id="rId649" Type="http://schemas.openxmlformats.org/officeDocument/2006/relationships/image" Target="../media/image648.jpeg"/><Relationship Id="rId650" Type="http://schemas.openxmlformats.org/officeDocument/2006/relationships/image" Target="../media/image649.png"/><Relationship Id="rId651" Type="http://schemas.openxmlformats.org/officeDocument/2006/relationships/image" Target="../media/image650.png"/><Relationship Id="rId652" Type="http://schemas.openxmlformats.org/officeDocument/2006/relationships/image" Target="../media/image651.png"/><Relationship Id="rId653" Type="http://schemas.openxmlformats.org/officeDocument/2006/relationships/image" Target="../media/image652.png"/><Relationship Id="rId654" Type="http://schemas.openxmlformats.org/officeDocument/2006/relationships/image" Target="../media/image653.png"/><Relationship Id="rId655" Type="http://schemas.openxmlformats.org/officeDocument/2006/relationships/image" Target="../media/image654.png"/><Relationship Id="rId656" Type="http://schemas.openxmlformats.org/officeDocument/2006/relationships/image" Target="../media/image655.png"/><Relationship Id="rId657" Type="http://schemas.openxmlformats.org/officeDocument/2006/relationships/image" Target="../media/image656.png"/><Relationship Id="rId658" Type="http://schemas.openxmlformats.org/officeDocument/2006/relationships/image" Target="../media/image657.png"/><Relationship Id="rId659" Type="http://schemas.openxmlformats.org/officeDocument/2006/relationships/image" Target="../media/image658.png"/><Relationship Id="rId660" Type="http://schemas.openxmlformats.org/officeDocument/2006/relationships/image" Target="../media/image659.png"/><Relationship Id="rId661" Type="http://schemas.openxmlformats.org/officeDocument/2006/relationships/image" Target="../media/image660.png"/><Relationship Id="rId662" Type="http://schemas.openxmlformats.org/officeDocument/2006/relationships/image" Target="../media/image661.png"/><Relationship Id="rId663" Type="http://schemas.openxmlformats.org/officeDocument/2006/relationships/image" Target="../media/image662.png"/><Relationship Id="rId664" Type="http://schemas.openxmlformats.org/officeDocument/2006/relationships/image" Target="../media/image663.png"/><Relationship Id="rId665" Type="http://schemas.openxmlformats.org/officeDocument/2006/relationships/image" Target="../media/image664.png"/><Relationship Id="rId666" Type="http://schemas.openxmlformats.org/officeDocument/2006/relationships/image" Target="../media/image665.png"/><Relationship Id="rId667" Type="http://schemas.openxmlformats.org/officeDocument/2006/relationships/image" Target="../media/image666.png"/><Relationship Id="rId668" Type="http://schemas.openxmlformats.org/officeDocument/2006/relationships/image" Target="../media/image667.png"/><Relationship Id="rId669" Type="http://schemas.openxmlformats.org/officeDocument/2006/relationships/image" Target="../media/image668.png"/><Relationship Id="rId670" Type="http://schemas.openxmlformats.org/officeDocument/2006/relationships/image" Target="../media/image669.png"/><Relationship Id="rId671" Type="http://schemas.openxmlformats.org/officeDocument/2006/relationships/image" Target="../media/image670.png"/><Relationship Id="rId672" Type="http://schemas.openxmlformats.org/officeDocument/2006/relationships/image" Target="../media/image671.png"/><Relationship Id="rId673" Type="http://schemas.openxmlformats.org/officeDocument/2006/relationships/image" Target="../media/image672.png"/><Relationship Id="rId674" Type="http://schemas.openxmlformats.org/officeDocument/2006/relationships/image" Target="../media/image673.png"/><Relationship Id="rId675" Type="http://schemas.openxmlformats.org/officeDocument/2006/relationships/image" Target="../media/image674.png"/><Relationship Id="rId676" Type="http://schemas.openxmlformats.org/officeDocument/2006/relationships/image" Target="../media/image675.png"/><Relationship Id="rId677" Type="http://schemas.openxmlformats.org/officeDocument/2006/relationships/image" Target="../media/image676.png"/><Relationship Id="rId678" Type="http://schemas.openxmlformats.org/officeDocument/2006/relationships/image" Target="../media/image677.png"/><Relationship Id="rId679" Type="http://schemas.openxmlformats.org/officeDocument/2006/relationships/image" Target="../media/image678.png"/><Relationship Id="rId680" Type="http://schemas.openxmlformats.org/officeDocument/2006/relationships/image" Target="../media/image679.png"/><Relationship Id="rId681" Type="http://schemas.openxmlformats.org/officeDocument/2006/relationships/image" Target="../media/image680.png"/><Relationship Id="rId682" Type="http://schemas.openxmlformats.org/officeDocument/2006/relationships/image" Target="../media/image681.png"/><Relationship Id="rId683" Type="http://schemas.openxmlformats.org/officeDocument/2006/relationships/image" Target="../media/image682.png"/><Relationship Id="rId684" Type="http://schemas.openxmlformats.org/officeDocument/2006/relationships/image" Target="../media/image683.png"/><Relationship Id="rId685" Type="http://schemas.openxmlformats.org/officeDocument/2006/relationships/image" Target="../media/image684.png"/><Relationship Id="rId686" Type="http://schemas.openxmlformats.org/officeDocument/2006/relationships/image" Target="../media/image685.png"/><Relationship Id="rId687" Type="http://schemas.openxmlformats.org/officeDocument/2006/relationships/image" Target="../media/image686.png"/><Relationship Id="rId688" Type="http://schemas.openxmlformats.org/officeDocument/2006/relationships/image" Target="../media/image687.png"/><Relationship Id="rId689" Type="http://schemas.openxmlformats.org/officeDocument/2006/relationships/image" Target="../media/image688.png"/><Relationship Id="rId690" Type="http://schemas.openxmlformats.org/officeDocument/2006/relationships/image" Target="../media/image689.png"/><Relationship Id="rId691" Type="http://schemas.openxmlformats.org/officeDocument/2006/relationships/image" Target="../media/image690.png"/><Relationship Id="rId692" Type="http://schemas.openxmlformats.org/officeDocument/2006/relationships/image" Target="../media/image691.png"/><Relationship Id="rId693" Type="http://schemas.openxmlformats.org/officeDocument/2006/relationships/image" Target="../media/image692.png"/><Relationship Id="rId694" Type="http://schemas.openxmlformats.org/officeDocument/2006/relationships/image" Target="../media/image693.png"/><Relationship Id="rId695" Type="http://schemas.openxmlformats.org/officeDocument/2006/relationships/image" Target="../media/image694.png"/><Relationship Id="rId696" Type="http://schemas.openxmlformats.org/officeDocument/2006/relationships/image" Target="../media/image695.png"/><Relationship Id="rId697" Type="http://schemas.openxmlformats.org/officeDocument/2006/relationships/image" Target="../media/image696.png"/><Relationship Id="rId698" Type="http://schemas.openxmlformats.org/officeDocument/2006/relationships/image" Target="../media/image697.png"/><Relationship Id="rId699" Type="http://schemas.openxmlformats.org/officeDocument/2006/relationships/image" Target="../media/image698.png"/><Relationship Id="rId700" Type="http://schemas.openxmlformats.org/officeDocument/2006/relationships/image" Target="../media/image699.png"/><Relationship Id="rId701" Type="http://schemas.openxmlformats.org/officeDocument/2006/relationships/image" Target="../media/image700.png"/><Relationship Id="rId702" Type="http://schemas.openxmlformats.org/officeDocument/2006/relationships/image" Target="../media/image701.png"/><Relationship Id="rId703" Type="http://schemas.openxmlformats.org/officeDocument/2006/relationships/image" Target="../media/image702.png"/><Relationship Id="rId704" Type="http://schemas.openxmlformats.org/officeDocument/2006/relationships/image" Target="../media/image703.png"/><Relationship Id="rId705" Type="http://schemas.openxmlformats.org/officeDocument/2006/relationships/image" Target="../media/image704.png"/><Relationship Id="rId706" Type="http://schemas.openxmlformats.org/officeDocument/2006/relationships/image" Target="../media/image705.png"/><Relationship Id="rId707" Type="http://schemas.openxmlformats.org/officeDocument/2006/relationships/image" Target="../media/image706.png"/><Relationship Id="rId708" Type="http://schemas.openxmlformats.org/officeDocument/2006/relationships/image" Target="../media/image707.png"/><Relationship Id="rId709" Type="http://schemas.openxmlformats.org/officeDocument/2006/relationships/image" Target="../media/image708.png"/><Relationship Id="rId710" Type="http://schemas.openxmlformats.org/officeDocument/2006/relationships/image" Target="../media/image709.png"/><Relationship Id="rId711" Type="http://schemas.openxmlformats.org/officeDocument/2006/relationships/image" Target="../media/image710.png"/><Relationship Id="rId712" Type="http://schemas.openxmlformats.org/officeDocument/2006/relationships/image" Target="../media/image711.png"/><Relationship Id="rId713" Type="http://schemas.openxmlformats.org/officeDocument/2006/relationships/image" Target="../media/image712.png"/><Relationship Id="rId714" Type="http://schemas.openxmlformats.org/officeDocument/2006/relationships/image" Target="../media/image713.jpeg"/><Relationship Id="rId715" Type="http://schemas.openxmlformats.org/officeDocument/2006/relationships/image" Target="../media/image714.jpeg"/><Relationship Id="rId716" Type="http://schemas.openxmlformats.org/officeDocument/2006/relationships/image" Target="../media/image715.jpeg"/><Relationship Id="rId717" Type="http://schemas.openxmlformats.org/officeDocument/2006/relationships/image" Target="../media/image716.jpeg"/><Relationship Id="rId718" Type="http://schemas.openxmlformats.org/officeDocument/2006/relationships/image" Target="../media/image717.jpeg"/><Relationship Id="rId719" Type="http://schemas.openxmlformats.org/officeDocument/2006/relationships/image" Target="../media/image718.jpeg"/><Relationship Id="rId720" Type="http://schemas.openxmlformats.org/officeDocument/2006/relationships/image" Target="../media/image719.jpeg"/><Relationship Id="rId721" Type="http://schemas.openxmlformats.org/officeDocument/2006/relationships/image" Target="../media/image720.jpeg"/><Relationship Id="rId722" Type="http://schemas.openxmlformats.org/officeDocument/2006/relationships/image" Target="../media/image721.png"/><Relationship Id="rId723" Type="http://schemas.openxmlformats.org/officeDocument/2006/relationships/image" Target="../media/image722.png"/><Relationship Id="rId724" Type="http://schemas.openxmlformats.org/officeDocument/2006/relationships/image" Target="../media/image723.png"/><Relationship Id="rId725" Type="http://schemas.openxmlformats.org/officeDocument/2006/relationships/image" Target="../media/image724.png"/><Relationship Id="rId726" Type="http://schemas.openxmlformats.org/officeDocument/2006/relationships/image" Target="../media/image725.png"/><Relationship Id="rId727" Type="http://schemas.openxmlformats.org/officeDocument/2006/relationships/image" Target="../media/image726.png"/><Relationship Id="rId728" Type="http://schemas.openxmlformats.org/officeDocument/2006/relationships/image" Target="../media/image727.png"/><Relationship Id="rId729" Type="http://schemas.openxmlformats.org/officeDocument/2006/relationships/image" Target="../media/image728.png"/><Relationship Id="rId730" Type="http://schemas.openxmlformats.org/officeDocument/2006/relationships/image" Target="../media/image729.png"/><Relationship Id="rId731" Type="http://schemas.openxmlformats.org/officeDocument/2006/relationships/image" Target="../media/image730.png"/><Relationship Id="rId732" Type="http://schemas.openxmlformats.org/officeDocument/2006/relationships/image" Target="../media/image731.png"/><Relationship Id="rId733" Type="http://schemas.openxmlformats.org/officeDocument/2006/relationships/image" Target="../media/image732.png"/><Relationship Id="rId734" Type="http://schemas.openxmlformats.org/officeDocument/2006/relationships/image" Target="../media/image733.png"/><Relationship Id="rId735" Type="http://schemas.openxmlformats.org/officeDocument/2006/relationships/image" Target="../media/image734.png"/><Relationship Id="rId736" Type="http://schemas.openxmlformats.org/officeDocument/2006/relationships/image" Target="../media/image735.png"/><Relationship Id="rId737" Type="http://schemas.openxmlformats.org/officeDocument/2006/relationships/image" Target="../media/image736.png"/><Relationship Id="rId738" Type="http://schemas.openxmlformats.org/officeDocument/2006/relationships/image" Target="../media/image737.png"/><Relationship Id="rId739" Type="http://schemas.openxmlformats.org/officeDocument/2006/relationships/image" Target="../media/image738.png"/><Relationship Id="rId740" Type="http://schemas.openxmlformats.org/officeDocument/2006/relationships/image" Target="../media/image739.png"/><Relationship Id="rId741" Type="http://schemas.openxmlformats.org/officeDocument/2006/relationships/image" Target="../media/image740.png"/><Relationship Id="rId742" Type="http://schemas.openxmlformats.org/officeDocument/2006/relationships/image" Target="../media/image741.png"/><Relationship Id="rId743" Type="http://schemas.openxmlformats.org/officeDocument/2006/relationships/image" Target="../media/image742.png"/><Relationship Id="rId744" Type="http://schemas.openxmlformats.org/officeDocument/2006/relationships/image" Target="../media/image743.png"/><Relationship Id="rId745" Type="http://schemas.openxmlformats.org/officeDocument/2006/relationships/image" Target="../media/image744.png"/><Relationship Id="rId746" Type="http://schemas.openxmlformats.org/officeDocument/2006/relationships/image" Target="../media/image745.png"/><Relationship Id="rId747" Type="http://schemas.openxmlformats.org/officeDocument/2006/relationships/image" Target="../media/image746.png"/><Relationship Id="rId748" Type="http://schemas.openxmlformats.org/officeDocument/2006/relationships/image" Target="../media/image747.png"/><Relationship Id="rId749" Type="http://schemas.openxmlformats.org/officeDocument/2006/relationships/image" Target="../media/image748.png"/><Relationship Id="rId750" Type="http://schemas.openxmlformats.org/officeDocument/2006/relationships/image" Target="../media/image749.png"/><Relationship Id="rId751" Type="http://schemas.openxmlformats.org/officeDocument/2006/relationships/image" Target="../media/image750.png"/><Relationship Id="rId752" Type="http://schemas.openxmlformats.org/officeDocument/2006/relationships/image" Target="../media/image751.png"/><Relationship Id="rId753" Type="http://schemas.openxmlformats.org/officeDocument/2006/relationships/image" Target="../media/image752.png"/><Relationship Id="rId754" Type="http://schemas.openxmlformats.org/officeDocument/2006/relationships/image" Target="../media/image753.png"/><Relationship Id="rId755" Type="http://schemas.openxmlformats.org/officeDocument/2006/relationships/image" Target="../media/image754.png"/><Relationship Id="rId756" Type="http://schemas.openxmlformats.org/officeDocument/2006/relationships/image" Target="../media/image755.png"/><Relationship Id="rId757" Type="http://schemas.openxmlformats.org/officeDocument/2006/relationships/image" Target="../media/image756.png"/><Relationship Id="rId758" Type="http://schemas.openxmlformats.org/officeDocument/2006/relationships/image" Target="../media/image757.png"/><Relationship Id="rId759" Type="http://schemas.openxmlformats.org/officeDocument/2006/relationships/image" Target="../media/image758.png"/><Relationship Id="rId760" Type="http://schemas.openxmlformats.org/officeDocument/2006/relationships/image" Target="../media/image759.png"/><Relationship Id="rId761" Type="http://schemas.openxmlformats.org/officeDocument/2006/relationships/image" Target="../media/image760.png"/><Relationship Id="rId762" Type="http://schemas.openxmlformats.org/officeDocument/2006/relationships/image" Target="../media/image761.png"/><Relationship Id="rId763" Type="http://schemas.openxmlformats.org/officeDocument/2006/relationships/image" Target="../media/image762.png"/><Relationship Id="rId764" Type="http://schemas.openxmlformats.org/officeDocument/2006/relationships/image" Target="../media/image763.png"/><Relationship Id="rId765" Type="http://schemas.openxmlformats.org/officeDocument/2006/relationships/image" Target="../media/image764.png"/><Relationship Id="rId766" Type="http://schemas.openxmlformats.org/officeDocument/2006/relationships/image" Target="../media/image765.png"/><Relationship Id="rId767" Type="http://schemas.openxmlformats.org/officeDocument/2006/relationships/image" Target="../media/image766.png"/><Relationship Id="rId768" Type="http://schemas.openxmlformats.org/officeDocument/2006/relationships/image" Target="../media/image767.png"/><Relationship Id="rId769" Type="http://schemas.openxmlformats.org/officeDocument/2006/relationships/image" Target="../media/image768.png"/><Relationship Id="rId770" Type="http://schemas.openxmlformats.org/officeDocument/2006/relationships/image" Target="../media/image769.png"/><Relationship Id="rId771" Type="http://schemas.openxmlformats.org/officeDocument/2006/relationships/image" Target="../media/image770.png"/><Relationship Id="rId772" Type="http://schemas.openxmlformats.org/officeDocument/2006/relationships/image" Target="../media/image771.png"/><Relationship Id="rId773" Type="http://schemas.openxmlformats.org/officeDocument/2006/relationships/image" Target="../media/image772.png"/><Relationship Id="rId774" Type="http://schemas.openxmlformats.org/officeDocument/2006/relationships/image" Target="../media/image773.png"/><Relationship Id="rId775" Type="http://schemas.openxmlformats.org/officeDocument/2006/relationships/image" Target="../media/image774.png"/><Relationship Id="rId776" Type="http://schemas.openxmlformats.org/officeDocument/2006/relationships/image" Target="../media/image775.png"/><Relationship Id="rId777" Type="http://schemas.openxmlformats.org/officeDocument/2006/relationships/image" Target="../media/image776.png"/><Relationship Id="rId778" Type="http://schemas.openxmlformats.org/officeDocument/2006/relationships/image" Target="../media/image777.png"/><Relationship Id="rId779" Type="http://schemas.openxmlformats.org/officeDocument/2006/relationships/image" Target="../media/image778.png"/><Relationship Id="rId780" Type="http://schemas.openxmlformats.org/officeDocument/2006/relationships/image" Target="../media/image779.png"/><Relationship Id="rId781" Type="http://schemas.openxmlformats.org/officeDocument/2006/relationships/image" Target="../media/image780.png"/><Relationship Id="rId782" Type="http://schemas.openxmlformats.org/officeDocument/2006/relationships/image" Target="../media/image781.png"/><Relationship Id="rId783" Type="http://schemas.openxmlformats.org/officeDocument/2006/relationships/image" Target="../media/image782.png"/><Relationship Id="rId784" Type="http://schemas.openxmlformats.org/officeDocument/2006/relationships/image" Target="../media/image783.png"/><Relationship Id="rId785" Type="http://schemas.openxmlformats.org/officeDocument/2006/relationships/image" Target="../media/image784.png"/><Relationship Id="rId786" Type="http://schemas.openxmlformats.org/officeDocument/2006/relationships/image" Target="../media/image785.png"/><Relationship Id="rId787" Type="http://schemas.openxmlformats.org/officeDocument/2006/relationships/image" Target="../media/image786.png"/><Relationship Id="rId788" Type="http://schemas.openxmlformats.org/officeDocument/2006/relationships/image" Target="../media/image787.png"/><Relationship Id="rId789" Type="http://schemas.openxmlformats.org/officeDocument/2006/relationships/image" Target="../media/image788.png"/><Relationship Id="rId790" Type="http://schemas.openxmlformats.org/officeDocument/2006/relationships/image" Target="../media/image789.png"/><Relationship Id="rId791" Type="http://schemas.openxmlformats.org/officeDocument/2006/relationships/image" Target="../media/image790.png"/><Relationship Id="rId792" Type="http://schemas.openxmlformats.org/officeDocument/2006/relationships/image" Target="../media/image791.png"/><Relationship Id="rId793" Type="http://schemas.openxmlformats.org/officeDocument/2006/relationships/image" Target="../media/image792.png"/><Relationship Id="rId794" Type="http://schemas.openxmlformats.org/officeDocument/2006/relationships/image" Target="../media/image793.png"/><Relationship Id="rId795" Type="http://schemas.openxmlformats.org/officeDocument/2006/relationships/image" Target="../media/image794.png"/><Relationship Id="rId796" Type="http://schemas.openxmlformats.org/officeDocument/2006/relationships/image" Target="../media/image795.png"/><Relationship Id="rId797" Type="http://schemas.openxmlformats.org/officeDocument/2006/relationships/image" Target="../media/image796.png"/><Relationship Id="rId798" Type="http://schemas.openxmlformats.org/officeDocument/2006/relationships/image" Target="../media/image797.png"/><Relationship Id="rId799" Type="http://schemas.openxmlformats.org/officeDocument/2006/relationships/image" Target="../media/image798.png"/><Relationship Id="rId800" Type="http://schemas.openxmlformats.org/officeDocument/2006/relationships/image" Target="../media/image799.png"/><Relationship Id="rId801" Type="http://schemas.openxmlformats.org/officeDocument/2006/relationships/image" Target="../media/image800.png"/><Relationship Id="rId802" Type="http://schemas.openxmlformats.org/officeDocument/2006/relationships/image" Target="../media/image801.jpeg"/><Relationship Id="rId803" Type="http://schemas.openxmlformats.org/officeDocument/2006/relationships/image" Target="../media/image802.jpeg"/><Relationship Id="rId804" Type="http://schemas.openxmlformats.org/officeDocument/2006/relationships/image" Target="../media/image803.jpeg"/><Relationship Id="rId805" Type="http://schemas.openxmlformats.org/officeDocument/2006/relationships/image" Target="../media/image804.jpeg"/><Relationship Id="rId806" Type="http://schemas.openxmlformats.org/officeDocument/2006/relationships/image" Target="../media/image805.jpeg"/><Relationship Id="rId807" Type="http://schemas.openxmlformats.org/officeDocument/2006/relationships/image" Target="../media/image806.jpeg"/><Relationship Id="rId808" Type="http://schemas.openxmlformats.org/officeDocument/2006/relationships/image" Target="../media/image807.jpeg"/><Relationship Id="rId809" Type="http://schemas.openxmlformats.org/officeDocument/2006/relationships/image" Target="../media/image808.jpeg"/><Relationship Id="rId810" Type="http://schemas.openxmlformats.org/officeDocument/2006/relationships/image" Target="../media/image809.png"/><Relationship Id="rId811" Type="http://schemas.openxmlformats.org/officeDocument/2006/relationships/image" Target="../media/image810.png"/><Relationship Id="rId812" Type="http://schemas.openxmlformats.org/officeDocument/2006/relationships/image" Target="../media/image811.png"/><Relationship Id="rId813" Type="http://schemas.openxmlformats.org/officeDocument/2006/relationships/image" Target="../media/image812.png"/><Relationship Id="rId814" Type="http://schemas.openxmlformats.org/officeDocument/2006/relationships/image" Target="../media/image813.png"/><Relationship Id="rId815" Type="http://schemas.openxmlformats.org/officeDocument/2006/relationships/image" Target="../media/image814.png"/><Relationship Id="rId816" Type="http://schemas.openxmlformats.org/officeDocument/2006/relationships/image" Target="../media/image815.png"/><Relationship Id="rId817" Type="http://schemas.openxmlformats.org/officeDocument/2006/relationships/image" Target="../media/image816.png"/><Relationship Id="rId818" Type="http://schemas.openxmlformats.org/officeDocument/2006/relationships/image" Target="../media/image817.png"/><Relationship Id="rId819" Type="http://schemas.openxmlformats.org/officeDocument/2006/relationships/image" Target="../media/image818.png"/><Relationship Id="rId820" Type="http://schemas.openxmlformats.org/officeDocument/2006/relationships/image" Target="../media/image819.png"/><Relationship Id="rId821" Type="http://schemas.openxmlformats.org/officeDocument/2006/relationships/image" Target="../media/image820.png"/><Relationship Id="rId822" Type="http://schemas.openxmlformats.org/officeDocument/2006/relationships/image" Target="../media/image821.png"/><Relationship Id="rId823" Type="http://schemas.openxmlformats.org/officeDocument/2006/relationships/image" Target="../media/image822.png"/><Relationship Id="rId824" Type="http://schemas.openxmlformats.org/officeDocument/2006/relationships/image" Target="../media/image823.png"/><Relationship Id="rId825" Type="http://schemas.openxmlformats.org/officeDocument/2006/relationships/image" Target="../media/image824.png"/><Relationship Id="rId826" Type="http://schemas.openxmlformats.org/officeDocument/2006/relationships/image" Target="../media/image825.png"/><Relationship Id="rId827" Type="http://schemas.openxmlformats.org/officeDocument/2006/relationships/image" Target="../media/image826.png"/><Relationship Id="rId828" Type="http://schemas.openxmlformats.org/officeDocument/2006/relationships/image" Target="../media/image827.png"/><Relationship Id="rId829" Type="http://schemas.openxmlformats.org/officeDocument/2006/relationships/image" Target="../media/image828.png"/><Relationship Id="rId830" Type="http://schemas.openxmlformats.org/officeDocument/2006/relationships/image" Target="../media/image829.png"/><Relationship Id="rId831" Type="http://schemas.openxmlformats.org/officeDocument/2006/relationships/image" Target="../media/image830.png"/><Relationship Id="rId832" Type="http://schemas.openxmlformats.org/officeDocument/2006/relationships/image" Target="../media/image831.png"/><Relationship Id="rId833" Type="http://schemas.openxmlformats.org/officeDocument/2006/relationships/image" Target="../media/image832.png"/><Relationship Id="rId834" Type="http://schemas.openxmlformats.org/officeDocument/2006/relationships/image" Target="../media/image833.png"/><Relationship Id="rId835" Type="http://schemas.openxmlformats.org/officeDocument/2006/relationships/image" Target="../media/image834.png"/><Relationship Id="rId836" Type="http://schemas.openxmlformats.org/officeDocument/2006/relationships/image" Target="../media/image835.png"/><Relationship Id="rId837" Type="http://schemas.openxmlformats.org/officeDocument/2006/relationships/image" Target="../media/image836.png"/><Relationship Id="rId838" Type="http://schemas.openxmlformats.org/officeDocument/2006/relationships/image" Target="../media/image837.png"/><Relationship Id="rId839" Type="http://schemas.openxmlformats.org/officeDocument/2006/relationships/image" Target="../media/image838.png"/><Relationship Id="rId840" Type="http://schemas.openxmlformats.org/officeDocument/2006/relationships/image" Target="../media/image839.png"/><Relationship Id="rId841" Type="http://schemas.openxmlformats.org/officeDocument/2006/relationships/image" Target="../media/image840.png"/><Relationship Id="rId842" Type="http://schemas.openxmlformats.org/officeDocument/2006/relationships/image" Target="../media/image841.png"/><Relationship Id="rId843" Type="http://schemas.openxmlformats.org/officeDocument/2006/relationships/image" Target="../media/image842.png"/><Relationship Id="rId844" Type="http://schemas.openxmlformats.org/officeDocument/2006/relationships/image" Target="../media/image843.png"/><Relationship Id="rId845" Type="http://schemas.openxmlformats.org/officeDocument/2006/relationships/image" Target="../media/image844.png"/><Relationship Id="rId846" Type="http://schemas.openxmlformats.org/officeDocument/2006/relationships/image" Target="../media/image845.png"/><Relationship Id="rId847" Type="http://schemas.openxmlformats.org/officeDocument/2006/relationships/image" Target="../media/image846.png"/><Relationship Id="rId848" Type="http://schemas.openxmlformats.org/officeDocument/2006/relationships/image" Target="../media/image847.png"/><Relationship Id="rId849" Type="http://schemas.openxmlformats.org/officeDocument/2006/relationships/image" Target="../media/image848.png"/><Relationship Id="rId850" Type="http://schemas.openxmlformats.org/officeDocument/2006/relationships/image" Target="../media/image849.png"/><Relationship Id="rId851" Type="http://schemas.openxmlformats.org/officeDocument/2006/relationships/image" Target="../media/image850.png"/><Relationship Id="rId852" Type="http://schemas.openxmlformats.org/officeDocument/2006/relationships/image" Target="../media/image851.png"/><Relationship Id="rId853" Type="http://schemas.openxmlformats.org/officeDocument/2006/relationships/image" Target="../media/image852.png"/><Relationship Id="rId854" Type="http://schemas.openxmlformats.org/officeDocument/2006/relationships/image" Target="../media/image853.png"/><Relationship Id="rId855" Type="http://schemas.openxmlformats.org/officeDocument/2006/relationships/image" Target="../media/image854.png"/><Relationship Id="rId856" Type="http://schemas.openxmlformats.org/officeDocument/2006/relationships/image" Target="../media/image855.png"/><Relationship Id="rId857" Type="http://schemas.openxmlformats.org/officeDocument/2006/relationships/image" Target="../media/image856.png"/><Relationship Id="rId858" Type="http://schemas.openxmlformats.org/officeDocument/2006/relationships/image" Target="../media/image857.png"/><Relationship Id="rId859" Type="http://schemas.openxmlformats.org/officeDocument/2006/relationships/image" Target="../media/image858.png"/><Relationship Id="rId860" Type="http://schemas.openxmlformats.org/officeDocument/2006/relationships/image" Target="../media/image859.png"/><Relationship Id="rId861" Type="http://schemas.openxmlformats.org/officeDocument/2006/relationships/image" Target="../media/image860.png"/><Relationship Id="rId862" Type="http://schemas.openxmlformats.org/officeDocument/2006/relationships/image" Target="../media/image861.png"/><Relationship Id="rId863" Type="http://schemas.openxmlformats.org/officeDocument/2006/relationships/image" Target="../media/image862.png"/><Relationship Id="rId864" Type="http://schemas.openxmlformats.org/officeDocument/2006/relationships/image" Target="../media/image863.png"/><Relationship Id="rId865" Type="http://schemas.openxmlformats.org/officeDocument/2006/relationships/image" Target="../media/image864.png"/><Relationship Id="rId866" Type="http://schemas.openxmlformats.org/officeDocument/2006/relationships/image" Target="../media/image865.png"/><Relationship Id="rId867" Type="http://schemas.openxmlformats.org/officeDocument/2006/relationships/image" Target="../media/image866.png"/><Relationship Id="rId868" Type="http://schemas.openxmlformats.org/officeDocument/2006/relationships/image" Target="../media/image867.png"/><Relationship Id="rId869" Type="http://schemas.openxmlformats.org/officeDocument/2006/relationships/image" Target="../media/image868.png"/><Relationship Id="rId870" Type="http://schemas.openxmlformats.org/officeDocument/2006/relationships/image" Target="../media/image869.png"/><Relationship Id="rId871" Type="http://schemas.openxmlformats.org/officeDocument/2006/relationships/image" Target="../media/image870.png"/><Relationship Id="rId872" Type="http://schemas.openxmlformats.org/officeDocument/2006/relationships/image" Target="../media/image871.png"/><Relationship Id="rId873" Type="http://schemas.openxmlformats.org/officeDocument/2006/relationships/image" Target="../media/image872.png"/><Relationship Id="rId874" Type="http://schemas.openxmlformats.org/officeDocument/2006/relationships/image" Target="../media/image873.png"/><Relationship Id="rId875" Type="http://schemas.openxmlformats.org/officeDocument/2006/relationships/image" Target="../media/image874.png"/><Relationship Id="rId876" Type="http://schemas.openxmlformats.org/officeDocument/2006/relationships/image" Target="../media/image875.png"/><Relationship Id="rId877" Type="http://schemas.openxmlformats.org/officeDocument/2006/relationships/image" Target="../media/image876.png"/><Relationship Id="rId878" Type="http://schemas.openxmlformats.org/officeDocument/2006/relationships/image" Target="../media/image877.png"/><Relationship Id="rId879" Type="http://schemas.openxmlformats.org/officeDocument/2006/relationships/image" Target="../media/image878.png"/><Relationship Id="rId880" Type="http://schemas.openxmlformats.org/officeDocument/2006/relationships/image" Target="../media/image879.png"/><Relationship Id="rId881" Type="http://schemas.openxmlformats.org/officeDocument/2006/relationships/image" Target="../media/image880.png"/><Relationship Id="rId882" Type="http://schemas.openxmlformats.org/officeDocument/2006/relationships/image" Target="../media/image881.png"/><Relationship Id="rId883" Type="http://schemas.openxmlformats.org/officeDocument/2006/relationships/image" Target="../media/image882.png"/><Relationship Id="rId884" Type="http://schemas.openxmlformats.org/officeDocument/2006/relationships/image" Target="../media/image883.png"/><Relationship Id="rId885" Type="http://schemas.openxmlformats.org/officeDocument/2006/relationships/image" Target="../media/image884.png"/><Relationship Id="rId886" Type="http://schemas.openxmlformats.org/officeDocument/2006/relationships/image" Target="../media/image885.png"/><Relationship Id="rId887" Type="http://schemas.openxmlformats.org/officeDocument/2006/relationships/image" Target="../media/image886.png"/><Relationship Id="rId888" Type="http://schemas.openxmlformats.org/officeDocument/2006/relationships/image" Target="../media/image887.png"/><Relationship Id="rId889" Type="http://schemas.openxmlformats.org/officeDocument/2006/relationships/image" Target="../media/image888.png"/><Relationship Id="rId890" Type="http://schemas.openxmlformats.org/officeDocument/2006/relationships/image" Target="../media/image889.jpeg"/><Relationship Id="rId891" Type="http://schemas.openxmlformats.org/officeDocument/2006/relationships/image" Target="../media/image890.jpeg"/><Relationship Id="rId892" Type="http://schemas.openxmlformats.org/officeDocument/2006/relationships/image" Target="../media/image891.jpeg"/><Relationship Id="rId893" Type="http://schemas.openxmlformats.org/officeDocument/2006/relationships/image" Target="../media/image892.jpeg"/><Relationship Id="rId894" Type="http://schemas.openxmlformats.org/officeDocument/2006/relationships/image" Target="../media/image893.jpeg"/><Relationship Id="rId895" Type="http://schemas.openxmlformats.org/officeDocument/2006/relationships/image" Target="../media/image894.jpeg"/><Relationship Id="rId896" Type="http://schemas.openxmlformats.org/officeDocument/2006/relationships/image" Target="../media/image895.jpeg"/><Relationship Id="rId897" Type="http://schemas.openxmlformats.org/officeDocument/2006/relationships/image" Target="../media/image896.jpeg"/><Relationship Id="rId898" Type="http://schemas.openxmlformats.org/officeDocument/2006/relationships/image" Target="../media/image897.jpeg"/><Relationship Id="rId899" Type="http://schemas.openxmlformats.org/officeDocument/2006/relationships/image" Target="../media/image898.jpeg"/><Relationship Id="rId900" Type="http://schemas.openxmlformats.org/officeDocument/2006/relationships/image" Target="../media/image899.jpeg"/><Relationship Id="rId901" Type="http://schemas.openxmlformats.org/officeDocument/2006/relationships/image" Target="../media/image900.jpeg"/><Relationship Id="rId902" Type="http://schemas.openxmlformats.org/officeDocument/2006/relationships/image" Target="../media/image901.jpeg"/><Relationship Id="rId903" Type="http://schemas.openxmlformats.org/officeDocument/2006/relationships/image" Target="../media/image902.jpeg"/><Relationship Id="rId904" Type="http://schemas.openxmlformats.org/officeDocument/2006/relationships/image" Target="../media/image903.jpeg"/><Relationship Id="rId905" Type="http://schemas.openxmlformats.org/officeDocument/2006/relationships/image" Target="../media/image904.jpeg"/><Relationship Id="rId906" Type="http://schemas.openxmlformats.org/officeDocument/2006/relationships/image" Target="../media/image905.jpeg"/><Relationship Id="rId907" Type="http://schemas.openxmlformats.org/officeDocument/2006/relationships/image" Target="../media/image906.jpeg"/><Relationship Id="rId908" Type="http://schemas.openxmlformats.org/officeDocument/2006/relationships/image" Target="../media/image907.jpeg"/><Relationship Id="rId909" Type="http://schemas.openxmlformats.org/officeDocument/2006/relationships/image" Target="../media/image908.jpeg"/><Relationship Id="rId910" Type="http://schemas.openxmlformats.org/officeDocument/2006/relationships/image" Target="../media/image909.jpeg"/><Relationship Id="rId911" Type="http://schemas.openxmlformats.org/officeDocument/2006/relationships/image" Target="../media/image910.jpeg"/><Relationship Id="rId912" Type="http://schemas.openxmlformats.org/officeDocument/2006/relationships/image" Target="../media/image911.jpeg"/><Relationship Id="rId913" Type="http://schemas.openxmlformats.org/officeDocument/2006/relationships/image" Target="../media/image912.jpeg"/><Relationship Id="rId914" Type="http://schemas.openxmlformats.org/officeDocument/2006/relationships/image" Target="../media/image913.jpeg"/><Relationship Id="rId915" Type="http://schemas.openxmlformats.org/officeDocument/2006/relationships/image" Target="../media/image914.jpeg"/><Relationship Id="rId916" Type="http://schemas.openxmlformats.org/officeDocument/2006/relationships/image" Target="../media/image915.jpeg"/><Relationship Id="rId917" Type="http://schemas.openxmlformats.org/officeDocument/2006/relationships/image" Target="../media/image916.jpeg"/><Relationship Id="rId918" Type="http://schemas.openxmlformats.org/officeDocument/2006/relationships/image" Target="../media/image917.jpeg"/><Relationship Id="rId919" Type="http://schemas.openxmlformats.org/officeDocument/2006/relationships/image" Target="../media/image918.jpeg"/><Relationship Id="rId920" Type="http://schemas.openxmlformats.org/officeDocument/2006/relationships/image" Target="../media/image919.jpeg"/><Relationship Id="rId921" Type="http://schemas.openxmlformats.org/officeDocument/2006/relationships/image" Target="../media/image920.jpeg"/><Relationship Id="rId922" Type="http://schemas.openxmlformats.org/officeDocument/2006/relationships/image" Target="../media/image921.png"/><Relationship Id="rId923" Type="http://schemas.openxmlformats.org/officeDocument/2006/relationships/image" Target="../media/image922.png"/><Relationship Id="rId924" Type="http://schemas.openxmlformats.org/officeDocument/2006/relationships/image" Target="../media/image923.png"/><Relationship Id="rId925" Type="http://schemas.openxmlformats.org/officeDocument/2006/relationships/image" Target="../media/image924.png"/><Relationship Id="rId926" Type="http://schemas.openxmlformats.org/officeDocument/2006/relationships/image" Target="../media/image925.png"/><Relationship Id="rId927" Type="http://schemas.openxmlformats.org/officeDocument/2006/relationships/image" Target="../media/image926.png"/><Relationship Id="rId928" Type="http://schemas.openxmlformats.org/officeDocument/2006/relationships/image" Target="../media/image927.png"/><Relationship Id="rId929" Type="http://schemas.openxmlformats.org/officeDocument/2006/relationships/image" Target="../media/image928.png"/><Relationship Id="rId930" Type="http://schemas.openxmlformats.org/officeDocument/2006/relationships/image" Target="../media/image929.png"/><Relationship Id="rId931" Type="http://schemas.openxmlformats.org/officeDocument/2006/relationships/image" Target="../media/image930.png"/><Relationship Id="rId932" Type="http://schemas.openxmlformats.org/officeDocument/2006/relationships/image" Target="../media/image931.png"/><Relationship Id="rId933" Type="http://schemas.openxmlformats.org/officeDocument/2006/relationships/image" Target="../media/image932.png"/><Relationship Id="rId934" Type="http://schemas.openxmlformats.org/officeDocument/2006/relationships/image" Target="../media/image933.png"/><Relationship Id="rId935" Type="http://schemas.openxmlformats.org/officeDocument/2006/relationships/image" Target="../media/image934.png"/><Relationship Id="rId936" Type="http://schemas.openxmlformats.org/officeDocument/2006/relationships/image" Target="../media/image935.png"/><Relationship Id="rId937" Type="http://schemas.openxmlformats.org/officeDocument/2006/relationships/image" Target="../media/image936.png"/><Relationship Id="rId938" Type="http://schemas.openxmlformats.org/officeDocument/2006/relationships/image" Target="../media/image937.png"/><Relationship Id="rId939" Type="http://schemas.openxmlformats.org/officeDocument/2006/relationships/image" Target="../media/image938.png"/><Relationship Id="rId940" Type="http://schemas.openxmlformats.org/officeDocument/2006/relationships/image" Target="../media/image939.png"/><Relationship Id="rId941" Type="http://schemas.openxmlformats.org/officeDocument/2006/relationships/image" Target="../media/image940.png"/><Relationship Id="rId942" Type="http://schemas.openxmlformats.org/officeDocument/2006/relationships/image" Target="../media/image941.png"/><Relationship Id="rId943" Type="http://schemas.openxmlformats.org/officeDocument/2006/relationships/image" Target="../media/image942.png"/><Relationship Id="rId944" Type="http://schemas.openxmlformats.org/officeDocument/2006/relationships/image" Target="../media/image943.png"/><Relationship Id="rId945" Type="http://schemas.openxmlformats.org/officeDocument/2006/relationships/image" Target="../media/image944.png"/><Relationship Id="rId946" Type="http://schemas.openxmlformats.org/officeDocument/2006/relationships/image" Target="../media/image945.png"/><Relationship Id="rId947" Type="http://schemas.openxmlformats.org/officeDocument/2006/relationships/image" Target="../media/image946.png"/><Relationship Id="rId948" Type="http://schemas.openxmlformats.org/officeDocument/2006/relationships/image" Target="../media/image947.png"/><Relationship Id="rId949" Type="http://schemas.openxmlformats.org/officeDocument/2006/relationships/image" Target="../media/image948.png"/><Relationship Id="rId950" Type="http://schemas.openxmlformats.org/officeDocument/2006/relationships/image" Target="../media/image949.png"/><Relationship Id="rId951" Type="http://schemas.openxmlformats.org/officeDocument/2006/relationships/image" Target="../media/image950.png"/><Relationship Id="rId952" Type="http://schemas.openxmlformats.org/officeDocument/2006/relationships/image" Target="../media/image951.png"/><Relationship Id="rId953" Type="http://schemas.openxmlformats.org/officeDocument/2006/relationships/image" Target="../media/image952.png"/><Relationship Id="rId954" Type="http://schemas.openxmlformats.org/officeDocument/2006/relationships/image" Target="../media/image953.jpeg"/><Relationship Id="rId955" Type="http://schemas.openxmlformats.org/officeDocument/2006/relationships/image" Target="../media/image954.jpeg"/><Relationship Id="rId956" Type="http://schemas.openxmlformats.org/officeDocument/2006/relationships/image" Target="../media/image955.jpeg"/><Relationship Id="rId957" Type="http://schemas.openxmlformats.org/officeDocument/2006/relationships/image" Target="../media/image956.jpeg"/><Relationship Id="rId958" Type="http://schemas.openxmlformats.org/officeDocument/2006/relationships/image" Target="../media/image957.jpeg"/><Relationship Id="rId959" Type="http://schemas.openxmlformats.org/officeDocument/2006/relationships/image" Target="../media/image958.jpeg"/><Relationship Id="rId960" Type="http://schemas.openxmlformats.org/officeDocument/2006/relationships/image" Target="../media/image959.jpeg"/><Relationship Id="rId961" Type="http://schemas.openxmlformats.org/officeDocument/2006/relationships/image" Target="../media/image960.jpeg"/><Relationship Id="rId962" Type="http://schemas.openxmlformats.org/officeDocument/2006/relationships/image" Target="../media/image961.png"/><Relationship Id="rId963" Type="http://schemas.openxmlformats.org/officeDocument/2006/relationships/image" Target="../media/image962.png"/><Relationship Id="rId964" Type="http://schemas.openxmlformats.org/officeDocument/2006/relationships/image" Target="../media/image963.png"/><Relationship Id="rId965" Type="http://schemas.openxmlformats.org/officeDocument/2006/relationships/image" Target="../media/image964.png"/><Relationship Id="rId966" Type="http://schemas.openxmlformats.org/officeDocument/2006/relationships/image" Target="../media/image965.png"/><Relationship Id="rId967" Type="http://schemas.openxmlformats.org/officeDocument/2006/relationships/image" Target="../media/image966.png"/><Relationship Id="rId968" Type="http://schemas.openxmlformats.org/officeDocument/2006/relationships/image" Target="../media/image967.png"/><Relationship Id="rId969" Type="http://schemas.openxmlformats.org/officeDocument/2006/relationships/image" Target="../media/image968.png"/><Relationship Id="rId970" Type="http://schemas.openxmlformats.org/officeDocument/2006/relationships/image" Target="../media/image969.png"/><Relationship Id="rId971" Type="http://schemas.openxmlformats.org/officeDocument/2006/relationships/image" Target="../media/image970.png"/><Relationship Id="rId972" Type="http://schemas.openxmlformats.org/officeDocument/2006/relationships/image" Target="../media/image971.png"/><Relationship Id="rId973" Type="http://schemas.openxmlformats.org/officeDocument/2006/relationships/image" Target="../media/image972.png"/><Relationship Id="rId974" Type="http://schemas.openxmlformats.org/officeDocument/2006/relationships/image" Target="../media/image973.png"/><Relationship Id="rId975" Type="http://schemas.openxmlformats.org/officeDocument/2006/relationships/image" Target="../media/image974.png"/><Relationship Id="rId976" Type="http://schemas.openxmlformats.org/officeDocument/2006/relationships/image" Target="../media/image975.png"/><Relationship Id="rId977" Type="http://schemas.openxmlformats.org/officeDocument/2006/relationships/image" Target="../media/image976.png"/><Relationship Id="rId978" Type="http://schemas.openxmlformats.org/officeDocument/2006/relationships/image" Target="../media/image977.png"/><Relationship Id="rId979" Type="http://schemas.openxmlformats.org/officeDocument/2006/relationships/image" Target="../media/image978.png"/><Relationship Id="rId980" Type="http://schemas.openxmlformats.org/officeDocument/2006/relationships/image" Target="../media/image979.png"/><Relationship Id="rId981" Type="http://schemas.openxmlformats.org/officeDocument/2006/relationships/image" Target="../media/image980.png"/><Relationship Id="rId982" Type="http://schemas.openxmlformats.org/officeDocument/2006/relationships/image" Target="../media/image981.png"/><Relationship Id="rId983" Type="http://schemas.openxmlformats.org/officeDocument/2006/relationships/image" Target="../media/image982.png"/><Relationship Id="rId984" Type="http://schemas.openxmlformats.org/officeDocument/2006/relationships/image" Target="../media/image983.png"/><Relationship Id="rId985" Type="http://schemas.openxmlformats.org/officeDocument/2006/relationships/image" Target="../media/image984.png"/><Relationship Id="rId986" Type="http://schemas.openxmlformats.org/officeDocument/2006/relationships/image" Target="../media/image985.png"/><Relationship Id="rId987" Type="http://schemas.openxmlformats.org/officeDocument/2006/relationships/image" Target="../media/image986.png"/><Relationship Id="rId988" Type="http://schemas.openxmlformats.org/officeDocument/2006/relationships/image" Target="../media/image987.png"/><Relationship Id="rId989" Type="http://schemas.openxmlformats.org/officeDocument/2006/relationships/image" Target="../media/image988.png"/><Relationship Id="rId990" Type="http://schemas.openxmlformats.org/officeDocument/2006/relationships/image" Target="../media/image989.png"/><Relationship Id="rId991" Type="http://schemas.openxmlformats.org/officeDocument/2006/relationships/image" Target="../media/image990.png"/><Relationship Id="rId992" Type="http://schemas.openxmlformats.org/officeDocument/2006/relationships/image" Target="../media/image991.png"/><Relationship Id="rId993" Type="http://schemas.openxmlformats.org/officeDocument/2006/relationships/image" Target="../media/image992.png"/><Relationship Id="rId994" Type="http://schemas.openxmlformats.org/officeDocument/2006/relationships/image" Target="../media/image993.png"/><Relationship Id="rId995" Type="http://schemas.openxmlformats.org/officeDocument/2006/relationships/image" Target="../media/image994.png"/><Relationship Id="rId996" Type="http://schemas.openxmlformats.org/officeDocument/2006/relationships/image" Target="../media/image995.png"/><Relationship Id="rId997" Type="http://schemas.openxmlformats.org/officeDocument/2006/relationships/image" Target="../media/image996.png"/><Relationship Id="rId998" Type="http://schemas.openxmlformats.org/officeDocument/2006/relationships/image" Target="../media/image997.png"/><Relationship Id="rId999" Type="http://schemas.openxmlformats.org/officeDocument/2006/relationships/image" Target="../media/image998.png"/><Relationship Id="rId1000" Type="http://schemas.openxmlformats.org/officeDocument/2006/relationships/image" Target="../media/image999.png"/><Relationship Id="rId1001" Type="http://schemas.openxmlformats.org/officeDocument/2006/relationships/image" Target="../media/image1000.png"/><Relationship Id="rId1002" Type="http://schemas.openxmlformats.org/officeDocument/2006/relationships/image" Target="../media/image1001.png"/><Relationship Id="rId1003" Type="http://schemas.openxmlformats.org/officeDocument/2006/relationships/image" Target="../media/image1002.png"/><Relationship Id="rId1004" Type="http://schemas.openxmlformats.org/officeDocument/2006/relationships/image" Target="../media/image1003.png"/><Relationship Id="rId1005" Type="http://schemas.openxmlformats.org/officeDocument/2006/relationships/image" Target="../media/image1004.png"/><Relationship Id="rId1006" Type="http://schemas.openxmlformats.org/officeDocument/2006/relationships/image" Target="../media/image1005.png"/><Relationship Id="rId1007" Type="http://schemas.openxmlformats.org/officeDocument/2006/relationships/image" Target="../media/image1006.png"/><Relationship Id="rId1008" Type="http://schemas.openxmlformats.org/officeDocument/2006/relationships/image" Target="../media/image1007.png"/><Relationship Id="rId1009" Type="http://schemas.openxmlformats.org/officeDocument/2006/relationships/image" Target="../media/image1008.png"/><Relationship Id="rId1010" Type="http://schemas.openxmlformats.org/officeDocument/2006/relationships/image" Target="../media/image1009.png"/><Relationship Id="rId1011" Type="http://schemas.openxmlformats.org/officeDocument/2006/relationships/image" Target="../media/image1010.png"/><Relationship Id="rId1012" Type="http://schemas.openxmlformats.org/officeDocument/2006/relationships/image" Target="../media/image1011.png"/><Relationship Id="rId1013" Type="http://schemas.openxmlformats.org/officeDocument/2006/relationships/image" Target="../media/image1012.png"/><Relationship Id="rId1014" Type="http://schemas.openxmlformats.org/officeDocument/2006/relationships/image" Target="../media/image1013.png"/><Relationship Id="rId1015" Type="http://schemas.openxmlformats.org/officeDocument/2006/relationships/image" Target="../media/image1014.png"/><Relationship Id="rId1016" Type="http://schemas.openxmlformats.org/officeDocument/2006/relationships/image" Target="../media/image1015.png"/><Relationship Id="rId1017" Type="http://schemas.openxmlformats.org/officeDocument/2006/relationships/image" Target="../media/image1016.png"/><Relationship Id="rId1018" Type="http://schemas.openxmlformats.org/officeDocument/2006/relationships/image" Target="../media/image1017.png"/><Relationship Id="rId1019" Type="http://schemas.openxmlformats.org/officeDocument/2006/relationships/image" Target="../media/image1018.png"/><Relationship Id="rId1020" Type="http://schemas.openxmlformats.org/officeDocument/2006/relationships/image" Target="../media/image1019.png"/><Relationship Id="rId1021" Type="http://schemas.openxmlformats.org/officeDocument/2006/relationships/image" Target="../media/image1020.png"/><Relationship Id="rId1022" Type="http://schemas.openxmlformats.org/officeDocument/2006/relationships/image" Target="../media/image1021.png"/><Relationship Id="rId1023" Type="http://schemas.openxmlformats.org/officeDocument/2006/relationships/image" Target="../media/image1022.png"/><Relationship Id="rId1024" Type="http://schemas.openxmlformats.org/officeDocument/2006/relationships/image" Target="../media/image1023.png"/><Relationship Id="rId1025" Type="http://schemas.openxmlformats.org/officeDocument/2006/relationships/image" Target="../media/image1024.png"/><Relationship Id="rId1026" Type="http://schemas.openxmlformats.org/officeDocument/2006/relationships/image" Target="../media/image1025.png"/><Relationship Id="rId1027" Type="http://schemas.openxmlformats.org/officeDocument/2006/relationships/image" Target="../media/image1026.png"/><Relationship Id="rId1028" Type="http://schemas.openxmlformats.org/officeDocument/2006/relationships/image" Target="../media/image1027.png"/><Relationship Id="rId1029" Type="http://schemas.openxmlformats.org/officeDocument/2006/relationships/image" Target="../media/image1028.png"/><Relationship Id="rId1030" Type="http://schemas.openxmlformats.org/officeDocument/2006/relationships/image" Target="../media/image1029.png"/><Relationship Id="rId1031" Type="http://schemas.openxmlformats.org/officeDocument/2006/relationships/image" Target="../media/image1030.png"/><Relationship Id="rId1032" Type="http://schemas.openxmlformats.org/officeDocument/2006/relationships/image" Target="../media/image1031.png"/><Relationship Id="rId1033" Type="http://schemas.openxmlformats.org/officeDocument/2006/relationships/image" Target="../media/image1032.png"/><Relationship Id="rId1034" Type="http://schemas.openxmlformats.org/officeDocument/2006/relationships/image" Target="../media/image1033.png"/><Relationship Id="rId1035" Type="http://schemas.openxmlformats.org/officeDocument/2006/relationships/image" Target="../media/image1034.png"/><Relationship Id="rId1036" Type="http://schemas.openxmlformats.org/officeDocument/2006/relationships/image" Target="../media/image1035.png"/><Relationship Id="rId1037" Type="http://schemas.openxmlformats.org/officeDocument/2006/relationships/image" Target="../media/image1036.png"/><Relationship Id="rId1038" Type="http://schemas.openxmlformats.org/officeDocument/2006/relationships/image" Target="../media/image1037.png"/><Relationship Id="rId1039" Type="http://schemas.openxmlformats.org/officeDocument/2006/relationships/image" Target="../media/image1038.png"/><Relationship Id="rId1040" Type="http://schemas.openxmlformats.org/officeDocument/2006/relationships/image" Target="../media/image1039.png"/><Relationship Id="rId1041" Type="http://schemas.openxmlformats.org/officeDocument/2006/relationships/image" Target="../media/image1040.png"/><Relationship Id="rId1042" Type="http://schemas.openxmlformats.org/officeDocument/2006/relationships/image" Target="../media/image1041.png"/><Relationship Id="rId1043" Type="http://schemas.openxmlformats.org/officeDocument/2006/relationships/image" Target="../media/image1042.png"/><Relationship Id="rId1044" Type="http://schemas.openxmlformats.org/officeDocument/2006/relationships/image" Target="../media/image1043.png"/><Relationship Id="rId1045" Type="http://schemas.openxmlformats.org/officeDocument/2006/relationships/image" Target="../media/image1044.png"/><Relationship Id="rId1046" Type="http://schemas.openxmlformats.org/officeDocument/2006/relationships/image" Target="../media/image1045.png"/><Relationship Id="rId1047" Type="http://schemas.openxmlformats.org/officeDocument/2006/relationships/image" Target="../media/image1046.png"/><Relationship Id="rId1048" Type="http://schemas.openxmlformats.org/officeDocument/2006/relationships/image" Target="../media/image1047.png"/><Relationship Id="rId1049" Type="http://schemas.openxmlformats.org/officeDocument/2006/relationships/image" Target="../media/image1048.png"/><Relationship Id="rId1050" Type="http://schemas.openxmlformats.org/officeDocument/2006/relationships/image" Target="../media/image1049.png"/><Relationship Id="rId1051" Type="http://schemas.openxmlformats.org/officeDocument/2006/relationships/image" Target="../media/image1050.png"/><Relationship Id="rId1052" Type="http://schemas.openxmlformats.org/officeDocument/2006/relationships/image" Target="../media/image1051.png"/><Relationship Id="rId1053" Type="http://schemas.openxmlformats.org/officeDocument/2006/relationships/image" Target="../media/image1052.png"/><Relationship Id="rId1054" Type="http://schemas.openxmlformats.org/officeDocument/2006/relationships/image" Target="../media/image1053.png"/><Relationship Id="rId1055" Type="http://schemas.openxmlformats.org/officeDocument/2006/relationships/image" Target="../media/image1054.png"/><Relationship Id="rId1056" Type="http://schemas.openxmlformats.org/officeDocument/2006/relationships/image" Target="../media/image1055.png"/><Relationship Id="rId1057" Type="http://schemas.openxmlformats.org/officeDocument/2006/relationships/image" Target="../media/image1056.png"/><Relationship Id="rId1058" Type="http://schemas.openxmlformats.org/officeDocument/2006/relationships/image" Target="../media/image1057.png"/><Relationship Id="rId1059" Type="http://schemas.openxmlformats.org/officeDocument/2006/relationships/image" Target="../media/image1058.png"/><Relationship Id="rId1060" Type="http://schemas.openxmlformats.org/officeDocument/2006/relationships/image" Target="../media/image1059.png"/><Relationship Id="rId1061" Type="http://schemas.openxmlformats.org/officeDocument/2006/relationships/image" Target="../media/image1060.png"/><Relationship Id="rId1062" Type="http://schemas.openxmlformats.org/officeDocument/2006/relationships/image" Target="../media/image1061.png"/><Relationship Id="rId1063" Type="http://schemas.openxmlformats.org/officeDocument/2006/relationships/image" Target="../media/image1062.png"/><Relationship Id="rId1064" Type="http://schemas.openxmlformats.org/officeDocument/2006/relationships/image" Target="../media/image1063.png"/><Relationship Id="rId1065" Type="http://schemas.openxmlformats.org/officeDocument/2006/relationships/image" Target="../media/image1064.png"/><Relationship Id="rId1066" Type="http://schemas.openxmlformats.org/officeDocument/2006/relationships/image" Target="../media/image1065.png"/><Relationship Id="rId1067" Type="http://schemas.openxmlformats.org/officeDocument/2006/relationships/image" Target="../media/image1066.png"/><Relationship Id="rId1068" Type="http://schemas.openxmlformats.org/officeDocument/2006/relationships/image" Target="../media/image1067.png"/><Relationship Id="rId1069" Type="http://schemas.openxmlformats.org/officeDocument/2006/relationships/image" Target="../media/image1068.png"/><Relationship Id="rId1070" Type="http://schemas.openxmlformats.org/officeDocument/2006/relationships/image" Target="../media/image1069.png"/><Relationship Id="rId1071" Type="http://schemas.openxmlformats.org/officeDocument/2006/relationships/image" Target="../media/image1070.png"/><Relationship Id="rId1072" Type="http://schemas.openxmlformats.org/officeDocument/2006/relationships/image" Target="../media/image1071.png"/><Relationship Id="rId1073" Type="http://schemas.openxmlformats.org/officeDocument/2006/relationships/image" Target="../media/image1072.png"/><Relationship Id="rId1074" Type="http://schemas.openxmlformats.org/officeDocument/2006/relationships/image" Target="../media/image1073.png"/><Relationship Id="rId1075" Type="http://schemas.openxmlformats.org/officeDocument/2006/relationships/image" Target="../media/image1074.png"/><Relationship Id="rId1076" Type="http://schemas.openxmlformats.org/officeDocument/2006/relationships/image" Target="../media/image1075.png"/><Relationship Id="rId1077" Type="http://schemas.openxmlformats.org/officeDocument/2006/relationships/image" Target="../media/image1076.png"/><Relationship Id="rId1078" Type="http://schemas.openxmlformats.org/officeDocument/2006/relationships/image" Target="../media/image1077.png"/><Relationship Id="rId1079" Type="http://schemas.openxmlformats.org/officeDocument/2006/relationships/image" Target="../media/image1078.png"/><Relationship Id="rId1080" Type="http://schemas.openxmlformats.org/officeDocument/2006/relationships/image" Target="../media/image1079.png"/><Relationship Id="rId1081" Type="http://schemas.openxmlformats.org/officeDocument/2006/relationships/image" Target="../media/image1080.png"/><Relationship Id="rId1082" Type="http://schemas.openxmlformats.org/officeDocument/2006/relationships/image" Target="../media/image1081.png"/><Relationship Id="rId1083" Type="http://schemas.openxmlformats.org/officeDocument/2006/relationships/image" Target="../media/image1082.png"/><Relationship Id="rId1084" Type="http://schemas.openxmlformats.org/officeDocument/2006/relationships/image" Target="../media/image1083.png"/><Relationship Id="rId1085" Type="http://schemas.openxmlformats.org/officeDocument/2006/relationships/image" Target="../media/image1084.png"/><Relationship Id="rId1086" Type="http://schemas.openxmlformats.org/officeDocument/2006/relationships/image" Target="../media/image1085.png"/><Relationship Id="rId1087" Type="http://schemas.openxmlformats.org/officeDocument/2006/relationships/image" Target="../media/image1086.png"/><Relationship Id="rId1088" Type="http://schemas.openxmlformats.org/officeDocument/2006/relationships/image" Target="../media/image1087.png"/><Relationship Id="rId1089" Type="http://schemas.openxmlformats.org/officeDocument/2006/relationships/image" Target="../media/image1088.png"/><Relationship Id="rId1090" Type="http://schemas.openxmlformats.org/officeDocument/2006/relationships/image" Target="../media/image1089.png"/><Relationship Id="rId1091" Type="http://schemas.openxmlformats.org/officeDocument/2006/relationships/image" Target="../media/image1090.png"/><Relationship Id="rId1092" Type="http://schemas.openxmlformats.org/officeDocument/2006/relationships/image" Target="../media/image1091.png"/><Relationship Id="rId1093" Type="http://schemas.openxmlformats.org/officeDocument/2006/relationships/image" Target="../media/image1092.png"/><Relationship Id="rId1094" Type="http://schemas.openxmlformats.org/officeDocument/2006/relationships/image" Target="../media/image1093.png"/><Relationship Id="rId1095" Type="http://schemas.openxmlformats.org/officeDocument/2006/relationships/image" Target="../media/image1094.png"/><Relationship Id="rId1096" Type="http://schemas.openxmlformats.org/officeDocument/2006/relationships/image" Target="../media/image1095.png"/><Relationship Id="rId1097" Type="http://schemas.openxmlformats.org/officeDocument/2006/relationships/image" Target="../media/image1096.png"/><Relationship Id="rId1098" Type="http://schemas.openxmlformats.org/officeDocument/2006/relationships/image" Target="../media/image1097.png"/><Relationship Id="rId1099" Type="http://schemas.openxmlformats.org/officeDocument/2006/relationships/image" Target="../media/image1098.png"/><Relationship Id="rId1100" Type="http://schemas.openxmlformats.org/officeDocument/2006/relationships/image" Target="../media/image1099.png"/><Relationship Id="rId1101" Type="http://schemas.openxmlformats.org/officeDocument/2006/relationships/image" Target="../media/image1100.png"/><Relationship Id="rId1102" Type="http://schemas.openxmlformats.org/officeDocument/2006/relationships/image" Target="../media/image1101.png"/><Relationship Id="rId1103" Type="http://schemas.openxmlformats.org/officeDocument/2006/relationships/image" Target="../media/image1102.png"/><Relationship Id="rId1104" Type="http://schemas.openxmlformats.org/officeDocument/2006/relationships/image" Target="../media/image1103.png"/><Relationship Id="rId1105" Type="http://schemas.openxmlformats.org/officeDocument/2006/relationships/image" Target="../media/image1104.png"/><Relationship Id="rId1106" Type="http://schemas.openxmlformats.org/officeDocument/2006/relationships/image" Target="../media/image1105.png"/><Relationship Id="rId1107" Type="http://schemas.openxmlformats.org/officeDocument/2006/relationships/image" Target="../media/image1106.png"/><Relationship Id="rId1108" Type="http://schemas.openxmlformats.org/officeDocument/2006/relationships/image" Target="../media/image1107.png"/><Relationship Id="rId1109" Type="http://schemas.openxmlformats.org/officeDocument/2006/relationships/image" Target="../media/image1108.png"/><Relationship Id="rId1110" Type="http://schemas.openxmlformats.org/officeDocument/2006/relationships/image" Target="../media/image1109.png"/><Relationship Id="rId1111" Type="http://schemas.openxmlformats.org/officeDocument/2006/relationships/image" Target="../media/image1110.png"/><Relationship Id="rId1112" Type="http://schemas.openxmlformats.org/officeDocument/2006/relationships/image" Target="../media/image1111.png"/><Relationship Id="rId1113" Type="http://schemas.openxmlformats.org/officeDocument/2006/relationships/image" Target="../media/image1112.png"/><Relationship Id="rId1114" Type="http://schemas.openxmlformats.org/officeDocument/2006/relationships/image" Target="../media/image1113.png"/><Relationship Id="rId1115" Type="http://schemas.openxmlformats.org/officeDocument/2006/relationships/image" Target="../media/image1114.png"/><Relationship Id="rId1116" Type="http://schemas.openxmlformats.org/officeDocument/2006/relationships/image" Target="../media/image1115.png"/><Relationship Id="rId1117" Type="http://schemas.openxmlformats.org/officeDocument/2006/relationships/image" Target="../media/image1116.png"/><Relationship Id="rId1118" Type="http://schemas.openxmlformats.org/officeDocument/2006/relationships/image" Target="../media/image1117.png"/><Relationship Id="rId1119" Type="http://schemas.openxmlformats.org/officeDocument/2006/relationships/image" Target="../media/image1118.png"/><Relationship Id="rId1120" Type="http://schemas.openxmlformats.org/officeDocument/2006/relationships/image" Target="../media/image1119.png"/><Relationship Id="rId1121" Type="http://schemas.openxmlformats.org/officeDocument/2006/relationships/image" Target="../media/image1120.png"/><Relationship Id="rId1122" Type="http://schemas.openxmlformats.org/officeDocument/2006/relationships/image" Target="../media/image1121.png"/><Relationship Id="rId1123" Type="http://schemas.openxmlformats.org/officeDocument/2006/relationships/image" Target="../media/image1122.png"/><Relationship Id="rId1124" Type="http://schemas.openxmlformats.org/officeDocument/2006/relationships/image" Target="../media/image1123.png"/><Relationship Id="rId1125" Type="http://schemas.openxmlformats.org/officeDocument/2006/relationships/image" Target="../media/image1124.png"/><Relationship Id="rId1126" Type="http://schemas.openxmlformats.org/officeDocument/2006/relationships/image" Target="../media/image1125.png"/><Relationship Id="rId1127" Type="http://schemas.openxmlformats.org/officeDocument/2006/relationships/image" Target="../media/image1126.png"/><Relationship Id="rId1128" Type="http://schemas.openxmlformats.org/officeDocument/2006/relationships/image" Target="../media/image1127.png"/><Relationship Id="rId1129" Type="http://schemas.openxmlformats.org/officeDocument/2006/relationships/image" Target="../media/image1128.png"/><Relationship Id="rId1130" Type="http://schemas.openxmlformats.org/officeDocument/2006/relationships/image" Target="../media/image1129.png"/><Relationship Id="rId1131" Type="http://schemas.openxmlformats.org/officeDocument/2006/relationships/image" Target="../media/image1130.png"/><Relationship Id="rId1132" Type="http://schemas.openxmlformats.org/officeDocument/2006/relationships/image" Target="../media/image1131.png"/><Relationship Id="rId1133" Type="http://schemas.openxmlformats.org/officeDocument/2006/relationships/image" Target="../media/image1132.png"/><Relationship Id="rId1134" Type="http://schemas.openxmlformats.org/officeDocument/2006/relationships/image" Target="../media/image1133.png"/><Relationship Id="rId1135" Type="http://schemas.openxmlformats.org/officeDocument/2006/relationships/image" Target="../media/image1134.png"/><Relationship Id="rId1136" Type="http://schemas.openxmlformats.org/officeDocument/2006/relationships/image" Target="../media/image1135.png"/><Relationship Id="rId1137" Type="http://schemas.openxmlformats.org/officeDocument/2006/relationships/image" Target="../media/image1136.png"/><Relationship Id="rId1138" Type="http://schemas.openxmlformats.org/officeDocument/2006/relationships/image" Target="../media/image1137.png"/><Relationship Id="rId1139" Type="http://schemas.openxmlformats.org/officeDocument/2006/relationships/image" Target="../media/image1138.png"/><Relationship Id="rId1140" Type="http://schemas.openxmlformats.org/officeDocument/2006/relationships/image" Target="../media/image1139.png"/><Relationship Id="rId1141" Type="http://schemas.openxmlformats.org/officeDocument/2006/relationships/image" Target="../media/image1140.png"/><Relationship Id="rId1142" Type="http://schemas.openxmlformats.org/officeDocument/2006/relationships/image" Target="../media/image1141.png"/><Relationship Id="rId1143" Type="http://schemas.openxmlformats.org/officeDocument/2006/relationships/image" Target="../media/image1142.png"/><Relationship Id="rId1144" Type="http://schemas.openxmlformats.org/officeDocument/2006/relationships/image" Target="../media/image1143.png"/><Relationship Id="rId1145" Type="http://schemas.openxmlformats.org/officeDocument/2006/relationships/image" Target="../media/image1144.png"/><Relationship Id="rId1146" Type="http://schemas.openxmlformats.org/officeDocument/2006/relationships/image" Target="../media/image1145.png"/><Relationship Id="rId1147" Type="http://schemas.openxmlformats.org/officeDocument/2006/relationships/image" Target="../media/image1146.png"/><Relationship Id="rId1148" Type="http://schemas.openxmlformats.org/officeDocument/2006/relationships/image" Target="../media/image1147.png"/><Relationship Id="rId1149" Type="http://schemas.openxmlformats.org/officeDocument/2006/relationships/image" Target="../media/image1148.png"/><Relationship Id="rId1150" Type="http://schemas.openxmlformats.org/officeDocument/2006/relationships/image" Target="../media/image1149.png"/><Relationship Id="rId1151" Type="http://schemas.openxmlformats.org/officeDocument/2006/relationships/image" Target="../media/image1150.png"/><Relationship Id="rId1152" Type="http://schemas.openxmlformats.org/officeDocument/2006/relationships/image" Target="../media/image1151.png"/><Relationship Id="rId1153" Type="http://schemas.openxmlformats.org/officeDocument/2006/relationships/image" Target="../media/image1152.png"/><Relationship Id="rId1154" Type="http://schemas.openxmlformats.org/officeDocument/2006/relationships/image" Target="../media/image1153.png"/><Relationship Id="rId1155" Type="http://schemas.openxmlformats.org/officeDocument/2006/relationships/image" Target="../media/image1154.png"/><Relationship Id="rId1156" Type="http://schemas.openxmlformats.org/officeDocument/2006/relationships/image" Target="../media/image1155.png"/><Relationship Id="rId1157" Type="http://schemas.openxmlformats.org/officeDocument/2006/relationships/image" Target="../media/image1156.png"/><Relationship Id="rId1158" Type="http://schemas.openxmlformats.org/officeDocument/2006/relationships/image" Target="../media/image1157.png"/><Relationship Id="rId1159" Type="http://schemas.openxmlformats.org/officeDocument/2006/relationships/image" Target="../media/image1158.png"/><Relationship Id="rId1160" Type="http://schemas.openxmlformats.org/officeDocument/2006/relationships/image" Target="../media/image1159.png"/><Relationship Id="rId1161" Type="http://schemas.openxmlformats.org/officeDocument/2006/relationships/image" Target="../media/image1160.png"/><Relationship Id="rId1162" Type="http://schemas.openxmlformats.org/officeDocument/2006/relationships/image" Target="../media/image1161.png"/><Relationship Id="rId1163" Type="http://schemas.openxmlformats.org/officeDocument/2006/relationships/image" Target="../media/image1162.png"/><Relationship Id="rId1164" Type="http://schemas.openxmlformats.org/officeDocument/2006/relationships/image" Target="../media/image1163.png"/><Relationship Id="rId1165" Type="http://schemas.openxmlformats.org/officeDocument/2006/relationships/image" Target="../media/image1164.png"/><Relationship Id="rId1166" Type="http://schemas.openxmlformats.org/officeDocument/2006/relationships/image" Target="../media/image1165.png"/><Relationship Id="rId1167" Type="http://schemas.openxmlformats.org/officeDocument/2006/relationships/image" Target="../media/image1166.png"/><Relationship Id="rId1168" Type="http://schemas.openxmlformats.org/officeDocument/2006/relationships/image" Target="../media/image1167.png"/><Relationship Id="rId1169" Type="http://schemas.openxmlformats.org/officeDocument/2006/relationships/image" Target="../media/image1168.png"/><Relationship Id="rId1170" Type="http://schemas.openxmlformats.org/officeDocument/2006/relationships/image" Target="../media/image1169.png"/><Relationship Id="rId1171" Type="http://schemas.openxmlformats.org/officeDocument/2006/relationships/image" Target="../media/image1170.png"/><Relationship Id="rId1172" Type="http://schemas.openxmlformats.org/officeDocument/2006/relationships/image" Target="../media/image1171.png"/><Relationship Id="rId1173" Type="http://schemas.openxmlformats.org/officeDocument/2006/relationships/image" Target="../media/image1172.png"/><Relationship Id="rId1174" Type="http://schemas.openxmlformats.org/officeDocument/2006/relationships/image" Target="../media/image1173.png"/><Relationship Id="rId1175" Type="http://schemas.openxmlformats.org/officeDocument/2006/relationships/image" Target="../media/image1174.png"/><Relationship Id="rId1176" Type="http://schemas.openxmlformats.org/officeDocument/2006/relationships/image" Target="../media/image1175.png"/><Relationship Id="rId1177" Type="http://schemas.openxmlformats.org/officeDocument/2006/relationships/image" Target="../media/image1176.png"/><Relationship Id="rId1178" Type="http://schemas.openxmlformats.org/officeDocument/2006/relationships/image" Target="../media/image1177.png"/><Relationship Id="rId1179" Type="http://schemas.openxmlformats.org/officeDocument/2006/relationships/image" Target="../media/image1178.png"/><Relationship Id="rId1180" Type="http://schemas.openxmlformats.org/officeDocument/2006/relationships/image" Target="../media/image1179.png"/><Relationship Id="rId1181" Type="http://schemas.openxmlformats.org/officeDocument/2006/relationships/image" Target="../media/image1180.png"/><Relationship Id="rId1182" Type="http://schemas.openxmlformats.org/officeDocument/2006/relationships/image" Target="../media/image1181.png"/><Relationship Id="rId1183" Type="http://schemas.openxmlformats.org/officeDocument/2006/relationships/image" Target="../media/image1182.png"/><Relationship Id="rId1184" Type="http://schemas.openxmlformats.org/officeDocument/2006/relationships/image" Target="../media/image1183.png"/><Relationship Id="rId1185" Type="http://schemas.openxmlformats.org/officeDocument/2006/relationships/image" Target="../media/image1184.png"/><Relationship Id="rId1186" Type="http://schemas.openxmlformats.org/officeDocument/2006/relationships/image" Target="../media/image1185.png"/><Relationship Id="rId1187" Type="http://schemas.openxmlformats.org/officeDocument/2006/relationships/image" Target="../media/image1186.png"/><Relationship Id="rId1188" Type="http://schemas.openxmlformats.org/officeDocument/2006/relationships/image" Target="../media/image1187.png"/><Relationship Id="rId1189" Type="http://schemas.openxmlformats.org/officeDocument/2006/relationships/image" Target="../media/image1188.png"/><Relationship Id="rId1190" Type="http://schemas.openxmlformats.org/officeDocument/2006/relationships/image" Target="../media/image1189.png"/><Relationship Id="rId1191" Type="http://schemas.openxmlformats.org/officeDocument/2006/relationships/image" Target="../media/image1190.png"/><Relationship Id="rId1192" Type="http://schemas.openxmlformats.org/officeDocument/2006/relationships/image" Target="../media/image1191.png"/><Relationship Id="rId1193" Type="http://schemas.openxmlformats.org/officeDocument/2006/relationships/image" Target="../media/image1192.png"/><Relationship Id="rId1194" Type="http://schemas.openxmlformats.org/officeDocument/2006/relationships/image" Target="../media/image1193.png"/><Relationship Id="rId1195" Type="http://schemas.openxmlformats.org/officeDocument/2006/relationships/image" Target="../media/image1194.png"/><Relationship Id="rId1196" Type="http://schemas.openxmlformats.org/officeDocument/2006/relationships/image" Target="../media/image1195.png"/><Relationship Id="rId1197" Type="http://schemas.openxmlformats.org/officeDocument/2006/relationships/image" Target="../media/image1196.png"/><Relationship Id="rId1198" Type="http://schemas.openxmlformats.org/officeDocument/2006/relationships/image" Target="../media/image1197.png"/><Relationship Id="rId1199" Type="http://schemas.openxmlformats.org/officeDocument/2006/relationships/image" Target="../media/image1198.png"/><Relationship Id="rId1200" Type="http://schemas.openxmlformats.org/officeDocument/2006/relationships/image" Target="../media/image1199.png"/><Relationship Id="rId1201" Type="http://schemas.openxmlformats.org/officeDocument/2006/relationships/image" Target="../media/image1200.png"/><Relationship Id="rId1202" Type="http://schemas.openxmlformats.org/officeDocument/2006/relationships/image" Target="../media/image1201.png"/><Relationship Id="rId1203" Type="http://schemas.openxmlformats.org/officeDocument/2006/relationships/image" Target="../media/image1202.png"/><Relationship Id="rId1204" Type="http://schemas.openxmlformats.org/officeDocument/2006/relationships/image" Target="../media/image1203.png"/><Relationship Id="rId1205" Type="http://schemas.openxmlformats.org/officeDocument/2006/relationships/image" Target="../media/image1204.png"/><Relationship Id="rId1206" Type="http://schemas.openxmlformats.org/officeDocument/2006/relationships/image" Target="../media/image1205.png"/><Relationship Id="rId1207" Type="http://schemas.openxmlformats.org/officeDocument/2006/relationships/image" Target="../media/image1206.png"/><Relationship Id="rId1208" Type="http://schemas.openxmlformats.org/officeDocument/2006/relationships/image" Target="../media/image1207.png"/><Relationship Id="rId1209" Type="http://schemas.openxmlformats.org/officeDocument/2006/relationships/image" Target="../media/image1208.png"/><Relationship Id="rId1210" Type="http://schemas.openxmlformats.org/officeDocument/2006/relationships/image" Target="../media/image1209.png"/><Relationship Id="rId1211" Type="http://schemas.openxmlformats.org/officeDocument/2006/relationships/image" Target="../media/image1210.png"/><Relationship Id="rId1212" Type="http://schemas.openxmlformats.org/officeDocument/2006/relationships/image" Target="../media/image1211.png"/><Relationship Id="rId1213" Type="http://schemas.openxmlformats.org/officeDocument/2006/relationships/image" Target="../media/image1212.png"/><Relationship Id="rId1214" Type="http://schemas.openxmlformats.org/officeDocument/2006/relationships/image" Target="../media/image1213.png"/><Relationship Id="rId1215" Type="http://schemas.openxmlformats.org/officeDocument/2006/relationships/image" Target="../media/image1214.png"/><Relationship Id="rId1216" Type="http://schemas.openxmlformats.org/officeDocument/2006/relationships/image" Target="../media/image1215.png"/><Relationship Id="rId1217" Type="http://schemas.openxmlformats.org/officeDocument/2006/relationships/image" Target="../media/image1216.png"/><Relationship Id="rId1218" Type="http://schemas.openxmlformats.org/officeDocument/2006/relationships/image" Target="../media/image1217.png"/><Relationship Id="rId1219" Type="http://schemas.openxmlformats.org/officeDocument/2006/relationships/image" Target="../media/image1218.png"/><Relationship Id="rId1220" Type="http://schemas.openxmlformats.org/officeDocument/2006/relationships/image" Target="../media/image1219.png"/><Relationship Id="rId1221" Type="http://schemas.openxmlformats.org/officeDocument/2006/relationships/image" Target="../media/image1220.png"/><Relationship Id="rId1222" Type="http://schemas.openxmlformats.org/officeDocument/2006/relationships/image" Target="../media/image1221.png"/><Relationship Id="rId1223" Type="http://schemas.openxmlformats.org/officeDocument/2006/relationships/image" Target="../media/image1222.png"/><Relationship Id="rId1224" Type="http://schemas.openxmlformats.org/officeDocument/2006/relationships/image" Target="../media/image1223.png"/><Relationship Id="rId1225" Type="http://schemas.openxmlformats.org/officeDocument/2006/relationships/image" Target="../media/image1224.png"/><Relationship Id="rId1226" Type="http://schemas.openxmlformats.org/officeDocument/2006/relationships/image" Target="../media/image1225.jpeg"/><Relationship Id="rId1227" Type="http://schemas.openxmlformats.org/officeDocument/2006/relationships/image" Target="../media/image1226.png"/><Relationship Id="rId1228" Type="http://schemas.openxmlformats.org/officeDocument/2006/relationships/image" Target="../media/image1227.png"/><Relationship Id="rId1229" Type="http://schemas.openxmlformats.org/officeDocument/2006/relationships/image" Target="../media/image1228.png"/><Relationship Id="rId1230" Type="http://schemas.openxmlformats.org/officeDocument/2006/relationships/image" Target="../media/image466.png"/><Relationship Id="rId1231" Type="http://schemas.openxmlformats.org/officeDocument/2006/relationships/image" Target="../media/image467.png"/><Relationship Id="rId1232" Type="http://schemas.openxmlformats.org/officeDocument/2006/relationships/image" Target="../media/image468.png"/><Relationship Id="rId1233" Type="http://schemas.openxmlformats.org/officeDocument/2006/relationships/image" Target="../media/image469.png"/><Relationship Id="rId1234" Type="http://schemas.openxmlformats.org/officeDocument/2006/relationships/image" Target="../media/image470.png"/><Relationship Id="rId1235" Type="http://schemas.openxmlformats.org/officeDocument/2006/relationships/image" Target="../media/image471.png"/><Relationship Id="rId1236" Type="http://schemas.openxmlformats.org/officeDocument/2006/relationships/image" Target="../media/image472.png"/><Relationship Id="rId1237" Type="http://schemas.openxmlformats.org/officeDocument/2006/relationships/image" Target="../media/image47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72</xdr:col>
      <xdr:colOff>0</xdr:colOff>
      <xdr:row>113</xdr:row>
      <xdr:rowOff>0</xdr:rowOff>
    </xdr:from>
    <xdr:to>
      <xdr:col>73</xdr:col>
      <xdr:colOff>2118600</xdr:colOff>
      <xdr:row>113</xdr:row>
      <xdr:rowOff>1533240</xdr:rowOff>
    </xdr:to>
    <xdr:pic>
      <xdr:nvPicPr>
        <xdr:cNvPr id="0" name="image5.jpg" descr=""/>
        <xdr:cNvPicPr/>
      </xdr:nvPicPr>
      <xdr:blipFill>
        <a:blip r:embed="rId1"/>
        <a:stretch/>
      </xdr:blipFill>
      <xdr:spPr>
        <a:xfrm>
          <a:off x="69156720" y="85439160"/>
          <a:ext cx="4285800" cy="1533240"/>
        </a:xfrm>
        <a:prstGeom prst="rect">
          <a:avLst/>
        </a:prstGeom>
        <a:noFill/>
        <a:ln w="0">
          <a:noFill/>
        </a:ln>
      </xdr:spPr>
    </xdr:pic>
    <xdr:clientData/>
  </xdr:twoCellAnchor>
  <xdr:twoCellAnchor editAs="oneCell">
    <xdr:from>
      <xdr:col>72</xdr:col>
      <xdr:colOff>0</xdr:colOff>
      <xdr:row>1</xdr:row>
      <xdr:rowOff>0</xdr:rowOff>
    </xdr:from>
    <xdr:to>
      <xdr:col>72</xdr:col>
      <xdr:colOff>409320</xdr:colOff>
      <xdr:row>1</xdr:row>
      <xdr:rowOff>199800</xdr:rowOff>
    </xdr:to>
    <xdr:pic>
      <xdr:nvPicPr>
        <xdr:cNvPr id="1" name="image8.png" descr=""/>
        <xdr:cNvPicPr/>
      </xdr:nvPicPr>
      <xdr:blipFill>
        <a:blip r:embed="rId2"/>
        <a:stretch/>
      </xdr:blipFill>
      <xdr:spPr>
        <a:xfrm>
          <a:off x="69156720" y="285840"/>
          <a:ext cx="409320" cy="199800"/>
        </a:xfrm>
        <a:prstGeom prst="rect">
          <a:avLst/>
        </a:prstGeom>
        <a:noFill/>
        <a:ln w="0">
          <a:noFill/>
        </a:ln>
      </xdr:spPr>
    </xdr:pic>
    <xdr:clientData/>
  </xdr:twoCellAnchor>
  <xdr:twoCellAnchor editAs="oneCell">
    <xdr:from>
      <xdr:col>73</xdr:col>
      <xdr:colOff>0</xdr:colOff>
      <xdr:row>1</xdr:row>
      <xdr:rowOff>0</xdr:rowOff>
    </xdr:from>
    <xdr:to>
      <xdr:col>73</xdr:col>
      <xdr:colOff>409320</xdr:colOff>
      <xdr:row>1</xdr:row>
      <xdr:rowOff>199800</xdr:rowOff>
    </xdr:to>
    <xdr:pic>
      <xdr:nvPicPr>
        <xdr:cNvPr id="2" name="image15.png" descr=""/>
        <xdr:cNvPicPr/>
      </xdr:nvPicPr>
      <xdr:blipFill>
        <a:blip r:embed="rId3"/>
        <a:stretch/>
      </xdr:blipFill>
      <xdr:spPr>
        <a:xfrm>
          <a:off x="71323920" y="285840"/>
          <a:ext cx="409320" cy="199800"/>
        </a:xfrm>
        <a:prstGeom prst="rect">
          <a:avLst/>
        </a:prstGeom>
        <a:noFill/>
        <a:ln w="0">
          <a:noFill/>
        </a:ln>
      </xdr:spPr>
    </xdr:pic>
    <xdr:clientData/>
  </xdr:twoCellAnchor>
  <xdr:twoCellAnchor editAs="oneCell">
    <xdr:from>
      <xdr:col>74</xdr:col>
      <xdr:colOff>0</xdr:colOff>
      <xdr:row>1</xdr:row>
      <xdr:rowOff>0</xdr:rowOff>
    </xdr:from>
    <xdr:to>
      <xdr:col>74</xdr:col>
      <xdr:colOff>409320</xdr:colOff>
      <xdr:row>1</xdr:row>
      <xdr:rowOff>199800</xdr:rowOff>
    </xdr:to>
    <xdr:pic>
      <xdr:nvPicPr>
        <xdr:cNvPr id="3" name="image44.png" descr=""/>
        <xdr:cNvPicPr/>
      </xdr:nvPicPr>
      <xdr:blipFill>
        <a:blip r:embed="rId4"/>
        <a:stretch/>
      </xdr:blipFill>
      <xdr:spPr>
        <a:xfrm>
          <a:off x="73491120" y="285840"/>
          <a:ext cx="409320" cy="199800"/>
        </a:xfrm>
        <a:prstGeom prst="rect">
          <a:avLst/>
        </a:prstGeom>
        <a:noFill/>
        <a:ln w="0">
          <a:noFill/>
        </a:ln>
      </xdr:spPr>
    </xdr:pic>
    <xdr:clientData/>
  </xdr:twoCellAnchor>
  <xdr:twoCellAnchor editAs="oneCell">
    <xdr:from>
      <xdr:col>75</xdr:col>
      <xdr:colOff>0</xdr:colOff>
      <xdr:row>1</xdr:row>
      <xdr:rowOff>0</xdr:rowOff>
    </xdr:from>
    <xdr:to>
      <xdr:col>75</xdr:col>
      <xdr:colOff>409320</xdr:colOff>
      <xdr:row>1</xdr:row>
      <xdr:rowOff>199800</xdr:rowOff>
    </xdr:to>
    <xdr:pic>
      <xdr:nvPicPr>
        <xdr:cNvPr id="4" name="image7.png" descr=""/>
        <xdr:cNvPicPr/>
      </xdr:nvPicPr>
      <xdr:blipFill>
        <a:blip r:embed="rId5"/>
        <a:stretch/>
      </xdr:blipFill>
      <xdr:spPr>
        <a:xfrm>
          <a:off x="75658320" y="285840"/>
          <a:ext cx="409320" cy="199800"/>
        </a:xfrm>
        <a:prstGeom prst="rect">
          <a:avLst/>
        </a:prstGeom>
        <a:noFill/>
        <a:ln w="0">
          <a:noFill/>
        </a:ln>
      </xdr:spPr>
    </xdr:pic>
    <xdr:clientData/>
  </xdr:twoCellAnchor>
  <xdr:twoCellAnchor editAs="oneCell">
    <xdr:from>
      <xdr:col>76</xdr:col>
      <xdr:colOff>0</xdr:colOff>
      <xdr:row>1</xdr:row>
      <xdr:rowOff>0</xdr:rowOff>
    </xdr:from>
    <xdr:to>
      <xdr:col>76</xdr:col>
      <xdr:colOff>409320</xdr:colOff>
      <xdr:row>1</xdr:row>
      <xdr:rowOff>199800</xdr:rowOff>
    </xdr:to>
    <xdr:pic>
      <xdr:nvPicPr>
        <xdr:cNvPr id="5" name="image11.png" descr=""/>
        <xdr:cNvPicPr/>
      </xdr:nvPicPr>
      <xdr:blipFill>
        <a:blip r:embed="rId6"/>
        <a:stretch/>
      </xdr:blipFill>
      <xdr:spPr>
        <a:xfrm>
          <a:off x="77825520" y="285840"/>
          <a:ext cx="409320" cy="199800"/>
        </a:xfrm>
        <a:prstGeom prst="rect">
          <a:avLst/>
        </a:prstGeom>
        <a:noFill/>
        <a:ln w="0">
          <a:noFill/>
        </a:ln>
      </xdr:spPr>
    </xdr:pic>
    <xdr:clientData/>
  </xdr:twoCellAnchor>
  <xdr:twoCellAnchor editAs="oneCell">
    <xdr:from>
      <xdr:col>77</xdr:col>
      <xdr:colOff>0</xdr:colOff>
      <xdr:row>1</xdr:row>
      <xdr:rowOff>0</xdr:rowOff>
    </xdr:from>
    <xdr:to>
      <xdr:col>77</xdr:col>
      <xdr:colOff>409320</xdr:colOff>
      <xdr:row>1</xdr:row>
      <xdr:rowOff>199800</xdr:rowOff>
    </xdr:to>
    <xdr:pic>
      <xdr:nvPicPr>
        <xdr:cNvPr id="6" name="image32.png" descr=""/>
        <xdr:cNvPicPr/>
      </xdr:nvPicPr>
      <xdr:blipFill>
        <a:blip r:embed="rId7"/>
        <a:stretch/>
      </xdr:blipFill>
      <xdr:spPr>
        <a:xfrm>
          <a:off x="79992720" y="285840"/>
          <a:ext cx="409320" cy="199800"/>
        </a:xfrm>
        <a:prstGeom prst="rect">
          <a:avLst/>
        </a:prstGeom>
        <a:noFill/>
        <a:ln w="0">
          <a:noFill/>
        </a:ln>
      </xdr:spPr>
    </xdr:pic>
    <xdr:clientData/>
  </xdr:twoCellAnchor>
  <xdr:twoCellAnchor editAs="oneCell">
    <xdr:from>
      <xdr:col>78</xdr:col>
      <xdr:colOff>0</xdr:colOff>
      <xdr:row>1</xdr:row>
      <xdr:rowOff>0</xdr:rowOff>
    </xdr:from>
    <xdr:to>
      <xdr:col>78</xdr:col>
      <xdr:colOff>409320</xdr:colOff>
      <xdr:row>1</xdr:row>
      <xdr:rowOff>199800</xdr:rowOff>
    </xdr:to>
    <xdr:pic>
      <xdr:nvPicPr>
        <xdr:cNvPr id="7" name="image1.png" descr=""/>
        <xdr:cNvPicPr/>
      </xdr:nvPicPr>
      <xdr:blipFill>
        <a:blip r:embed="rId8"/>
        <a:stretch/>
      </xdr:blipFill>
      <xdr:spPr>
        <a:xfrm>
          <a:off x="82160280" y="285840"/>
          <a:ext cx="409320" cy="199800"/>
        </a:xfrm>
        <a:prstGeom prst="rect">
          <a:avLst/>
        </a:prstGeom>
        <a:noFill/>
        <a:ln w="0">
          <a:noFill/>
        </a:ln>
      </xdr:spPr>
    </xdr:pic>
    <xdr:clientData/>
  </xdr:twoCellAnchor>
  <xdr:twoCellAnchor editAs="oneCell">
    <xdr:from>
      <xdr:col>79</xdr:col>
      <xdr:colOff>0</xdr:colOff>
      <xdr:row>1</xdr:row>
      <xdr:rowOff>0</xdr:rowOff>
    </xdr:from>
    <xdr:to>
      <xdr:col>79</xdr:col>
      <xdr:colOff>409320</xdr:colOff>
      <xdr:row>1</xdr:row>
      <xdr:rowOff>199800</xdr:rowOff>
    </xdr:to>
    <xdr:pic>
      <xdr:nvPicPr>
        <xdr:cNvPr id="8" name="image35.png" descr=""/>
        <xdr:cNvPicPr/>
      </xdr:nvPicPr>
      <xdr:blipFill>
        <a:blip r:embed="rId9"/>
        <a:stretch/>
      </xdr:blipFill>
      <xdr:spPr>
        <a:xfrm>
          <a:off x="84327480" y="285840"/>
          <a:ext cx="409320" cy="199800"/>
        </a:xfrm>
        <a:prstGeom prst="rect">
          <a:avLst/>
        </a:prstGeom>
        <a:noFill/>
        <a:ln w="0">
          <a:noFill/>
        </a:ln>
      </xdr:spPr>
    </xdr:pic>
    <xdr:clientData/>
  </xdr:twoCellAnchor>
  <xdr:twoCellAnchor editAs="oneCell">
    <xdr:from>
      <xdr:col>72</xdr:col>
      <xdr:colOff>0</xdr:colOff>
      <xdr:row>2</xdr:row>
      <xdr:rowOff>0</xdr:rowOff>
    </xdr:from>
    <xdr:to>
      <xdr:col>72</xdr:col>
      <xdr:colOff>409320</xdr:colOff>
      <xdr:row>2</xdr:row>
      <xdr:rowOff>199800</xdr:rowOff>
    </xdr:to>
    <xdr:pic>
      <xdr:nvPicPr>
        <xdr:cNvPr id="9" name="image3.png" descr=""/>
        <xdr:cNvPicPr/>
      </xdr:nvPicPr>
      <xdr:blipFill>
        <a:blip r:embed="rId10"/>
        <a:stretch/>
      </xdr:blipFill>
      <xdr:spPr>
        <a:xfrm>
          <a:off x="69156720" y="571680"/>
          <a:ext cx="409320" cy="199800"/>
        </a:xfrm>
        <a:prstGeom prst="rect">
          <a:avLst/>
        </a:prstGeom>
        <a:noFill/>
        <a:ln w="0">
          <a:noFill/>
        </a:ln>
      </xdr:spPr>
    </xdr:pic>
    <xdr:clientData/>
  </xdr:twoCellAnchor>
  <xdr:twoCellAnchor editAs="oneCell">
    <xdr:from>
      <xdr:col>73</xdr:col>
      <xdr:colOff>0</xdr:colOff>
      <xdr:row>2</xdr:row>
      <xdr:rowOff>0</xdr:rowOff>
    </xdr:from>
    <xdr:to>
      <xdr:col>73</xdr:col>
      <xdr:colOff>409320</xdr:colOff>
      <xdr:row>2</xdr:row>
      <xdr:rowOff>199800</xdr:rowOff>
    </xdr:to>
    <xdr:pic>
      <xdr:nvPicPr>
        <xdr:cNvPr id="10" name="image41.png" descr=""/>
        <xdr:cNvPicPr/>
      </xdr:nvPicPr>
      <xdr:blipFill>
        <a:blip r:embed="rId11"/>
        <a:stretch/>
      </xdr:blipFill>
      <xdr:spPr>
        <a:xfrm>
          <a:off x="71323920" y="571680"/>
          <a:ext cx="409320" cy="199800"/>
        </a:xfrm>
        <a:prstGeom prst="rect">
          <a:avLst/>
        </a:prstGeom>
        <a:noFill/>
        <a:ln w="0">
          <a:noFill/>
        </a:ln>
      </xdr:spPr>
    </xdr:pic>
    <xdr:clientData/>
  </xdr:twoCellAnchor>
  <xdr:twoCellAnchor editAs="oneCell">
    <xdr:from>
      <xdr:col>74</xdr:col>
      <xdr:colOff>0</xdr:colOff>
      <xdr:row>2</xdr:row>
      <xdr:rowOff>0</xdr:rowOff>
    </xdr:from>
    <xdr:to>
      <xdr:col>74</xdr:col>
      <xdr:colOff>409320</xdr:colOff>
      <xdr:row>2</xdr:row>
      <xdr:rowOff>199800</xdr:rowOff>
    </xdr:to>
    <xdr:pic>
      <xdr:nvPicPr>
        <xdr:cNvPr id="11" name="image37.png" descr=""/>
        <xdr:cNvPicPr/>
      </xdr:nvPicPr>
      <xdr:blipFill>
        <a:blip r:embed="rId12"/>
        <a:stretch/>
      </xdr:blipFill>
      <xdr:spPr>
        <a:xfrm>
          <a:off x="73491120" y="571680"/>
          <a:ext cx="409320" cy="199800"/>
        </a:xfrm>
        <a:prstGeom prst="rect">
          <a:avLst/>
        </a:prstGeom>
        <a:noFill/>
        <a:ln w="0">
          <a:noFill/>
        </a:ln>
      </xdr:spPr>
    </xdr:pic>
    <xdr:clientData/>
  </xdr:twoCellAnchor>
  <xdr:twoCellAnchor editAs="oneCell">
    <xdr:from>
      <xdr:col>75</xdr:col>
      <xdr:colOff>0</xdr:colOff>
      <xdr:row>2</xdr:row>
      <xdr:rowOff>0</xdr:rowOff>
    </xdr:from>
    <xdr:to>
      <xdr:col>75</xdr:col>
      <xdr:colOff>409320</xdr:colOff>
      <xdr:row>2</xdr:row>
      <xdr:rowOff>199800</xdr:rowOff>
    </xdr:to>
    <xdr:pic>
      <xdr:nvPicPr>
        <xdr:cNvPr id="12" name="image9.png" descr=""/>
        <xdr:cNvPicPr/>
      </xdr:nvPicPr>
      <xdr:blipFill>
        <a:blip r:embed="rId13"/>
        <a:stretch/>
      </xdr:blipFill>
      <xdr:spPr>
        <a:xfrm>
          <a:off x="75658320" y="571680"/>
          <a:ext cx="409320" cy="199800"/>
        </a:xfrm>
        <a:prstGeom prst="rect">
          <a:avLst/>
        </a:prstGeom>
        <a:noFill/>
        <a:ln w="0">
          <a:noFill/>
        </a:ln>
      </xdr:spPr>
    </xdr:pic>
    <xdr:clientData/>
  </xdr:twoCellAnchor>
  <xdr:twoCellAnchor editAs="oneCell">
    <xdr:from>
      <xdr:col>76</xdr:col>
      <xdr:colOff>0</xdr:colOff>
      <xdr:row>2</xdr:row>
      <xdr:rowOff>0</xdr:rowOff>
    </xdr:from>
    <xdr:to>
      <xdr:col>76</xdr:col>
      <xdr:colOff>409320</xdr:colOff>
      <xdr:row>2</xdr:row>
      <xdr:rowOff>199800</xdr:rowOff>
    </xdr:to>
    <xdr:pic>
      <xdr:nvPicPr>
        <xdr:cNvPr id="13" name="image2.png" descr=""/>
        <xdr:cNvPicPr/>
      </xdr:nvPicPr>
      <xdr:blipFill>
        <a:blip r:embed="rId14"/>
        <a:stretch/>
      </xdr:blipFill>
      <xdr:spPr>
        <a:xfrm>
          <a:off x="77825520" y="571680"/>
          <a:ext cx="409320" cy="199800"/>
        </a:xfrm>
        <a:prstGeom prst="rect">
          <a:avLst/>
        </a:prstGeom>
        <a:noFill/>
        <a:ln w="0">
          <a:noFill/>
        </a:ln>
      </xdr:spPr>
    </xdr:pic>
    <xdr:clientData/>
  </xdr:twoCellAnchor>
  <xdr:twoCellAnchor editAs="oneCell">
    <xdr:from>
      <xdr:col>77</xdr:col>
      <xdr:colOff>0</xdr:colOff>
      <xdr:row>2</xdr:row>
      <xdr:rowOff>0</xdr:rowOff>
    </xdr:from>
    <xdr:to>
      <xdr:col>77</xdr:col>
      <xdr:colOff>409320</xdr:colOff>
      <xdr:row>2</xdr:row>
      <xdr:rowOff>199800</xdr:rowOff>
    </xdr:to>
    <xdr:pic>
      <xdr:nvPicPr>
        <xdr:cNvPr id="14" name="image18.png" descr=""/>
        <xdr:cNvPicPr/>
      </xdr:nvPicPr>
      <xdr:blipFill>
        <a:blip r:embed="rId15"/>
        <a:stretch/>
      </xdr:blipFill>
      <xdr:spPr>
        <a:xfrm>
          <a:off x="79992720" y="571680"/>
          <a:ext cx="409320" cy="199800"/>
        </a:xfrm>
        <a:prstGeom prst="rect">
          <a:avLst/>
        </a:prstGeom>
        <a:noFill/>
        <a:ln w="0">
          <a:noFill/>
        </a:ln>
      </xdr:spPr>
    </xdr:pic>
    <xdr:clientData/>
  </xdr:twoCellAnchor>
  <xdr:twoCellAnchor editAs="oneCell">
    <xdr:from>
      <xdr:col>78</xdr:col>
      <xdr:colOff>0</xdr:colOff>
      <xdr:row>2</xdr:row>
      <xdr:rowOff>0</xdr:rowOff>
    </xdr:from>
    <xdr:to>
      <xdr:col>78</xdr:col>
      <xdr:colOff>409320</xdr:colOff>
      <xdr:row>2</xdr:row>
      <xdr:rowOff>199800</xdr:rowOff>
    </xdr:to>
    <xdr:pic>
      <xdr:nvPicPr>
        <xdr:cNvPr id="15" name="image43.png" descr=""/>
        <xdr:cNvPicPr/>
      </xdr:nvPicPr>
      <xdr:blipFill>
        <a:blip r:embed="rId16"/>
        <a:stretch/>
      </xdr:blipFill>
      <xdr:spPr>
        <a:xfrm>
          <a:off x="82160280" y="571680"/>
          <a:ext cx="409320" cy="199800"/>
        </a:xfrm>
        <a:prstGeom prst="rect">
          <a:avLst/>
        </a:prstGeom>
        <a:noFill/>
        <a:ln w="0">
          <a:noFill/>
        </a:ln>
      </xdr:spPr>
    </xdr:pic>
    <xdr:clientData/>
  </xdr:twoCellAnchor>
  <xdr:twoCellAnchor editAs="oneCell">
    <xdr:from>
      <xdr:col>79</xdr:col>
      <xdr:colOff>0</xdr:colOff>
      <xdr:row>2</xdr:row>
      <xdr:rowOff>0</xdr:rowOff>
    </xdr:from>
    <xdr:to>
      <xdr:col>79</xdr:col>
      <xdr:colOff>409320</xdr:colOff>
      <xdr:row>2</xdr:row>
      <xdr:rowOff>199800</xdr:rowOff>
    </xdr:to>
    <xdr:pic>
      <xdr:nvPicPr>
        <xdr:cNvPr id="16" name="image36.png" descr=""/>
        <xdr:cNvPicPr/>
      </xdr:nvPicPr>
      <xdr:blipFill>
        <a:blip r:embed="rId17"/>
        <a:stretch/>
      </xdr:blipFill>
      <xdr:spPr>
        <a:xfrm>
          <a:off x="84327480" y="571680"/>
          <a:ext cx="409320" cy="199800"/>
        </a:xfrm>
        <a:prstGeom prst="rect">
          <a:avLst/>
        </a:prstGeom>
        <a:noFill/>
        <a:ln w="0">
          <a:noFill/>
        </a:ln>
      </xdr:spPr>
    </xdr:pic>
    <xdr:clientData/>
  </xdr:twoCellAnchor>
  <xdr:twoCellAnchor editAs="oneCell">
    <xdr:from>
      <xdr:col>72</xdr:col>
      <xdr:colOff>0</xdr:colOff>
      <xdr:row>3</xdr:row>
      <xdr:rowOff>0</xdr:rowOff>
    </xdr:from>
    <xdr:to>
      <xdr:col>72</xdr:col>
      <xdr:colOff>409320</xdr:colOff>
      <xdr:row>3</xdr:row>
      <xdr:rowOff>199800</xdr:rowOff>
    </xdr:to>
    <xdr:pic>
      <xdr:nvPicPr>
        <xdr:cNvPr id="17" name="image53.png" descr=""/>
        <xdr:cNvPicPr/>
      </xdr:nvPicPr>
      <xdr:blipFill>
        <a:blip r:embed="rId18"/>
        <a:stretch/>
      </xdr:blipFill>
      <xdr:spPr>
        <a:xfrm>
          <a:off x="69156720" y="857160"/>
          <a:ext cx="409320" cy="199800"/>
        </a:xfrm>
        <a:prstGeom prst="rect">
          <a:avLst/>
        </a:prstGeom>
        <a:noFill/>
        <a:ln w="0">
          <a:noFill/>
        </a:ln>
      </xdr:spPr>
    </xdr:pic>
    <xdr:clientData/>
  </xdr:twoCellAnchor>
  <xdr:twoCellAnchor editAs="oneCell">
    <xdr:from>
      <xdr:col>73</xdr:col>
      <xdr:colOff>0</xdr:colOff>
      <xdr:row>3</xdr:row>
      <xdr:rowOff>0</xdr:rowOff>
    </xdr:from>
    <xdr:to>
      <xdr:col>73</xdr:col>
      <xdr:colOff>409320</xdr:colOff>
      <xdr:row>3</xdr:row>
      <xdr:rowOff>199800</xdr:rowOff>
    </xdr:to>
    <xdr:pic>
      <xdr:nvPicPr>
        <xdr:cNvPr id="18" name="image45.png" descr=""/>
        <xdr:cNvPicPr/>
      </xdr:nvPicPr>
      <xdr:blipFill>
        <a:blip r:embed="rId19"/>
        <a:stretch/>
      </xdr:blipFill>
      <xdr:spPr>
        <a:xfrm>
          <a:off x="71323920" y="857160"/>
          <a:ext cx="409320" cy="199800"/>
        </a:xfrm>
        <a:prstGeom prst="rect">
          <a:avLst/>
        </a:prstGeom>
        <a:noFill/>
        <a:ln w="0">
          <a:noFill/>
        </a:ln>
      </xdr:spPr>
    </xdr:pic>
    <xdr:clientData/>
  </xdr:twoCellAnchor>
  <xdr:twoCellAnchor editAs="oneCell">
    <xdr:from>
      <xdr:col>74</xdr:col>
      <xdr:colOff>0</xdr:colOff>
      <xdr:row>3</xdr:row>
      <xdr:rowOff>0</xdr:rowOff>
    </xdr:from>
    <xdr:to>
      <xdr:col>74</xdr:col>
      <xdr:colOff>409320</xdr:colOff>
      <xdr:row>3</xdr:row>
      <xdr:rowOff>199800</xdr:rowOff>
    </xdr:to>
    <xdr:pic>
      <xdr:nvPicPr>
        <xdr:cNvPr id="19" name="image12.png" descr=""/>
        <xdr:cNvPicPr/>
      </xdr:nvPicPr>
      <xdr:blipFill>
        <a:blip r:embed="rId20"/>
        <a:stretch/>
      </xdr:blipFill>
      <xdr:spPr>
        <a:xfrm>
          <a:off x="73491120" y="857160"/>
          <a:ext cx="409320" cy="199800"/>
        </a:xfrm>
        <a:prstGeom prst="rect">
          <a:avLst/>
        </a:prstGeom>
        <a:noFill/>
        <a:ln w="0">
          <a:noFill/>
        </a:ln>
      </xdr:spPr>
    </xdr:pic>
    <xdr:clientData/>
  </xdr:twoCellAnchor>
  <xdr:twoCellAnchor editAs="oneCell">
    <xdr:from>
      <xdr:col>75</xdr:col>
      <xdr:colOff>0</xdr:colOff>
      <xdr:row>3</xdr:row>
      <xdr:rowOff>0</xdr:rowOff>
    </xdr:from>
    <xdr:to>
      <xdr:col>75</xdr:col>
      <xdr:colOff>409320</xdr:colOff>
      <xdr:row>3</xdr:row>
      <xdr:rowOff>199800</xdr:rowOff>
    </xdr:to>
    <xdr:pic>
      <xdr:nvPicPr>
        <xdr:cNvPr id="20" name="image49.png" descr=""/>
        <xdr:cNvPicPr/>
      </xdr:nvPicPr>
      <xdr:blipFill>
        <a:blip r:embed="rId21"/>
        <a:stretch/>
      </xdr:blipFill>
      <xdr:spPr>
        <a:xfrm>
          <a:off x="75658320" y="857160"/>
          <a:ext cx="409320" cy="199800"/>
        </a:xfrm>
        <a:prstGeom prst="rect">
          <a:avLst/>
        </a:prstGeom>
        <a:noFill/>
        <a:ln w="0">
          <a:noFill/>
        </a:ln>
      </xdr:spPr>
    </xdr:pic>
    <xdr:clientData/>
  </xdr:twoCellAnchor>
  <xdr:twoCellAnchor editAs="oneCell">
    <xdr:from>
      <xdr:col>76</xdr:col>
      <xdr:colOff>0</xdr:colOff>
      <xdr:row>3</xdr:row>
      <xdr:rowOff>0</xdr:rowOff>
    </xdr:from>
    <xdr:to>
      <xdr:col>76</xdr:col>
      <xdr:colOff>409320</xdr:colOff>
      <xdr:row>3</xdr:row>
      <xdr:rowOff>199800</xdr:rowOff>
    </xdr:to>
    <xdr:pic>
      <xdr:nvPicPr>
        <xdr:cNvPr id="21" name="image6.png" descr=""/>
        <xdr:cNvPicPr/>
      </xdr:nvPicPr>
      <xdr:blipFill>
        <a:blip r:embed="rId22"/>
        <a:stretch/>
      </xdr:blipFill>
      <xdr:spPr>
        <a:xfrm>
          <a:off x="77825520" y="857160"/>
          <a:ext cx="409320" cy="199800"/>
        </a:xfrm>
        <a:prstGeom prst="rect">
          <a:avLst/>
        </a:prstGeom>
        <a:noFill/>
        <a:ln w="0">
          <a:noFill/>
        </a:ln>
      </xdr:spPr>
    </xdr:pic>
    <xdr:clientData/>
  </xdr:twoCellAnchor>
  <xdr:twoCellAnchor editAs="oneCell">
    <xdr:from>
      <xdr:col>77</xdr:col>
      <xdr:colOff>0</xdr:colOff>
      <xdr:row>3</xdr:row>
      <xdr:rowOff>0</xdr:rowOff>
    </xdr:from>
    <xdr:to>
      <xdr:col>77</xdr:col>
      <xdr:colOff>409320</xdr:colOff>
      <xdr:row>3</xdr:row>
      <xdr:rowOff>199800</xdr:rowOff>
    </xdr:to>
    <xdr:pic>
      <xdr:nvPicPr>
        <xdr:cNvPr id="22" name="image59.png" descr=""/>
        <xdr:cNvPicPr/>
      </xdr:nvPicPr>
      <xdr:blipFill>
        <a:blip r:embed="rId23"/>
        <a:stretch/>
      </xdr:blipFill>
      <xdr:spPr>
        <a:xfrm>
          <a:off x="79992720" y="857160"/>
          <a:ext cx="409320" cy="199800"/>
        </a:xfrm>
        <a:prstGeom prst="rect">
          <a:avLst/>
        </a:prstGeom>
        <a:noFill/>
        <a:ln w="0">
          <a:noFill/>
        </a:ln>
      </xdr:spPr>
    </xdr:pic>
    <xdr:clientData/>
  </xdr:twoCellAnchor>
  <xdr:twoCellAnchor editAs="oneCell">
    <xdr:from>
      <xdr:col>78</xdr:col>
      <xdr:colOff>0</xdr:colOff>
      <xdr:row>3</xdr:row>
      <xdr:rowOff>0</xdr:rowOff>
    </xdr:from>
    <xdr:to>
      <xdr:col>78</xdr:col>
      <xdr:colOff>409320</xdr:colOff>
      <xdr:row>3</xdr:row>
      <xdr:rowOff>199800</xdr:rowOff>
    </xdr:to>
    <xdr:pic>
      <xdr:nvPicPr>
        <xdr:cNvPr id="23" name="image66.png" descr=""/>
        <xdr:cNvPicPr/>
      </xdr:nvPicPr>
      <xdr:blipFill>
        <a:blip r:embed="rId24"/>
        <a:stretch/>
      </xdr:blipFill>
      <xdr:spPr>
        <a:xfrm>
          <a:off x="82160280" y="857160"/>
          <a:ext cx="409320" cy="199800"/>
        </a:xfrm>
        <a:prstGeom prst="rect">
          <a:avLst/>
        </a:prstGeom>
        <a:noFill/>
        <a:ln w="0">
          <a:noFill/>
        </a:ln>
      </xdr:spPr>
    </xdr:pic>
    <xdr:clientData/>
  </xdr:twoCellAnchor>
  <xdr:twoCellAnchor editAs="oneCell">
    <xdr:from>
      <xdr:col>79</xdr:col>
      <xdr:colOff>0</xdr:colOff>
      <xdr:row>3</xdr:row>
      <xdr:rowOff>0</xdr:rowOff>
    </xdr:from>
    <xdr:to>
      <xdr:col>79</xdr:col>
      <xdr:colOff>409320</xdr:colOff>
      <xdr:row>3</xdr:row>
      <xdr:rowOff>199800</xdr:rowOff>
    </xdr:to>
    <xdr:pic>
      <xdr:nvPicPr>
        <xdr:cNvPr id="24" name="image16.png" descr=""/>
        <xdr:cNvPicPr/>
      </xdr:nvPicPr>
      <xdr:blipFill>
        <a:blip r:embed="rId25"/>
        <a:stretch/>
      </xdr:blipFill>
      <xdr:spPr>
        <a:xfrm>
          <a:off x="84327480" y="857160"/>
          <a:ext cx="409320" cy="199800"/>
        </a:xfrm>
        <a:prstGeom prst="rect">
          <a:avLst/>
        </a:prstGeom>
        <a:noFill/>
        <a:ln w="0">
          <a:noFill/>
        </a:ln>
      </xdr:spPr>
    </xdr:pic>
    <xdr:clientData/>
  </xdr:twoCellAnchor>
  <xdr:twoCellAnchor editAs="oneCell">
    <xdr:from>
      <xdr:col>72</xdr:col>
      <xdr:colOff>0</xdr:colOff>
      <xdr:row>4</xdr:row>
      <xdr:rowOff>0</xdr:rowOff>
    </xdr:from>
    <xdr:to>
      <xdr:col>72</xdr:col>
      <xdr:colOff>313920</xdr:colOff>
      <xdr:row>4</xdr:row>
      <xdr:rowOff>199800</xdr:rowOff>
    </xdr:to>
    <xdr:pic>
      <xdr:nvPicPr>
        <xdr:cNvPr id="25" name="image48.png" descr=""/>
        <xdr:cNvPicPr/>
      </xdr:nvPicPr>
      <xdr:blipFill>
        <a:blip r:embed="rId26"/>
        <a:stretch/>
      </xdr:blipFill>
      <xdr:spPr>
        <a:xfrm>
          <a:off x="69156720" y="1143000"/>
          <a:ext cx="313920" cy="199800"/>
        </a:xfrm>
        <a:prstGeom prst="rect">
          <a:avLst/>
        </a:prstGeom>
        <a:noFill/>
        <a:ln w="0">
          <a:noFill/>
        </a:ln>
      </xdr:spPr>
    </xdr:pic>
    <xdr:clientData/>
  </xdr:twoCellAnchor>
  <xdr:twoCellAnchor editAs="oneCell">
    <xdr:from>
      <xdr:col>73</xdr:col>
      <xdr:colOff>0</xdr:colOff>
      <xdr:row>4</xdr:row>
      <xdr:rowOff>0</xdr:rowOff>
    </xdr:from>
    <xdr:to>
      <xdr:col>73</xdr:col>
      <xdr:colOff>313920</xdr:colOff>
      <xdr:row>4</xdr:row>
      <xdr:rowOff>199800</xdr:rowOff>
    </xdr:to>
    <xdr:pic>
      <xdr:nvPicPr>
        <xdr:cNvPr id="26" name="image63.png" descr=""/>
        <xdr:cNvPicPr/>
      </xdr:nvPicPr>
      <xdr:blipFill>
        <a:blip r:embed="rId27"/>
        <a:stretch/>
      </xdr:blipFill>
      <xdr:spPr>
        <a:xfrm>
          <a:off x="71323920" y="1143000"/>
          <a:ext cx="313920" cy="199800"/>
        </a:xfrm>
        <a:prstGeom prst="rect">
          <a:avLst/>
        </a:prstGeom>
        <a:noFill/>
        <a:ln w="0">
          <a:noFill/>
        </a:ln>
      </xdr:spPr>
    </xdr:pic>
    <xdr:clientData/>
  </xdr:twoCellAnchor>
  <xdr:twoCellAnchor editAs="oneCell">
    <xdr:from>
      <xdr:col>74</xdr:col>
      <xdr:colOff>0</xdr:colOff>
      <xdr:row>4</xdr:row>
      <xdr:rowOff>0</xdr:rowOff>
    </xdr:from>
    <xdr:to>
      <xdr:col>74</xdr:col>
      <xdr:colOff>313920</xdr:colOff>
      <xdr:row>4</xdr:row>
      <xdr:rowOff>199800</xdr:rowOff>
    </xdr:to>
    <xdr:pic>
      <xdr:nvPicPr>
        <xdr:cNvPr id="27" name="image4.png" descr=""/>
        <xdr:cNvPicPr/>
      </xdr:nvPicPr>
      <xdr:blipFill>
        <a:blip r:embed="rId28"/>
        <a:stretch/>
      </xdr:blipFill>
      <xdr:spPr>
        <a:xfrm>
          <a:off x="73491120" y="1143000"/>
          <a:ext cx="313920" cy="199800"/>
        </a:xfrm>
        <a:prstGeom prst="rect">
          <a:avLst/>
        </a:prstGeom>
        <a:noFill/>
        <a:ln w="0">
          <a:noFill/>
        </a:ln>
      </xdr:spPr>
    </xdr:pic>
    <xdr:clientData/>
  </xdr:twoCellAnchor>
  <xdr:twoCellAnchor editAs="oneCell">
    <xdr:from>
      <xdr:col>75</xdr:col>
      <xdr:colOff>0</xdr:colOff>
      <xdr:row>4</xdr:row>
      <xdr:rowOff>0</xdr:rowOff>
    </xdr:from>
    <xdr:to>
      <xdr:col>75</xdr:col>
      <xdr:colOff>313920</xdr:colOff>
      <xdr:row>4</xdr:row>
      <xdr:rowOff>199800</xdr:rowOff>
    </xdr:to>
    <xdr:pic>
      <xdr:nvPicPr>
        <xdr:cNvPr id="28" name="image47.png" descr=""/>
        <xdr:cNvPicPr/>
      </xdr:nvPicPr>
      <xdr:blipFill>
        <a:blip r:embed="rId29"/>
        <a:stretch/>
      </xdr:blipFill>
      <xdr:spPr>
        <a:xfrm>
          <a:off x="75658320" y="1143000"/>
          <a:ext cx="313920" cy="199800"/>
        </a:xfrm>
        <a:prstGeom prst="rect">
          <a:avLst/>
        </a:prstGeom>
        <a:noFill/>
        <a:ln w="0">
          <a:noFill/>
        </a:ln>
      </xdr:spPr>
    </xdr:pic>
    <xdr:clientData/>
  </xdr:twoCellAnchor>
  <xdr:twoCellAnchor editAs="oneCell">
    <xdr:from>
      <xdr:col>76</xdr:col>
      <xdr:colOff>0</xdr:colOff>
      <xdr:row>4</xdr:row>
      <xdr:rowOff>0</xdr:rowOff>
    </xdr:from>
    <xdr:to>
      <xdr:col>76</xdr:col>
      <xdr:colOff>313920</xdr:colOff>
      <xdr:row>4</xdr:row>
      <xdr:rowOff>199800</xdr:rowOff>
    </xdr:to>
    <xdr:pic>
      <xdr:nvPicPr>
        <xdr:cNvPr id="29" name="image51.png" descr=""/>
        <xdr:cNvPicPr/>
      </xdr:nvPicPr>
      <xdr:blipFill>
        <a:blip r:embed="rId30"/>
        <a:stretch/>
      </xdr:blipFill>
      <xdr:spPr>
        <a:xfrm>
          <a:off x="77825520" y="1143000"/>
          <a:ext cx="313920" cy="199800"/>
        </a:xfrm>
        <a:prstGeom prst="rect">
          <a:avLst/>
        </a:prstGeom>
        <a:noFill/>
        <a:ln w="0">
          <a:noFill/>
        </a:ln>
      </xdr:spPr>
    </xdr:pic>
    <xdr:clientData/>
  </xdr:twoCellAnchor>
  <xdr:twoCellAnchor editAs="oneCell">
    <xdr:from>
      <xdr:col>77</xdr:col>
      <xdr:colOff>0</xdr:colOff>
      <xdr:row>4</xdr:row>
      <xdr:rowOff>0</xdr:rowOff>
    </xdr:from>
    <xdr:to>
      <xdr:col>77</xdr:col>
      <xdr:colOff>313920</xdr:colOff>
      <xdr:row>4</xdr:row>
      <xdr:rowOff>199800</xdr:rowOff>
    </xdr:to>
    <xdr:pic>
      <xdr:nvPicPr>
        <xdr:cNvPr id="30" name="image10.png" descr=""/>
        <xdr:cNvPicPr/>
      </xdr:nvPicPr>
      <xdr:blipFill>
        <a:blip r:embed="rId31"/>
        <a:stretch/>
      </xdr:blipFill>
      <xdr:spPr>
        <a:xfrm>
          <a:off x="79992720" y="1143000"/>
          <a:ext cx="313920" cy="199800"/>
        </a:xfrm>
        <a:prstGeom prst="rect">
          <a:avLst/>
        </a:prstGeom>
        <a:noFill/>
        <a:ln w="0">
          <a:noFill/>
        </a:ln>
      </xdr:spPr>
    </xdr:pic>
    <xdr:clientData/>
  </xdr:twoCellAnchor>
  <xdr:twoCellAnchor editAs="oneCell">
    <xdr:from>
      <xdr:col>78</xdr:col>
      <xdr:colOff>0</xdr:colOff>
      <xdr:row>4</xdr:row>
      <xdr:rowOff>0</xdr:rowOff>
    </xdr:from>
    <xdr:to>
      <xdr:col>78</xdr:col>
      <xdr:colOff>313920</xdr:colOff>
      <xdr:row>4</xdr:row>
      <xdr:rowOff>199800</xdr:rowOff>
    </xdr:to>
    <xdr:pic>
      <xdr:nvPicPr>
        <xdr:cNvPr id="31" name="image64.png" descr=""/>
        <xdr:cNvPicPr/>
      </xdr:nvPicPr>
      <xdr:blipFill>
        <a:blip r:embed="rId32"/>
        <a:stretch/>
      </xdr:blipFill>
      <xdr:spPr>
        <a:xfrm>
          <a:off x="82160280" y="1143000"/>
          <a:ext cx="313920" cy="199800"/>
        </a:xfrm>
        <a:prstGeom prst="rect">
          <a:avLst/>
        </a:prstGeom>
        <a:noFill/>
        <a:ln w="0">
          <a:noFill/>
        </a:ln>
      </xdr:spPr>
    </xdr:pic>
    <xdr:clientData/>
  </xdr:twoCellAnchor>
  <xdr:twoCellAnchor editAs="oneCell">
    <xdr:from>
      <xdr:col>79</xdr:col>
      <xdr:colOff>0</xdr:colOff>
      <xdr:row>4</xdr:row>
      <xdr:rowOff>0</xdr:rowOff>
    </xdr:from>
    <xdr:to>
      <xdr:col>79</xdr:col>
      <xdr:colOff>313920</xdr:colOff>
      <xdr:row>4</xdr:row>
      <xdr:rowOff>199800</xdr:rowOff>
    </xdr:to>
    <xdr:pic>
      <xdr:nvPicPr>
        <xdr:cNvPr id="32" name="image129.png" descr=""/>
        <xdr:cNvPicPr/>
      </xdr:nvPicPr>
      <xdr:blipFill>
        <a:blip r:embed="rId33"/>
        <a:stretch/>
      </xdr:blipFill>
      <xdr:spPr>
        <a:xfrm>
          <a:off x="84327480" y="1143000"/>
          <a:ext cx="313920" cy="199800"/>
        </a:xfrm>
        <a:prstGeom prst="rect">
          <a:avLst/>
        </a:prstGeom>
        <a:noFill/>
        <a:ln w="0">
          <a:noFill/>
        </a:ln>
      </xdr:spPr>
    </xdr:pic>
    <xdr:clientData/>
  </xdr:twoCellAnchor>
  <xdr:twoCellAnchor editAs="oneCell">
    <xdr:from>
      <xdr:col>72</xdr:col>
      <xdr:colOff>0</xdr:colOff>
      <xdr:row>5</xdr:row>
      <xdr:rowOff>0</xdr:rowOff>
    </xdr:from>
    <xdr:to>
      <xdr:col>72</xdr:col>
      <xdr:colOff>352080</xdr:colOff>
      <xdr:row>5</xdr:row>
      <xdr:rowOff>199800</xdr:rowOff>
    </xdr:to>
    <xdr:pic>
      <xdr:nvPicPr>
        <xdr:cNvPr id="33" name="image56.png" descr=""/>
        <xdr:cNvPicPr/>
      </xdr:nvPicPr>
      <xdr:blipFill>
        <a:blip r:embed="rId34"/>
        <a:stretch/>
      </xdr:blipFill>
      <xdr:spPr>
        <a:xfrm>
          <a:off x="69156720" y="1428840"/>
          <a:ext cx="352080" cy="199800"/>
        </a:xfrm>
        <a:prstGeom prst="rect">
          <a:avLst/>
        </a:prstGeom>
        <a:noFill/>
        <a:ln w="0">
          <a:noFill/>
        </a:ln>
      </xdr:spPr>
    </xdr:pic>
    <xdr:clientData/>
  </xdr:twoCellAnchor>
  <xdr:twoCellAnchor editAs="oneCell">
    <xdr:from>
      <xdr:col>73</xdr:col>
      <xdr:colOff>0</xdr:colOff>
      <xdr:row>5</xdr:row>
      <xdr:rowOff>0</xdr:rowOff>
    </xdr:from>
    <xdr:to>
      <xdr:col>73</xdr:col>
      <xdr:colOff>352080</xdr:colOff>
      <xdr:row>5</xdr:row>
      <xdr:rowOff>199800</xdr:rowOff>
    </xdr:to>
    <xdr:pic>
      <xdr:nvPicPr>
        <xdr:cNvPr id="34" name="image58.png" descr=""/>
        <xdr:cNvPicPr/>
      </xdr:nvPicPr>
      <xdr:blipFill>
        <a:blip r:embed="rId35"/>
        <a:stretch/>
      </xdr:blipFill>
      <xdr:spPr>
        <a:xfrm>
          <a:off x="71323920" y="1428840"/>
          <a:ext cx="352080" cy="199800"/>
        </a:xfrm>
        <a:prstGeom prst="rect">
          <a:avLst/>
        </a:prstGeom>
        <a:noFill/>
        <a:ln w="0">
          <a:noFill/>
        </a:ln>
      </xdr:spPr>
    </xdr:pic>
    <xdr:clientData/>
  </xdr:twoCellAnchor>
  <xdr:twoCellAnchor editAs="oneCell">
    <xdr:from>
      <xdr:col>74</xdr:col>
      <xdr:colOff>0</xdr:colOff>
      <xdr:row>5</xdr:row>
      <xdr:rowOff>0</xdr:rowOff>
    </xdr:from>
    <xdr:to>
      <xdr:col>74</xdr:col>
      <xdr:colOff>352080</xdr:colOff>
      <xdr:row>5</xdr:row>
      <xdr:rowOff>199800</xdr:rowOff>
    </xdr:to>
    <xdr:pic>
      <xdr:nvPicPr>
        <xdr:cNvPr id="35" name="image55.png" descr=""/>
        <xdr:cNvPicPr/>
      </xdr:nvPicPr>
      <xdr:blipFill>
        <a:blip r:embed="rId36"/>
        <a:stretch/>
      </xdr:blipFill>
      <xdr:spPr>
        <a:xfrm>
          <a:off x="73491120" y="1428840"/>
          <a:ext cx="352080" cy="199800"/>
        </a:xfrm>
        <a:prstGeom prst="rect">
          <a:avLst/>
        </a:prstGeom>
        <a:noFill/>
        <a:ln w="0">
          <a:noFill/>
        </a:ln>
      </xdr:spPr>
    </xdr:pic>
    <xdr:clientData/>
  </xdr:twoCellAnchor>
  <xdr:twoCellAnchor editAs="oneCell">
    <xdr:from>
      <xdr:col>75</xdr:col>
      <xdr:colOff>0</xdr:colOff>
      <xdr:row>5</xdr:row>
      <xdr:rowOff>0</xdr:rowOff>
    </xdr:from>
    <xdr:to>
      <xdr:col>75</xdr:col>
      <xdr:colOff>352080</xdr:colOff>
      <xdr:row>5</xdr:row>
      <xdr:rowOff>199800</xdr:rowOff>
    </xdr:to>
    <xdr:pic>
      <xdr:nvPicPr>
        <xdr:cNvPr id="36" name="image23.png" descr=""/>
        <xdr:cNvPicPr/>
      </xdr:nvPicPr>
      <xdr:blipFill>
        <a:blip r:embed="rId37"/>
        <a:stretch/>
      </xdr:blipFill>
      <xdr:spPr>
        <a:xfrm>
          <a:off x="75658320" y="1428840"/>
          <a:ext cx="352080" cy="199800"/>
        </a:xfrm>
        <a:prstGeom prst="rect">
          <a:avLst/>
        </a:prstGeom>
        <a:noFill/>
        <a:ln w="0">
          <a:noFill/>
        </a:ln>
      </xdr:spPr>
    </xdr:pic>
    <xdr:clientData/>
  </xdr:twoCellAnchor>
  <xdr:twoCellAnchor editAs="oneCell">
    <xdr:from>
      <xdr:col>76</xdr:col>
      <xdr:colOff>0</xdr:colOff>
      <xdr:row>5</xdr:row>
      <xdr:rowOff>0</xdr:rowOff>
    </xdr:from>
    <xdr:to>
      <xdr:col>76</xdr:col>
      <xdr:colOff>352080</xdr:colOff>
      <xdr:row>5</xdr:row>
      <xdr:rowOff>199800</xdr:rowOff>
    </xdr:to>
    <xdr:pic>
      <xdr:nvPicPr>
        <xdr:cNvPr id="37" name="image39.png" descr=""/>
        <xdr:cNvPicPr/>
      </xdr:nvPicPr>
      <xdr:blipFill>
        <a:blip r:embed="rId38"/>
        <a:stretch/>
      </xdr:blipFill>
      <xdr:spPr>
        <a:xfrm>
          <a:off x="77825520" y="1428840"/>
          <a:ext cx="352080" cy="199800"/>
        </a:xfrm>
        <a:prstGeom prst="rect">
          <a:avLst/>
        </a:prstGeom>
        <a:noFill/>
        <a:ln w="0">
          <a:noFill/>
        </a:ln>
      </xdr:spPr>
    </xdr:pic>
    <xdr:clientData/>
  </xdr:twoCellAnchor>
  <xdr:twoCellAnchor editAs="oneCell">
    <xdr:from>
      <xdr:col>77</xdr:col>
      <xdr:colOff>0</xdr:colOff>
      <xdr:row>5</xdr:row>
      <xdr:rowOff>0</xdr:rowOff>
    </xdr:from>
    <xdr:to>
      <xdr:col>77</xdr:col>
      <xdr:colOff>352080</xdr:colOff>
      <xdr:row>5</xdr:row>
      <xdr:rowOff>199800</xdr:rowOff>
    </xdr:to>
    <xdr:pic>
      <xdr:nvPicPr>
        <xdr:cNvPr id="38" name="image14.png" descr=""/>
        <xdr:cNvPicPr/>
      </xdr:nvPicPr>
      <xdr:blipFill>
        <a:blip r:embed="rId39"/>
        <a:stretch/>
      </xdr:blipFill>
      <xdr:spPr>
        <a:xfrm>
          <a:off x="79992720" y="1428840"/>
          <a:ext cx="352080" cy="199800"/>
        </a:xfrm>
        <a:prstGeom prst="rect">
          <a:avLst/>
        </a:prstGeom>
        <a:noFill/>
        <a:ln w="0">
          <a:noFill/>
        </a:ln>
      </xdr:spPr>
    </xdr:pic>
    <xdr:clientData/>
  </xdr:twoCellAnchor>
  <xdr:twoCellAnchor editAs="oneCell">
    <xdr:from>
      <xdr:col>78</xdr:col>
      <xdr:colOff>0</xdr:colOff>
      <xdr:row>5</xdr:row>
      <xdr:rowOff>0</xdr:rowOff>
    </xdr:from>
    <xdr:to>
      <xdr:col>78</xdr:col>
      <xdr:colOff>352080</xdr:colOff>
      <xdr:row>5</xdr:row>
      <xdr:rowOff>199800</xdr:rowOff>
    </xdr:to>
    <xdr:pic>
      <xdr:nvPicPr>
        <xdr:cNvPr id="39" name="image13.png" descr=""/>
        <xdr:cNvPicPr/>
      </xdr:nvPicPr>
      <xdr:blipFill>
        <a:blip r:embed="rId40"/>
        <a:stretch/>
      </xdr:blipFill>
      <xdr:spPr>
        <a:xfrm>
          <a:off x="82160280" y="1428840"/>
          <a:ext cx="352080" cy="199800"/>
        </a:xfrm>
        <a:prstGeom prst="rect">
          <a:avLst/>
        </a:prstGeom>
        <a:noFill/>
        <a:ln w="0">
          <a:noFill/>
        </a:ln>
      </xdr:spPr>
    </xdr:pic>
    <xdr:clientData/>
  </xdr:twoCellAnchor>
  <xdr:twoCellAnchor editAs="oneCell">
    <xdr:from>
      <xdr:col>79</xdr:col>
      <xdr:colOff>0</xdr:colOff>
      <xdr:row>5</xdr:row>
      <xdr:rowOff>0</xdr:rowOff>
    </xdr:from>
    <xdr:to>
      <xdr:col>79</xdr:col>
      <xdr:colOff>352080</xdr:colOff>
      <xdr:row>5</xdr:row>
      <xdr:rowOff>199800</xdr:rowOff>
    </xdr:to>
    <xdr:pic>
      <xdr:nvPicPr>
        <xdr:cNvPr id="40" name="image74.png" descr=""/>
        <xdr:cNvPicPr/>
      </xdr:nvPicPr>
      <xdr:blipFill>
        <a:blip r:embed="rId41"/>
        <a:stretch/>
      </xdr:blipFill>
      <xdr:spPr>
        <a:xfrm>
          <a:off x="84327480" y="1428840"/>
          <a:ext cx="352080" cy="199800"/>
        </a:xfrm>
        <a:prstGeom prst="rect">
          <a:avLst/>
        </a:prstGeom>
        <a:noFill/>
        <a:ln w="0">
          <a:noFill/>
        </a:ln>
      </xdr:spPr>
    </xdr:pic>
    <xdr:clientData/>
  </xdr:twoCellAnchor>
  <xdr:twoCellAnchor editAs="oneCell">
    <xdr:from>
      <xdr:col>72</xdr:col>
      <xdr:colOff>0</xdr:colOff>
      <xdr:row>6</xdr:row>
      <xdr:rowOff>0</xdr:rowOff>
    </xdr:from>
    <xdr:to>
      <xdr:col>72</xdr:col>
      <xdr:colOff>275760</xdr:colOff>
      <xdr:row>6</xdr:row>
      <xdr:rowOff>199800</xdr:rowOff>
    </xdr:to>
    <xdr:pic>
      <xdr:nvPicPr>
        <xdr:cNvPr id="41" name="image17.png" descr=""/>
        <xdr:cNvPicPr/>
      </xdr:nvPicPr>
      <xdr:blipFill>
        <a:blip r:embed="rId42"/>
        <a:stretch/>
      </xdr:blipFill>
      <xdr:spPr>
        <a:xfrm>
          <a:off x="69156720" y="1714680"/>
          <a:ext cx="275760" cy="199800"/>
        </a:xfrm>
        <a:prstGeom prst="rect">
          <a:avLst/>
        </a:prstGeom>
        <a:noFill/>
        <a:ln w="0">
          <a:noFill/>
        </a:ln>
      </xdr:spPr>
    </xdr:pic>
    <xdr:clientData/>
  </xdr:twoCellAnchor>
  <xdr:twoCellAnchor editAs="oneCell">
    <xdr:from>
      <xdr:col>73</xdr:col>
      <xdr:colOff>0</xdr:colOff>
      <xdr:row>6</xdr:row>
      <xdr:rowOff>0</xdr:rowOff>
    </xdr:from>
    <xdr:to>
      <xdr:col>73</xdr:col>
      <xdr:colOff>275760</xdr:colOff>
      <xdr:row>6</xdr:row>
      <xdr:rowOff>199800</xdr:rowOff>
    </xdr:to>
    <xdr:pic>
      <xdr:nvPicPr>
        <xdr:cNvPr id="42" name="image54.png" descr=""/>
        <xdr:cNvPicPr/>
      </xdr:nvPicPr>
      <xdr:blipFill>
        <a:blip r:embed="rId43"/>
        <a:stretch/>
      </xdr:blipFill>
      <xdr:spPr>
        <a:xfrm>
          <a:off x="71323920" y="1714680"/>
          <a:ext cx="275760" cy="199800"/>
        </a:xfrm>
        <a:prstGeom prst="rect">
          <a:avLst/>
        </a:prstGeom>
        <a:noFill/>
        <a:ln w="0">
          <a:noFill/>
        </a:ln>
      </xdr:spPr>
    </xdr:pic>
    <xdr:clientData/>
  </xdr:twoCellAnchor>
  <xdr:twoCellAnchor editAs="oneCell">
    <xdr:from>
      <xdr:col>74</xdr:col>
      <xdr:colOff>0</xdr:colOff>
      <xdr:row>6</xdr:row>
      <xdr:rowOff>0</xdr:rowOff>
    </xdr:from>
    <xdr:to>
      <xdr:col>74</xdr:col>
      <xdr:colOff>275760</xdr:colOff>
      <xdr:row>6</xdr:row>
      <xdr:rowOff>199800</xdr:rowOff>
    </xdr:to>
    <xdr:pic>
      <xdr:nvPicPr>
        <xdr:cNvPr id="43" name="image125.png" descr=""/>
        <xdr:cNvPicPr/>
      </xdr:nvPicPr>
      <xdr:blipFill>
        <a:blip r:embed="rId44"/>
        <a:stretch/>
      </xdr:blipFill>
      <xdr:spPr>
        <a:xfrm>
          <a:off x="73491120" y="1714680"/>
          <a:ext cx="275760" cy="199800"/>
        </a:xfrm>
        <a:prstGeom prst="rect">
          <a:avLst/>
        </a:prstGeom>
        <a:noFill/>
        <a:ln w="0">
          <a:noFill/>
        </a:ln>
      </xdr:spPr>
    </xdr:pic>
    <xdr:clientData/>
  </xdr:twoCellAnchor>
  <xdr:twoCellAnchor editAs="oneCell">
    <xdr:from>
      <xdr:col>75</xdr:col>
      <xdr:colOff>0</xdr:colOff>
      <xdr:row>6</xdr:row>
      <xdr:rowOff>0</xdr:rowOff>
    </xdr:from>
    <xdr:to>
      <xdr:col>75</xdr:col>
      <xdr:colOff>275760</xdr:colOff>
      <xdr:row>6</xdr:row>
      <xdr:rowOff>199800</xdr:rowOff>
    </xdr:to>
    <xdr:pic>
      <xdr:nvPicPr>
        <xdr:cNvPr id="44" name="image46.png" descr=""/>
        <xdr:cNvPicPr/>
      </xdr:nvPicPr>
      <xdr:blipFill>
        <a:blip r:embed="rId45"/>
        <a:stretch/>
      </xdr:blipFill>
      <xdr:spPr>
        <a:xfrm>
          <a:off x="75658320" y="1714680"/>
          <a:ext cx="275760" cy="199800"/>
        </a:xfrm>
        <a:prstGeom prst="rect">
          <a:avLst/>
        </a:prstGeom>
        <a:noFill/>
        <a:ln w="0">
          <a:noFill/>
        </a:ln>
      </xdr:spPr>
    </xdr:pic>
    <xdr:clientData/>
  </xdr:twoCellAnchor>
  <xdr:twoCellAnchor editAs="oneCell">
    <xdr:from>
      <xdr:col>76</xdr:col>
      <xdr:colOff>0</xdr:colOff>
      <xdr:row>6</xdr:row>
      <xdr:rowOff>0</xdr:rowOff>
    </xdr:from>
    <xdr:to>
      <xdr:col>76</xdr:col>
      <xdr:colOff>275760</xdr:colOff>
      <xdr:row>6</xdr:row>
      <xdr:rowOff>199800</xdr:rowOff>
    </xdr:to>
    <xdr:pic>
      <xdr:nvPicPr>
        <xdr:cNvPr id="45" name="image68.png" descr=""/>
        <xdr:cNvPicPr/>
      </xdr:nvPicPr>
      <xdr:blipFill>
        <a:blip r:embed="rId46"/>
        <a:stretch/>
      </xdr:blipFill>
      <xdr:spPr>
        <a:xfrm>
          <a:off x="77825520" y="1714680"/>
          <a:ext cx="275760" cy="199800"/>
        </a:xfrm>
        <a:prstGeom prst="rect">
          <a:avLst/>
        </a:prstGeom>
        <a:noFill/>
        <a:ln w="0">
          <a:noFill/>
        </a:ln>
      </xdr:spPr>
    </xdr:pic>
    <xdr:clientData/>
  </xdr:twoCellAnchor>
  <xdr:twoCellAnchor editAs="oneCell">
    <xdr:from>
      <xdr:col>77</xdr:col>
      <xdr:colOff>0</xdr:colOff>
      <xdr:row>6</xdr:row>
      <xdr:rowOff>0</xdr:rowOff>
    </xdr:from>
    <xdr:to>
      <xdr:col>77</xdr:col>
      <xdr:colOff>275760</xdr:colOff>
      <xdr:row>6</xdr:row>
      <xdr:rowOff>199800</xdr:rowOff>
    </xdr:to>
    <xdr:pic>
      <xdr:nvPicPr>
        <xdr:cNvPr id="46" name="image142.png" descr=""/>
        <xdr:cNvPicPr/>
      </xdr:nvPicPr>
      <xdr:blipFill>
        <a:blip r:embed="rId47"/>
        <a:stretch/>
      </xdr:blipFill>
      <xdr:spPr>
        <a:xfrm>
          <a:off x="79992720" y="1714680"/>
          <a:ext cx="275760" cy="199800"/>
        </a:xfrm>
        <a:prstGeom prst="rect">
          <a:avLst/>
        </a:prstGeom>
        <a:noFill/>
        <a:ln w="0">
          <a:noFill/>
        </a:ln>
      </xdr:spPr>
    </xdr:pic>
    <xdr:clientData/>
  </xdr:twoCellAnchor>
  <xdr:twoCellAnchor editAs="oneCell">
    <xdr:from>
      <xdr:col>78</xdr:col>
      <xdr:colOff>0</xdr:colOff>
      <xdr:row>6</xdr:row>
      <xdr:rowOff>0</xdr:rowOff>
    </xdr:from>
    <xdr:to>
      <xdr:col>78</xdr:col>
      <xdr:colOff>275760</xdr:colOff>
      <xdr:row>6</xdr:row>
      <xdr:rowOff>199800</xdr:rowOff>
    </xdr:to>
    <xdr:pic>
      <xdr:nvPicPr>
        <xdr:cNvPr id="47" name="image65.png" descr=""/>
        <xdr:cNvPicPr/>
      </xdr:nvPicPr>
      <xdr:blipFill>
        <a:blip r:embed="rId48"/>
        <a:stretch/>
      </xdr:blipFill>
      <xdr:spPr>
        <a:xfrm>
          <a:off x="82160280" y="1714680"/>
          <a:ext cx="275760" cy="199800"/>
        </a:xfrm>
        <a:prstGeom prst="rect">
          <a:avLst/>
        </a:prstGeom>
        <a:noFill/>
        <a:ln w="0">
          <a:noFill/>
        </a:ln>
      </xdr:spPr>
    </xdr:pic>
    <xdr:clientData/>
  </xdr:twoCellAnchor>
  <xdr:twoCellAnchor editAs="oneCell">
    <xdr:from>
      <xdr:col>79</xdr:col>
      <xdr:colOff>0</xdr:colOff>
      <xdr:row>6</xdr:row>
      <xdr:rowOff>0</xdr:rowOff>
    </xdr:from>
    <xdr:to>
      <xdr:col>79</xdr:col>
      <xdr:colOff>275760</xdr:colOff>
      <xdr:row>6</xdr:row>
      <xdr:rowOff>199800</xdr:rowOff>
    </xdr:to>
    <xdr:pic>
      <xdr:nvPicPr>
        <xdr:cNvPr id="48" name="image30.png" descr=""/>
        <xdr:cNvPicPr/>
      </xdr:nvPicPr>
      <xdr:blipFill>
        <a:blip r:embed="rId49"/>
        <a:stretch/>
      </xdr:blipFill>
      <xdr:spPr>
        <a:xfrm>
          <a:off x="84327480" y="1714680"/>
          <a:ext cx="275760" cy="199800"/>
        </a:xfrm>
        <a:prstGeom prst="rect">
          <a:avLst/>
        </a:prstGeom>
        <a:noFill/>
        <a:ln w="0">
          <a:noFill/>
        </a:ln>
      </xdr:spPr>
    </xdr:pic>
    <xdr:clientData/>
  </xdr:twoCellAnchor>
  <xdr:twoCellAnchor editAs="oneCell">
    <xdr:from>
      <xdr:col>72</xdr:col>
      <xdr:colOff>0</xdr:colOff>
      <xdr:row>7</xdr:row>
      <xdr:rowOff>0</xdr:rowOff>
    </xdr:from>
    <xdr:to>
      <xdr:col>72</xdr:col>
      <xdr:colOff>304560</xdr:colOff>
      <xdr:row>7</xdr:row>
      <xdr:rowOff>199800</xdr:rowOff>
    </xdr:to>
    <xdr:pic>
      <xdr:nvPicPr>
        <xdr:cNvPr id="49" name="image26.png" descr=""/>
        <xdr:cNvPicPr/>
      </xdr:nvPicPr>
      <xdr:blipFill>
        <a:blip r:embed="rId50"/>
        <a:stretch/>
      </xdr:blipFill>
      <xdr:spPr>
        <a:xfrm>
          <a:off x="69156720" y="2000160"/>
          <a:ext cx="304560" cy="199800"/>
        </a:xfrm>
        <a:prstGeom prst="rect">
          <a:avLst/>
        </a:prstGeom>
        <a:noFill/>
        <a:ln w="0">
          <a:noFill/>
        </a:ln>
      </xdr:spPr>
    </xdr:pic>
    <xdr:clientData/>
  </xdr:twoCellAnchor>
  <xdr:twoCellAnchor editAs="oneCell">
    <xdr:from>
      <xdr:col>73</xdr:col>
      <xdr:colOff>0</xdr:colOff>
      <xdr:row>7</xdr:row>
      <xdr:rowOff>0</xdr:rowOff>
    </xdr:from>
    <xdr:to>
      <xdr:col>73</xdr:col>
      <xdr:colOff>304560</xdr:colOff>
      <xdr:row>7</xdr:row>
      <xdr:rowOff>199800</xdr:rowOff>
    </xdr:to>
    <xdr:pic>
      <xdr:nvPicPr>
        <xdr:cNvPr id="50" name="image20.png" descr=""/>
        <xdr:cNvPicPr/>
      </xdr:nvPicPr>
      <xdr:blipFill>
        <a:blip r:embed="rId51"/>
        <a:stretch/>
      </xdr:blipFill>
      <xdr:spPr>
        <a:xfrm>
          <a:off x="71323920" y="2000160"/>
          <a:ext cx="304560" cy="199800"/>
        </a:xfrm>
        <a:prstGeom prst="rect">
          <a:avLst/>
        </a:prstGeom>
        <a:noFill/>
        <a:ln w="0">
          <a:noFill/>
        </a:ln>
      </xdr:spPr>
    </xdr:pic>
    <xdr:clientData/>
  </xdr:twoCellAnchor>
  <xdr:twoCellAnchor editAs="oneCell">
    <xdr:from>
      <xdr:col>74</xdr:col>
      <xdr:colOff>0</xdr:colOff>
      <xdr:row>7</xdr:row>
      <xdr:rowOff>0</xdr:rowOff>
    </xdr:from>
    <xdr:to>
      <xdr:col>74</xdr:col>
      <xdr:colOff>304560</xdr:colOff>
      <xdr:row>7</xdr:row>
      <xdr:rowOff>199800</xdr:rowOff>
    </xdr:to>
    <xdr:pic>
      <xdr:nvPicPr>
        <xdr:cNvPr id="51" name="image71.png" descr=""/>
        <xdr:cNvPicPr/>
      </xdr:nvPicPr>
      <xdr:blipFill>
        <a:blip r:embed="rId52"/>
        <a:stretch/>
      </xdr:blipFill>
      <xdr:spPr>
        <a:xfrm>
          <a:off x="73491120" y="2000160"/>
          <a:ext cx="304560" cy="199800"/>
        </a:xfrm>
        <a:prstGeom prst="rect">
          <a:avLst/>
        </a:prstGeom>
        <a:noFill/>
        <a:ln w="0">
          <a:noFill/>
        </a:ln>
      </xdr:spPr>
    </xdr:pic>
    <xdr:clientData/>
  </xdr:twoCellAnchor>
  <xdr:twoCellAnchor editAs="oneCell">
    <xdr:from>
      <xdr:col>75</xdr:col>
      <xdr:colOff>0</xdr:colOff>
      <xdr:row>7</xdr:row>
      <xdr:rowOff>0</xdr:rowOff>
    </xdr:from>
    <xdr:to>
      <xdr:col>75</xdr:col>
      <xdr:colOff>304560</xdr:colOff>
      <xdr:row>7</xdr:row>
      <xdr:rowOff>199800</xdr:rowOff>
    </xdr:to>
    <xdr:pic>
      <xdr:nvPicPr>
        <xdr:cNvPr id="52" name="image60.png" descr=""/>
        <xdr:cNvPicPr/>
      </xdr:nvPicPr>
      <xdr:blipFill>
        <a:blip r:embed="rId53"/>
        <a:stretch/>
      </xdr:blipFill>
      <xdr:spPr>
        <a:xfrm>
          <a:off x="75658320" y="2000160"/>
          <a:ext cx="304560" cy="199800"/>
        </a:xfrm>
        <a:prstGeom prst="rect">
          <a:avLst/>
        </a:prstGeom>
        <a:noFill/>
        <a:ln w="0">
          <a:noFill/>
        </a:ln>
      </xdr:spPr>
    </xdr:pic>
    <xdr:clientData/>
  </xdr:twoCellAnchor>
  <xdr:twoCellAnchor editAs="oneCell">
    <xdr:from>
      <xdr:col>76</xdr:col>
      <xdr:colOff>0</xdr:colOff>
      <xdr:row>7</xdr:row>
      <xdr:rowOff>0</xdr:rowOff>
    </xdr:from>
    <xdr:to>
      <xdr:col>76</xdr:col>
      <xdr:colOff>304560</xdr:colOff>
      <xdr:row>7</xdr:row>
      <xdr:rowOff>199800</xdr:rowOff>
    </xdr:to>
    <xdr:pic>
      <xdr:nvPicPr>
        <xdr:cNvPr id="53" name="image21.png" descr=""/>
        <xdr:cNvPicPr/>
      </xdr:nvPicPr>
      <xdr:blipFill>
        <a:blip r:embed="rId54"/>
        <a:stretch/>
      </xdr:blipFill>
      <xdr:spPr>
        <a:xfrm>
          <a:off x="77825520" y="2000160"/>
          <a:ext cx="304560" cy="199800"/>
        </a:xfrm>
        <a:prstGeom prst="rect">
          <a:avLst/>
        </a:prstGeom>
        <a:noFill/>
        <a:ln w="0">
          <a:noFill/>
        </a:ln>
      </xdr:spPr>
    </xdr:pic>
    <xdr:clientData/>
  </xdr:twoCellAnchor>
  <xdr:twoCellAnchor editAs="oneCell">
    <xdr:from>
      <xdr:col>77</xdr:col>
      <xdr:colOff>0</xdr:colOff>
      <xdr:row>7</xdr:row>
      <xdr:rowOff>0</xdr:rowOff>
    </xdr:from>
    <xdr:to>
      <xdr:col>77</xdr:col>
      <xdr:colOff>304560</xdr:colOff>
      <xdr:row>7</xdr:row>
      <xdr:rowOff>199800</xdr:rowOff>
    </xdr:to>
    <xdr:pic>
      <xdr:nvPicPr>
        <xdr:cNvPr id="54" name="image22.png" descr=""/>
        <xdr:cNvPicPr/>
      </xdr:nvPicPr>
      <xdr:blipFill>
        <a:blip r:embed="rId55"/>
        <a:stretch/>
      </xdr:blipFill>
      <xdr:spPr>
        <a:xfrm>
          <a:off x="79992720" y="2000160"/>
          <a:ext cx="304560" cy="199800"/>
        </a:xfrm>
        <a:prstGeom prst="rect">
          <a:avLst/>
        </a:prstGeom>
        <a:noFill/>
        <a:ln w="0">
          <a:noFill/>
        </a:ln>
      </xdr:spPr>
    </xdr:pic>
    <xdr:clientData/>
  </xdr:twoCellAnchor>
  <xdr:twoCellAnchor editAs="oneCell">
    <xdr:from>
      <xdr:col>78</xdr:col>
      <xdr:colOff>0</xdr:colOff>
      <xdr:row>7</xdr:row>
      <xdr:rowOff>0</xdr:rowOff>
    </xdr:from>
    <xdr:to>
      <xdr:col>78</xdr:col>
      <xdr:colOff>304560</xdr:colOff>
      <xdr:row>7</xdr:row>
      <xdr:rowOff>199800</xdr:rowOff>
    </xdr:to>
    <xdr:pic>
      <xdr:nvPicPr>
        <xdr:cNvPr id="55" name="image19.png" descr=""/>
        <xdr:cNvPicPr/>
      </xdr:nvPicPr>
      <xdr:blipFill>
        <a:blip r:embed="rId56"/>
        <a:stretch/>
      </xdr:blipFill>
      <xdr:spPr>
        <a:xfrm>
          <a:off x="82160280" y="2000160"/>
          <a:ext cx="304560" cy="199800"/>
        </a:xfrm>
        <a:prstGeom prst="rect">
          <a:avLst/>
        </a:prstGeom>
        <a:noFill/>
        <a:ln w="0">
          <a:noFill/>
        </a:ln>
      </xdr:spPr>
    </xdr:pic>
    <xdr:clientData/>
  </xdr:twoCellAnchor>
  <xdr:twoCellAnchor editAs="oneCell">
    <xdr:from>
      <xdr:col>79</xdr:col>
      <xdr:colOff>0</xdr:colOff>
      <xdr:row>7</xdr:row>
      <xdr:rowOff>0</xdr:rowOff>
    </xdr:from>
    <xdr:to>
      <xdr:col>79</xdr:col>
      <xdr:colOff>304560</xdr:colOff>
      <xdr:row>7</xdr:row>
      <xdr:rowOff>199800</xdr:rowOff>
    </xdr:to>
    <xdr:pic>
      <xdr:nvPicPr>
        <xdr:cNvPr id="56" name="image62.png" descr=""/>
        <xdr:cNvPicPr/>
      </xdr:nvPicPr>
      <xdr:blipFill>
        <a:blip r:embed="rId57"/>
        <a:stretch/>
      </xdr:blipFill>
      <xdr:spPr>
        <a:xfrm>
          <a:off x="84327480" y="2000160"/>
          <a:ext cx="304560" cy="199800"/>
        </a:xfrm>
        <a:prstGeom prst="rect">
          <a:avLst/>
        </a:prstGeom>
        <a:noFill/>
        <a:ln w="0">
          <a:noFill/>
        </a:ln>
      </xdr:spPr>
    </xdr:pic>
    <xdr:clientData/>
  </xdr:twoCellAnchor>
  <xdr:twoCellAnchor editAs="oneCell">
    <xdr:from>
      <xdr:col>72</xdr:col>
      <xdr:colOff>0</xdr:colOff>
      <xdr:row>8</xdr:row>
      <xdr:rowOff>0</xdr:rowOff>
    </xdr:from>
    <xdr:to>
      <xdr:col>72</xdr:col>
      <xdr:colOff>342720</xdr:colOff>
      <xdr:row>8</xdr:row>
      <xdr:rowOff>199800</xdr:rowOff>
    </xdr:to>
    <xdr:pic>
      <xdr:nvPicPr>
        <xdr:cNvPr id="57" name="image117.png" descr=""/>
        <xdr:cNvPicPr/>
      </xdr:nvPicPr>
      <xdr:blipFill>
        <a:blip r:embed="rId58"/>
        <a:stretch/>
      </xdr:blipFill>
      <xdr:spPr>
        <a:xfrm>
          <a:off x="69156720" y="2286000"/>
          <a:ext cx="342720" cy="199800"/>
        </a:xfrm>
        <a:prstGeom prst="rect">
          <a:avLst/>
        </a:prstGeom>
        <a:noFill/>
        <a:ln w="0">
          <a:noFill/>
        </a:ln>
      </xdr:spPr>
    </xdr:pic>
    <xdr:clientData/>
  </xdr:twoCellAnchor>
  <xdr:twoCellAnchor editAs="oneCell">
    <xdr:from>
      <xdr:col>73</xdr:col>
      <xdr:colOff>0</xdr:colOff>
      <xdr:row>8</xdr:row>
      <xdr:rowOff>0</xdr:rowOff>
    </xdr:from>
    <xdr:to>
      <xdr:col>73</xdr:col>
      <xdr:colOff>342720</xdr:colOff>
      <xdr:row>8</xdr:row>
      <xdr:rowOff>199800</xdr:rowOff>
    </xdr:to>
    <xdr:pic>
      <xdr:nvPicPr>
        <xdr:cNvPr id="58" name="image61.png" descr=""/>
        <xdr:cNvPicPr/>
      </xdr:nvPicPr>
      <xdr:blipFill>
        <a:blip r:embed="rId59"/>
        <a:stretch/>
      </xdr:blipFill>
      <xdr:spPr>
        <a:xfrm>
          <a:off x="71323920" y="2286000"/>
          <a:ext cx="342720" cy="199800"/>
        </a:xfrm>
        <a:prstGeom prst="rect">
          <a:avLst/>
        </a:prstGeom>
        <a:noFill/>
        <a:ln w="0">
          <a:noFill/>
        </a:ln>
      </xdr:spPr>
    </xdr:pic>
    <xdr:clientData/>
  </xdr:twoCellAnchor>
  <xdr:twoCellAnchor editAs="oneCell">
    <xdr:from>
      <xdr:col>74</xdr:col>
      <xdr:colOff>0</xdr:colOff>
      <xdr:row>8</xdr:row>
      <xdr:rowOff>0</xdr:rowOff>
    </xdr:from>
    <xdr:to>
      <xdr:col>74</xdr:col>
      <xdr:colOff>342720</xdr:colOff>
      <xdr:row>8</xdr:row>
      <xdr:rowOff>199800</xdr:rowOff>
    </xdr:to>
    <xdr:pic>
      <xdr:nvPicPr>
        <xdr:cNvPr id="59" name="image67.png" descr=""/>
        <xdr:cNvPicPr/>
      </xdr:nvPicPr>
      <xdr:blipFill>
        <a:blip r:embed="rId60"/>
        <a:stretch/>
      </xdr:blipFill>
      <xdr:spPr>
        <a:xfrm>
          <a:off x="73491120" y="2286000"/>
          <a:ext cx="342720" cy="199800"/>
        </a:xfrm>
        <a:prstGeom prst="rect">
          <a:avLst/>
        </a:prstGeom>
        <a:noFill/>
        <a:ln w="0">
          <a:noFill/>
        </a:ln>
      </xdr:spPr>
    </xdr:pic>
    <xdr:clientData/>
  </xdr:twoCellAnchor>
  <xdr:twoCellAnchor editAs="oneCell">
    <xdr:from>
      <xdr:col>75</xdr:col>
      <xdr:colOff>0</xdr:colOff>
      <xdr:row>8</xdr:row>
      <xdr:rowOff>0</xdr:rowOff>
    </xdr:from>
    <xdr:to>
      <xdr:col>75</xdr:col>
      <xdr:colOff>342720</xdr:colOff>
      <xdr:row>8</xdr:row>
      <xdr:rowOff>199800</xdr:rowOff>
    </xdr:to>
    <xdr:pic>
      <xdr:nvPicPr>
        <xdr:cNvPr id="60" name="image24.png" descr=""/>
        <xdr:cNvPicPr/>
      </xdr:nvPicPr>
      <xdr:blipFill>
        <a:blip r:embed="rId61"/>
        <a:stretch/>
      </xdr:blipFill>
      <xdr:spPr>
        <a:xfrm>
          <a:off x="75658320" y="2286000"/>
          <a:ext cx="342720" cy="199800"/>
        </a:xfrm>
        <a:prstGeom prst="rect">
          <a:avLst/>
        </a:prstGeom>
        <a:noFill/>
        <a:ln w="0">
          <a:noFill/>
        </a:ln>
      </xdr:spPr>
    </xdr:pic>
    <xdr:clientData/>
  </xdr:twoCellAnchor>
  <xdr:twoCellAnchor editAs="oneCell">
    <xdr:from>
      <xdr:col>76</xdr:col>
      <xdr:colOff>0</xdr:colOff>
      <xdr:row>8</xdr:row>
      <xdr:rowOff>0</xdr:rowOff>
    </xdr:from>
    <xdr:to>
      <xdr:col>76</xdr:col>
      <xdr:colOff>342720</xdr:colOff>
      <xdr:row>8</xdr:row>
      <xdr:rowOff>199800</xdr:rowOff>
    </xdr:to>
    <xdr:pic>
      <xdr:nvPicPr>
        <xdr:cNvPr id="61" name="image27.png" descr=""/>
        <xdr:cNvPicPr/>
      </xdr:nvPicPr>
      <xdr:blipFill>
        <a:blip r:embed="rId62"/>
        <a:stretch/>
      </xdr:blipFill>
      <xdr:spPr>
        <a:xfrm>
          <a:off x="77825520" y="2286000"/>
          <a:ext cx="342720" cy="199800"/>
        </a:xfrm>
        <a:prstGeom prst="rect">
          <a:avLst/>
        </a:prstGeom>
        <a:noFill/>
        <a:ln w="0">
          <a:noFill/>
        </a:ln>
      </xdr:spPr>
    </xdr:pic>
    <xdr:clientData/>
  </xdr:twoCellAnchor>
  <xdr:twoCellAnchor editAs="oneCell">
    <xdr:from>
      <xdr:col>77</xdr:col>
      <xdr:colOff>0</xdr:colOff>
      <xdr:row>8</xdr:row>
      <xdr:rowOff>0</xdr:rowOff>
    </xdr:from>
    <xdr:to>
      <xdr:col>77</xdr:col>
      <xdr:colOff>342720</xdr:colOff>
      <xdr:row>8</xdr:row>
      <xdr:rowOff>199800</xdr:rowOff>
    </xdr:to>
    <xdr:pic>
      <xdr:nvPicPr>
        <xdr:cNvPr id="62" name="image122.png" descr=""/>
        <xdr:cNvPicPr/>
      </xdr:nvPicPr>
      <xdr:blipFill>
        <a:blip r:embed="rId63"/>
        <a:stretch/>
      </xdr:blipFill>
      <xdr:spPr>
        <a:xfrm>
          <a:off x="79992720" y="2286000"/>
          <a:ext cx="342720" cy="199800"/>
        </a:xfrm>
        <a:prstGeom prst="rect">
          <a:avLst/>
        </a:prstGeom>
        <a:noFill/>
        <a:ln w="0">
          <a:noFill/>
        </a:ln>
      </xdr:spPr>
    </xdr:pic>
    <xdr:clientData/>
  </xdr:twoCellAnchor>
  <xdr:twoCellAnchor editAs="oneCell">
    <xdr:from>
      <xdr:col>78</xdr:col>
      <xdr:colOff>0</xdr:colOff>
      <xdr:row>8</xdr:row>
      <xdr:rowOff>0</xdr:rowOff>
    </xdr:from>
    <xdr:to>
      <xdr:col>78</xdr:col>
      <xdr:colOff>342720</xdr:colOff>
      <xdr:row>8</xdr:row>
      <xdr:rowOff>199800</xdr:rowOff>
    </xdr:to>
    <xdr:pic>
      <xdr:nvPicPr>
        <xdr:cNvPr id="63" name="image69.png" descr=""/>
        <xdr:cNvPicPr/>
      </xdr:nvPicPr>
      <xdr:blipFill>
        <a:blip r:embed="rId64"/>
        <a:stretch/>
      </xdr:blipFill>
      <xdr:spPr>
        <a:xfrm>
          <a:off x="82160280" y="2286000"/>
          <a:ext cx="342720" cy="199800"/>
        </a:xfrm>
        <a:prstGeom prst="rect">
          <a:avLst/>
        </a:prstGeom>
        <a:noFill/>
        <a:ln w="0">
          <a:noFill/>
        </a:ln>
      </xdr:spPr>
    </xdr:pic>
    <xdr:clientData/>
  </xdr:twoCellAnchor>
  <xdr:twoCellAnchor editAs="oneCell">
    <xdr:from>
      <xdr:col>79</xdr:col>
      <xdr:colOff>0</xdr:colOff>
      <xdr:row>8</xdr:row>
      <xdr:rowOff>0</xdr:rowOff>
    </xdr:from>
    <xdr:to>
      <xdr:col>79</xdr:col>
      <xdr:colOff>342720</xdr:colOff>
      <xdr:row>8</xdr:row>
      <xdr:rowOff>199800</xdr:rowOff>
    </xdr:to>
    <xdr:pic>
      <xdr:nvPicPr>
        <xdr:cNvPr id="64" name="image82.png" descr=""/>
        <xdr:cNvPicPr/>
      </xdr:nvPicPr>
      <xdr:blipFill>
        <a:blip r:embed="rId65"/>
        <a:stretch/>
      </xdr:blipFill>
      <xdr:spPr>
        <a:xfrm>
          <a:off x="84327480" y="2286000"/>
          <a:ext cx="342720" cy="199800"/>
        </a:xfrm>
        <a:prstGeom prst="rect">
          <a:avLst/>
        </a:prstGeom>
        <a:noFill/>
        <a:ln w="0">
          <a:noFill/>
        </a:ln>
      </xdr:spPr>
    </xdr:pic>
    <xdr:clientData/>
  </xdr:twoCellAnchor>
  <xdr:twoCellAnchor editAs="oneCell">
    <xdr:from>
      <xdr:col>72</xdr:col>
      <xdr:colOff>0</xdr:colOff>
      <xdr:row>9</xdr:row>
      <xdr:rowOff>0</xdr:rowOff>
    </xdr:from>
    <xdr:to>
      <xdr:col>72</xdr:col>
      <xdr:colOff>361440</xdr:colOff>
      <xdr:row>9</xdr:row>
      <xdr:rowOff>199800</xdr:rowOff>
    </xdr:to>
    <xdr:pic>
      <xdr:nvPicPr>
        <xdr:cNvPr id="65" name="image79.png" descr=""/>
        <xdr:cNvPicPr/>
      </xdr:nvPicPr>
      <xdr:blipFill>
        <a:blip r:embed="rId66"/>
        <a:stretch/>
      </xdr:blipFill>
      <xdr:spPr>
        <a:xfrm>
          <a:off x="69156720" y="2571840"/>
          <a:ext cx="361440" cy="199800"/>
        </a:xfrm>
        <a:prstGeom prst="rect">
          <a:avLst/>
        </a:prstGeom>
        <a:noFill/>
        <a:ln w="0">
          <a:noFill/>
        </a:ln>
      </xdr:spPr>
    </xdr:pic>
    <xdr:clientData/>
  </xdr:twoCellAnchor>
  <xdr:twoCellAnchor editAs="oneCell">
    <xdr:from>
      <xdr:col>73</xdr:col>
      <xdr:colOff>0</xdr:colOff>
      <xdr:row>9</xdr:row>
      <xdr:rowOff>0</xdr:rowOff>
    </xdr:from>
    <xdr:to>
      <xdr:col>73</xdr:col>
      <xdr:colOff>361440</xdr:colOff>
      <xdr:row>9</xdr:row>
      <xdr:rowOff>199800</xdr:rowOff>
    </xdr:to>
    <xdr:pic>
      <xdr:nvPicPr>
        <xdr:cNvPr id="66" name="image29.png" descr=""/>
        <xdr:cNvPicPr/>
      </xdr:nvPicPr>
      <xdr:blipFill>
        <a:blip r:embed="rId67"/>
        <a:stretch/>
      </xdr:blipFill>
      <xdr:spPr>
        <a:xfrm>
          <a:off x="71323920" y="2571840"/>
          <a:ext cx="361440" cy="199800"/>
        </a:xfrm>
        <a:prstGeom prst="rect">
          <a:avLst/>
        </a:prstGeom>
        <a:noFill/>
        <a:ln w="0">
          <a:noFill/>
        </a:ln>
      </xdr:spPr>
    </xdr:pic>
    <xdr:clientData/>
  </xdr:twoCellAnchor>
  <xdr:twoCellAnchor editAs="oneCell">
    <xdr:from>
      <xdr:col>74</xdr:col>
      <xdr:colOff>0</xdr:colOff>
      <xdr:row>9</xdr:row>
      <xdr:rowOff>0</xdr:rowOff>
    </xdr:from>
    <xdr:to>
      <xdr:col>74</xdr:col>
      <xdr:colOff>361440</xdr:colOff>
      <xdr:row>9</xdr:row>
      <xdr:rowOff>199800</xdr:rowOff>
    </xdr:to>
    <xdr:pic>
      <xdr:nvPicPr>
        <xdr:cNvPr id="67" name="image50.png" descr=""/>
        <xdr:cNvPicPr/>
      </xdr:nvPicPr>
      <xdr:blipFill>
        <a:blip r:embed="rId68"/>
        <a:stretch/>
      </xdr:blipFill>
      <xdr:spPr>
        <a:xfrm>
          <a:off x="73491120" y="2571840"/>
          <a:ext cx="361440" cy="199800"/>
        </a:xfrm>
        <a:prstGeom prst="rect">
          <a:avLst/>
        </a:prstGeom>
        <a:noFill/>
        <a:ln w="0">
          <a:noFill/>
        </a:ln>
      </xdr:spPr>
    </xdr:pic>
    <xdr:clientData/>
  </xdr:twoCellAnchor>
  <xdr:twoCellAnchor editAs="oneCell">
    <xdr:from>
      <xdr:col>75</xdr:col>
      <xdr:colOff>0</xdr:colOff>
      <xdr:row>9</xdr:row>
      <xdr:rowOff>0</xdr:rowOff>
    </xdr:from>
    <xdr:to>
      <xdr:col>75</xdr:col>
      <xdr:colOff>361440</xdr:colOff>
      <xdr:row>9</xdr:row>
      <xdr:rowOff>199800</xdr:rowOff>
    </xdr:to>
    <xdr:pic>
      <xdr:nvPicPr>
        <xdr:cNvPr id="68" name="image139.png" descr=""/>
        <xdr:cNvPicPr/>
      </xdr:nvPicPr>
      <xdr:blipFill>
        <a:blip r:embed="rId69"/>
        <a:stretch/>
      </xdr:blipFill>
      <xdr:spPr>
        <a:xfrm>
          <a:off x="75658320" y="2571840"/>
          <a:ext cx="361440" cy="199800"/>
        </a:xfrm>
        <a:prstGeom prst="rect">
          <a:avLst/>
        </a:prstGeom>
        <a:noFill/>
        <a:ln w="0">
          <a:noFill/>
        </a:ln>
      </xdr:spPr>
    </xdr:pic>
    <xdr:clientData/>
  </xdr:twoCellAnchor>
  <xdr:twoCellAnchor editAs="oneCell">
    <xdr:from>
      <xdr:col>76</xdr:col>
      <xdr:colOff>0</xdr:colOff>
      <xdr:row>9</xdr:row>
      <xdr:rowOff>0</xdr:rowOff>
    </xdr:from>
    <xdr:to>
      <xdr:col>76</xdr:col>
      <xdr:colOff>361440</xdr:colOff>
      <xdr:row>9</xdr:row>
      <xdr:rowOff>199800</xdr:rowOff>
    </xdr:to>
    <xdr:pic>
      <xdr:nvPicPr>
        <xdr:cNvPr id="69" name="image105.png" descr=""/>
        <xdr:cNvPicPr/>
      </xdr:nvPicPr>
      <xdr:blipFill>
        <a:blip r:embed="rId70"/>
        <a:stretch/>
      </xdr:blipFill>
      <xdr:spPr>
        <a:xfrm>
          <a:off x="77825520" y="2571840"/>
          <a:ext cx="361440" cy="199800"/>
        </a:xfrm>
        <a:prstGeom prst="rect">
          <a:avLst/>
        </a:prstGeom>
        <a:noFill/>
        <a:ln w="0">
          <a:noFill/>
        </a:ln>
      </xdr:spPr>
    </xdr:pic>
    <xdr:clientData/>
  </xdr:twoCellAnchor>
  <xdr:twoCellAnchor editAs="oneCell">
    <xdr:from>
      <xdr:col>77</xdr:col>
      <xdr:colOff>0</xdr:colOff>
      <xdr:row>9</xdr:row>
      <xdr:rowOff>0</xdr:rowOff>
    </xdr:from>
    <xdr:to>
      <xdr:col>77</xdr:col>
      <xdr:colOff>361440</xdr:colOff>
      <xdr:row>9</xdr:row>
      <xdr:rowOff>199800</xdr:rowOff>
    </xdr:to>
    <xdr:pic>
      <xdr:nvPicPr>
        <xdr:cNvPr id="70" name="image25.png" descr=""/>
        <xdr:cNvPicPr/>
      </xdr:nvPicPr>
      <xdr:blipFill>
        <a:blip r:embed="rId71"/>
        <a:stretch/>
      </xdr:blipFill>
      <xdr:spPr>
        <a:xfrm>
          <a:off x="79992720" y="2571840"/>
          <a:ext cx="361440" cy="199800"/>
        </a:xfrm>
        <a:prstGeom prst="rect">
          <a:avLst/>
        </a:prstGeom>
        <a:noFill/>
        <a:ln w="0">
          <a:noFill/>
        </a:ln>
      </xdr:spPr>
    </xdr:pic>
    <xdr:clientData/>
  </xdr:twoCellAnchor>
  <xdr:twoCellAnchor editAs="oneCell">
    <xdr:from>
      <xdr:col>78</xdr:col>
      <xdr:colOff>0</xdr:colOff>
      <xdr:row>9</xdr:row>
      <xdr:rowOff>0</xdr:rowOff>
    </xdr:from>
    <xdr:to>
      <xdr:col>78</xdr:col>
      <xdr:colOff>361440</xdr:colOff>
      <xdr:row>9</xdr:row>
      <xdr:rowOff>199800</xdr:rowOff>
    </xdr:to>
    <xdr:pic>
      <xdr:nvPicPr>
        <xdr:cNvPr id="71" name="image42.png" descr=""/>
        <xdr:cNvPicPr/>
      </xdr:nvPicPr>
      <xdr:blipFill>
        <a:blip r:embed="rId72"/>
        <a:stretch/>
      </xdr:blipFill>
      <xdr:spPr>
        <a:xfrm>
          <a:off x="82160280" y="2571840"/>
          <a:ext cx="361440" cy="199800"/>
        </a:xfrm>
        <a:prstGeom prst="rect">
          <a:avLst/>
        </a:prstGeom>
        <a:noFill/>
        <a:ln w="0">
          <a:noFill/>
        </a:ln>
      </xdr:spPr>
    </xdr:pic>
    <xdr:clientData/>
  </xdr:twoCellAnchor>
  <xdr:twoCellAnchor editAs="oneCell">
    <xdr:from>
      <xdr:col>79</xdr:col>
      <xdr:colOff>0</xdr:colOff>
      <xdr:row>9</xdr:row>
      <xdr:rowOff>0</xdr:rowOff>
    </xdr:from>
    <xdr:to>
      <xdr:col>79</xdr:col>
      <xdr:colOff>361440</xdr:colOff>
      <xdr:row>9</xdr:row>
      <xdr:rowOff>199800</xdr:rowOff>
    </xdr:to>
    <xdr:pic>
      <xdr:nvPicPr>
        <xdr:cNvPr id="72" name="image28.png" descr=""/>
        <xdr:cNvPicPr/>
      </xdr:nvPicPr>
      <xdr:blipFill>
        <a:blip r:embed="rId73"/>
        <a:stretch/>
      </xdr:blipFill>
      <xdr:spPr>
        <a:xfrm>
          <a:off x="84327480" y="2571840"/>
          <a:ext cx="361440" cy="199800"/>
        </a:xfrm>
        <a:prstGeom prst="rect">
          <a:avLst/>
        </a:prstGeom>
        <a:noFill/>
        <a:ln w="0">
          <a:noFill/>
        </a:ln>
      </xdr:spPr>
    </xdr:pic>
    <xdr:clientData/>
  </xdr:twoCellAnchor>
  <xdr:twoCellAnchor editAs="oneCell">
    <xdr:from>
      <xdr:col>72</xdr:col>
      <xdr:colOff>0</xdr:colOff>
      <xdr:row>10</xdr:row>
      <xdr:rowOff>0</xdr:rowOff>
    </xdr:from>
    <xdr:to>
      <xdr:col>72</xdr:col>
      <xdr:colOff>447480</xdr:colOff>
      <xdr:row>10</xdr:row>
      <xdr:rowOff>199800</xdr:rowOff>
    </xdr:to>
    <xdr:pic>
      <xdr:nvPicPr>
        <xdr:cNvPr id="73" name="image31.png" descr=""/>
        <xdr:cNvPicPr/>
      </xdr:nvPicPr>
      <xdr:blipFill>
        <a:blip r:embed="rId74"/>
        <a:stretch/>
      </xdr:blipFill>
      <xdr:spPr>
        <a:xfrm>
          <a:off x="69156720" y="2857680"/>
          <a:ext cx="447480" cy="199800"/>
        </a:xfrm>
        <a:prstGeom prst="rect">
          <a:avLst/>
        </a:prstGeom>
        <a:noFill/>
        <a:ln w="0">
          <a:noFill/>
        </a:ln>
      </xdr:spPr>
    </xdr:pic>
    <xdr:clientData/>
  </xdr:twoCellAnchor>
  <xdr:twoCellAnchor editAs="oneCell">
    <xdr:from>
      <xdr:col>73</xdr:col>
      <xdr:colOff>0</xdr:colOff>
      <xdr:row>10</xdr:row>
      <xdr:rowOff>0</xdr:rowOff>
    </xdr:from>
    <xdr:to>
      <xdr:col>73</xdr:col>
      <xdr:colOff>447480</xdr:colOff>
      <xdr:row>10</xdr:row>
      <xdr:rowOff>199800</xdr:rowOff>
    </xdr:to>
    <xdr:pic>
      <xdr:nvPicPr>
        <xdr:cNvPr id="74" name="image98.png" descr=""/>
        <xdr:cNvPicPr/>
      </xdr:nvPicPr>
      <xdr:blipFill>
        <a:blip r:embed="rId75"/>
        <a:stretch/>
      </xdr:blipFill>
      <xdr:spPr>
        <a:xfrm>
          <a:off x="71323920" y="2857680"/>
          <a:ext cx="447480" cy="199800"/>
        </a:xfrm>
        <a:prstGeom prst="rect">
          <a:avLst/>
        </a:prstGeom>
        <a:noFill/>
        <a:ln w="0">
          <a:noFill/>
        </a:ln>
      </xdr:spPr>
    </xdr:pic>
    <xdr:clientData/>
  </xdr:twoCellAnchor>
  <xdr:twoCellAnchor editAs="oneCell">
    <xdr:from>
      <xdr:col>74</xdr:col>
      <xdr:colOff>0</xdr:colOff>
      <xdr:row>10</xdr:row>
      <xdr:rowOff>0</xdr:rowOff>
    </xdr:from>
    <xdr:to>
      <xdr:col>74</xdr:col>
      <xdr:colOff>447480</xdr:colOff>
      <xdr:row>10</xdr:row>
      <xdr:rowOff>199800</xdr:rowOff>
    </xdr:to>
    <xdr:pic>
      <xdr:nvPicPr>
        <xdr:cNvPr id="75" name="image34.png" descr=""/>
        <xdr:cNvPicPr/>
      </xdr:nvPicPr>
      <xdr:blipFill>
        <a:blip r:embed="rId76"/>
        <a:stretch/>
      </xdr:blipFill>
      <xdr:spPr>
        <a:xfrm>
          <a:off x="73491120" y="2857680"/>
          <a:ext cx="447480" cy="199800"/>
        </a:xfrm>
        <a:prstGeom prst="rect">
          <a:avLst/>
        </a:prstGeom>
        <a:noFill/>
        <a:ln w="0">
          <a:noFill/>
        </a:ln>
      </xdr:spPr>
    </xdr:pic>
    <xdr:clientData/>
  </xdr:twoCellAnchor>
  <xdr:twoCellAnchor editAs="oneCell">
    <xdr:from>
      <xdr:col>75</xdr:col>
      <xdr:colOff>0</xdr:colOff>
      <xdr:row>10</xdr:row>
      <xdr:rowOff>0</xdr:rowOff>
    </xdr:from>
    <xdr:to>
      <xdr:col>75</xdr:col>
      <xdr:colOff>447480</xdr:colOff>
      <xdr:row>10</xdr:row>
      <xdr:rowOff>199800</xdr:rowOff>
    </xdr:to>
    <xdr:pic>
      <xdr:nvPicPr>
        <xdr:cNvPr id="76" name="image84.png" descr=""/>
        <xdr:cNvPicPr/>
      </xdr:nvPicPr>
      <xdr:blipFill>
        <a:blip r:embed="rId77"/>
        <a:stretch/>
      </xdr:blipFill>
      <xdr:spPr>
        <a:xfrm>
          <a:off x="75658320" y="2857680"/>
          <a:ext cx="447480" cy="199800"/>
        </a:xfrm>
        <a:prstGeom prst="rect">
          <a:avLst/>
        </a:prstGeom>
        <a:noFill/>
        <a:ln w="0">
          <a:noFill/>
        </a:ln>
      </xdr:spPr>
    </xdr:pic>
    <xdr:clientData/>
  </xdr:twoCellAnchor>
  <xdr:twoCellAnchor editAs="oneCell">
    <xdr:from>
      <xdr:col>76</xdr:col>
      <xdr:colOff>0</xdr:colOff>
      <xdr:row>10</xdr:row>
      <xdr:rowOff>0</xdr:rowOff>
    </xdr:from>
    <xdr:to>
      <xdr:col>76</xdr:col>
      <xdr:colOff>447480</xdr:colOff>
      <xdr:row>10</xdr:row>
      <xdr:rowOff>199800</xdr:rowOff>
    </xdr:to>
    <xdr:pic>
      <xdr:nvPicPr>
        <xdr:cNvPr id="77" name="image33.png" descr=""/>
        <xdr:cNvPicPr/>
      </xdr:nvPicPr>
      <xdr:blipFill>
        <a:blip r:embed="rId78"/>
        <a:stretch/>
      </xdr:blipFill>
      <xdr:spPr>
        <a:xfrm>
          <a:off x="77825520" y="2857680"/>
          <a:ext cx="447480" cy="199800"/>
        </a:xfrm>
        <a:prstGeom prst="rect">
          <a:avLst/>
        </a:prstGeom>
        <a:noFill/>
        <a:ln w="0">
          <a:noFill/>
        </a:ln>
      </xdr:spPr>
    </xdr:pic>
    <xdr:clientData/>
  </xdr:twoCellAnchor>
  <xdr:twoCellAnchor editAs="oneCell">
    <xdr:from>
      <xdr:col>77</xdr:col>
      <xdr:colOff>0</xdr:colOff>
      <xdr:row>10</xdr:row>
      <xdr:rowOff>0</xdr:rowOff>
    </xdr:from>
    <xdr:to>
      <xdr:col>77</xdr:col>
      <xdr:colOff>447480</xdr:colOff>
      <xdr:row>10</xdr:row>
      <xdr:rowOff>199800</xdr:rowOff>
    </xdr:to>
    <xdr:pic>
      <xdr:nvPicPr>
        <xdr:cNvPr id="78" name="image72.png" descr=""/>
        <xdr:cNvPicPr/>
      </xdr:nvPicPr>
      <xdr:blipFill>
        <a:blip r:embed="rId79"/>
        <a:stretch/>
      </xdr:blipFill>
      <xdr:spPr>
        <a:xfrm>
          <a:off x="79992720" y="2857680"/>
          <a:ext cx="447480" cy="199800"/>
        </a:xfrm>
        <a:prstGeom prst="rect">
          <a:avLst/>
        </a:prstGeom>
        <a:noFill/>
        <a:ln w="0">
          <a:noFill/>
        </a:ln>
      </xdr:spPr>
    </xdr:pic>
    <xdr:clientData/>
  </xdr:twoCellAnchor>
  <xdr:twoCellAnchor editAs="oneCell">
    <xdr:from>
      <xdr:col>78</xdr:col>
      <xdr:colOff>0</xdr:colOff>
      <xdr:row>10</xdr:row>
      <xdr:rowOff>0</xdr:rowOff>
    </xdr:from>
    <xdr:to>
      <xdr:col>78</xdr:col>
      <xdr:colOff>447480</xdr:colOff>
      <xdr:row>10</xdr:row>
      <xdr:rowOff>199800</xdr:rowOff>
    </xdr:to>
    <xdr:pic>
      <xdr:nvPicPr>
        <xdr:cNvPr id="79" name="image38.png" descr=""/>
        <xdr:cNvPicPr/>
      </xdr:nvPicPr>
      <xdr:blipFill>
        <a:blip r:embed="rId80"/>
        <a:stretch/>
      </xdr:blipFill>
      <xdr:spPr>
        <a:xfrm>
          <a:off x="82160280" y="2857680"/>
          <a:ext cx="447480" cy="199800"/>
        </a:xfrm>
        <a:prstGeom prst="rect">
          <a:avLst/>
        </a:prstGeom>
        <a:noFill/>
        <a:ln w="0">
          <a:noFill/>
        </a:ln>
      </xdr:spPr>
    </xdr:pic>
    <xdr:clientData/>
  </xdr:twoCellAnchor>
  <xdr:twoCellAnchor editAs="oneCell">
    <xdr:from>
      <xdr:col>79</xdr:col>
      <xdr:colOff>0</xdr:colOff>
      <xdr:row>10</xdr:row>
      <xdr:rowOff>0</xdr:rowOff>
    </xdr:from>
    <xdr:to>
      <xdr:col>79</xdr:col>
      <xdr:colOff>447480</xdr:colOff>
      <xdr:row>10</xdr:row>
      <xdr:rowOff>199800</xdr:rowOff>
    </xdr:to>
    <xdr:pic>
      <xdr:nvPicPr>
        <xdr:cNvPr id="80" name="image94.png" descr=""/>
        <xdr:cNvPicPr/>
      </xdr:nvPicPr>
      <xdr:blipFill>
        <a:blip r:embed="rId81"/>
        <a:stretch/>
      </xdr:blipFill>
      <xdr:spPr>
        <a:xfrm>
          <a:off x="84327480" y="2857680"/>
          <a:ext cx="447480" cy="199800"/>
        </a:xfrm>
        <a:prstGeom prst="rect">
          <a:avLst/>
        </a:prstGeom>
        <a:noFill/>
        <a:ln w="0">
          <a:noFill/>
        </a:ln>
      </xdr:spPr>
    </xdr:pic>
    <xdr:clientData/>
  </xdr:twoCellAnchor>
  <xdr:twoCellAnchor editAs="oneCell">
    <xdr:from>
      <xdr:col>72</xdr:col>
      <xdr:colOff>0</xdr:colOff>
      <xdr:row>11</xdr:row>
      <xdr:rowOff>0</xdr:rowOff>
    </xdr:from>
    <xdr:to>
      <xdr:col>72</xdr:col>
      <xdr:colOff>409320</xdr:colOff>
      <xdr:row>11</xdr:row>
      <xdr:rowOff>199800</xdr:rowOff>
    </xdr:to>
    <xdr:pic>
      <xdr:nvPicPr>
        <xdr:cNvPr id="81" name="image90.png" descr=""/>
        <xdr:cNvPicPr/>
      </xdr:nvPicPr>
      <xdr:blipFill>
        <a:blip r:embed="rId82"/>
        <a:stretch/>
      </xdr:blipFill>
      <xdr:spPr>
        <a:xfrm>
          <a:off x="69156720" y="3143160"/>
          <a:ext cx="409320" cy="199800"/>
        </a:xfrm>
        <a:prstGeom prst="rect">
          <a:avLst/>
        </a:prstGeom>
        <a:noFill/>
        <a:ln w="0">
          <a:noFill/>
        </a:ln>
      </xdr:spPr>
    </xdr:pic>
    <xdr:clientData/>
  </xdr:twoCellAnchor>
  <xdr:twoCellAnchor editAs="oneCell">
    <xdr:from>
      <xdr:col>73</xdr:col>
      <xdr:colOff>0</xdr:colOff>
      <xdr:row>11</xdr:row>
      <xdr:rowOff>0</xdr:rowOff>
    </xdr:from>
    <xdr:to>
      <xdr:col>73</xdr:col>
      <xdr:colOff>409320</xdr:colOff>
      <xdr:row>11</xdr:row>
      <xdr:rowOff>199800</xdr:rowOff>
    </xdr:to>
    <xdr:pic>
      <xdr:nvPicPr>
        <xdr:cNvPr id="82" name="image40.png" descr=""/>
        <xdr:cNvPicPr/>
      </xdr:nvPicPr>
      <xdr:blipFill>
        <a:blip r:embed="rId83"/>
        <a:stretch/>
      </xdr:blipFill>
      <xdr:spPr>
        <a:xfrm>
          <a:off x="71323920" y="3143160"/>
          <a:ext cx="409320" cy="199800"/>
        </a:xfrm>
        <a:prstGeom prst="rect">
          <a:avLst/>
        </a:prstGeom>
        <a:noFill/>
        <a:ln w="0">
          <a:noFill/>
        </a:ln>
      </xdr:spPr>
    </xdr:pic>
    <xdr:clientData/>
  </xdr:twoCellAnchor>
  <xdr:twoCellAnchor editAs="oneCell">
    <xdr:from>
      <xdr:col>74</xdr:col>
      <xdr:colOff>0</xdr:colOff>
      <xdr:row>11</xdr:row>
      <xdr:rowOff>0</xdr:rowOff>
    </xdr:from>
    <xdr:to>
      <xdr:col>74</xdr:col>
      <xdr:colOff>409320</xdr:colOff>
      <xdr:row>11</xdr:row>
      <xdr:rowOff>199800</xdr:rowOff>
    </xdr:to>
    <xdr:pic>
      <xdr:nvPicPr>
        <xdr:cNvPr id="83" name="image99.png" descr=""/>
        <xdr:cNvPicPr/>
      </xdr:nvPicPr>
      <xdr:blipFill>
        <a:blip r:embed="rId84"/>
        <a:stretch/>
      </xdr:blipFill>
      <xdr:spPr>
        <a:xfrm>
          <a:off x="73491120" y="3143160"/>
          <a:ext cx="409320" cy="199800"/>
        </a:xfrm>
        <a:prstGeom prst="rect">
          <a:avLst/>
        </a:prstGeom>
        <a:noFill/>
        <a:ln w="0">
          <a:noFill/>
        </a:ln>
      </xdr:spPr>
    </xdr:pic>
    <xdr:clientData/>
  </xdr:twoCellAnchor>
  <xdr:twoCellAnchor editAs="oneCell">
    <xdr:from>
      <xdr:col>75</xdr:col>
      <xdr:colOff>0</xdr:colOff>
      <xdr:row>11</xdr:row>
      <xdr:rowOff>0</xdr:rowOff>
    </xdr:from>
    <xdr:to>
      <xdr:col>75</xdr:col>
      <xdr:colOff>409320</xdr:colOff>
      <xdr:row>11</xdr:row>
      <xdr:rowOff>199800</xdr:rowOff>
    </xdr:to>
    <xdr:pic>
      <xdr:nvPicPr>
        <xdr:cNvPr id="84" name="image93.png" descr=""/>
        <xdr:cNvPicPr/>
      </xdr:nvPicPr>
      <xdr:blipFill>
        <a:blip r:embed="rId85"/>
        <a:stretch/>
      </xdr:blipFill>
      <xdr:spPr>
        <a:xfrm>
          <a:off x="75658320" y="3143160"/>
          <a:ext cx="409320" cy="199800"/>
        </a:xfrm>
        <a:prstGeom prst="rect">
          <a:avLst/>
        </a:prstGeom>
        <a:noFill/>
        <a:ln w="0">
          <a:noFill/>
        </a:ln>
      </xdr:spPr>
    </xdr:pic>
    <xdr:clientData/>
  </xdr:twoCellAnchor>
  <xdr:twoCellAnchor editAs="oneCell">
    <xdr:from>
      <xdr:col>76</xdr:col>
      <xdr:colOff>0</xdr:colOff>
      <xdr:row>11</xdr:row>
      <xdr:rowOff>0</xdr:rowOff>
    </xdr:from>
    <xdr:to>
      <xdr:col>76</xdr:col>
      <xdr:colOff>409320</xdr:colOff>
      <xdr:row>11</xdr:row>
      <xdr:rowOff>199800</xdr:rowOff>
    </xdr:to>
    <xdr:pic>
      <xdr:nvPicPr>
        <xdr:cNvPr id="85" name="image77.png" descr=""/>
        <xdr:cNvPicPr/>
      </xdr:nvPicPr>
      <xdr:blipFill>
        <a:blip r:embed="rId86"/>
        <a:stretch/>
      </xdr:blipFill>
      <xdr:spPr>
        <a:xfrm>
          <a:off x="77825520" y="3143160"/>
          <a:ext cx="409320" cy="199800"/>
        </a:xfrm>
        <a:prstGeom prst="rect">
          <a:avLst/>
        </a:prstGeom>
        <a:noFill/>
        <a:ln w="0">
          <a:noFill/>
        </a:ln>
      </xdr:spPr>
    </xdr:pic>
    <xdr:clientData/>
  </xdr:twoCellAnchor>
  <xdr:twoCellAnchor editAs="oneCell">
    <xdr:from>
      <xdr:col>77</xdr:col>
      <xdr:colOff>0</xdr:colOff>
      <xdr:row>11</xdr:row>
      <xdr:rowOff>0</xdr:rowOff>
    </xdr:from>
    <xdr:to>
      <xdr:col>77</xdr:col>
      <xdr:colOff>409320</xdr:colOff>
      <xdr:row>11</xdr:row>
      <xdr:rowOff>199800</xdr:rowOff>
    </xdr:to>
    <xdr:pic>
      <xdr:nvPicPr>
        <xdr:cNvPr id="86" name="image111.png" descr=""/>
        <xdr:cNvPicPr/>
      </xdr:nvPicPr>
      <xdr:blipFill>
        <a:blip r:embed="rId87"/>
        <a:stretch/>
      </xdr:blipFill>
      <xdr:spPr>
        <a:xfrm>
          <a:off x="79992720" y="3143160"/>
          <a:ext cx="409320" cy="199800"/>
        </a:xfrm>
        <a:prstGeom prst="rect">
          <a:avLst/>
        </a:prstGeom>
        <a:noFill/>
        <a:ln w="0">
          <a:noFill/>
        </a:ln>
      </xdr:spPr>
    </xdr:pic>
    <xdr:clientData/>
  </xdr:twoCellAnchor>
  <xdr:twoCellAnchor editAs="oneCell">
    <xdr:from>
      <xdr:col>78</xdr:col>
      <xdr:colOff>0</xdr:colOff>
      <xdr:row>11</xdr:row>
      <xdr:rowOff>0</xdr:rowOff>
    </xdr:from>
    <xdr:to>
      <xdr:col>78</xdr:col>
      <xdr:colOff>409320</xdr:colOff>
      <xdr:row>11</xdr:row>
      <xdr:rowOff>199800</xdr:rowOff>
    </xdr:to>
    <xdr:pic>
      <xdr:nvPicPr>
        <xdr:cNvPr id="87" name="image181.png" descr=""/>
        <xdr:cNvPicPr/>
      </xdr:nvPicPr>
      <xdr:blipFill>
        <a:blip r:embed="rId88"/>
        <a:stretch/>
      </xdr:blipFill>
      <xdr:spPr>
        <a:xfrm>
          <a:off x="82160280" y="3143160"/>
          <a:ext cx="409320" cy="199800"/>
        </a:xfrm>
        <a:prstGeom prst="rect">
          <a:avLst/>
        </a:prstGeom>
        <a:noFill/>
        <a:ln w="0">
          <a:noFill/>
        </a:ln>
      </xdr:spPr>
    </xdr:pic>
    <xdr:clientData/>
  </xdr:twoCellAnchor>
  <xdr:twoCellAnchor editAs="oneCell">
    <xdr:from>
      <xdr:col>79</xdr:col>
      <xdr:colOff>0</xdr:colOff>
      <xdr:row>11</xdr:row>
      <xdr:rowOff>0</xdr:rowOff>
    </xdr:from>
    <xdr:to>
      <xdr:col>79</xdr:col>
      <xdr:colOff>409320</xdr:colOff>
      <xdr:row>11</xdr:row>
      <xdr:rowOff>199800</xdr:rowOff>
    </xdr:to>
    <xdr:pic>
      <xdr:nvPicPr>
        <xdr:cNvPr id="88" name="image109.png" descr=""/>
        <xdr:cNvPicPr/>
      </xdr:nvPicPr>
      <xdr:blipFill>
        <a:blip r:embed="rId89"/>
        <a:stretch/>
      </xdr:blipFill>
      <xdr:spPr>
        <a:xfrm>
          <a:off x="84327480" y="3143160"/>
          <a:ext cx="409320" cy="199800"/>
        </a:xfrm>
        <a:prstGeom prst="rect">
          <a:avLst/>
        </a:prstGeom>
        <a:noFill/>
        <a:ln w="0">
          <a:noFill/>
        </a:ln>
      </xdr:spPr>
    </xdr:pic>
    <xdr:clientData/>
  </xdr:twoCellAnchor>
  <xdr:twoCellAnchor editAs="oneCell">
    <xdr:from>
      <xdr:col>72</xdr:col>
      <xdr:colOff>0</xdr:colOff>
      <xdr:row>12</xdr:row>
      <xdr:rowOff>0</xdr:rowOff>
    </xdr:from>
    <xdr:to>
      <xdr:col>72</xdr:col>
      <xdr:colOff>409320</xdr:colOff>
      <xdr:row>12</xdr:row>
      <xdr:rowOff>199800</xdr:rowOff>
    </xdr:to>
    <xdr:pic>
      <xdr:nvPicPr>
        <xdr:cNvPr id="89" name="image57.png" descr=""/>
        <xdr:cNvPicPr/>
      </xdr:nvPicPr>
      <xdr:blipFill>
        <a:blip r:embed="rId90"/>
        <a:stretch/>
      </xdr:blipFill>
      <xdr:spPr>
        <a:xfrm>
          <a:off x="69156720" y="3429000"/>
          <a:ext cx="409320" cy="199800"/>
        </a:xfrm>
        <a:prstGeom prst="rect">
          <a:avLst/>
        </a:prstGeom>
        <a:noFill/>
        <a:ln w="0">
          <a:noFill/>
        </a:ln>
      </xdr:spPr>
    </xdr:pic>
    <xdr:clientData/>
  </xdr:twoCellAnchor>
  <xdr:twoCellAnchor editAs="oneCell">
    <xdr:from>
      <xdr:col>73</xdr:col>
      <xdr:colOff>0</xdr:colOff>
      <xdr:row>12</xdr:row>
      <xdr:rowOff>0</xdr:rowOff>
    </xdr:from>
    <xdr:to>
      <xdr:col>73</xdr:col>
      <xdr:colOff>409320</xdr:colOff>
      <xdr:row>12</xdr:row>
      <xdr:rowOff>199800</xdr:rowOff>
    </xdr:to>
    <xdr:pic>
      <xdr:nvPicPr>
        <xdr:cNvPr id="90" name="image116.png" descr=""/>
        <xdr:cNvPicPr/>
      </xdr:nvPicPr>
      <xdr:blipFill>
        <a:blip r:embed="rId91"/>
        <a:stretch/>
      </xdr:blipFill>
      <xdr:spPr>
        <a:xfrm>
          <a:off x="71323920" y="3429000"/>
          <a:ext cx="409320" cy="199800"/>
        </a:xfrm>
        <a:prstGeom prst="rect">
          <a:avLst/>
        </a:prstGeom>
        <a:noFill/>
        <a:ln w="0">
          <a:noFill/>
        </a:ln>
      </xdr:spPr>
    </xdr:pic>
    <xdr:clientData/>
  </xdr:twoCellAnchor>
  <xdr:twoCellAnchor editAs="oneCell">
    <xdr:from>
      <xdr:col>74</xdr:col>
      <xdr:colOff>0</xdr:colOff>
      <xdr:row>12</xdr:row>
      <xdr:rowOff>0</xdr:rowOff>
    </xdr:from>
    <xdr:to>
      <xdr:col>74</xdr:col>
      <xdr:colOff>409320</xdr:colOff>
      <xdr:row>12</xdr:row>
      <xdr:rowOff>199800</xdr:rowOff>
    </xdr:to>
    <xdr:pic>
      <xdr:nvPicPr>
        <xdr:cNvPr id="91" name="image127.png" descr=""/>
        <xdr:cNvPicPr/>
      </xdr:nvPicPr>
      <xdr:blipFill>
        <a:blip r:embed="rId92"/>
        <a:stretch/>
      </xdr:blipFill>
      <xdr:spPr>
        <a:xfrm>
          <a:off x="73491120" y="3429000"/>
          <a:ext cx="409320" cy="199800"/>
        </a:xfrm>
        <a:prstGeom prst="rect">
          <a:avLst/>
        </a:prstGeom>
        <a:noFill/>
        <a:ln w="0">
          <a:noFill/>
        </a:ln>
      </xdr:spPr>
    </xdr:pic>
    <xdr:clientData/>
  </xdr:twoCellAnchor>
  <xdr:twoCellAnchor editAs="oneCell">
    <xdr:from>
      <xdr:col>75</xdr:col>
      <xdr:colOff>0</xdr:colOff>
      <xdr:row>12</xdr:row>
      <xdr:rowOff>0</xdr:rowOff>
    </xdr:from>
    <xdr:to>
      <xdr:col>75</xdr:col>
      <xdr:colOff>409320</xdr:colOff>
      <xdr:row>12</xdr:row>
      <xdr:rowOff>199800</xdr:rowOff>
    </xdr:to>
    <xdr:pic>
      <xdr:nvPicPr>
        <xdr:cNvPr id="92" name="image52.png" descr=""/>
        <xdr:cNvPicPr/>
      </xdr:nvPicPr>
      <xdr:blipFill>
        <a:blip r:embed="rId93"/>
        <a:stretch/>
      </xdr:blipFill>
      <xdr:spPr>
        <a:xfrm>
          <a:off x="75658320" y="3429000"/>
          <a:ext cx="409320" cy="199800"/>
        </a:xfrm>
        <a:prstGeom prst="rect">
          <a:avLst/>
        </a:prstGeom>
        <a:noFill/>
        <a:ln w="0">
          <a:noFill/>
        </a:ln>
      </xdr:spPr>
    </xdr:pic>
    <xdr:clientData/>
  </xdr:twoCellAnchor>
  <xdr:twoCellAnchor editAs="oneCell">
    <xdr:from>
      <xdr:col>76</xdr:col>
      <xdr:colOff>0</xdr:colOff>
      <xdr:row>12</xdr:row>
      <xdr:rowOff>0</xdr:rowOff>
    </xdr:from>
    <xdr:to>
      <xdr:col>76</xdr:col>
      <xdr:colOff>409320</xdr:colOff>
      <xdr:row>12</xdr:row>
      <xdr:rowOff>199800</xdr:rowOff>
    </xdr:to>
    <xdr:pic>
      <xdr:nvPicPr>
        <xdr:cNvPr id="93" name="image321.png" descr=""/>
        <xdr:cNvPicPr/>
      </xdr:nvPicPr>
      <xdr:blipFill>
        <a:blip r:embed="rId94"/>
        <a:stretch/>
      </xdr:blipFill>
      <xdr:spPr>
        <a:xfrm>
          <a:off x="77825520" y="3429000"/>
          <a:ext cx="409320" cy="199800"/>
        </a:xfrm>
        <a:prstGeom prst="rect">
          <a:avLst/>
        </a:prstGeom>
        <a:noFill/>
        <a:ln w="0">
          <a:noFill/>
        </a:ln>
      </xdr:spPr>
    </xdr:pic>
    <xdr:clientData/>
  </xdr:twoCellAnchor>
  <xdr:twoCellAnchor editAs="oneCell">
    <xdr:from>
      <xdr:col>77</xdr:col>
      <xdr:colOff>0</xdr:colOff>
      <xdr:row>12</xdr:row>
      <xdr:rowOff>0</xdr:rowOff>
    </xdr:from>
    <xdr:to>
      <xdr:col>77</xdr:col>
      <xdr:colOff>409320</xdr:colOff>
      <xdr:row>12</xdr:row>
      <xdr:rowOff>199800</xdr:rowOff>
    </xdr:to>
    <xdr:pic>
      <xdr:nvPicPr>
        <xdr:cNvPr id="94" name="image172.png" descr=""/>
        <xdr:cNvPicPr/>
      </xdr:nvPicPr>
      <xdr:blipFill>
        <a:blip r:embed="rId95"/>
        <a:stretch/>
      </xdr:blipFill>
      <xdr:spPr>
        <a:xfrm>
          <a:off x="79992720" y="3429000"/>
          <a:ext cx="409320" cy="199800"/>
        </a:xfrm>
        <a:prstGeom prst="rect">
          <a:avLst/>
        </a:prstGeom>
        <a:noFill/>
        <a:ln w="0">
          <a:noFill/>
        </a:ln>
      </xdr:spPr>
    </xdr:pic>
    <xdr:clientData/>
  </xdr:twoCellAnchor>
  <xdr:twoCellAnchor editAs="oneCell">
    <xdr:from>
      <xdr:col>78</xdr:col>
      <xdr:colOff>0</xdr:colOff>
      <xdr:row>12</xdr:row>
      <xdr:rowOff>0</xdr:rowOff>
    </xdr:from>
    <xdr:to>
      <xdr:col>78</xdr:col>
      <xdr:colOff>409320</xdr:colOff>
      <xdr:row>12</xdr:row>
      <xdr:rowOff>199800</xdr:rowOff>
    </xdr:to>
    <xdr:pic>
      <xdr:nvPicPr>
        <xdr:cNvPr id="95" name="image123.png" descr=""/>
        <xdr:cNvPicPr/>
      </xdr:nvPicPr>
      <xdr:blipFill>
        <a:blip r:embed="rId96"/>
        <a:stretch/>
      </xdr:blipFill>
      <xdr:spPr>
        <a:xfrm>
          <a:off x="82160280" y="3429000"/>
          <a:ext cx="409320" cy="199800"/>
        </a:xfrm>
        <a:prstGeom prst="rect">
          <a:avLst/>
        </a:prstGeom>
        <a:noFill/>
        <a:ln w="0">
          <a:noFill/>
        </a:ln>
      </xdr:spPr>
    </xdr:pic>
    <xdr:clientData/>
  </xdr:twoCellAnchor>
  <xdr:twoCellAnchor editAs="oneCell">
    <xdr:from>
      <xdr:col>79</xdr:col>
      <xdr:colOff>0</xdr:colOff>
      <xdr:row>12</xdr:row>
      <xdr:rowOff>0</xdr:rowOff>
    </xdr:from>
    <xdr:to>
      <xdr:col>79</xdr:col>
      <xdr:colOff>409320</xdr:colOff>
      <xdr:row>12</xdr:row>
      <xdr:rowOff>199800</xdr:rowOff>
    </xdr:to>
    <xdr:pic>
      <xdr:nvPicPr>
        <xdr:cNvPr id="96" name="image73.png" descr=""/>
        <xdr:cNvPicPr/>
      </xdr:nvPicPr>
      <xdr:blipFill>
        <a:blip r:embed="rId97"/>
        <a:stretch/>
      </xdr:blipFill>
      <xdr:spPr>
        <a:xfrm>
          <a:off x="84327480" y="3429000"/>
          <a:ext cx="409320" cy="199800"/>
        </a:xfrm>
        <a:prstGeom prst="rect">
          <a:avLst/>
        </a:prstGeom>
        <a:noFill/>
        <a:ln w="0">
          <a:noFill/>
        </a:ln>
      </xdr:spPr>
    </xdr:pic>
    <xdr:clientData/>
  </xdr:twoCellAnchor>
  <xdr:twoCellAnchor editAs="oneCell">
    <xdr:from>
      <xdr:col>72</xdr:col>
      <xdr:colOff>0</xdr:colOff>
      <xdr:row>13</xdr:row>
      <xdr:rowOff>0</xdr:rowOff>
    </xdr:from>
    <xdr:to>
      <xdr:col>72</xdr:col>
      <xdr:colOff>380520</xdr:colOff>
      <xdr:row>13</xdr:row>
      <xdr:rowOff>199800</xdr:rowOff>
    </xdr:to>
    <xdr:pic>
      <xdr:nvPicPr>
        <xdr:cNvPr id="97" name="image140.png" descr=""/>
        <xdr:cNvPicPr/>
      </xdr:nvPicPr>
      <xdr:blipFill>
        <a:blip r:embed="rId98"/>
        <a:stretch/>
      </xdr:blipFill>
      <xdr:spPr>
        <a:xfrm>
          <a:off x="69156720" y="3714840"/>
          <a:ext cx="380520" cy="199800"/>
        </a:xfrm>
        <a:prstGeom prst="rect">
          <a:avLst/>
        </a:prstGeom>
        <a:noFill/>
        <a:ln w="0">
          <a:noFill/>
        </a:ln>
      </xdr:spPr>
    </xdr:pic>
    <xdr:clientData/>
  </xdr:twoCellAnchor>
  <xdr:twoCellAnchor editAs="oneCell">
    <xdr:from>
      <xdr:col>73</xdr:col>
      <xdr:colOff>0</xdr:colOff>
      <xdr:row>13</xdr:row>
      <xdr:rowOff>0</xdr:rowOff>
    </xdr:from>
    <xdr:to>
      <xdr:col>73</xdr:col>
      <xdr:colOff>380520</xdr:colOff>
      <xdr:row>13</xdr:row>
      <xdr:rowOff>199800</xdr:rowOff>
    </xdr:to>
    <xdr:pic>
      <xdr:nvPicPr>
        <xdr:cNvPr id="98" name="image124.png" descr=""/>
        <xdr:cNvPicPr/>
      </xdr:nvPicPr>
      <xdr:blipFill>
        <a:blip r:embed="rId99"/>
        <a:stretch/>
      </xdr:blipFill>
      <xdr:spPr>
        <a:xfrm>
          <a:off x="71323920" y="3714840"/>
          <a:ext cx="380520" cy="199800"/>
        </a:xfrm>
        <a:prstGeom prst="rect">
          <a:avLst/>
        </a:prstGeom>
        <a:noFill/>
        <a:ln w="0">
          <a:noFill/>
        </a:ln>
      </xdr:spPr>
    </xdr:pic>
    <xdr:clientData/>
  </xdr:twoCellAnchor>
  <xdr:twoCellAnchor editAs="oneCell">
    <xdr:from>
      <xdr:col>74</xdr:col>
      <xdr:colOff>0</xdr:colOff>
      <xdr:row>13</xdr:row>
      <xdr:rowOff>0</xdr:rowOff>
    </xdr:from>
    <xdr:to>
      <xdr:col>74</xdr:col>
      <xdr:colOff>380520</xdr:colOff>
      <xdr:row>13</xdr:row>
      <xdr:rowOff>199800</xdr:rowOff>
    </xdr:to>
    <xdr:pic>
      <xdr:nvPicPr>
        <xdr:cNvPr id="99" name="image76.png" descr=""/>
        <xdr:cNvPicPr/>
      </xdr:nvPicPr>
      <xdr:blipFill>
        <a:blip r:embed="rId100"/>
        <a:stretch/>
      </xdr:blipFill>
      <xdr:spPr>
        <a:xfrm>
          <a:off x="73491120" y="3714840"/>
          <a:ext cx="380520" cy="199800"/>
        </a:xfrm>
        <a:prstGeom prst="rect">
          <a:avLst/>
        </a:prstGeom>
        <a:noFill/>
        <a:ln w="0">
          <a:noFill/>
        </a:ln>
      </xdr:spPr>
    </xdr:pic>
    <xdr:clientData/>
  </xdr:twoCellAnchor>
  <xdr:twoCellAnchor editAs="oneCell">
    <xdr:from>
      <xdr:col>75</xdr:col>
      <xdr:colOff>0</xdr:colOff>
      <xdr:row>13</xdr:row>
      <xdr:rowOff>0</xdr:rowOff>
    </xdr:from>
    <xdr:to>
      <xdr:col>75</xdr:col>
      <xdr:colOff>380520</xdr:colOff>
      <xdr:row>13</xdr:row>
      <xdr:rowOff>199800</xdr:rowOff>
    </xdr:to>
    <xdr:pic>
      <xdr:nvPicPr>
        <xdr:cNvPr id="100" name="image100.png" descr=""/>
        <xdr:cNvPicPr/>
      </xdr:nvPicPr>
      <xdr:blipFill>
        <a:blip r:embed="rId101"/>
        <a:stretch/>
      </xdr:blipFill>
      <xdr:spPr>
        <a:xfrm>
          <a:off x="75658320" y="3714840"/>
          <a:ext cx="380520" cy="199800"/>
        </a:xfrm>
        <a:prstGeom prst="rect">
          <a:avLst/>
        </a:prstGeom>
        <a:noFill/>
        <a:ln w="0">
          <a:noFill/>
        </a:ln>
      </xdr:spPr>
    </xdr:pic>
    <xdr:clientData/>
  </xdr:twoCellAnchor>
  <xdr:twoCellAnchor editAs="oneCell">
    <xdr:from>
      <xdr:col>76</xdr:col>
      <xdr:colOff>0</xdr:colOff>
      <xdr:row>13</xdr:row>
      <xdr:rowOff>0</xdr:rowOff>
    </xdr:from>
    <xdr:to>
      <xdr:col>76</xdr:col>
      <xdr:colOff>380520</xdr:colOff>
      <xdr:row>13</xdr:row>
      <xdr:rowOff>199800</xdr:rowOff>
    </xdr:to>
    <xdr:pic>
      <xdr:nvPicPr>
        <xdr:cNvPr id="101" name="image80.png" descr=""/>
        <xdr:cNvPicPr/>
      </xdr:nvPicPr>
      <xdr:blipFill>
        <a:blip r:embed="rId102"/>
        <a:stretch/>
      </xdr:blipFill>
      <xdr:spPr>
        <a:xfrm>
          <a:off x="77825520" y="3714840"/>
          <a:ext cx="380520" cy="199800"/>
        </a:xfrm>
        <a:prstGeom prst="rect">
          <a:avLst/>
        </a:prstGeom>
        <a:noFill/>
        <a:ln w="0">
          <a:noFill/>
        </a:ln>
      </xdr:spPr>
    </xdr:pic>
    <xdr:clientData/>
  </xdr:twoCellAnchor>
  <xdr:twoCellAnchor editAs="oneCell">
    <xdr:from>
      <xdr:col>77</xdr:col>
      <xdr:colOff>0</xdr:colOff>
      <xdr:row>13</xdr:row>
      <xdr:rowOff>0</xdr:rowOff>
    </xdr:from>
    <xdr:to>
      <xdr:col>77</xdr:col>
      <xdr:colOff>380520</xdr:colOff>
      <xdr:row>13</xdr:row>
      <xdr:rowOff>199800</xdr:rowOff>
    </xdr:to>
    <xdr:pic>
      <xdr:nvPicPr>
        <xdr:cNvPr id="102" name="image81.png" descr=""/>
        <xdr:cNvPicPr/>
      </xdr:nvPicPr>
      <xdr:blipFill>
        <a:blip r:embed="rId103"/>
        <a:stretch/>
      </xdr:blipFill>
      <xdr:spPr>
        <a:xfrm>
          <a:off x="79992720" y="3714840"/>
          <a:ext cx="380520" cy="199800"/>
        </a:xfrm>
        <a:prstGeom prst="rect">
          <a:avLst/>
        </a:prstGeom>
        <a:noFill/>
        <a:ln w="0">
          <a:noFill/>
        </a:ln>
      </xdr:spPr>
    </xdr:pic>
    <xdr:clientData/>
  </xdr:twoCellAnchor>
  <xdr:twoCellAnchor editAs="oneCell">
    <xdr:from>
      <xdr:col>78</xdr:col>
      <xdr:colOff>0</xdr:colOff>
      <xdr:row>13</xdr:row>
      <xdr:rowOff>0</xdr:rowOff>
    </xdr:from>
    <xdr:to>
      <xdr:col>78</xdr:col>
      <xdr:colOff>380520</xdr:colOff>
      <xdr:row>13</xdr:row>
      <xdr:rowOff>199800</xdr:rowOff>
    </xdr:to>
    <xdr:pic>
      <xdr:nvPicPr>
        <xdr:cNvPr id="103" name="image118.png" descr=""/>
        <xdr:cNvPicPr/>
      </xdr:nvPicPr>
      <xdr:blipFill>
        <a:blip r:embed="rId104"/>
        <a:stretch/>
      </xdr:blipFill>
      <xdr:spPr>
        <a:xfrm>
          <a:off x="82160280" y="3714840"/>
          <a:ext cx="380520" cy="199800"/>
        </a:xfrm>
        <a:prstGeom prst="rect">
          <a:avLst/>
        </a:prstGeom>
        <a:noFill/>
        <a:ln w="0">
          <a:noFill/>
        </a:ln>
      </xdr:spPr>
    </xdr:pic>
    <xdr:clientData/>
  </xdr:twoCellAnchor>
  <xdr:twoCellAnchor editAs="oneCell">
    <xdr:from>
      <xdr:col>79</xdr:col>
      <xdr:colOff>0</xdr:colOff>
      <xdr:row>13</xdr:row>
      <xdr:rowOff>0</xdr:rowOff>
    </xdr:from>
    <xdr:to>
      <xdr:col>79</xdr:col>
      <xdr:colOff>380520</xdr:colOff>
      <xdr:row>13</xdr:row>
      <xdr:rowOff>199800</xdr:rowOff>
    </xdr:to>
    <xdr:pic>
      <xdr:nvPicPr>
        <xdr:cNvPr id="104" name="image85.png" descr=""/>
        <xdr:cNvPicPr/>
      </xdr:nvPicPr>
      <xdr:blipFill>
        <a:blip r:embed="rId105"/>
        <a:stretch/>
      </xdr:blipFill>
      <xdr:spPr>
        <a:xfrm>
          <a:off x="84327480" y="3714840"/>
          <a:ext cx="380520" cy="199800"/>
        </a:xfrm>
        <a:prstGeom prst="rect">
          <a:avLst/>
        </a:prstGeom>
        <a:noFill/>
        <a:ln w="0">
          <a:noFill/>
        </a:ln>
      </xdr:spPr>
    </xdr:pic>
    <xdr:clientData/>
  </xdr:twoCellAnchor>
  <xdr:twoCellAnchor editAs="oneCell">
    <xdr:from>
      <xdr:col>72</xdr:col>
      <xdr:colOff>0</xdr:colOff>
      <xdr:row>14</xdr:row>
      <xdr:rowOff>0</xdr:rowOff>
    </xdr:from>
    <xdr:to>
      <xdr:col>73</xdr:col>
      <xdr:colOff>175680</xdr:colOff>
      <xdr:row>14</xdr:row>
      <xdr:rowOff>1028520</xdr:rowOff>
    </xdr:to>
    <xdr:pic>
      <xdr:nvPicPr>
        <xdr:cNvPr id="105" name="image78.png" descr=""/>
        <xdr:cNvPicPr/>
      </xdr:nvPicPr>
      <xdr:blipFill>
        <a:blip r:embed="rId106"/>
        <a:stretch/>
      </xdr:blipFill>
      <xdr:spPr>
        <a:xfrm>
          <a:off x="69156720" y="4000680"/>
          <a:ext cx="2342880" cy="1028520"/>
        </a:xfrm>
        <a:prstGeom prst="rect">
          <a:avLst/>
        </a:prstGeom>
        <a:noFill/>
        <a:ln w="0">
          <a:noFill/>
        </a:ln>
      </xdr:spPr>
    </xdr:pic>
    <xdr:clientData/>
  </xdr:twoCellAnchor>
  <xdr:twoCellAnchor editAs="oneCell">
    <xdr:from>
      <xdr:col>73</xdr:col>
      <xdr:colOff>0</xdr:colOff>
      <xdr:row>14</xdr:row>
      <xdr:rowOff>0</xdr:rowOff>
    </xdr:from>
    <xdr:to>
      <xdr:col>74</xdr:col>
      <xdr:colOff>175680</xdr:colOff>
      <xdr:row>14</xdr:row>
      <xdr:rowOff>1028520</xdr:rowOff>
    </xdr:to>
    <xdr:pic>
      <xdr:nvPicPr>
        <xdr:cNvPr id="106" name="image104.png" descr=""/>
        <xdr:cNvPicPr/>
      </xdr:nvPicPr>
      <xdr:blipFill>
        <a:blip r:embed="rId107"/>
        <a:stretch/>
      </xdr:blipFill>
      <xdr:spPr>
        <a:xfrm>
          <a:off x="71323920" y="4000680"/>
          <a:ext cx="2342880" cy="1028520"/>
        </a:xfrm>
        <a:prstGeom prst="rect">
          <a:avLst/>
        </a:prstGeom>
        <a:noFill/>
        <a:ln w="0">
          <a:noFill/>
        </a:ln>
      </xdr:spPr>
    </xdr:pic>
    <xdr:clientData/>
  </xdr:twoCellAnchor>
  <xdr:twoCellAnchor editAs="oneCell">
    <xdr:from>
      <xdr:col>74</xdr:col>
      <xdr:colOff>0</xdr:colOff>
      <xdr:row>14</xdr:row>
      <xdr:rowOff>0</xdr:rowOff>
    </xdr:from>
    <xdr:to>
      <xdr:col>75</xdr:col>
      <xdr:colOff>175680</xdr:colOff>
      <xdr:row>14</xdr:row>
      <xdr:rowOff>1028520</xdr:rowOff>
    </xdr:to>
    <xdr:pic>
      <xdr:nvPicPr>
        <xdr:cNvPr id="107" name="image70.png" descr=""/>
        <xdr:cNvPicPr/>
      </xdr:nvPicPr>
      <xdr:blipFill>
        <a:blip r:embed="rId108"/>
        <a:stretch/>
      </xdr:blipFill>
      <xdr:spPr>
        <a:xfrm>
          <a:off x="73491120" y="4000680"/>
          <a:ext cx="2342880" cy="1028520"/>
        </a:xfrm>
        <a:prstGeom prst="rect">
          <a:avLst/>
        </a:prstGeom>
        <a:noFill/>
        <a:ln w="0">
          <a:noFill/>
        </a:ln>
      </xdr:spPr>
    </xdr:pic>
    <xdr:clientData/>
  </xdr:twoCellAnchor>
  <xdr:twoCellAnchor editAs="oneCell">
    <xdr:from>
      <xdr:col>75</xdr:col>
      <xdr:colOff>0</xdr:colOff>
      <xdr:row>14</xdr:row>
      <xdr:rowOff>0</xdr:rowOff>
    </xdr:from>
    <xdr:to>
      <xdr:col>76</xdr:col>
      <xdr:colOff>175680</xdr:colOff>
      <xdr:row>14</xdr:row>
      <xdr:rowOff>1028520</xdr:rowOff>
    </xdr:to>
    <xdr:pic>
      <xdr:nvPicPr>
        <xdr:cNvPr id="108" name="image75.png" descr=""/>
        <xdr:cNvPicPr/>
      </xdr:nvPicPr>
      <xdr:blipFill>
        <a:blip r:embed="rId109"/>
        <a:stretch/>
      </xdr:blipFill>
      <xdr:spPr>
        <a:xfrm>
          <a:off x="75658320" y="4000680"/>
          <a:ext cx="2342880" cy="1028520"/>
        </a:xfrm>
        <a:prstGeom prst="rect">
          <a:avLst/>
        </a:prstGeom>
        <a:noFill/>
        <a:ln w="0">
          <a:noFill/>
        </a:ln>
      </xdr:spPr>
    </xdr:pic>
    <xdr:clientData/>
  </xdr:twoCellAnchor>
  <xdr:twoCellAnchor editAs="oneCell">
    <xdr:from>
      <xdr:col>76</xdr:col>
      <xdr:colOff>0</xdr:colOff>
      <xdr:row>14</xdr:row>
      <xdr:rowOff>0</xdr:rowOff>
    </xdr:from>
    <xdr:to>
      <xdr:col>77</xdr:col>
      <xdr:colOff>175680</xdr:colOff>
      <xdr:row>14</xdr:row>
      <xdr:rowOff>1028520</xdr:rowOff>
    </xdr:to>
    <xdr:pic>
      <xdr:nvPicPr>
        <xdr:cNvPr id="109" name="image86.png" descr=""/>
        <xdr:cNvPicPr/>
      </xdr:nvPicPr>
      <xdr:blipFill>
        <a:blip r:embed="rId110"/>
        <a:stretch/>
      </xdr:blipFill>
      <xdr:spPr>
        <a:xfrm>
          <a:off x="77825520" y="4000680"/>
          <a:ext cx="2342880" cy="1028520"/>
        </a:xfrm>
        <a:prstGeom prst="rect">
          <a:avLst/>
        </a:prstGeom>
        <a:noFill/>
        <a:ln w="0">
          <a:noFill/>
        </a:ln>
      </xdr:spPr>
    </xdr:pic>
    <xdr:clientData/>
  </xdr:twoCellAnchor>
  <xdr:twoCellAnchor editAs="oneCell">
    <xdr:from>
      <xdr:col>77</xdr:col>
      <xdr:colOff>0</xdr:colOff>
      <xdr:row>14</xdr:row>
      <xdr:rowOff>0</xdr:rowOff>
    </xdr:from>
    <xdr:to>
      <xdr:col>78</xdr:col>
      <xdr:colOff>175320</xdr:colOff>
      <xdr:row>14</xdr:row>
      <xdr:rowOff>1028520</xdr:rowOff>
    </xdr:to>
    <xdr:pic>
      <xdr:nvPicPr>
        <xdr:cNvPr id="110" name="image180.png" descr=""/>
        <xdr:cNvPicPr/>
      </xdr:nvPicPr>
      <xdr:blipFill>
        <a:blip r:embed="rId111"/>
        <a:stretch/>
      </xdr:blipFill>
      <xdr:spPr>
        <a:xfrm>
          <a:off x="79992720" y="4000680"/>
          <a:ext cx="2342880" cy="1028520"/>
        </a:xfrm>
        <a:prstGeom prst="rect">
          <a:avLst/>
        </a:prstGeom>
        <a:noFill/>
        <a:ln w="0">
          <a:noFill/>
        </a:ln>
      </xdr:spPr>
    </xdr:pic>
    <xdr:clientData/>
  </xdr:twoCellAnchor>
  <xdr:twoCellAnchor editAs="oneCell">
    <xdr:from>
      <xdr:col>78</xdr:col>
      <xdr:colOff>0</xdr:colOff>
      <xdr:row>14</xdr:row>
      <xdr:rowOff>0</xdr:rowOff>
    </xdr:from>
    <xdr:to>
      <xdr:col>79</xdr:col>
      <xdr:colOff>175680</xdr:colOff>
      <xdr:row>14</xdr:row>
      <xdr:rowOff>1028520</xdr:rowOff>
    </xdr:to>
    <xdr:pic>
      <xdr:nvPicPr>
        <xdr:cNvPr id="111" name="image103.png" descr=""/>
        <xdr:cNvPicPr/>
      </xdr:nvPicPr>
      <xdr:blipFill>
        <a:blip r:embed="rId112"/>
        <a:stretch/>
      </xdr:blipFill>
      <xdr:spPr>
        <a:xfrm>
          <a:off x="82160280" y="4000680"/>
          <a:ext cx="2342880" cy="1028520"/>
        </a:xfrm>
        <a:prstGeom prst="rect">
          <a:avLst/>
        </a:prstGeom>
        <a:noFill/>
        <a:ln w="0">
          <a:noFill/>
        </a:ln>
      </xdr:spPr>
    </xdr:pic>
    <xdr:clientData/>
  </xdr:twoCellAnchor>
  <xdr:twoCellAnchor editAs="oneCell">
    <xdr:from>
      <xdr:col>79</xdr:col>
      <xdr:colOff>0</xdr:colOff>
      <xdr:row>14</xdr:row>
      <xdr:rowOff>0</xdr:rowOff>
    </xdr:from>
    <xdr:to>
      <xdr:col>80</xdr:col>
      <xdr:colOff>175680</xdr:colOff>
      <xdr:row>14</xdr:row>
      <xdr:rowOff>1028520</xdr:rowOff>
    </xdr:to>
    <xdr:pic>
      <xdr:nvPicPr>
        <xdr:cNvPr id="112" name="image83.png" descr=""/>
        <xdr:cNvPicPr/>
      </xdr:nvPicPr>
      <xdr:blipFill>
        <a:blip r:embed="rId113"/>
        <a:stretch/>
      </xdr:blipFill>
      <xdr:spPr>
        <a:xfrm>
          <a:off x="84327480" y="4000680"/>
          <a:ext cx="2342880" cy="1028520"/>
        </a:xfrm>
        <a:prstGeom prst="rect">
          <a:avLst/>
        </a:prstGeom>
        <a:noFill/>
        <a:ln w="0">
          <a:noFill/>
        </a:ln>
      </xdr:spPr>
    </xdr:pic>
    <xdr:clientData/>
  </xdr:twoCellAnchor>
  <xdr:twoCellAnchor editAs="oneCell">
    <xdr:from>
      <xdr:col>72</xdr:col>
      <xdr:colOff>0</xdr:colOff>
      <xdr:row>15</xdr:row>
      <xdr:rowOff>0</xdr:rowOff>
    </xdr:from>
    <xdr:to>
      <xdr:col>73</xdr:col>
      <xdr:colOff>175680</xdr:colOff>
      <xdr:row>15</xdr:row>
      <xdr:rowOff>1371240</xdr:rowOff>
    </xdr:to>
    <xdr:pic>
      <xdr:nvPicPr>
        <xdr:cNvPr id="113" name="image92.png" descr=""/>
        <xdr:cNvPicPr/>
      </xdr:nvPicPr>
      <xdr:blipFill>
        <a:blip r:embed="rId114"/>
        <a:stretch/>
      </xdr:blipFill>
      <xdr:spPr>
        <a:xfrm>
          <a:off x="69156720" y="5591160"/>
          <a:ext cx="2342880" cy="1371240"/>
        </a:xfrm>
        <a:prstGeom prst="rect">
          <a:avLst/>
        </a:prstGeom>
        <a:noFill/>
        <a:ln w="0">
          <a:noFill/>
        </a:ln>
      </xdr:spPr>
    </xdr:pic>
    <xdr:clientData/>
  </xdr:twoCellAnchor>
  <xdr:twoCellAnchor editAs="oneCell">
    <xdr:from>
      <xdr:col>73</xdr:col>
      <xdr:colOff>0</xdr:colOff>
      <xdr:row>15</xdr:row>
      <xdr:rowOff>0</xdr:rowOff>
    </xdr:from>
    <xdr:to>
      <xdr:col>74</xdr:col>
      <xdr:colOff>175680</xdr:colOff>
      <xdr:row>15</xdr:row>
      <xdr:rowOff>1371240</xdr:rowOff>
    </xdr:to>
    <xdr:pic>
      <xdr:nvPicPr>
        <xdr:cNvPr id="114" name="image134.png" descr=""/>
        <xdr:cNvPicPr/>
      </xdr:nvPicPr>
      <xdr:blipFill>
        <a:blip r:embed="rId115"/>
        <a:stretch/>
      </xdr:blipFill>
      <xdr:spPr>
        <a:xfrm>
          <a:off x="71323920" y="5591160"/>
          <a:ext cx="2342880" cy="1371240"/>
        </a:xfrm>
        <a:prstGeom prst="rect">
          <a:avLst/>
        </a:prstGeom>
        <a:noFill/>
        <a:ln w="0">
          <a:noFill/>
        </a:ln>
      </xdr:spPr>
    </xdr:pic>
    <xdr:clientData/>
  </xdr:twoCellAnchor>
  <xdr:twoCellAnchor editAs="oneCell">
    <xdr:from>
      <xdr:col>74</xdr:col>
      <xdr:colOff>0</xdr:colOff>
      <xdr:row>15</xdr:row>
      <xdr:rowOff>0</xdr:rowOff>
    </xdr:from>
    <xdr:to>
      <xdr:col>75</xdr:col>
      <xdr:colOff>175680</xdr:colOff>
      <xdr:row>15</xdr:row>
      <xdr:rowOff>1371240</xdr:rowOff>
    </xdr:to>
    <xdr:pic>
      <xdr:nvPicPr>
        <xdr:cNvPr id="115" name="image89.png" descr=""/>
        <xdr:cNvPicPr/>
      </xdr:nvPicPr>
      <xdr:blipFill>
        <a:blip r:embed="rId116"/>
        <a:stretch/>
      </xdr:blipFill>
      <xdr:spPr>
        <a:xfrm>
          <a:off x="73491120" y="5591160"/>
          <a:ext cx="2342880" cy="1371240"/>
        </a:xfrm>
        <a:prstGeom prst="rect">
          <a:avLst/>
        </a:prstGeom>
        <a:noFill/>
        <a:ln w="0">
          <a:noFill/>
        </a:ln>
      </xdr:spPr>
    </xdr:pic>
    <xdr:clientData/>
  </xdr:twoCellAnchor>
  <xdr:twoCellAnchor editAs="oneCell">
    <xdr:from>
      <xdr:col>75</xdr:col>
      <xdr:colOff>0</xdr:colOff>
      <xdr:row>15</xdr:row>
      <xdr:rowOff>0</xdr:rowOff>
    </xdr:from>
    <xdr:to>
      <xdr:col>76</xdr:col>
      <xdr:colOff>175680</xdr:colOff>
      <xdr:row>15</xdr:row>
      <xdr:rowOff>1371240</xdr:rowOff>
    </xdr:to>
    <xdr:pic>
      <xdr:nvPicPr>
        <xdr:cNvPr id="116" name="image136.png" descr=""/>
        <xdr:cNvPicPr/>
      </xdr:nvPicPr>
      <xdr:blipFill>
        <a:blip r:embed="rId117"/>
        <a:stretch/>
      </xdr:blipFill>
      <xdr:spPr>
        <a:xfrm>
          <a:off x="75658320" y="5591160"/>
          <a:ext cx="2342880" cy="1371240"/>
        </a:xfrm>
        <a:prstGeom prst="rect">
          <a:avLst/>
        </a:prstGeom>
        <a:noFill/>
        <a:ln w="0">
          <a:noFill/>
        </a:ln>
      </xdr:spPr>
    </xdr:pic>
    <xdr:clientData/>
  </xdr:twoCellAnchor>
  <xdr:twoCellAnchor editAs="oneCell">
    <xdr:from>
      <xdr:col>76</xdr:col>
      <xdr:colOff>0</xdr:colOff>
      <xdr:row>15</xdr:row>
      <xdr:rowOff>0</xdr:rowOff>
    </xdr:from>
    <xdr:to>
      <xdr:col>77</xdr:col>
      <xdr:colOff>175680</xdr:colOff>
      <xdr:row>15</xdr:row>
      <xdr:rowOff>1371240</xdr:rowOff>
    </xdr:to>
    <xdr:pic>
      <xdr:nvPicPr>
        <xdr:cNvPr id="117" name="image138.png" descr=""/>
        <xdr:cNvPicPr/>
      </xdr:nvPicPr>
      <xdr:blipFill>
        <a:blip r:embed="rId118"/>
        <a:stretch/>
      </xdr:blipFill>
      <xdr:spPr>
        <a:xfrm>
          <a:off x="77825520" y="5591160"/>
          <a:ext cx="2342880" cy="1371240"/>
        </a:xfrm>
        <a:prstGeom prst="rect">
          <a:avLst/>
        </a:prstGeom>
        <a:noFill/>
        <a:ln w="0">
          <a:noFill/>
        </a:ln>
      </xdr:spPr>
    </xdr:pic>
    <xdr:clientData/>
  </xdr:twoCellAnchor>
  <xdr:twoCellAnchor editAs="oneCell">
    <xdr:from>
      <xdr:col>77</xdr:col>
      <xdr:colOff>0</xdr:colOff>
      <xdr:row>15</xdr:row>
      <xdr:rowOff>0</xdr:rowOff>
    </xdr:from>
    <xdr:to>
      <xdr:col>78</xdr:col>
      <xdr:colOff>175320</xdr:colOff>
      <xdr:row>15</xdr:row>
      <xdr:rowOff>1371240</xdr:rowOff>
    </xdr:to>
    <xdr:pic>
      <xdr:nvPicPr>
        <xdr:cNvPr id="118" name="image87.png" descr=""/>
        <xdr:cNvPicPr/>
      </xdr:nvPicPr>
      <xdr:blipFill>
        <a:blip r:embed="rId119"/>
        <a:stretch/>
      </xdr:blipFill>
      <xdr:spPr>
        <a:xfrm>
          <a:off x="79992720" y="5591160"/>
          <a:ext cx="2342880" cy="1371240"/>
        </a:xfrm>
        <a:prstGeom prst="rect">
          <a:avLst/>
        </a:prstGeom>
        <a:noFill/>
        <a:ln w="0">
          <a:noFill/>
        </a:ln>
      </xdr:spPr>
    </xdr:pic>
    <xdr:clientData/>
  </xdr:twoCellAnchor>
  <xdr:twoCellAnchor editAs="oneCell">
    <xdr:from>
      <xdr:col>78</xdr:col>
      <xdr:colOff>0</xdr:colOff>
      <xdr:row>15</xdr:row>
      <xdr:rowOff>0</xdr:rowOff>
    </xdr:from>
    <xdr:to>
      <xdr:col>79</xdr:col>
      <xdr:colOff>175680</xdr:colOff>
      <xdr:row>15</xdr:row>
      <xdr:rowOff>1371240</xdr:rowOff>
    </xdr:to>
    <xdr:pic>
      <xdr:nvPicPr>
        <xdr:cNvPr id="119" name="image155.png" descr=""/>
        <xdr:cNvPicPr/>
      </xdr:nvPicPr>
      <xdr:blipFill>
        <a:blip r:embed="rId120"/>
        <a:stretch/>
      </xdr:blipFill>
      <xdr:spPr>
        <a:xfrm>
          <a:off x="82160280" y="5591160"/>
          <a:ext cx="2342880" cy="1371240"/>
        </a:xfrm>
        <a:prstGeom prst="rect">
          <a:avLst/>
        </a:prstGeom>
        <a:noFill/>
        <a:ln w="0">
          <a:noFill/>
        </a:ln>
      </xdr:spPr>
    </xdr:pic>
    <xdr:clientData/>
  </xdr:twoCellAnchor>
  <xdr:twoCellAnchor editAs="oneCell">
    <xdr:from>
      <xdr:col>79</xdr:col>
      <xdr:colOff>0</xdr:colOff>
      <xdr:row>15</xdr:row>
      <xdr:rowOff>0</xdr:rowOff>
    </xdr:from>
    <xdr:to>
      <xdr:col>80</xdr:col>
      <xdr:colOff>175680</xdr:colOff>
      <xdr:row>15</xdr:row>
      <xdr:rowOff>1371240</xdr:rowOff>
    </xdr:to>
    <xdr:pic>
      <xdr:nvPicPr>
        <xdr:cNvPr id="120" name="image126.png" descr=""/>
        <xdr:cNvPicPr/>
      </xdr:nvPicPr>
      <xdr:blipFill>
        <a:blip r:embed="rId121"/>
        <a:stretch/>
      </xdr:blipFill>
      <xdr:spPr>
        <a:xfrm>
          <a:off x="84327480" y="5591160"/>
          <a:ext cx="2342880" cy="1371240"/>
        </a:xfrm>
        <a:prstGeom prst="rect">
          <a:avLst/>
        </a:prstGeom>
        <a:noFill/>
        <a:ln w="0">
          <a:noFill/>
        </a:ln>
      </xdr:spPr>
    </xdr:pic>
    <xdr:clientData/>
  </xdr:twoCellAnchor>
  <xdr:twoCellAnchor editAs="oneCell">
    <xdr:from>
      <xdr:col>72</xdr:col>
      <xdr:colOff>0</xdr:colOff>
      <xdr:row>16</xdr:row>
      <xdr:rowOff>0</xdr:rowOff>
    </xdr:from>
    <xdr:to>
      <xdr:col>72</xdr:col>
      <xdr:colOff>352080</xdr:colOff>
      <xdr:row>16</xdr:row>
      <xdr:rowOff>199800</xdr:rowOff>
    </xdr:to>
    <xdr:pic>
      <xdr:nvPicPr>
        <xdr:cNvPr id="121" name="image88.png" descr=""/>
        <xdr:cNvPicPr/>
      </xdr:nvPicPr>
      <xdr:blipFill>
        <a:blip r:embed="rId122"/>
        <a:stretch/>
      </xdr:blipFill>
      <xdr:spPr>
        <a:xfrm>
          <a:off x="69156720" y="7191360"/>
          <a:ext cx="352080" cy="199800"/>
        </a:xfrm>
        <a:prstGeom prst="rect">
          <a:avLst/>
        </a:prstGeom>
        <a:noFill/>
        <a:ln w="0">
          <a:noFill/>
        </a:ln>
      </xdr:spPr>
    </xdr:pic>
    <xdr:clientData/>
  </xdr:twoCellAnchor>
  <xdr:twoCellAnchor editAs="oneCell">
    <xdr:from>
      <xdr:col>73</xdr:col>
      <xdr:colOff>0</xdr:colOff>
      <xdr:row>16</xdr:row>
      <xdr:rowOff>0</xdr:rowOff>
    </xdr:from>
    <xdr:to>
      <xdr:col>73</xdr:col>
      <xdr:colOff>352080</xdr:colOff>
      <xdr:row>16</xdr:row>
      <xdr:rowOff>199800</xdr:rowOff>
    </xdr:to>
    <xdr:pic>
      <xdr:nvPicPr>
        <xdr:cNvPr id="122" name="image128.png" descr=""/>
        <xdr:cNvPicPr/>
      </xdr:nvPicPr>
      <xdr:blipFill>
        <a:blip r:embed="rId123"/>
        <a:stretch/>
      </xdr:blipFill>
      <xdr:spPr>
        <a:xfrm>
          <a:off x="71323920" y="7191360"/>
          <a:ext cx="352080" cy="199800"/>
        </a:xfrm>
        <a:prstGeom prst="rect">
          <a:avLst/>
        </a:prstGeom>
        <a:noFill/>
        <a:ln w="0">
          <a:noFill/>
        </a:ln>
      </xdr:spPr>
    </xdr:pic>
    <xdr:clientData/>
  </xdr:twoCellAnchor>
  <xdr:twoCellAnchor editAs="oneCell">
    <xdr:from>
      <xdr:col>74</xdr:col>
      <xdr:colOff>0</xdr:colOff>
      <xdr:row>16</xdr:row>
      <xdr:rowOff>0</xdr:rowOff>
    </xdr:from>
    <xdr:to>
      <xdr:col>74</xdr:col>
      <xdr:colOff>352080</xdr:colOff>
      <xdr:row>16</xdr:row>
      <xdr:rowOff>199800</xdr:rowOff>
    </xdr:to>
    <xdr:pic>
      <xdr:nvPicPr>
        <xdr:cNvPr id="123" name="image91.png" descr=""/>
        <xdr:cNvPicPr/>
      </xdr:nvPicPr>
      <xdr:blipFill>
        <a:blip r:embed="rId124"/>
        <a:stretch/>
      </xdr:blipFill>
      <xdr:spPr>
        <a:xfrm>
          <a:off x="73491120" y="7191360"/>
          <a:ext cx="352080" cy="199800"/>
        </a:xfrm>
        <a:prstGeom prst="rect">
          <a:avLst/>
        </a:prstGeom>
        <a:noFill/>
        <a:ln w="0">
          <a:noFill/>
        </a:ln>
      </xdr:spPr>
    </xdr:pic>
    <xdr:clientData/>
  </xdr:twoCellAnchor>
  <xdr:twoCellAnchor editAs="oneCell">
    <xdr:from>
      <xdr:col>75</xdr:col>
      <xdr:colOff>0</xdr:colOff>
      <xdr:row>16</xdr:row>
      <xdr:rowOff>0</xdr:rowOff>
    </xdr:from>
    <xdr:to>
      <xdr:col>75</xdr:col>
      <xdr:colOff>352080</xdr:colOff>
      <xdr:row>16</xdr:row>
      <xdr:rowOff>199800</xdr:rowOff>
    </xdr:to>
    <xdr:pic>
      <xdr:nvPicPr>
        <xdr:cNvPr id="124" name="image101.png" descr=""/>
        <xdr:cNvPicPr/>
      </xdr:nvPicPr>
      <xdr:blipFill>
        <a:blip r:embed="rId125"/>
        <a:stretch/>
      </xdr:blipFill>
      <xdr:spPr>
        <a:xfrm>
          <a:off x="75658320" y="7191360"/>
          <a:ext cx="352080" cy="199800"/>
        </a:xfrm>
        <a:prstGeom prst="rect">
          <a:avLst/>
        </a:prstGeom>
        <a:noFill/>
        <a:ln w="0">
          <a:noFill/>
        </a:ln>
      </xdr:spPr>
    </xdr:pic>
    <xdr:clientData/>
  </xdr:twoCellAnchor>
  <xdr:twoCellAnchor editAs="oneCell">
    <xdr:from>
      <xdr:col>76</xdr:col>
      <xdr:colOff>0</xdr:colOff>
      <xdr:row>16</xdr:row>
      <xdr:rowOff>0</xdr:rowOff>
    </xdr:from>
    <xdr:to>
      <xdr:col>76</xdr:col>
      <xdr:colOff>352080</xdr:colOff>
      <xdr:row>16</xdr:row>
      <xdr:rowOff>199800</xdr:rowOff>
    </xdr:to>
    <xdr:pic>
      <xdr:nvPicPr>
        <xdr:cNvPr id="125" name="image95.png" descr=""/>
        <xdr:cNvPicPr/>
      </xdr:nvPicPr>
      <xdr:blipFill>
        <a:blip r:embed="rId126"/>
        <a:stretch/>
      </xdr:blipFill>
      <xdr:spPr>
        <a:xfrm>
          <a:off x="77825520" y="7191360"/>
          <a:ext cx="352080" cy="199800"/>
        </a:xfrm>
        <a:prstGeom prst="rect">
          <a:avLst/>
        </a:prstGeom>
        <a:noFill/>
        <a:ln w="0">
          <a:noFill/>
        </a:ln>
      </xdr:spPr>
    </xdr:pic>
    <xdr:clientData/>
  </xdr:twoCellAnchor>
  <xdr:twoCellAnchor editAs="oneCell">
    <xdr:from>
      <xdr:col>77</xdr:col>
      <xdr:colOff>0</xdr:colOff>
      <xdr:row>16</xdr:row>
      <xdr:rowOff>0</xdr:rowOff>
    </xdr:from>
    <xdr:to>
      <xdr:col>77</xdr:col>
      <xdr:colOff>352080</xdr:colOff>
      <xdr:row>16</xdr:row>
      <xdr:rowOff>199800</xdr:rowOff>
    </xdr:to>
    <xdr:pic>
      <xdr:nvPicPr>
        <xdr:cNvPr id="126" name="image96.png" descr=""/>
        <xdr:cNvPicPr/>
      </xdr:nvPicPr>
      <xdr:blipFill>
        <a:blip r:embed="rId127"/>
        <a:stretch/>
      </xdr:blipFill>
      <xdr:spPr>
        <a:xfrm>
          <a:off x="79992720" y="7191360"/>
          <a:ext cx="352080" cy="199800"/>
        </a:xfrm>
        <a:prstGeom prst="rect">
          <a:avLst/>
        </a:prstGeom>
        <a:noFill/>
        <a:ln w="0">
          <a:noFill/>
        </a:ln>
      </xdr:spPr>
    </xdr:pic>
    <xdr:clientData/>
  </xdr:twoCellAnchor>
  <xdr:twoCellAnchor editAs="oneCell">
    <xdr:from>
      <xdr:col>78</xdr:col>
      <xdr:colOff>0</xdr:colOff>
      <xdr:row>16</xdr:row>
      <xdr:rowOff>0</xdr:rowOff>
    </xdr:from>
    <xdr:to>
      <xdr:col>78</xdr:col>
      <xdr:colOff>352080</xdr:colOff>
      <xdr:row>16</xdr:row>
      <xdr:rowOff>199800</xdr:rowOff>
    </xdr:to>
    <xdr:pic>
      <xdr:nvPicPr>
        <xdr:cNvPr id="127" name="image217.png" descr=""/>
        <xdr:cNvPicPr/>
      </xdr:nvPicPr>
      <xdr:blipFill>
        <a:blip r:embed="rId128"/>
        <a:stretch/>
      </xdr:blipFill>
      <xdr:spPr>
        <a:xfrm>
          <a:off x="82160280" y="7191360"/>
          <a:ext cx="352080" cy="199800"/>
        </a:xfrm>
        <a:prstGeom prst="rect">
          <a:avLst/>
        </a:prstGeom>
        <a:noFill/>
        <a:ln w="0">
          <a:noFill/>
        </a:ln>
      </xdr:spPr>
    </xdr:pic>
    <xdr:clientData/>
  </xdr:twoCellAnchor>
  <xdr:twoCellAnchor editAs="oneCell">
    <xdr:from>
      <xdr:col>79</xdr:col>
      <xdr:colOff>0</xdr:colOff>
      <xdr:row>16</xdr:row>
      <xdr:rowOff>0</xdr:rowOff>
    </xdr:from>
    <xdr:to>
      <xdr:col>79</xdr:col>
      <xdr:colOff>352080</xdr:colOff>
      <xdr:row>16</xdr:row>
      <xdr:rowOff>199800</xdr:rowOff>
    </xdr:to>
    <xdr:pic>
      <xdr:nvPicPr>
        <xdr:cNvPr id="128" name="image164.png" descr=""/>
        <xdr:cNvPicPr/>
      </xdr:nvPicPr>
      <xdr:blipFill>
        <a:blip r:embed="rId129"/>
        <a:stretch/>
      </xdr:blipFill>
      <xdr:spPr>
        <a:xfrm>
          <a:off x="84327480" y="7191360"/>
          <a:ext cx="352080" cy="199800"/>
        </a:xfrm>
        <a:prstGeom prst="rect">
          <a:avLst/>
        </a:prstGeom>
        <a:noFill/>
        <a:ln w="0">
          <a:noFill/>
        </a:ln>
      </xdr:spPr>
    </xdr:pic>
    <xdr:clientData/>
  </xdr:twoCellAnchor>
  <xdr:twoCellAnchor editAs="oneCell">
    <xdr:from>
      <xdr:col>72</xdr:col>
      <xdr:colOff>0</xdr:colOff>
      <xdr:row>17</xdr:row>
      <xdr:rowOff>0</xdr:rowOff>
    </xdr:from>
    <xdr:to>
      <xdr:col>72</xdr:col>
      <xdr:colOff>418680</xdr:colOff>
      <xdr:row>17</xdr:row>
      <xdr:rowOff>199800</xdr:rowOff>
    </xdr:to>
    <xdr:pic>
      <xdr:nvPicPr>
        <xdr:cNvPr id="129" name="image114.png" descr=""/>
        <xdr:cNvPicPr/>
      </xdr:nvPicPr>
      <xdr:blipFill>
        <a:blip r:embed="rId130"/>
        <a:stretch/>
      </xdr:blipFill>
      <xdr:spPr>
        <a:xfrm>
          <a:off x="69156720" y="7477200"/>
          <a:ext cx="418680" cy="199800"/>
        </a:xfrm>
        <a:prstGeom prst="rect">
          <a:avLst/>
        </a:prstGeom>
        <a:noFill/>
        <a:ln w="0">
          <a:noFill/>
        </a:ln>
      </xdr:spPr>
    </xdr:pic>
    <xdr:clientData/>
  </xdr:twoCellAnchor>
  <xdr:twoCellAnchor editAs="oneCell">
    <xdr:from>
      <xdr:col>73</xdr:col>
      <xdr:colOff>0</xdr:colOff>
      <xdr:row>17</xdr:row>
      <xdr:rowOff>0</xdr:rowOff>
    </xdr:from>
    <xdr:to>
      <xdr:col>73</xdr:col>
      <xdr:colOff>418680</xdr:colOff>
      <xdr:row>17</xdr:row>
      <xdr:rowOff>199800</xdr:rowOff>
    </xdr:to>
    <xdr:pic>
      <xdr:nvPicPr>
        <xdr:cNvPr id="130" name="image141.png" descr=""/>
        <xdr:cNvPicPr/>
      </xdr:nvPicPr>
      <xdr:blipFill>
        <a:blip r:embed="rId131"/>
        <a:stretch/>
      </xdr:blipFill>
      <xdr:spPr>
        <a:xfrm>
          <a:off x="71323920" y="7477200"/>
          <a:ext cx="418680" cy="199800"/>
        </a:xfrm>
        <a:prstGeom prst="rect">
          <a:avLst/>
        </a:prstGeom>
        <a:noFill/>
        <a:ln w="0">
          <a:noFill/>
        </a:ln>
      </xdr:spPr>
    </xdr:pic>
    <xdr:clientData/>
  </xdr:twoCellAnchor>
  <xdr:twoCellAnchor editAs="oneCell">
    <xdr:from>
      <xdr:col>74</xdr:col>
      <xdr:colOff>0</xdr:colOff>
      <xdr:row>17</xdr:row>
      <xdr:rowOff>0</xdr:rowOff>
    </xdr:from>
    <xdr:to>
      <xdr:col>74</xdr:col>
      <xdr:colOff>418680</xdr:colOff>
      <xdr:row>17</xdr:row>
      <xdr:rowOff>199800</xdr:rowOff>
    </xdr:to>
    <xdr:pic>
      <xdr:nvPicPr>
        <xdr:cNvPr id="131" name="image106.png" descr=""/>
        <xdr:cNvPicPr/>
      </xdr:nvPicPr>
      <xdr:blipFill>
        <a:blip r:embed="rId132"/>
        <a:stretch/>
      </xdr:blipFill>
      <xdr:spPr>
        <a:xfrm>
          <a:off x="73491120" y="7477200"/>
          <a:ext cx="418680" cy="199800"/>
        </a:xfrm>
        <a:prstGeom prst="rect">
          <a:avLst/>
        </a:prstGeom>
        <a:noFill/>
        <a:ln w="0">
          <a:noFill/>
        </a:ln>
      </xdr:spPr>
    </xdr:pic>
    <xdr:clientData/>
  </xdr:twoCellAnchor>
  <xdr:twoCellAnchor editAs="oneCell">
    <xdr:from>
      <xdr:col>75</xdr:col>
      <xdr:colOff>0</xdr:colOff>
      <xdr:row>17</xdr:row>
      <xdr:rowOff>0</xdr:rowOff>
    </xdr:from>
    <xdr:to>
      <xdr:col>75</xdr:col>
      <xdr:colOff>418680</xdr:colOff>
      <xdr:row>17</xdr:row>
      <xdr:rowOff>199800</xdr:rowOff>
    </xdr:to>
    <xdr:pic>
      <xdr:nvPicPr>
        <xdr:cNvPr id="132" name="image149.png" descr=""/>
        <xdr:cNvPicPr/>
      </xdr:nvPicPr>
      <xdr:blipFill>
        <a:blip r:embed="rId133"/>
        <a:stretch/>
      </xdr:blipFill>
      <xdr:spPr>
        <a:xfrm>
          <a:off x="75658320" y="7477200"/>
          <a:ext cx="418680" cy="199800"/>
        </a:xfrm>
        <a:prstGeom prst="rect">
          <a:avLst/>
        </a:prstGeom>
        <a:noFill/>
        <a:ln w="0">
          <a:noFill/>
        </a:ln>
      </xdr:spPr>
    </xdr:pic>
    <xdr:clientData/>
  </xdr:twoCellAnchor>
  <xdr:twoCellAnchor editAs="oneCell">
    <xdr:from>
      <xdr:col>76</xdr:col>
      <xdr:colOff>0</xdr:colOff>
      <xdr:row>17</xdr:row>
      <xdr:rowOff>0</xdr:rowOff>
    </xdr:from>
    <xdr:to>
      <xdr:col>76</xdr:col>
      <xdr:colOff>418680</xdr:colOff>
      <xdr:row>17</xdr:row>
      <xdr:rowOff>199800</xdr:rowOff>
    </xdr:to>
    <xdr:pic>
      <xdr:nvPicPr>
        <xdr:cNvPr id="133" name="image157.png" descr=""/>
        <xdr:cNvPicPr/>
      </xdr:nvPicPr>
      <xdr:blipFill>
        <a:blip r:embed="rId134"/>
        <a:stretch/>
      </xdr:blipFill>
      <xdr:spPr>
        <a:xfrm>
          <a:off x="77825520" y="7477200"/>
          <a:ext cx="418680" cy="199800"/>
        </a:xfrm>
        <a:prstGeom prst="rect">
          <a:avLst/>
        </a:prstGeom>
        <a:noFill/>
        <a:ln w="0">
          <a:noFill/>
        </a:ln>
      </xdr:spPr>
    </xdr:pic>
    <xdr:clientData/>
  </xdr:twoCellAnchor>
  <xdr:twoCellAnchor editAs="oneCell">
    <xdr:from>
      <xdr:col>77</xdr:col>
      <xdr:colOff>0</xdr:colOff>
      <xdr:row>17</xdr:row>
      <xdr:rowOff>0</xdr:rowOff>
    </xdr:from>
    <xdr:to>
      <xdr:col>77</xdr:col>
      <xdr:colOff>418680</xdr:colOff>
      <xdr:row>17</xdr:row>
      <xdr:rowOff>199800</xdr:rowOff>
    </xdr:to>
    <xdr:pic>
      <xdr:nvPicPr>
        <xdr:cNvPr id="134" name="image144.png" descr=""/>
        <xdr:cNvPicPr/>
      </xdr:nvPicPr>
      <xdr:blipFill>
        <a:blip r:embed="rId135"/>
        <a:stretch/>
      </xdr:blipFill>
      <xdr:spPr>
        <a:xfrm>
          <a:off x="79992720" y="7477200"/>
          <a:ext cx="418680" cy="199800"/>
        </a:xfrm>
        <a:prstGeom prst="rect">
          <a:avLst/>
        </a:prstGeom>
        <a:noFill/>
        <a:ln w="0">
          <a:noFill/>
        </a:ln>
      </xdr:spPr>
    </xdr:pic>
    <xdr:clientData/>
  </xdr:twoCellAnchor>
  <xdr:twoCellAnchor editAs="oneCell">
    <xdr:from>
      <xdr:col>78</xdr:col>
      <xdr:colOff>0</xdr:colOff>
      <xdr:row>17</xdr:row>
      <xdr:rowOff>0</xdr:rowOff>
    </xdr:from>
    <xdr:to>
      <xdr:col>78</xdr:col>
      <xdr:colOff>418680</xdr:colOff>
      <xdr:row>17</xdr:row>
      <xdr:rowOff>199800</xdr:rowOff>
    </xdr:to>
    <xdr:pic>
      <xdr:nvPicPr>
        <xdr:cNvPr id="135" name="image97.png" descr=""/>
        <xdr:cNvPicPr/>
      </xdr:nvPicPr>
      <xdr:blipFill>
        <a:blip r:embed="rId136"/>
        <a:stretch/>
      </xdr:blipFill>
      <xdr:spPr>
        <a:xfrm>
          <a:off x="82160280" y="7477200"/>
          <a:ext cx="418680" cy="199800"/>
        </a:xfrm>
        <a:prstGeom prst="rect">
          <a:avLst/>
        </a:prstGeom>
        <a:noFill/>
        <a:ln w="0">
          <a:noFill/>
        </a:ln>
      </xdr:spPr>
    </xdr:pic>
    <xdr:clientData/>
  </xdr:twoCellAnchor>
  <xdr:twoCellAnchor editAs="oneCell">
    <xdr:from>
      <xdr:col>79</xdr:col>
      <xdr:colOff>0</xdr:colOff>
      <xdr:row>17</xdr:row>
      <xdr:rowOff>0</xdr:rowOff>
    </xdr:from>
    <xdr:to>
      <xdr:col>79</xdr:col>
      <xdr:colOff>418680</xdr:colOff>
      <xdr:row>17</xdr:row>
      <xdr:rowOff>199800</xdr:rowOff>
    </xdr:to>
    <xdr:pic>
      <xdr:nvPicPr>
        <xdr:cNvPr id="136" name="image107.png" descr=""/>
        <xdr:cNvPicPr/>
      </xdr:nvPicPr>
      <xdr:blipFill>
        <a:blip r:embed="rId137"/>
        <a:stretch/>
      </xdr:blipFill>
      <xdr:spPr>
        <a:xfrm>
          <a:off x="84327480" y="7477200"/>
          <a:ext cx="418680" cy="199800"/>
        </a:xfrm>
        <a:prstGeom prst="rect">
          <a:avLst/>
        </a:prstGeom>
        <a:noFill/>
        <a:ln w="0">
          <a:noFill/>
        </a:ln>
      </xdr:spPr>
    </xdr:pic>
    <xdr:clientData/>
  </xdr:twoCellAnchor>
  <xdr:twoCellAnchor editAs="oneCell">
    <xdr:from>
      <xdr:col>72</xdr:col>
      <xdr:colOff>0</xdr:colOff>
      <xdr:row>18</xdr:row>
      <xdr:rowOff>0</xdr:rowOff>
    </xdr:from>
    <xdr:to>
      <xdr:col>73</xdr:col>
      <xdr:colOff>175680</xdr:colOff>
      <xdr:row>18</xdr:row>
      <xdr:rowOff>1028520</xdr:rowOff>
    </xdr:to>
    <xdr:pic>
      <xdr:nvPicPr>
        <xdr:cNvPr id="137" name="image112.png" descr=""/>
        <xdr:cNvPicPr/>
      </xdr:nvPicPr>
      <xdr:blipFill>
        <a:blip r:embed="rId138"/>
        <a:stretch/>
      </xdr:blipFill>
      <xdr:spPr>
        <a:xfrm>
          <a:off x="69156720" y="7763040"/>
          <a:ext cx="2342880" cy="1028520"/>
        </a:xfrm>
        <a:prstGeom prst="rect">
          <a:avLst/>
        </a:prstGeom>
        <a:noFill/>
        <a:ln w="0">
          <a:noFill/>
        </a:ln>
      </xdr:spPr>
    </xdr:pic>
    <xdr:clientData/>
  </xdr:twoCellAnchor>
  <xdr:twoCellAnchor editAs="oneCell">
    <xdr:from>
      <xdr:col>73</xdr:col>
      <xdr:colOff>0</xdr:colOff>
      <xdr:row>18</xdr:row>
      <xdr:rowOff>0</xdr:rowOff>
    </xdr:from>
    <xdr:to>
      <xdr:col>74</xdr:col>
      <xdr:colOff>175680</xdr:colOff>
      <xdr:row>18</xdr:row>
      <xdr:rowOff>1028520</xdr:rowOff>
    </xdr:to>
    <xdr:pic>
      <xdr:nvPicPr>
        <xdr:cNvPr id="138" name="image162.png" descr=""/>
        <xdr:cNvPicPr/>
      </xdr:nvPicPr>
      <xdr:blipFill>
        <a:blip r:embed="rId139"/>
        <a:stretch/>
      </xdr:blipFill>
      <xdr:spPr>
        <a:xfrm>
          <a:off x="71323920" y="7763040"/>
          <a:ext cx="2342880" cy="1028520"/>
        </a:xfrm>
        <a:prstGeom prst="rect">
          <a:avLst/>
        </a:prstGeom>
        <a:noFill/>
        <a:ln w="0">
          <a:noFill/>
        </a:ln>
      </xdr:spPr>
    </xdr:pic>
    <xdr:clientData/>
  </xdr:twoCellAnchor>
  <xdr:twoCellAnchor editAs="oneCell">
    <xdr:from>
      <xdr:col>74</xdr:col>
      <xdr:colOff>0</xdr:colOff>
      <xdr:row>18</xdr:row>
      <xdr:rowOff>0</xdr:rowOff>
    </xdr:from>
    <xdr:to>
      <xdr:col>75</xdr:col>
      <xdr:colOff>175680</xdr:colOff>
      <xdr:row>18</xdr:row>
      <xdr:rowOff>1028520</xdr:rowOff>
    </xdr:to>
    <xdr:pic>
      <xdr:nvPicPr>
        <xdr:cNvPr id="139" name="image102.png" descr=""/>
        <xdr:cNvPicPr/>
      </xdr:nvPicPr>
      <xdr:blipFill>
        <a:blip r:embed="rId140"/>
        <a:stretch/>
      </xdr:blipFill>
      <xdr:spPr>
        <a:xfrm>
          <a:off x="73491120" y="7763040"/>
          <a:ext cx="2342880" cy="1028520"/>
        </a:xfrm>
        <a:prstGeom prst="rect">
          <a:avLst/>
        </a:prstGeom>
        <a:noFill/>
        <a:ln w="0">
          <a:noFill/>
        </a:ln>
      </xdr:spPr>
    </xdr:pic>
    <xdr:clientData/>
  </xdr:twoCellAnchor>
  <xdr:twoCellAnchor editAs="oneCell">
    <xdr:from>
      <xdr:col>75</xdr:col>
      <xdr:colOff>0</xdr:colOff>
      <xdr:row>18</xdr:row>
      <xdr:rowOff>0</xdr:rowOff>
    </xdr:from>
    <xdr:to>
      <xdr:col>76</xdr:col>
      <xdr:colOff>175680</xdr:colOff>
      <xdr:row>18</xdr:row>
      <xdr:rowOff>1028520</xdr:rowOff>
    </xdr:to>
    <xdr:pic>
      <xdr:nvPicPr>
        <xdr:cNvPr id="140" name="image108.png" descr=""/>
        <xdr:cNvPicPr/>
      </xdr:nvPicPr>
      <xdr:blipFill>
        <a:blip r:embed="rId141"/>
        <a:stretch/>
      </xdr:blipFill>
      <xdr:spPr>
        <a:xfrm>
          <a:off x="75658320" y="7763040"/>
          <a:ext cx="2342880" cy="1028520"/>
        </a:xfrm>
        <a:prstGeom prst="rect">
          <a:avLst/>
        </a:prstGeom>
        <a:noFill/>
        <a:ln w="0">
          <a:noFill/>
        </a:ln>
      </xdr:spPr>
    </xdr:pic>
    <xdr:clientData/>
  </xdr:twoCellAnchor>
  <xdr:twoCellAnchor editAs="oneCell">
    <xdr:from>
      <xdr:col>76</xdr:col>
      <xdr:colOff>0</xdr:colOff>
      <xdr:row>18</xdr:row>
      <xdr:rowOff>0</xdr:rowOff>
    </xdr:from>
    <xdr:to>
      <xdr:col>77</xdr:col>
      <xdr:colOff>175680</xdr:colOff>
      <xdr:row>18</xdr:row>
      <xdr:rowOff>1028520</xdr:rowOff>
    </xdr:to>
    <xdr:pic>
      <xdr:nvPicPr>
        <xdr:cNvPr id="141" name="image110.png" descr=""/>
        <xdr:cNvPicPr/>
      </xdr:nvPicPr>
      <xdr:blipFill>
        <a:blip r:embed="rId142"/>
        <a:stretch/>
      </xdr:blipFill>
      <xdr:spPr>
        <a:xfrm>
          <a:off x="77825520" y="7763040"/>
          <a:ext cx="2342880" cy="1028520"/>
        </a:xfrm>
        <a:prstGeom prst="rect">
          <a:avLst/>
        </a:prstGeom>
        <a:noFill/>
        <a:ln w="0">
          <a:noFill/>
        </a:ln>
      </xdr:spPr>
    </xdr:pic>
    <xdr:clientData/>
  </xdr:twoCellAnchor>
  <xdr:twoCellAnchor editAs="oneCell">
    <xdr:from>
      <xdr:col>77</xdr:col>
      <xdr:colOff>0</xdr:colOff>
      <xdr:row>18</xdr:row>
      <xdr:rowOff>0</xdr:rowOff>
    </xdr:from>
    <xdr:to>
      <xdr:col>78</xdr:col>
      <xdr:colOff>175320</xdr:colOff>
      <xdr:row>18</xdr:row>
      <xdr:rowOff>1028520</xdr:rowOff>
    </xdr:to>
    <xdr:pic>
      <xdr:nvPicPr>
        <xdr:cNvPr id="142" name="image153.png" descr=""/>
        <xdr:cNvPicPr/>
      </xdr:nvPicPr>
      <xdr:blipFill>
        <a:blip r:embed="rId143"/>
        <a:stretch/>
      </xdr:blipFill>
      <xdr:spPr>
        <a:xfrm>
          <a:off x="79992720" y="7763040"/>
          <a:ext cx="2342880" cy="1028520"/>
        </a:xfrm>
        <a:prstGeom prst="rect">
          <a:avLst/>
        </a:prstGeom>
        <a:noFill/>
        <a:ln w="0">
          <a:noFill/>
        </a:ln>
      </xdr:spPr>
    </xdr:pic>
    <xdr:clientData/>
  </xdr:twoCellAnchor>
  <xdr:twoCellAnchor editAs="oneCell">
    <xdr:from>
      <xdr:col>78</xdr:col>
      <xdr:colOff>0</xdr:colOff>
      <xdr:row>18</xdr:row>
      <xdr:rowOff>0</xdr:rowOff>
    </xdr:from>
    <xdr:to>
      <xdr:col>79</xdr:col>
      <xdr:colOff>175680</xdr:colOff>
      <xdr:row>18</xdr:row>
      <xdr:rowOff>1028520</xdr:rowOff>
    </xdr:to>
    <xdr:pic>
      <xdr:nvPicPr>
        <xdr:cNvPr id="143" name="image179.png" descr=""/>
        <xdr:cNvPicPr/>
      </xdr:nvPicPr>
      <xdr:blipFill>
        <a:blip r:embed="rId144"/>
        <a:stretch/>
      </xdr:blipFill>
      <xdr:spPr>
        <a:xfrm>
          <a:off x="82160280" y="7763040"/>
          <a:ext cx="2342880" cy="1028520"/>
        </a:xfrm>
        <a:prstGeom prst="rect">
          <a:avLst/>
        </a:prstGeom>
        <a:noFill/>
        <a:ln w="0">
          <a:noFill/>
        </a:ln>
      </xdr:spPr>
    </xdr:pic>
    <xdr:clientData/>
  </xdr:twoCellAnchor>
  <xdr:twoCellAnchor editAs="oneCell">
    <xdr:from>
      <xdr:col>79</xdr:col>
      <xdr:colOff>0</xdr:colOff>
      <xdr:row>18</xdr:row>
      <xdr:rowOff>0</xdr:rowOff>
    </xdr:from>
    <xdr:to>
      <xdr:col>80</xdr:col>
      <xdr:colOff>175680</xdr:colOff>
      <xdr:row>18</xdr:row>
      <xdr:rowOff>1028520</xdr:rowOff>
    </xdr:to>
    <xdr:pic>
      <xdr:nvPicPr>
        <xdr:cNvPr id="144" name="image113.png" descr=""/>
        <xdr:cNvPicPr/>
      </xdr:nvPicPr>
      <xdr:blipFill>
        <a:blip r:embed="rId145"/>
        <a:stretch/>
      </xdr:blipFill>
      <xdr:spPr>
        <a:xfrm>
          <a:off x="84327480" y="7763040"/>
          <a:ext cx="2342880" cy="1028520"/>
        </a:xfrm>
        <a:prstGeom prst="rect">
          <a:avLst/>
        </a:prstGeom>
        <a:noFill/>
        <a:ln w="0">
          <a:noFill/>
        </a:ln>
      </xdr:spPr>
    </xdr:pic>
    <xdr:clientData/>
  </xdr:twoCellAnchor>
  <xdr:twoCellAnchor editAs="oneCell">
    <xdr:from>
      <xdr:col>72</xdr:col>
      <xdr:colOff>0</xdr:colOff>
      <xdr:row>19</xdr:row>
      <xdr:rowOff>0</xdr:rowOff>
    </xdr:from>
    <xdr:to>
      <xdr:col>72</xdr:col>
      <xdr:colOff>409320</xdr:colOff>
      <xdr:row>19</xdr:row>
      <xdr:rowOff>199800</xdr:rowOff>
    </xdr:to>
    <xdr:pic>
      <xdr:nvPicPr>
        <xdr:cNvPr id="145" name="image152.png" descr=""/>
        <xdr:cNvPicPr/>
      </xdr:nvPicPr>
      <xdr:blipFill>
        <a:blip r:embed="rId146"/>
        <a:stretch/>
      </xdr:blipFill>
      <xdr:spPr>
        <a:xfrm>
          <a:off x="69156720" y="9401040"/>
          <a:ext cx="409320" cy="199800"/>
        </a:xfrm>
        <a:prstGeom prst="rect">
          <a:avLst/>
        </a:prstGeom>
        <a:noFill/>
        <a:ln w="0">
          <a:noFill/>
        </a:ln>
      </xdr:spPr>
    </xdr:pic>
    <xdr:clientData/>
  </xdr:twoCellAnchor>
  <xdr:twoCellAnchor editAs="oneCell">
    <xdr:from>
      <xdr:col>73</xdr:col>
      <xdr:colOff>0</xdr:colOff>
      <xdr:row>19</xdr:row>
      <xdr:rowOff>0</xdr:rowOff>
    </xdr:from>
    <xdr:to>
      <xdr:col>73</xdr:col>
      <xdr:colOff>409320</xdr:colOff>
      <xdr:row>19</xdr:row>
      <xdr:rowOff>199800</xdr:rowOff>
    </xdr:to>
    <xdr:pic>
      <xdr:nvPicPr>
        <xdr:cNvPr id="146" name="image166.png" descr=""/>
        <xdr:cNvPicPr/>
      </xdr:nvPicPr>
      <xdr:blipFill>
        <a:blip r:embed="rId147"/>
        <a:stretch/>
      </xdr:blipFill>
      <xdr:spPr>
        <a:xfrm>
          <a:off x="71323920" y="9401040"/>
          <a:ext cx="409320" cy="199800"/>
        </a:xfrm>
        <a:prstGeom prst="rect">
          <a:avLst/>
        </a:prstGeom>
        <a:noFill/>
        <a:ln w="0">
          <a:noFill/>
        </a:ln>
      </xdr:spPr>
    </xdr:pic>
    <xdr:clientData/>
  </xdr:twoCellAnchor>
  <xdr:twoCellAnchor editAs="oneCell">
    <xdr:from>
      <xdr:col>74</xdr:col>
      <xdr:colOff>0</xdr:colOff>
      <xdr:row>19</xdr:row>
      <xdr:rowOff>0</xdr:rowOff>
    </xdr:from>
    <xdr:to>
      <xdr:col>74</xdr:col>
      <xdr:colOff>409320</xdr:colOff>
      <xdr:row>19</xdr:row>
      <xdr:rowOff>199800</xdr:rowOff>
    </xdr:to>
    <xdr:pic>
      <xdr:nvPicPr>
        <xdr:cNvPr id="147" name="image154.png" descr=""/>
        <xdr:cNvPicPr/>
      </xdr:nvPicPr>
      <xdr:blipFill>
        <a:blip r:embed="rId148"/>
        <a:stretch/>
      </xdr:blipFill>
      <xdr:spPr>
        <a:xfrm>
          <a:off x="73491120" y="9401040"/>
          <a:ext cx="409320" cy="199800"/>
        </a:xfrm>
        <a:prstGeom prst="rect">
          <a:avLst/>
        </a:prstGeom>
        <a:noFill/>
        <a:ln w="0">
          <a:noFill/>
        </a:ln>
      </xdr:spPr>
    </xdr:pic>
    <xdr:clientData/>
  </xdr:twoCellAnchor>
  <xdr:twoCellAnchor editAs="oneCell">
    <xdr:from>
      <xdr:col>75</xdr:col>
      <xdr:colOff>0</xdr:colOff>
      <xdr:row>19</xdr:row>
      <xdr:rowOff>0</xdr:rowOff>
    </xdr:from>
    <xdr:to>
      <xdr:col>75</xdr:col>
      <xdr:colOff>409320</xdr:colOff>
      <xdr:row>19</xdr:row>
      <xdr:rowOff>199800</xdr:rowOff>
    </xdr:to>
    <xdr:pic>
      <xdr:nvPicPr>
        <xdr:cNvPr id="148" name="image161.png" descr=""/>
        <xdr:cNvPicPr/>
      </xdr:nvPicPr>
      <xdr:blipFill>
        <a:blip r:embed="rId149"/>
        <a:stretch/>
      </xdr:blipFill>
      <xdr:spPr>
        <a:xfrm>
          <a:off x="75658320" y="9401040"/>
          <a:ext cx="409320" cy="199800"/>
        </a:xfrm>
        <a:prstGeom prst="rect">
          <a:avLst/>
        </a:prstGeom>
        <a:noFill/>
        <a:ln w="0">
          <a:noFill/>
        </a:ln>
      </xdr:spPr>
    </xdr:pic>
    <xdr:clientData/>
  </xdr:twoCellAnchor>
  <xdr:twoCellAnchor editAs="oneCell">
    <xdr:from>
      <xdr:col>76</xdr:col>
      <xdr:colOff>0</xdr:colOff>
      <xdr:row>19</xdr:row>
      <xdr:rowOff>0</xdr:rowOff>
    </xdr:from>
    <xdr:to>
      <xdr:col>76</xdr:col>
      <xdr:colOff>409320</xdr:colOff>
      <xdr:row>19</xdr:row>
      <xdr:rowOff>199800</xdr:rowOff>
    </xdr:to>
    <xdr:pic>
      <xdr:nvPicPr>
        <xdr:cNvPr id="149" name="image160.png" descr=""/>
        <xdr:cNvPicPr/>
      </xdr:nvPicPr>
      <xdr:blipFill>
        <a:blip r:embed="rId150"/>
        <a:stretch/>
      </xdr:blipFill>
      <xdr:spPr>
        <a:xfrm>
          <a:off x="77825520" y="9401040"/>
          <a:ext cx="409320" cy="199800"/>
        </a:xfrm>
        <a:prstGeom prst="rect">
          <a:avLst/>
        </a:prstGeom>
        <a:noFill/>
        <a:ln w="0">
          <a:noFill/>
        </a:ln>
      </xdr:spPr>
    </xdr:pic>
    <xdr:clientData/>
  </xdr:twoCellAnchor>
  <xdr:twoCellAnchor editAs="oneCell">
    <xdr:from>
      <xdr:col>77</xdr:col>
      <xdr:colOff>0</xdr:colOff>
      <xdr:row>19</xdr:row>
      <xdr:rowOff>0</xdr:rowOff>
    </xdr:from>
    <xdr:to>
      <xdr:col>77</xdr:col>
      <xdr:colOff>409320</xdr:colOff>
      <xdr:row>19</xdr:row>
      <xdr:rowOff>199800</xdr:rowOff>
    </xdr:to>
    <xdr:pic>
      <xdr:nvPicPr>
        <xdr:cNvPr id="150" name="image115.png" descr=""/>
        <xdr:cNvPicPr/>
      </xdr:nvPicPr>
      <xdr:blipFill>
        <a:blip r:embed="rId151"/>
        <a:stretch/>
      </xdr:blipFill>
      <xdr:spPr>
        <a:xfrm>
          <a:off x="79992720" y="9401040"/>
          <a:ext cx="409320" cy="199800"/>
        </a:xfrm>
        <a:prstGeom prst="rect">
          <a:avLst/>
        </a:prstGeom>
        <a:noFill/>
        <a:ln w="0">
          <a:noFill/>
        </a:ln>
      </xdr:spPr>
    </xdr:pic>
    <xdr:clientData/>
  </xdr:twoCellAnchor>
  <xdr:twoCellAnchor editAs="oneCell">
    <xdr:from>
      <xdr:col>78</xdr:col>
      <xdr:colOff>0</xdr:colOff>
      <xdr:row>19</xdr:row>
      <xdr:rowOff>0</xdr:rowOff>
    </xdr:from>
    <xdr:to>
      <xdr:col>78</xdr:col>
      <xdr:colOff>409320</xdr:colOff>
      <xdr:row>19</xdr:row>
      <xdr:rowOff>199800</xdr:rowOff>
    </xdr:to>
    <xdr:pic>
      <xdr:nvPicPr>
        <xdr:cNvPr id="151" name="image163.png" descr=""/>
        <xdr:cNvPicPr/>
      </xdr:nvPicPr>
      <xdr:blipFill>
        <a:blip r:embed="rId152"/>
        <a:stretch/>
      </xdr:blipFill>
      <xdr:spPr>
        <a:xfrm>
          <a:off x="82160280" y="9401040"/>
          <a:ext cx="409320" cy="199800"/>
        </a:xfrm>
        <a:prstGeom prst="rect">
          <a:avLst/>
        </a:prstGeom>
        <a:noFill/>
        <a:ln w="0">
          <a:noFill/>
        </a:ln>
      </xdr:spPr>
    </xdr:pic>
    <xdr:clientData/>
  </xdr:twoCellAnchor>
  <xdr:twoCellAnchor editAs="oneCell">
    <xdr:from>
      <xdr:col>79</xdr:col>
      <xdr:colOff>0</xdr:colOff>
      <xdr:row>19</xdr:row>
      <xdr:rowOff>0</xdr:rowOff>
    </xdr:from>
    <xdr:to>
      <xdr:col>79</xdr:col>
      <xdr:colOff>409320</xdr:colOff>
      <xdr:row>19</xdr:row>
      <xdr:rowOff>199800</xdr:rowOff>
    </xdr:to>
    <xdr:pic>
      <xdr:nvPicPr>
        <xdr:cNvPr id="152" name="image159.png" descr=""/>
        <xdr:cNvPicPr/>
      </xdr:nvPicPr>
      <xdr:blipFill>
        <a:blip r:embed="rId153"/>
        <a:stretch/>
      </xdr:blipFill>
      <xdr:spPr>
        <a:xfrm>
          <a:off x="84327480" y="9401040"/>
          <a:ext cx="409320" cy="199800"/>
        </a:xfrm>
        <a:prstGeom prst="rect">
          <a:avLst/>
        </a:prstGeom>
        <a:noFill/>
        <a:ln w="0">
          <a:noFill/>
        </a:ln>
      </xdr:spPr>
    </xdr:pic>
    <xdr:clientData/>
  </xdr:twoCellAnchor>
  <xdr:twoCellAnchor editAs="oneCell">
    <xdr:from>
      <xdr:col>72</xdr:col>
      <xdr:colOff>0</xdr:colOff>
      <xdr:row>20</xdr:row>
      <xdr:rowOff>0</xdr:rowOff>
    </xdr:from>
    <xdr:to>
      <xdr:col>73</xdr:col>
      <xdr:colOff>175680</xdr:colOff>
      <xdr:row>20</xdr:row>
      <xdr:rowOff>1171080</xdr:rowOff>
    </xdr:to>
    <xdr:pic>
      <xdr:nvPicPr>
        <xdr:cNvPr id="153" name="image189.png" descr=""/>
        <xdr:cNvPicPr/>
      </xdr:nvPicPr>
      <xdr:blipFill>
        <a:blip r:embed="rId154"/>
        <a:stretch/>
      </xdr:blipFill>
      <xdr:spPr>
        <a:xfrm>
          <a:off x="69156720" y="9686880"/>
          <a:ext cx="2342880" cy="1171080"/>
        </a:xfrm>
        <a:prstGeom prst="rect">
          <a:avLst/>
        </a:prstGeom>
        <a:noFill/>
        <a:ln w="0">
          <a:noFill/>
        </a:ln>
      </xdr:spPr>
    </xdr:pic>
    <xdr:clientData/>
  </xdr:twoCellAnchor>
  <xdr:twoCellAnchor editAs="oneCell">
    <xdr:from>
      <xdr:col>73</xdr:col>
      <xdr:colOff>0</xdr:colOff>
      <xdr:row>20</xdr:row>
      <xdr:rowOff>0</xdr:rowOff>
    </xdr:from>
    <xdr:to>
      <xdr:col>74</xdr:col>
      <xdr:colOff>175680</xdr:colOff>
      <xdr:row>20</xdr:row>
      <xdr:rowOff>1161720</xdr:rowOff>
    </xdr:to>
    <xdr:pic>
      <xdr:nvPicPr>
        <xdr:cNvPr id="154" name="image168.png" descr=""/>
        <xdr:cNvPicPr/>
      </xdr:nvPicPr>
      <xdr:blipFill>
        <a:blip r:embed="rId155"/>
        <a:stretch/>
      </xdr:blipFill>
      <xdr:spPr>
        <a:xfrm>
          <a:off x="71323920" y="9686880"/>
          <a:ext cx="2342880" cy="1161720"/>
        </a:xfrm>
        <a:prstGeom prst="rect">
          <a:avLst/>
        </a:prstGeom>
        <a:noFill/>
        <a:ln w="0">
          <a:noFill/>
        </a:ln>
      </xdr:spPr>
    </xdr:pic>
    <xdr:clientData/>
  </xdr:twoCellAnchor>
  <xdr:twoCellAnchor editAs="oneCell">
    <xdr:from>
      <xdr:col>74</xdr:col>
      <xdr:colOff>0</xdr:colOff>
      <xdr:row>20</xdr:row>
      <xdr:rowOff>0</xdr:rowOff>
    </xdr:from>
    <xdr:to>
      <xdr:col>75</xdr:col>
      <xdr:colOff>175680</xdr:colOff>
      <xdr:row>20</xdr:row>
      <xdr:rowOff>1171080</xdr:rowOff>
    </xdr:to>
    <xdr:pic>
      <xdr:nvPicPr>
        <xdr:cNvPr id="155" name="image171.png" descr=""/>
        <xdr:cNvPicPr/>
      </xdr:nvPicPr>
      <xdr:blipFill>
        <a:blip r:embed="rId156"/>
        <a:stretch/>
      </xdr:blipFill>
      <xdr:spPr>
        <a:xfrm>
          <a:off x="73491120" y="9686880"/>
          <a:ext cx="2342880" cy="1171080"/>
        </a:xfrm>
        <a:prstGeom prst="rect">
          <a:avLst/>
        </a:prstGeom>
        <a:noFill/>
        <a:ln w="0">
          <a:noFill/>
        </a:ln>
      </xdr:spPr>
    </xdr:pic>
    <xdr:clientData/>
  </xdr:twoCellAnchor>
  <xdr:twoCellAnchor editAs="oneCell">
    <xdr:from>
      <xdr:col>75</xdr:col>
      <xdr:colOff>0</xdr:colOff>
      <xdr:row>20</xdr:row>
      <xdr:rowOff>0</xdr:rowOff>
    </xdr:from>
    <xdr:to>
      <xdr:col>76</xdr:col>
      <xdr:colOff>175680</xdr:colOff>
      <xdr:row>20</xdr:row>
      <xdr:rowOff>1171080</xdr:rowOff>
    </xdr:to>
    <xdr:pic>
      <xdr:nvPicPr>
        <xdr:cNvPr id="156" name="image177.png" descr=""/>
        <xdr:cNvPicPr/>
      </xdr:nvPicPr>
      <xdr:blipFill>
        <a:blip r:embed="rId157"/>
        <a:stretch/>
      </xdr:blipFill>
      <xdr:spPr>
        <a:xfrm>
          <a:off x="75658320" y="9686880"/>
          <a:ext cx="2342880" cy="1171080"/>
        </a:xfrm>
        <a:prstGeom prst="rect">
          <a:avLst/>
        </a:prstGeom>
        <a:noFill/>
        <a:ln w="0">
          <a:noFill/>
        </a:ln>
      </xdr:spPr>
    </xdr:pic>
    <xdr:clientData/>
  </xdr:twoCellAnchor>
  <xdr:twoCellAnchor editAs="oneCell">
    <xdr:from>
      <xdr:col>76</xdr:col>
      <xdr:colOff>0</xdr:colOff>
      <xdr:row>20</xdr:row>
      <xdr:rowOff>0</xdr:rowOff>
    </xdr:from>
    <xdr:to>
      <xdr:col>77</xdr:col>
      <xdr:colOff>175680</xdr:colOff>
      <xdr:row>20</xdr:row>
      <xdr:rowOff>1171080</xdr:rowOff>
    </xdr:to>
    <xdr:pic>
      <xdr:nvPicPr>
        <xdr:cNvPr id="157" name="image170.png" descr=""/>
        <xdr:cNvPicPr/>
      </xdr:nvPicPr>
      <xdr:blipFill>
        <a:blip r:embed="rId158"/>
        <a:stretch/>
      </xdr:blipFill>
      <xdr:spPr>
        <a:xfrm>
          <a:off x="77825520" y="9686880"/>
          <a:ext cx="2342880" cy="1171080"/>
        </a:xfrm>
        <a:prstGeom prst="rect">
          <a:avLst/>
        </a:prstGeom>
        <a:noFill/>
        <a:ln w="0">
          <a:noFill/>
        </a:ln>
      </xdr:spPr>
    </xdr:pic>
    <xdr:clientData/>
  </xdr:twoCellAnchor>
  <xdr:twoCellAnchor editAs="oneCell">
    <xdr:from>
      <xdr:col>77</xdr:col>
      <xdr:colOff>0</xdr:colOff>
      <xdr:row>20</xdr:row>
      <xdr:rowOff>0</xdr:rowOff>
    </xdr:from>
    <xdr:to>
      <xdr:col>78</xdr:col>
      <xdr:colOff>175320</xdr:colOff>
      <xdr:row>20</xdr:row>
      <xdr:rowOff>1171080</xdr:rowOff>
    </xdr:to>
    <xdr:pic>
      <xdr:nvPicPr>
        <xdr:cNvPr id="158" name="image137.png" descr=""/>
        <xdr:cNvPicPr/>
      </xdr:nvPicPr>
      <xdr:blipFill>
        <a:blip r:embed="rId159"/>
        <a:stretch/>
      </xdr:blipFill>
      <xdr:spPr>
        <a:xfrm>
          <a:off x="79992720" y="9686880"/>
          <a:ext cx="2342880" cy="1171080"/>
        </a:xfrm>
        <a:prstGeom prst="rect">
          <a:avLst/>
        </a:prstGeom>
        <a:noFill/>
        <a:ln w="0">
          <a:noFill/>
        </a:ln>
      </xdr:spPr>
    </xdr:pic>
    <xdr:clientData/>
  </xdr:twoCellAnchor>
  <xdr:twoCellAnchor editAs="oneCell">
    <xdr:from>
      <xdr:col>78</xdr:col>
      <xdr:colOff>0</xdr:colOff>
      <xdr:row>20</xdr:row>
      <xdr:rowOff>0</xdr:rowOff>
    </xdr:from>
    <xdr:to>
      <xdr:col>79</xdr:col>
      <xdr:colOff>175680</xdr:colOff>
      <xdr:row>20</xdr:row>
      <xdr:rowOff>1171080</xdr:rowOff>
    </xdr:to>
    <xdr:pic>
      <xdr:nvPicPr>
        <xdr:cNvPr id="159" name="image119.png" descr=""/>
        <xdr:cNvPicPr/>
      </xdr:nvPicPr>
      <xdr:blipFill>
        <a:blip r:embed="rId160"/>
        <a:stretch/>
      </xdr:blipFill>
      <xdr:spPr>
        <a:xfrm>
          <a:off x="82160280" y="9686880"/>
          <a:ext cx="2342880" cy="1171080"/>
        </a:xfrm>
        <a:prstGeom prst="rect">
          <a:avLst/>
        </a:prstGeom>
        <a:noFill/>
        <a:ln w="0">
          <a:noFill/>
        </a:ln>
      </xdr:spPr>
    </xdr:pic>
    <xdr:clientData/>
  </xdr:twoCellAnchor>
  <xdr:twoCellAnchor editAs="oneCell">
    <xdr:from>
      <xdr:col>79</xdr:col>
      <xdr:colOff>0</xdr:colOff>
      <xdr:row>20</xdr:row>
      <xdr:rowOff>0</xdr:rowOff>
    </xdr:from>
    <xdr:to>
      <xdr:col>80</xdr:col>
      <xdr:colOff>175680</xdr:colOff>
      <xdr:row>20</xdr:row>
      <xdr:rowOff>1171080</xdr:rowOff>
    </xdr:to>
    <xdr:pic>
      <xdr:nvPicPr>
        <xdr:cNvPr id="160" name="image169.png" descr=""/>
        <xdr:cNvPicPr/>
      </xdr:nvPicPr>
      <xdr:blipFill>
        <a:blip r:embed="rId161"/>
        <a:stretch/>
      </xdr:blipFill>
      <xdr:spPr>
        <a:xfrm>
          <a:off x="84327480" y="9686880"/>
          <a:ext cx="2342880" cy="1171080"/>
        </a:xfrm>
        <a:prstGeom prst="rect">
          <a:avLst/>
        </a:prstGeom>
        <a:noFill/>
        <a:ln w="0">
          <a:noFill/>
        </a:ln>
      </xdr:spPr>
    </xdr:pic>
    <xdr:clientData/>
  </xdr:twoCellAnchor>
  <xdr:twoCellAnchor editAs="oneCell">
    <xdr:from>
      <xdr:col>72</xdr:col>
      <xdr:colOff>0</xdr:colOff>
      <xdr:row>21</xdr:row>
      <xdr:rowOff>0</xdr:rowOff>
    </xdr:from>
    <xdr:to>
      <xdr:col>73</xdr:col>
      <xdr:colOff>175680</xdr:colOff>
      <xdr:row>21</xdr:row>
      <xdr:rowOff>999720</xdr:rowOff>
    </xdr:to>
    <xdr:pic>
      <xdr:nvPicPr>
        <xdr:cNvPr id="161" name="image120.png" descr=""/>
        <xdr:cNvPicPr/>
      </xdr:nvPicPr>
      <xdr:blipFill>
        <a:blip r:embed="rId162"/>
        <a:stretch/>
      </xdr:blipFill>
      <xdr:spPr>
        <a:xfrm>
          <a:off x="69156720" y="11192040"/>
          <a:ext cx="2342880" cy="999720"/>
        </a:xfrm>
        <a:prstGeom prst="rect">
          <a:avLst/>
        </a:prstGeom>
        <a:noFill/>
        <a:ln w="0">
          <a:noFill/>
        </a:ln>
      </xdr:spPr>
    </xdr:pic>
    <xdr:clientData/>
  </xdr:twoCellAnchor>
  <xdr:twoCellAnchor editAs="oneCell">
    <xdr:from>
      <xdr:col>73</xdr:col>
      <xdr:colOff>0</xdr:colOff>
      <xdr:row>21</xdr:row>
      <xdr:rowOff>0</xdr:rowOff>
    </xdr:from>
    <xdr:to>
      <xdr:col>74</xdr:col>
      <xdr:colOff>175680</xdr:colOff>
      <xdr:row>21</xdr:row>
      <xdr:rowOff>999720</xdr:rowOff>
    </xdr:to>
    <xdr:pic>
      <xdr:nvPicPr>
        <xdr:cNvPr id="162" name="image121.png" descr=""/>
        <xdr:cNvPicPr/>
      </xdr:nvPicPr>
      <xdr:blipFill>
        <a:blip r:embed="rId163"/>
        <a:stretch/>
      </xdr:blipFill>
      <xdr:spPr>
        <a:xfrm>
          <a:off x="71323920" y="11192040"/>
          <a:ext cx="2342880" cy="999720"/>
        </a:xfrm>
        <a:prstGeom prst="rect">
          <a:avLst/>
        </a:prstGeom>
        <a:noFill/>
        <a:ln w="0">
          <a:noFill/>
        </a:ln>
      </xdr:spPr>
    </xdr:pic>
    <xdr:clientData/>
  </xdr:twoCellAnchor>
  <xdr:twoCellAnchor editAs="oneCell">
    <xdr:from>
      <xdr:col>74</xdr:col>
      <xdr:colOff>0</xdr:colOff>
      <xdr:row>21</xdr:row>
      <xdr:rowOff>0</xdr:rowOff>
    </xdr:from>
    <xdr:to>
      <xdr:col>75</xdr:col>
      <xdr:colOff>175680</xdr:colOff>
      <xdr:row>21</xdr:row>
      <xdr:rowOff>999720</xdr:rowOff>
    </xdr:to>
    <xdr:pic>
      <xdr:nvPicPr>
        <xdr:cNvPr id="163" name="image184.png" descr=""/>
        <xdr:cNvPicPr/>
      </xdr:nvPicPr>
      <xdr:blipFill>
        <a:blip r:embed="rId164"/>
        <a:stretch/>
      </xdr:blipFill>
      <xdr:spPr>
        <a:xfrm>
          <a:off x="73491120" y="11192040"/>
          <a:ext cx="2342880" cy="999720"/>
        </a:xfrm>
        <a:prstGeom prst="rect">
          <a:avLst/>
        </a:prstGeom>
        <a:noFill/>
        <a:ln w="0">
          <a:noFill/>
        </a:ln>
      </xdr:spPr>
    </xdr:pic>
    <xdr:clientData/>
  </xdr:twoCellAnchor>
  <xdr:twoCellAnchor editAs="oneCell">
    <xdr:from>
      <xdr:col>75</xdr:col>
      <xdr:colOff>0</xdr:colOff>
      <xdr:row>21</xdr:row>
      <xdr:rowOff>0</xdr:rowOff>
    </xdr:from>
    <xdr:to>
      <xdr:col>76</xdr:col>
      <xdr:colOff>175680</xdr:colOff>
      <xdr:row>21</xdr:row>
      <xdr:rowOff>999720</xdr:rowOff>
    </xdr:to>
    <xdr:pic>
      <xdr:nvPicPr>
        <xdr:cNvPr id="164" name="image182.png" descr=""/>
        <xdr:cNvPicPr/>
      </xdr:nvPicPr>
      <xdr:blipFill>
        <a:blip r:embed="rId165"/>
        <a:stretch/>
      </xdr:blipFill>
      <xdr:spPr>
        <a:xfrm>
          <a:off x="75658320" y="11192040"/>
          <a:ext cx="2342880" cy="999720"/>
        </a:xfrm>
        <a:prstGeom prst="rect">
          <a:avLst/>
        </a:prstGeom>
        <a:noFill/>
        <a:ln w="0">
          <a:noFill/>
        </a:ln>
      </xdr:spPr>
    </xdr:pic>
    <xdr:clientData/>
  </xdr:twoCellAnchor>
  <xdr:twoCellAnchor editAs="oneCell">
    <xdr:from>
      <xdr:col>76</xdr:col>
      <xdr:colOff>0</xdr:colOff>
      <xdr:row>21</xdr:row>
      <xdr:rowOff>0</xdr:rowOff>
    </xdr:from>
    <xdr:to>
      <xdr:col>77</xdr:col>
      <xdr:colOff>175680</xdr:colOff>
      <xdr:row>21</xdr:row>
      <xdr:rowOff>999720</xdr:rowOff>
    </xdr:to>
    <xdr:pic>
      <xdr:nvPicPr>
        <xdr:cNvPr id="165" name="image130.png" descr=""/>
        <xdr:cNvPicPr/>
      </xdr:nvPicPr>
      <xdr:blipFill>
        <a:blip r:embed="rId166"/>
        <a:stretch/>
      </xdr:blipFill>
      <xdr:spPr>
        <a:xfrm>
          <a:off x="77825520" y="11192040"/>
          <a:ext cx="2342880" cy="999720"/>
        </a:xfrm>
        <a:prstGeom prst="rect">
          <a:avLst/>
        </a:prstGeom>
        <a:noFill/>
        <a:ln w="0">
          <a:noFill/>
        </a:ln>
      </xdr:spPr>
    </xdr:pic>
    <xdr:clientData/>
  </xdr:twoCellAnchor>
  <xdr:twoCellAnchor editAs="oneCell">
    <xdr:from>
      <xdr:col>77</xdr:col>
      <xdr:colOff>0</xdr:colOff>
      <xdr:row>21</xdr:row>
      <xdr:rowOff>0</xdr:rowOff>
    </xdr:from>
    <xdr:to>
      <xdr:col>78</xdr:col>
      <xdr:colOff>175320</xdr:colOff>
      <xdr:row>21</xdr:row>
      <xdr:rowOff>999720</xdr:rowOff>
    </xdr:to>
    <xdr:pic>
      <xdr:nvPicPr>
        <xdr:cNvPr id="166" name="image131.png" descr=""/>
        <xdr:cNvPicPr/>
      </xdr:nvPicPr>
      <xdr:blipFill>
        <a:blip r:embed="rId167"/>
        <a:stretch/>
      </xdr:blipFill>
      <xdr:spPr>
        <a:xfrm>
          <a:off x="79992720" y="11192040"/>
          <a:ext cx="2342880" cy="999720"/>
        </a:xfrm>
        <a:prstGeom prst="rect">
          <a:avLst/>
        </a:prstGeom>
        <a:noFill/>
        <a:ln w="0">
          <a:noFill/>
        </a:ln>
      </xdr:spPr>
    </xdr:pic>
    <xdr:clientData/>
  </xdr:twoCellAnchor>
  <xdr:twoCellAnchor editAs="oneCell">
    <xdr:from>
      <xdr:col>78</xdr:col>
      <xdr:colOff>0</xdr:colOff>
      <xdr:row>21</xdr:row>
      <xdr:rowOff>0</xdr:rowOff>
    </xdr:from>
    <xdr:to>
      <xdr:col>79</xdr:col>
      <xdr:colOff>175680</xdr:colOff>
      <xdr:row>21</xdr:row>
      <xdr:rowOff>999720</xdr:rowOff>
    </xdr:to>
    <xdr:pic>
      <xdr:nvPicPr>
        <xdr:cNvPr id="167" name="image221.png" descr=""/>
        <xdr:cNvPicPr/>
      </xdr:nvPicPr>
      <xdr:blipFill>
        <a:blip r:embed="rId168"/>
        <a:stretch/>
      </xdr:blipFill>
      <xdr:spPr>
        <a:xfrm>
          <a:off x="82160280" y="11192040"/>
          <a:ext cx="2342880" cy="999720"/>
        </a:xfrm>
        <a:prstGeom prst="rect">
          <a:avLst/>
        </a:prstGeom>
        <a:noFill/>
        <a:ln w="0">
          <a:noFill/>
        </a:ln>
      </xdr:spPr>
    </xdr:pic>
    <xdr:clientData/>
  </xdr:twoCellAnchor>
  <xdr:twoCellAnchor editAs="oneCell">
    <xdr:from>
      <xdr:col>79</xdr:col>
      <xdr:colOff>0</xdr:colOff>
      <xdr:row>21</xdr:row>
      <xdr:rowOff>0</xdr:rowOff>
    </xdr:from>
    <xdr:to>
      <xdr:col>80</xdr:col>
      <xdr:colOff>175680</xdr:colOff>
      <xdr:row>21</xdr:row>
      <xdr:rowOff>999720</xdr:rowOff>
    </xdr:to>
    <xdr:pic>
      <xdr:nvPicPr>
        <xdr:cNvPr id="168" name="image190.png" descr=""/>
        <xdr:cNvPicPr/>
      </xdr:nvPicPr>
      <xdr:blipFill>
        <a:blip r:embed="rId169"/>
        <a:stretch/>
      </xdr:blipFill>
      <xdr:spPr>
        <a:xfrm>
          <a:off x="84327480" y="11192040"/>
          <a:ext cx="2342880" cy="999720"/>
        </a:xfrm>
        <a:prstGeom prst="rect">
          <a:avLst/>
        </a:prstGeom>
        <a:noFill/>
        <a:ln w="0">
          <a:noFill/>
        </a:ln>
      </xdr:spPr>
    </xdr:pic>
    <xdr:clientData/>
  </xdr:twoCellAnchor>
  <xdr:twoCellAnchor editAs="oneCell">
    <xdr:from>
      <xdr:col>72</xdr:col>
      <xdr:colOff>0</xdr:colOff>
      <xdr:row>22</xdr:row>
      <xdr:rowOff>0</xdr:rowOff>
    </xdr:from>
    <xdr:to>
      <xdr:col>73</xdr:col>
      <xdr:colOff>175680</xdr:colOff>
      <xdr:row>22</xdr:row>
      <xdr:rowOff>1085400</xdr:rowOff>
    </xdr:to>
    <xdr:pic>
      <xdr:nvPicPr>
        <xdr:cNvPr id="169" name="image183.png" descr=""/>
        <xdr:cNvPicPr/>
      </xdr:nvPicPr>
      <xdr:blipFill>
        <a:blip r:embed="rId170"/>
        <a:stretch/>
      </xdr:blipFill>
      <xdr:spPr>
        <a:xfrm>
          <a:off x="69156720" y="12754080"/>
          <a:ext cx="2342880" cy="1085400"/>
        </a:xfrm>
        <a:prstGeom prst="rect">
          <a:avLst/>
        </a:prstGeom>
        <a:noFill/>
        <a:ln w="0">
          <a:noFill/>
        </a:ln>
      </xdr:spPr>
    </xdr:pic>
    <xdr:clientData/>
  </xdr:twoCellAnchor>
  <xdr:twoCellAnchor editAs="oneCell">
    <xdr:from>
      <xdr:col>73</xdr:col>
      <xdr:colOff>0</xdr:colOff>
      <xdr:row>22</xdr:row>
      <xdr:rowOff>0</xdr:rowOff>
    </xdr:from>
    <xdr:to>
      <xdr:col>74</xdr:col>
      <xdr:colOff>175680</xdr:colOff>
      <xdr:row>22</xdr:row>
      <xdr:rowOff>1085400</xdr:rowOff>
    </xdr:to>
    <xdr:pic>
      <xdr:nvPicPr>
        <xdr:cNvPr id="170" name="image132.png" descr=""/>
        <xdr:cNvPicPr/>
      </xdr:nvPicPr>
      <xdr:blipFill>
        <a:blip r:embed="rId171"/>
        <a:stretch/>
      </xdr:blipFill>
      <xdr:spPr>
        <a:xfrm>
          <a:off x="71323920" y="12754080"/>
          <a:ext cx="2342880" cy="1085400"/>
        </a:xfrm>
        <a:prstGeom prst="rect">
          <a:avLst/>
        </a:prstGeom>
        <a:noFill/>
        <a:ln w="0">
          <a:noFill/>
        </a:ln>
      </xdr:spPr>
    </xdr:pic>
    <xdr:clientData/>
  </xdr:twoCellAnchor>
  <xdr:twoCellAnchor editAs="oneCell">
    <xdr:from>
      <xdr:col>74</xdr:col>
      <xdr:colOff>0</xdr:colOff>
      <xdr:row>22</xdr:row>
      <xdr:rowOff>0</xdr:rowOff>
    </xdr:from>
    <xdr:to>
      <xdr:col>75</xdr:col>
      <xdr:colOff>175680</xdr:colOff>
      <xdr:row>22</xdr:row>
      <xdr:rowOff>1085400</xdr:rowOff>
    </xdr:to>
    <xdr:pic>
      <xdr:nvPicPr>
        <xdr:cNvPr id="171" name="image133.png" descr=""/>
        <xdr:cNvPicPr/>
      </xdr:nvPicPr>
      <xdr:blipFill>
        <a:blip r:embed="rId172"/>
        <a:stretch/>
      </xdr:blipFill>
      <xdr:spPr>
        <a:xfrm>
          <a:off x="73491120" y="12754080"/>
          <a:ext cx="2342880" cy="1085400"/>
        </a:xfrm>
        <a:prstGeom prst="rect">
          <a:avLst/>
        </a:prstGeom>
        <a:noFill/>
        <a:ln w="0">
          <a:noFill/>
        </a:ln>
      </xdr:spPr>
    </xdr:pic>
    <xdr:clientData/>
  </xdr:twoCellAnchor>
  <xdr:twoCellAnchor editAs="oneCell">
    <xdr:from>
      <xdr:col>75</xdr:col>
      <xdr:colOff>0</xdr:colOff>
      <xdr:row>22</xdr:row>
      <xdr:rowOff>0</xdr:rowOff>
    </xdr:from>
    <xdr:to>
      <xdr:col>76</xdr:col>
      <xdr:colOff>175680</xdr:colOff>
      <xdr:row>22</xdr:row>
      <xdr:rowOff>1085400</xdr:rowOff>
    </xdr:to>
    <xdr:pic>
      <xdr:nvPicPr>
        <xdr:cNvPr id="172" name="image135.png" descr=""/>
        <xdr:cNvPicPr/>
      </xdr:nvPicPr>
      <xdr:blipFill>
        <a:blip r:embed="rId173"/>
        <a:stretch/>
      </xdr:blipFill>
      <xdr:spPr>
        <a:xfrm>
          <a:off x="75658320" y="12754080"/>
          <a:ext cx="2342880" cy="1085400"/>
        </a:xfrm>
        <a:prstGeom prst="rect">
          <a:avLst/>
        </a:prstGeom>
        <a:noFill/>
        <a:ln w="0">
          <a:noFill/>
        </a:ln>
      </xdr:spPr>
    </xdr:pic>
    <xdr:clientData/>
  </xdr:twoCellAnchor>
  <xdr:twoCellAnchor editAs="oneCell">
    <xdr:from>
      <xdr:col>76</xdr:col>
      <xdr:colOff>0</xdr:colOff>
      <xdr:row>22</xdr:row>
      <xdr:rowOff>0</xdr:rowOff>
    </xdr:from>
    <xdr:to>
      <xdr:col>77</xdr:col>
      <xdr:colOff>175680</xdr:colOff>
      <xdr:row>22</xdr:row>
      <xdr:rowOff>1085400</xdr:rowOff>
    </xdr:to>
    <xdr:pic>
      <xdr:nvPicPr>
        <xdr:cNvPr id="173" name="image151.png" descr=""/>
        <xdr:cNvPicPr/>
      </xdr:nvPicPr>
      <xdr:blipFill>
        <a:blip r:embed="rId174"/>
        <a:stretch/>
      </xdr:blipFill>
      <xdr:spPr>
        <a:xfrm>
          <a:off x="77825520" y="12754080"/>
          <a:ext cx="2342880" cy="1085400"/>
        </a:xfrm>
        <a:prstGeom prst="rect">
          <a:avLst/>
        </a:prstGeom>
        <a:noFill/>
        <a:ln w="0">
          <a:noFill/>
        </a:ln>
      </xdr:spPr>
    </xdr:pic>
    <xdr:clientData/>
  </xdr:twoCellAnchor>
  <xdr:twoCellAnchor editAs="oneCell">
    <xdr:from>
      <xdr:col>77</xdr:col>
      <xdr:colOff>0</xdr:colOff>
      <xdr:row>22</xdr:row>
      <xdr:rowOff>0</xdr:rowOff>
    </xdr:from>
    <xdr:to>
      <xdr:col>78</xdr:col>
      <xdr:colOff>175320</xdr:colOff>
      <xdr:row>22</xdr:row>
      <xdr:rowOff>1085400</xdr:rowOff>
    </xdr:to>
    <xdr:pic>
      <xdr:nvPicPr>
        <xdr:cNvPr id="174" name="image156.png" descr=""/>
        <xdr:cNvPicPr/>
      </xdr:nvPicPr>
      <xdr:blipFill>
        <a:blip r:embed="rId175"/>
        <a:stretch/>
      </xdr:blipFill>
      <xdr:spPr>
        <a:xfrm>
          <a:off x="79992720" y="12754080"/>
          <a:ext cx="2342880" cy="1085400"/>
        </a:xfrm>
        <a:prstGeom prst="rect">
          <a:avLst/>
        </a:prstGeom>
        <a:noFill/>
        <a:ln w="0">
          <a:noFill/>
        </a:ln>
      </xdr:spPr>
    </xdr:pic>
    <xdr:clientData/>
  </xdr:twoCellAnchor>
  <xdr:twoCellAnchor editAs="oneCell">
    <xdr:from>
      <xdr:col>78</xdr:col>
      <xdr:colOff>0</xdr:colOff>
      <xdr:row>22</xdr:row>
      <xdr:rowOff>0</xdr:rowOff>
    </xdr:from>
    <xdr:to>
      <xdr:col>79</xdr:col>
      <xdr:colOff>175680</xdr:colOff>
      <xdr:row>22</xdr:row>
      <xdr:rowOff>1085400</xdr:rowOff>
    </xdr:to>
    <xdr:pic>
      <xdr:nvPicPr>
        <xdr:cNvPr id="175" name="image212.png" descr=""/>
        <xdr:cNvPicPr/>
      </xdr:nvPicPr>
      <xdr:blipFill>
        <a:blip r:embed="rId176"/>
        <a:stretch/>
      </xdr:blipFill>
      <xdr:spPr>
        <a:xfrm>
          <a:off x="82160280" y="12754080"/>
          <a:ext cx="2342880" cy="1085400"/>
        </a:xfrm>
        <a:prstGeom prst="rect">
          <a:avLst/>
        </a:prstGeom>
        <a:noFill/>
        <a:ln w="0">
          <a:noFill/>
        </a:ln>
      </xdr:spPr>
    </xdr:pic>
    <xdr:clientData/>
  </xdr:twoCellAnchor>
  <xdr:twoCellAnchor editAs="oneCell">
    <xdr:from>
      <xdr:col>79</xdr:col>
      <xdr:colOff>0</xdr:colOff>
      <xdr:row>22</xdr:row>
      <xdr:rowOff>0</xdr:rowOff>
    </xdr:from>
    <xdr:to>
      <xdr:col>80</xdr:col>
      <xdr:colOff>175680</xdr:colOff>
      <xdr:row>22</xdr:row>
      <xdr:rowOff>1085400</xdr:rowOff>
    </xdr:to>
    <xdr:pic>
      <xdr:nvPicPr>
        <xdr:cNvPr id="176" name="image191.png" descr=""/>
        <xdr:cNvPicPr/>
      </xdr:nvPicPr>
      <xdr:blipFill>
        <a:blip r:embed="rId177"/>
        <a:stretch/>
      </xdr:blipFill>
      <xdr:spPr>
        <a:xfrm>
          <a:off x="84327480" y="12754080"/>
          <a:ext cx="2342880" cy="1085400"/>
        </a:xfrm>
        <a:prstGeom prst="rect">
          <a:avLst/>
        </a:prstGeom>
        <a:noFill/>
        <a:ln w="0">
          <a:noFill/>
        </a:ln>
      </xdr:spPr>
    </xdr:pic>
    <xdr:clientData/>
  </xdr:twoCellAnchor>
  <xdr:twoCellAnchor editAs="oneCell">
    <xdr:from>
      <xdr:col>72</xdr:col>
      <xdr:colOff>0</xdr:colOff>
      <xdr:row>23</xdr:row>
      <xdr:rowOff>0</xdr:rowOff>
    </xdr:from>
    <xdr:to>
      <xdr:col>72</xdr:col>
      <xdr:colOff>323640</xdr:colOff>
      <xdr:row>23</xdr:row>
      <xdr:rowOff>199800</xdr:rowOff>
    </xdr:to>
    <xdr:pic>
      <xdr:nvPicPr>
        <xdr:cNvPr id="177" name="image143.png" descr=""/>
        <xdr:cNvPicPr/>
      </xdr:nvPicPr>
      <xdr:blipFill>
        <a:blip r:embed="rId178"/>
        <a:stretch/>
      </xdr:blipFill>
      <xdr:spPr>
        <a:xfrm>
          <a:off x="69156720" y="14325480"/>
          <a:ext cx="323640" cy="199800"/>
        </a:xfrm>
        <a:prstGeom prst="rect">
          <a:avLst/>
        </a:prstGeom>
        <a:noFill/>
        <a:ln w="0">
          <a:noFill/>
        </a:ln>
      </xdr:spPr>
    </xdr:pic>
    <xdr:clientData/>
  </xdr:twoCellAnchor>
  <xdr:twoCellAnchor editAs="oneCell">
    <xdr:from>
      <xdr:col>73</xdr:col>
      <xdr:colOff>0</xdr:colOff>
      <xdr:row>23</xdr:row>
      <xdr:rowOff>0</xdr:rowOff>
    </xdr:from>
    <xdr:to>
      <xdr:col>73</xdr:col>
      <xdr:colOff>323640</xdr:colOff>
      <xdr:row>23</xdr:row>
      <xdr:rowOff>199800</xdr:rowOff>
    </xdr:to>
    <xdr:pic>
      <xdr:nvPicPr>
        <xdr:cNvPr id="178" name="image148.png" descr=""/>
        <xdr:cNvPicPr/>
      </xdr:nvPicPr>
      <xdr:blipFill>
        <a:blip r:embed="rId179"/>
        <a:stretch/>
      </xdr:blipFill>
      <xdr:spPr>
        <a:xfrm>
          <a:off x="71323920" y="14325480"/>
          <a:ext cx="323640" cy="199800"/>
        </a:xfrm>
        <a:prstGeom prst="rect">
          <a:avLst/>
        </a:prstGeom>
        <a:noFill/>
        <a:ln w="0">
          <a:noFill/>
        </a:ln>
      </xdr:spPr>
    </xdr:pic>
    <xdr:clientData/>
  </xdr:twoCellAnchor>
  <xdr:twoCellAnchor editAs="oneCell">
    <xdr:from>
      <xdr:col>74</xdr:col>
      <xdr:colOff>0</xdr:colOff>
      <xdr:row>23</xdr:row>
      <xdr:rowOff>0</xdr:rowOff>
    </xdr:from>
    <xdr:to>
      <xdr:col>74</xdr:col>
      <xdr:colOff>323640</xdr:colOff>
      <xdr:row>23</xdr:row>
      <xdr:rowOff>199800</xdr:rowOff>
    </xdr:to>
    <xdr:pic>
      <xdr:nvPicPr>
        <xdr:cNvPr id="179" name="image231.png" descr=""/>
        <xdr:cNvPicPr/>
      </xdr:nvPicPr>
      <xdr:blipFill>
        <a:blip r:embed="rId180"/>
        <a:stretch/>
      </xdr:blipFill>
      <xdr:spPr>
        <a:xfrm>
          <a:off x="73491120" y="14325480"/>
          <a:ext cx="323640" cy="199800"/>
        </a:xfrm>
        <a:prstGeom prst="rect">
          <a:avLst/>
        </a:prstGeom>
        <a:noFill/>
        <a:ln w="0">
          <a:noFill/>
        </a:ln>
      </xdr:spPr>
    </xdr:pic>
    <xdr:clientData/>
  </xdr:twoCellAnchor>
  <xdr:twoCellAnchor editAs="oneCell">
    <xdr:from>
      <xdr:col>75</xdr:col>
      <xdr:colOff>0</xdr:colOff>
      <xdr:row>23</xdr:row>
      <xdr:rowOff>0</xdr:rowOff>
    </xdr:from>
    <xdr:to>
      <xdr:col>75</xdr:col>
      <xdr:colOff>323640</xdr:colOff>
      <xdr:row>23</xdr:row>
      <xdr:rowOff>199800</xdr:rowOff>
    </xdr:to>
    <xdr:pic>
      <xdr:nvPicPr>
        <xdr:cNvPr id="180" name="image245.png" descr=""/>
        <xdr:cNvPicPr/>
      </xdr:nvPicPr>
      <xdr:blipFill>
        <a:blip r:embed="rId181"/>
        <a:stretch/>
      </xdr:blipFill>
      <xdr:spPr>
        <a:xfrm>
          <a:off x="75658320" y="14325480"/>
          <a:ext cx="323640" cy="199800"/>
        </a:xfrm>
        <a:prstGeom prst="rect">
          <a:avLst/>
        </a:prstGeom>
        <a:noFill/>
        <a:ln w="0">
          <a:noFill/>
        </a:ln>
      </xdr:spPr>
    </xdr:pic>
    <xdr:clientData/>
  </xdr:twoCellAnchor>
  <xdr:twoCellAnchor editAs="oneCell">
    <xdr:from>
      <xdr:col>76</xdr:col>
      <xdr:colOff>0</xdr:colOff>
      <xdr:row>23</xdr:row>
      <xdr:rowOff>0</xdr:rowOff>
    </xdr:from>
    <xdr:to>
      <xdr:col>76</xdr:col>
      <xdr:colOff>323640</xdr:colOff>
      <xdr:row>23</xdr:row>
      <xdr:rowOff>199800</xdr:rowOff>
    </xdr:to>
    <xdr:pic>
      <xdr:nvPicPr>
        <xdr:cNvPr id="181" name="image206.png" descr=""/>
        <xdr:cNvPicPr/>
      </xdr:nvPicPr>
      <xdr:blipFill>
        <a:blip r:embed="rId182"/>
        <a:stretch/>
      </xdr:blipFill>
      <xdr:spPr>
        <a:xfrm>
          <a:off x="77825520" y="14325480"/>
          <a:ext cx="323640" cy="199800"/>
        </a:xfrm>
        <a:prstGeom prst="rect">
          <a:avLst/>
        </a:prstGeom>
        <a:noFill/>
        <a:ln w="0">
          <a:noFill/>
        </a:ln>
      </xdr:spPr>
    </xdr:pic>
    <xdr:clientData/>
  </xdr:twoCellAnchor>
  <xdr:twoCellAnchor editAs="oneCell">
    <xdr:from>
      <xdr:col>77</xdr:col>
      <xdr:colOff>0</xdr:colOff>
      <xdr:row>23</xdr:row>
      <xdr:rowOff>0</xdr:rowOff>
    </xdr:from>
    <xdr:to>
      <xdr:col>77</xdr:col>
      <xdr:colOff>323640</xdr:colOff>
      <xdr:row>23</xdr:row>
      <xdr:rowOff>199800</xdr:rowOff>
    </xdr:to>
    <xdr:pic>
      <xdr:nvPicPr>
        <xdr:cNvPr id="182" name="image303.png" descr=""/>
        <xdr:cNvPicPr/>
      </xdr:nvPicPr>
      <xdr:blipFill>
        <a:blip r:embed="rId183"/>
        <a:stretch/>
      </xdr:blipFill>
      <xdr:spPr>
        <a:xfrm>
          <a:off x="79992720" y="14325480"/>
          <a:ext cx="323640" cy="199800"/>
        </a:xfrm>
        <a:prstGeom prst="rect">
          <a:avLst/>
        </a:prstGeom>
        <a:noFill/>
        <a:ln w="0">
          <a:noFill/>
        </a:ln>
      </xdr:spPr>
    </xdr:pic>
    <xdr:clientData/>
  </xdr:twoCellAnchor>
  <xdr:twoCellAnchor editAs="oneCell">
    <xdr:from>
      <xdr:col>78</xdr:col>
      <xdr:colOff>0</xdr:colOff>
      <xdr:row>23</xdr:row>
      <xdr:rowOff>0</xdr:rowOff>
    </xdr:from>
    <xdr:to>
      <xdr:col>78</xdr:col>
      <xdr:colOff>323640</xdr:colOff>
      <xdr:row>23</xdr:row>
      <xdr:rowOff>199800</xdr:rowOff>
    </xdr:to>
    <xdr:pic>
      <xdr:nvPicPr>
        <xdr:cNvPr id="183" name="image147.png" descr=""/>
        <xdr:cNvPicPr/>
      </xdr:nvPicPr>
      <xdr:blipFill>
        <a:blip r:embed="rId184"/>
        <a:stretch/>
      </xdr:blipFill>
      <xdr:spPr>
        <a:xfrm>
          <a:off x="82160280" y="14325480"/>
          <a:ext cx="323640" cy="199800"/>
        </a:xfrm>
        <a:prstGeom prst="rect">
          <a:avLst/>
        </a:prstGeom>
        <a:noFill/>
        <a:ln w="0">
          <a:noFill/>
        </a:ln>
      </xdr:spPr>
    </xdr:pic>
    <xdr:clientData/>
  </xdr:twoCellAnchor>
  <xdr:twoCellAnchor editAs="oneCell">
    <xdr:from>
      <xdr:col>79</xdr:col>
      <xdr:colOff>0</xdr:colOff>
      <xdr:row>23</xdr:row>
      <xdr:rowOff>0</xdr:rowOff>
    </xdr:from>
    <xdr:to>
      <xdr:col>79</xdr:col>
      <xdr:colOff>323640</xdr:colOff>
      <xdr:row>23</xdr:row>
      <xdr:rowOff>199800</xdr:rowOff>
    </xdr:to>
    <xdr:pic>
      <xdr:nvPicPr>
        <xdr:cNvPr id="184" name="image223.png" descr=""/>
        <xdr:cNvPicPr/>
      </xdr:nvPicPr>
      <xdr:blipFill>
        <a:blip r:embed="rId185"/>
        <a:stretch/>
      </xdr:blipFill>
      <xdr:spPr>
        <a:xfrm>
          <a:off x="84327480" y="14325480"/>
          <a:ext cx="323640" cy="199800"/>
        </a:xfrm>
        <a:prstGeom prst="rect">
          <a:avLst/>
        </a:prstGeom>
        <a:noFill/>
        <a:ln w="0">
          <a:noFill/>
        </a:ln>
      </xdr:spPr>
    </xdr:pic>
    <xdr:clientData/>
  </xdr:twoCellAnchor>
  <xdr:twoCellAnchor editAs="oneCell">
    <xdr:from>
      <xdr:col>72</xdr:col>
      <xdr:colOff>0</xdr:colOff>
      <xdr:row>24</xdr:row>
      <xdr:rowOff>0</xdr:rowOff>
    </xdr:from>
    <xdr:to>
      <xdr:col>72</xdr:col>
      <xdr:colOff>323640</xdr:colOff>
      <xdr:row>24</xdr:row>
      <xdr:rowOff>199800</xdr:rowOff>
    </xdr:to>
    <xdr:pic>
      <xdr:nvPicPr>
        <xdr:cNvPr id="185" name="image146.png" descr=""/>
        <xdr:cNvPicPr/>
      </xdr:nvPicPr>
      <xdr:blipFill>
        <a:blip r:embed="rId186"/>
        <a:stretch/>
      </xdr:blipFill>
      <xdr:spPr>
        <a:xfrm>
          <a:off x="69156720" y="14611320"/>
          <a:ext cx="323640" cy="199800"/>
        </a:xfrm>
        <a:prstGeom prst="rect">
          <a:avLst/>
        </a:prstGeom>
        <a:noFill/>
        <a:ln w="0">
          <a:noFill/>
        </a:ln>
      </xdr:spPr>
    </xdr:pic>
    <xdr:clientData/>
  </xdr:twoCellAnchor>
  <xdr:twoCellAnchor editAs="oneCell">
    <xdr:from>
      <xdr:col>73</xdr:col>
      <xdr:colOff>0</xdr:colOff>
      <xdr:row>24</xdr:row>
      <xdr:rowOff>0</xdr:rowOff>
    </xdr:from>
    <xdr:to>
      <xdr:col>73</xdr:col>
      <xdr:colOff>323640</xdr:colOff>
      <xdr:row>24</xdr:row>
      <xdr:rowOff>199800</xdr:rowOff>
    </xdr:to>
    <xdr:pic>
      <xdr:nvPicPr>
        <xdr:cNvPr id="186" name="image150.png" descr=""/>
        <xdr:cNvPicPr/>
      </xdr:nvPicPr>
      <xdr:blipFill>
        <a:blip r:embed="rId187"/>
        <a:stretch/>
      </xdr:blipFill>
      <xdr:spPr>
        <a:xfrm>
          <a:off x="71323920" y="14611320"/>
          <a:ext cx="323640" cy="199800"/>
        </a:xfrm>
        <a:prstGeom prst="rect">
          <a:avLst/>
        </a:prstGeom>
        <a:noFill/>
        <a:ln w="0">
          <a:noFill/>
        </a:ln>
      </xdr:spPr>
    </xdr:pic>
    <xdr:clientData/>
  </xdr:twoCellAnchor>
  <xdr:twoCellAnchor editAs="oneCell">
    <xdr:from>
      <xdr:col>74</xdr:col>
      <xdr:colOff>0</xdr:colOff>
      <xdr:row>24</xdr:row>
      <xdr:rowOff>0</xdr:rowOff>
    </xdr:from>
    <xdr:to>
      <xdr:col>74</xdr:col>
      <xdr:colOff>323640</xdr:colOff>
      <xdr:row>24</xdr:row>
      <xdr:rowOff>199800</xdr:rowOff>
    </xdr:to>
    <xdr:pic>
      <xdr:nvPicPr>
        <xdr:cNvPr id="187" name="image145.png" descr=""/>
        <xdr:cNvPicPr/>
      </xdr:nvPicPr>
      <xdr:blipFill>
        <a:blip r:embed="rId188"/>
        <a:stretch/>
      </xdr:blipFill>
      <xdr:spPr>
        <a:xfrm>
          <a:off x="73491120" y="14611320"/>
          <a:ext cx="323640" cy="199800"/>
        </a:xfrm>
        <a:prstGeom prst="rect">
          <a:avLst/>
        </a:prstGeom>
        <a:noFill/>
        <a:ln w="0">
          <a:noFill/>
        </a:ln>
      </xdr:spPr>
    </xdr:pic>
    <xdr:clientData/>
  </xdr:twoCellAnchor>
  <xdr:twoCellAnchor editAs="oneCell">
    <xdr:from>
      <xdr:col>75</xdr:col>
      <xdr:colOff>0</xdr:colOff>
      <xdr:row>24</xdr:row>
      <xdr:rowOff>0</xdr:rowOff>
    </xdr:from>
    <xdr:to>
      <xdr:col>75</xdr:col>
      <xdr:colOff>323640</xdr:colOff>
      <xdr:row>24</xdr:row>
      <xdr:rowOff>199800</xdr:rowOff>
    </xdr:to>
    <xdr:pic>
      <xdr:nvPicPr>
        <xdr:cNvPr id="188" name="image209.png" descr=""/>
        <xdr:cNvPicPr/>
      </xdr:nvPicPr>
      <xdr:blipFill>
        <a:blip r:embed="rId189"/>
        <a:stretch/>
      </xdr:blipFill>
      <xdr:spPr>
        <a:xfrm>
          <a:off x="75658320" y="14611320"/>
          <a:ext cx="323640" cy="199800"/>
        </a:xfrm>
        <a:prstGeom prst="rect">
          <a:avLst/>
        </a:prstGeom>
        <a:noFill/>
        <a:ln w="0">
          <a:noFill/>
        </a:ln>
      </xdr:spPr>
    </xdr:pic>
    <xdr:clientData/>
  </xdr:twoCellAnchor>
  <xdr:twoCellAnchor editAs="oneCell">
    <xdr:from>
      <xdr:col>76</xdr:col>
      <xdr:colOff>0</xdr:colOff>
      <xdr:row>24</xdr:row>
      <xdr:rowOff>0</xdr:rowOff>
    </xdr:from>
    <xdr:to>
      <xdr:col>76</xdr:col>
      <xdr:colOff>323640</xdr:colOff>
      <xdr:row>24</xdr:row>
      <xdr:rowOff>199800</xdr:rowOff>
    </xdr:to>
    <xdr:pic>
      <xdr:nvPicPr>
        <xdr:cNvPr id="189" name="image226.png" descr=""/>
        <xdr:cNvPicPr/>
      </xdr:nvPicPr>
      <xdr:blipFill>
        <a:blip r:embed="rId190"/>
        <a:stretch/>
      </xdr:blipFill>
      <xdr:spPr>
        <a:xfrm>
          <a:off x="77825520" y="14611320"/>
          <a:ext cx="323640" cy="199800"/>
        </a:xfrm>
        <a:prstGeom prst="rect">
          <a:avLst/>
        </a:prstGeom>
        <a:noFill/>
        <a:ln w="0">
          <a:noFill/>
        </a:ln>
      </xdr:spPr>
    </xdr:pic>
    <xdr:clientData/>
  </xdr:twoCellAnchor>
  <xdr:twoCellAnchor editAs="oneCell">
    <xdr:from>
      <xdr:col>77</xdr:col>
      <xdr:colOff>0</xdr:colOff>
      <xdr:row>24</xdr:row>
      <xdr:rowOff>0</xdr:rowOff>
    </xdr:from>
    <xdr:to>
      <xdr:col>77</xdr:col>
      <xdr:colOff>323640</xdr:colOff>
      <xdr:row>24</xdr:row>
      <xdr:rowOff>199800</xdr:rowOff>
    </xdr:to>
    <xdr:pic>
      <xdr:nvPicPr>
        <xdr:cNvPr id="190" name="image225.png" descr=""/>
        <xdr:cNvPicPr/>
      </xdr:nvPicPr>
      <xdr:blipFill>
        <a:blip r:embed="rId191"/>
        <a:stretch/>
      </xdr:blipFill>
      <xdr:spPr>
        <a:xfrm>
          <a:off x="79992720" y="14611320"/>
          <a:ext cx="323640" cy="199800"/>
        </a:xfrm>
        <a:prstGeom prst="rect">
          <a:avLst/>
        </a:prstGeom>
        <a:noFill/>
        <a:ln w="0">
          <a:noFill/>
        </a:ln>
      </xdr:spPr>
    </xdr:pic>
    <xdr:clientData/>
  </xdr:twoCellAnchor>
  <xdr:twoCellAnchor editAs="oneCell">
    <xdr:from>
      <xdr:col>78</xdr:col>
      <xdr:colOff>0</xdr:colOff>
      <xdr:row>24</xdr:row>
      <xdr:rowOff>0</xdr:rowOff>
    </xdr:from>
    <xdr:to>
      <xdr:col>78</xdr:col>
      <xdr:colOff>323640</xdr:colOff>
      <xdr:row>24</xdr:row>
      <xdr:rowOff>199800</xdr:rowOff>
    </xdr:to>
    <xdr:pic>
      <xdr:nvPicPr>
        <xdr:cNvPr id="191" name="image158.png" descr=""/>
        <xdr:cNvPicPr/>
      </xdr:nvPicPr>
      <xdr:blipFill>
        <a:blip r:embed="rId192"/>
        <a:stretch/>
      </xdr:blipFill>
      <xdr:spPr>
        <a:xfrm>
          <a:off x="82160280" y="14611320"/>
          <a:ext cx="323640" cy="199800"/>
        </a:xfrm>
        <a:prstGeom prst="rect">
          <a:avLst/>
        </a:prstGeom>
        <a:noFill/>
        <a:ln w="0">
          <a:noFill/>
        </a:ln>
      </xdr:spPr>
    </xdr:pic>
    <xdr:clientData/>
  </xdr:twoCellAnchor>
  <xdr:twoCellAnchor editAs="oneCell">
    <xdr:from>
      <xdr:col>79</xdr:col>
      <xdr:colOff>0</xdr:colOff>
      <xdr:row>24</xdr:row>
      <xdr:rowOff>0</xdr:rowOff>
    </xdr:from>
    <xdr:to>
      <xdr:col>79</xdr:col>
      <xdr:colOff>323640</xdr:colOff>
      <xdr:row>24</xdr:row>
      <xdr:rowOff>199800</xdr:rowOff>
    </xdr:to>
    <xdr:pic>
      <xdr:nvPicPr>
        <xdr:cNvPr id="192" name="image216.png" descr=""/>
        <xdr:cNvPicPr/>
      </xdr:nvPicPr>
      <xdr:blipFill>
        <a:blip r:embed="rId193"/>
        <a:stretch/>
      </xdr:blipFill>
      <xdr:spPr>
        <a:xfrm>
          <a:off x="84327480" y="14611320"/>
          <a:ext cx="323640" cy="199800"/>
        </a:xfrm>
        <a:prstGeom prst="rect">
          <a:avLst/>
        </a:prstGeom>
        <a:noFill/>
        <a:ln w="0">
          <a:noFill/>
        </a:ln>
      </xdr:spPr>
    </xdr:pic>
    <xdr:clientData/>
  </xdr:twoCellAnchor>
  <xdr:twoCellAnchor editAs="oneCell">
    <xdr:from>
      <xdr:col>72</xdr:col>
      <xdr:colOff>0</xdr:colOff>
      <xdr:row>25</xdr:row>
      <xdr:rowOff>0</xdr:rowOff>
    </xdr:from>
    <xdr:to>
      <xdr:col>72</xdr:col>
      <xdr:colOff>418680</xdr:colOff>
      <xdr:row>25</xdr:row>
      <xdr:rowOff>199800</xdr:rowOff>
    </xdr:to>
    <xdr:pic>
      <xdr:nvPicPr>
        <xdr:cNvPr id="193" name="image167.png" descr=""/>
        <xdr:cNvPicPr/>
      </xdr:nvPicPr>
      <xdr:blipFill>
        <a:blip r:embed="rId194"/>
        <a:stretch/>
      </xdr:blipFill>
      <xdr:spPr>
        <a:xfrm>
          <a:off x="69156720" y="14897160"/>
          <a:ext cx="418680" cy="199800"/>
        </a:xfrm>
        <a:prstGeom prst="rect">
          <a:avLst/>
        </a:prstGeom>
        <a:noFill/>
        <a:ln w="0">
          <a:noFill/>
        </a:ln>
      </xdr:spPr>
    </xdr:pic>
    <xdr:clientData/>
  </xdr:twoCellAnchor>
  <xdr:twoCellAnchor editAs="oneCell">
    <xdr:from>
      <xdr:col>73</xdr:col>
      <xdr:colOff>0</xdr:colOff>
      <xdr:row>25</xdr:row>
      <xdr:rowOff>0</xdr:rowOff>
    </xdr:from>
    <xdr:to>
      <xdr:col>73</xdr:col>
      <xdr:colOff>418680</xdr:colOff>
      <xdr:row>25</xdr:row>
      <xdr:rowOff>199800</xdr:rowOff>
    </xdr:to>
    <xdr:pic>
      <xdr:nvPicPr>
        <xdr:cNvPr id="194" name="image210.png" descr=""/>
        <xdr:cNvPicPr/>
      </xdr:nvPicPr>
      <xdr:blipFill>
        <a:blip r:embed="rId195"/>
        <a:stretch/>
      </xdr:blipFill>
      <xdr:spPr>
        <a:xfrm>
          <a:off x="71323920" y="14897160"/>
          <a:ext cx="418680" cy="199800"/>
        </a:xfrm>
        <a:prstGeom prst="rect">
          <a:avLst/>
        </a:prstGeom>
        <a:noFill/>
        <a:ln w="0">
          <a:noFill/>
        </a:ln>
      </xdr:spPr>
    </xdr:pic>
    <xdr:clientData/>
  </xdr:twoCellAnchor>
  <xdr:twoCellAnchor editAs="oneCell">
    <xdr:from>
      <xdr:col>74</xdr:col>
      <xdr:colOff>0</xdr:colOff>
      <xdr:row>25</xdr:row>
      <xdr:rowOff>0</xdr:rowOff>
    </xdr:from>
    <xdr:to>
      <xdr:col>74</xdr:col>
      <xdr:colOff>418680</xdr:colOff>
      <xdr:row>25</xdr:row>
      <xdr:rowOff>199800</xdr:rowOff>
    </xdr:to>
    <xdr:pic>
      <xdr:nvPicPr>
        <xdr:cNvPr id="195" name="image175.png" descr=""/>
        <xdr:cNvPicPr/>
      </xdr:nvPicPr>
      <xdr:blipFill>
        <a:blip r:embed="rId196"/>
        <a:stretch/>
      </xdr:blipFill>
      <xdr:spPr>
        <a:xfrm>
          <a:off x="73491120" y="14897160"/>
          <a:ext cx="418680" cy="199800"/>
        </a:xfrm>
        <a:prstGeom prst="rect">
          <a:avLst/>
        </a:prstGeom>
        <a:noFill/>
        <a:ln w="0">
          <a:noFill/>
        </a:ln>
      </xdr:spPr>
    </xdr:pic>
    <xdr:clientData/>
  </xdr:twoCellAnchor>
  <xdr:twoCellAnchor editAs="oneCell">
    <xdr:from>
      <xdr:col>75</xdr:col>
      <xdr:colOff>0</xdr:colOff>
      <xdr:row>25</xdr:row>
      <xdr:rowOff>0</xdr:rowOff>
    </xdr:from>
    <xdr:to>
      <xdr:col>75</xdr:col>
      <xdr:colOff>418680</xdr:colOff>
      <xdr:row>25</xdr:row>
      <xdr:rowOff>199800</xdr:rowOff>
    </xdr:to>
    <xdr:pic>
      <xdr:nvPicPr>
        <xdr:cNvPr id="196" name="image165.png" descr=""/>
        <xdr:cNvPicPr/>
      </xdr:nvPicPr>
      <xdr:blipFill>
        <a:blip r:embed="rId197"/>
        <a:stretch/>
      </xdr:blipFill>
      <xdr:spPr>
        <a:xfrm>
          <a:off x="75658320" y="14897160"/>
          <a:ext cx="418680" cy="199800"/>
        </a:xfrm>
        <a:prstGeom prst="rect">
          <a:avLst/>
        </a:prstGeom>
        <a:noFill/>
        <a:ln w="0">
          <a:noFill/>
        </a:ln>
      </xdr:spPr>
    </xdr:pic>
    <xdr:clientData/>
  </xdr:twoCellAnchor>
  <xdr:twoCellAnchor editAs="oneCell">
    <xdr:from>
      <xdr:col>76</xdr:col>
      <xdr:colOff>0</xdr:colOff>
      <xdr:row>25</xdr:row>
      <xdr:rowOff>0</xdr:rowOff>
    </xdr:from>
    <xdr:to>
      <xdr:col>76</xdr:col>
      <xdr:colOff>418680</xdr:colOff>
      <xdr:row>25</xdr:row>
      <xdr:rowOff>199800</xdr:rowOff>
    </xdr:to>
    <xdr:pic>
      <xdr:nvPicPr>
        <xdr:cNvPr id="197" name="image229.png" descr=""/>
        <xdr:cNvPicPr/>
      </xdr:nvPicPr>
      <xdr:blipFill>
        <a:blip r:embed="rId198"/>
        <a:stretch/>
      </xdr:blipFill>
      <xdr:spPr>
        <a:xfrm>
          <a:off x="77825520" y="14897160"/>
          <a:ext cx="418680" cy="199800"/>
        </a:xfrm>
        <a:prstGeom prst="rect">
          <a:avLst/>
        </a:prstGeom>
        <a:noFill/>
        <a:ln w="0">
          <a:noFill/>
        </a:ln>
      </xdr:spPr>
    </xdr:pic>
    <xdr:clientData/>
  </xdr:twoCellAnchor>
  <xdr:twoCellAnchor editAs="oneCell">
    <xdr:from>
      <xdr:col>77</xdr:col>
      <xdr:colOff>0</xdr:colOff>
      <xdr:row>25</xdr:row>
      <xdr:rowOff>0</xdr:rowOff>
    </xdr:from>
    <xdr:to>
      <xdr:col>77</xdr:col>
      <xdr:colOff>418680</xdr:colOff>
      <xdr:row>25</xdr:row>
      <xdr:rowOff>199800</xdr:rowOff>
    </xdr:to>
    <xdr:pic>
      <xdr:nvPicPr>
        <xdr:cNvPr id="198" name="image227.png" descr=""/>
        <xdr:cNvPicPr/>
      </xdr:nvPicPr>
      <xdr:blipFill>
        <a:blip r:embed="rId199"/>
        <a:stretch/>
      </xdr:blipFill>
      <xdr:spPr>
        <a:xfrm>
          <a:off x="79992720" y="14897160"/>
          <a:ext cx="418680" cy="199800"/>
        </a:xfrm>
        <a:prstGeom prst="rect">
          <a:avLst/>
        </a:prstGeom>
        <a:noFill/>
        <a:ln w="0">
          <a:noFill/>
        </a:ln>
      </xdr:spPr>
    </xdr:pic>
    <xdr:clientData/>
  </xdr:twoCellAnchor>
  <xdr:twoCellAnchor editAs="oneCell">
    <xdr:from>
      <xdr:col>78</xdr:col>
      <xdr:colOff>0</xdr:colOff>
      <xdr:row>25</xdr:row>
      <xdr:rowOff>0</xdr:rowOff>
    </xdr:from>
    <xdr:to>
      <xdr:col>78</xdr:col>
      <xdr:colOff>418680</xdr:colOff>
      <xdr:row>25</xdr:row>
      <xdr:rowOff>199800</xdr:rowOff>
    </xdr:to>
    <xdr:pic>
      <xdr:nvPicPr>
        <xdr:cNvPr id="199" name="image232.png" descr=""/>
        <xdr:cNvPicPr/>
      </xdr:nvPicPr>
      <xdr:blipFill>
        <a:blip r:embed="rId200"/>
        <a:stretch/>
      </xdr:blipFill>
      <xdr:spPr>
        <a:xfrm>
          <a:off x="82160280" y="14897160"/>
          <a:ext cx="418680" cy="199800"/>
        </a:xfrm>
        <a:prstGeom prst="rect">
          <a:avLst/>
        </a:prstGeom>
        <a:noFill/>
        <a:ln w="0">
          <a:noFill/>
        </a:ln>
      </xdr:spPr>
    </xdr:pic>
    <xdr:clientData/>
  </xdr:twoCellAnchor>
  <xdr:twoCellAnchor editAs="oneCell">
    <xdr:from>
      <xdr:col>79</xdr:col>
      <xdr:colOff>0</xdr:colOff>
      <xdr:row>25</xdr:row>
      <xdr:rowOff>0</xdr:rowOff>
    </xdr:from>
    <xdr:to>
      <xdr:col>79</xdr:col>
      <xdr:colOff>418680</xdr:colOff>
      <xdr:row>25</xdr:row>
      <xdr:rowOff>199800</xdr:rowOff>
    </xdr:to>
    <xdr:pic>
      <xdr:nvPicPr>
        <xdr:cNvPr id="200" name="image173.png" descr=""/>
        <xdr:cNvPicPr/>
      </xdr:nvPicPr>
      <xdr:blipFill>
        <a:blip r:embed="rId201"/>
        <a:stretch/>
      </xdr:blipFill>
      <xdr:spPr>
        <a:xfrm>
          <a:off x="84327480" y="14897160"/>
          <a:ext cx="418680" cy="199800"/>
        </a:xfrm>
        <a:prstGeom prst="rect">
          <a:avLst/>
        </a:prstGeom>
        <a:noFill/>
        <a:ln w="0">
          <a:noFill/>
        </a:ln>
      </xdr:spPr>
    </xdr:pic>
    <xdr:clientData/>
  </xdr:twoCellAnchor>
  <xdr:twoCellAnchor editAs="oneCell">
    <xdr:from>
      <xdr:col>72</xdr:col>
      <xdr:colOff>0</xdr:colOff>
      <xdr:row>26</xdr:row>
      <xdr:rowOff>0</xdr:rowOff>
    </xdr:from>
    <xdr:to>
      <xdr:col>72</xdr:col>
      <xdr:colOff>418680</xdr:colOff>
      <xdr:row>26</xdr:row>
      <xdr:rowOff>190080</xdr:rowOff>
    </xdr:to>
    <xdr:pic>
      <xdr:nvPicPr>
        <xdr:cNvPr id="201" name="image195.png" descr=""/>
        <xdr:cNvPicPr/>
      </xdr:nvPicPr>
      <xdr:blipFill>
        <a:blip r:embed="rId202"/>
        <a:stretch/>
      </xdr:blipFill>
      <xdr:spPr>
        <a:xfrm>
          <a:off x="69156720" y="15183000"/>
          <a:ext cx="418680" cy="190080"/>
        </a:xfrm>
        <a:prstGeom prst="rect">
          <a:avLst/>
        </a:prstGeom>
        <a:noFill/>
        <a:ln w="0">
          <a:noFill/>
        </a:ln>
      </xdr:spPr>
    </xdr:pic>
    <xdr:clientData/>
  </xdr:twoCellAnchor>
  <xdr:twoCellAnchor editAs="oneCell">
    <xdr:from>
      <xdr:col>73</xdr:col>
      <xdr:colOff>0</xdr:colOff>
      <xdr:row>26</xdr:row>
      <xdr:rowOff>0</xdr:rowOff>
    </xdr:from>
    <xdr:to>
      <xdr:col>73</xdr:col>
      <xdr:colOff>418680</xdr:colOff>
      <xdr:row>26</xdr:row>
      <xdr:rowOff>190080</xdr:rowOff>
    </xdr:to>
    <xdr:pic>
      <xdr:nvPicPr>
        <xdr:cNvPr id="202" name="image176.png" descr=""/>
        <xdr:cNvPicPr/>
      </xdr:nvPicPr>
      <xdr:blipFill>
        <a:blip r:embed="rId203"/>
        <a:stretch/>
      </xdr:blipFill>
      <xdr:spPr>
        <a:xfrm>
          <a:off x="71323920" y="15183000"/>
          <a:ext cx="418680" cy="190080"/>
        </a:xfrm>
        <a:prstGeom prst="rect">
          <a:avLst/>
        </a:prstGeom>
        <a:noFill/>
        <a:ln w="0">
          <a:noFill/>
        </a:ln>
      </xdr:spPr>
    </xdr:pic>
    <xdr:clientData/>
  </xdr:twoCellAnchor>
  <xdr:twoCellAnchor editAs="oneCell">
    <xdr:from>
      <xdr:col>74</xdr:col>
      <xdr:colOff>0</xdr:colOff>
      <xdr:row>26</xdr:row>
      <xdr:rowOff>0</xdr:rowOff>
    </xdr:from>
    <xdr:to>
      <xdr:col>74</xdr:col>
      <xdr:colOff>418680</xdr:colOff>
      <xdr:row>26</xdr:row>
      <xdr:rowOff>190080</xdr:rowOff>
    </xdr:to>
    <xdr:pic>
      <xdr:nvPicPr>
        <xdr:cNvPr id="203" name="image222.png" descr=""/>
        <xdr:cNvPicPr/>
      </xdr:nvPicPr>
      <xdr:blipFill>
        <a:blip r:embed="rId204"/>
        <a:stretch/>
      </xdr:blipFill>
      <xdr:spPr>
        <a:xfrm>
          <a:off x="73491120" y="15183000"/>
          <a:ext cx="418680" cy="190080"/>
        </a:xfrm>
        <a:prstGeom prst="rect">
          <a:avLst/>
        </a:prstGeom>
        <a:noFill/>
        <a:ln w="0">
          <a:noFill/>
        </a:ln>
      </xdr:spPr>
    </xdr:pic>
    <xdr:clientData/>
  </xdr:twoCellAnchor>
  <xdr:twoCellAnchor editAs="oneCell">
    <xdr:from>
      <xdr:col>75</xdr:col>
      <xdr:colOff>0</xdr:colOff>
      <xdr:row>26</xdr:row>
      <xdr:rowOff>0</xdr:rowOff>
    </xdr:from>
    <xdr:to>
      <xdr:col>75</xdr:col>
      <xdr:colOff>418680</xdr:colOff>
      <xdr:row>26</xdr:row>
      <xdr:rowOff>190080</xdr:rowOff>
    </xdr:to>
    <xdr:pic>
      <xdr:nvPicPr>
        <xdr:cNvPr id="204" name="image174.png" descr=""/>
        <xdr:cNvPicPr/>
      </xdr:nvPicPr>
      <xdr:blipFill>
        <a:blip r:embed="rId205"/>
        <a:stretch/>
      </xdr:blipFill>
      <xdr:spPr>
        <a:xfrm>
          <a:off x="75658320" y="15183000"/>
          <a:ext cx="418680" cy="190080"/>
        </a:xfrm>
        <a:prstGeom prst="rect">
          <a:avLst/>
        </a:prstGeom>
        <a:noFill/>
        <a:ln w="0">
          <a:noFill/>
        </a:ln>
      </xdr:spPr>
    </xdr:pic>
    <xdr:clientData/>
  </xdr:twoCellAnchor>
  <xdr:twoCellAnchor editAs="oneCell">
    <xdr:from>
      <xdr:col>76</xdr:col>
      <xdr:colOff>0</xdr:colOff>
      <xdr:row>26</xdr:row>
      <xdr:rowOff>0</xdr:rowOff>
    </xdr:from>
    <xdr:to>
      <xdr:col>76</xdr:col>
      <xdr:colOff>418680</xdr:colOff>
      <xdr:row>26</xdr:row>
      <xdr:rowOff>190080</xdr:rowOff>
    </xdr:to>
    <xdr:pic>
      <xdr:nvPicPr>
        <xdr:cNvPr id="205" name="image268.png" descr=""/>
        <xdr:cNvPicPr/>
      </xdr:nvPicPr>
      <xdr:blipFill>
        <a:blip r:embed="rId206"/>
        <a:stretch/>
      </xdr:blipFill>
      <xdr:spPr>
        <a:xfrm>
          <a:off x="77825520" y="15183000"/>
          <a:ext cx="418680" cy="190080"/>
        </a:xfrm>
        <a:prstGeom prst="rect">
          <a:avLst/>
        </a:prstGeom>
        <a:noFill/>
        <a:ln w="0">
          <a:noFill/>
        </a:ln>
      </xdr:spPr>
    </xdr:pic>
    <xdr:clientData/>
  </xdr:twoCellAnchor>
  <xdr:twoCellAnchor editAs="oneCell">
    <xdr:from>
      <xdr:col>77</xdr:col>
      <xdr:colOff>0</xdr:colOff>
      <xdr:row>26</xdr:row>
      <xdr:rowOff>0</xdr:rowOff>
    </xdr:from>
    <xdr:to>
      <xdr:col>77</xdr:col>
      <xdr:colOff>418680</xdr:colOff>
      <xdr:row>26</xdr:row>
      <xdr:rowOff>190080</xdr:rowOff>
    </xdr:to>
    <xdr:pic>
      <xdr:nvPicPr>
        <xdr:cNvPr id="206" name="image178.png" descr=""/>
        <xdr:cNvPicPr/>
      </xdr:nvPicPr>
      <xdr:blipFill>
        <a:blip r:embed="rId207"/>
        <a:stretch/>
      </xdr:blipFill>
      <xdr:spPr>
        <a:xfrm>
          <a:off x="79992720" y="15183000"/>
          <a:ext cx="418680" cy="190080"/>
        </a:xfrm>
        <a:prstGeom prst="rect">
          <a:avLst/>
        </a:prstGeom>
        <a:noFill/>
        <a:ln w="0">
          <a:noFill/>
        </a:ln>
      </xdr:spPr>
    </xdr:pic>
    <xdr:clientData/>
  </xdr:twoCellAnchor>
  <xdr:twoCellAnchor editAs="oneCell">
    <xdr:from>
      <xdr:col>78</xdr:col>
      <xdr:colOff>0</xdr:colOff>
      <xdr:row>26</xdr:row>
      <xdr:rowOff>0</xdr:rowOff>
    </xdr:from>
    <xdr:to>
      <xdr:col>78</xdr:col>
      <xdr:colOff>418680</xdr:colOff>
      <xdr:row>26</xdr:row>
      <xdr:rowOff>190080</xdr:rowOff>
    </xdr:to>
    <xdr:pic>
      <xdr:nvPicPr>
        <xdr:cNvPr id="207" name="image242.png" descr=""/>
        <xdr:cNvPicPr/>
      </xdr:nvPicPr>
      <xdr:blipFill>
        <a:blip r:embed="rId208"/>
        <a:stretch/>
      </xdr:blipFill>
      <xdr:spPr>
        <a:xfrm>
          <a:off x="82160280" y="15183000"/>
          <a:ext cx="418680" cy="190080"/>
        </a:xfrm>
        <a:prstGeom prst="rect">
          <a:avLst/>
        </a:prstGeom>
        <a:noFill/>
        <a:ln w="0">
          <a:noFill/>
        </a:ln>
      </xdr:spPr>
    </xdr:pic>
    <xdr:clientData/>
  </xdr:twoCellAnchor>
  <xdr:twoCellAnchor editAs="oneCell">
    <xdr:from>
      <xdr:col>79</xdr:col>
      <xdr:colOff>0</xdr:colOff>
      <xdr:row>26</xdr:row>
      <xdr:rowOff>0</xdr:rowOff>
    </xdr:from>
    <xdr:to>
      <xdr:col>79</xdr:col>
      <xdr:colOff>418680</xdr:colOff>
      <xdr:row>26</xdr:row>
      <xdr:rowOff>190080</xdr:rowOff>
    </xdr:to>
    <xdr:pic>
      <xdr:nvPicPr>
        <xdr:cNvPr id="208" name="image196.png" descr=""/>
        <xdr:cNvPicPr/>
      </xdr:nvPicPr>
      <xdr:blipFill>
        <a:blip r:embed="rId209"/>
        <a:stretch/>
      </xdr:blipFill>
      <xdr:spPr>
        <a:xfrm>
          <a:off x="84327480" y="15183000"/>
          <a:ext cx="418680" cy="190080"/>
        </a:xfrm>
        <a:prstGeom prst="rect">
          <a:avLst/>
        </a:prstGeom>
        <a:noFill/>
        <a:ln w="0">
          <a:noFill/>
        </a:ln>
      </xdr:spPr>
    </xdr:pic>
    <xdr:clientData/>
  </xdr:twoCellAnchor>
  <xdr:twoCellAnchor editAs="oneCell">
    <xdr:from>
      <xdr:col>72</xdr:col>
      <xdr:colOff>0</xdr:colOff>
      <xdr:row>27</xdr:row>
      <xdr:rowOff>0</xdr:rowOff>
    </xdr:from>
    <xdr:to>
      <xdr:col>72</xdr:col>
      <xdr:colOff>390240</xdr:colOff>
      <xdr:row>27</xdr:row>
      <xdr:rowOff>199800</xdr:rowOff>
    </xdr:to>
    <xdr:pic>
      <xdr:nvPicPr>
        <xdr:cNvPr id="209" name="image186.png" descr=""/>
        <xdr:cNvPicPr/>
      </xdr:nvPicPr>
      <xdr:blipFill>
        <a:blip r:embed="rId210"/>
        <a:stretch/>
      </xdr:blipFill>
      <xdr:spPr>
        <a:xfrm>
          <a:off x="69156720" y="15468480"/>
          <a:ext cx="390240" cy="199800"/>
        </a:xfrm>
        <a:prstGeom prst="rect">
          <a:avLst/>
        </a:prstGeom>
        <a:noFill/>
        <a:ln w="0">
          <a:noFill/>
        </a:ln>
      </xdr:spPr>
    </xdr:pic>
    <xdr:clientData/>
  </xdr:twoCellAnchor>
  <xdr:twoCellAnchor editAs="oneCell">
    <xdr:from>
      <xdr:col>73</xdr:col>
      <xdr:colOff>0</xdr:colOff>
      <xdr:row>27</xdr:row>
      <xdr:rowOff>0</xdr:rowOff>
    </xdr:from>
    <xdr:to>
      <xdr:col>73</xdr:col>
      <xdr:colOff>390240</xdr:colOff>
      <xdr:row>27</xdr:row>
      <xdr:rowOff>199800</xdr:rowOff>
    </xdr:to>
    <xdr:pic>
      <xdr:nvPicPr>
        <xdr:cNvPr id="210" name="image233.png" descr=""/>
        <xdr:cNvPicPr/>
      </xdr:nvPicPr>
      <xdr:blipFill>
        <a:blip r:embed="rId211"/>
        <a:stretch/>
      </xdr:blipFill>
      <xdr:spPr>
        <a:xfrm>
          <a:off x="71323920" y="15468480"/>
          <a:ext cx="390240" cy="199800"/>
        </a:xfrm>
        <a:prstGeom prst="rect">
          <a:avLst/>
        </a:prstGeom>
        <a:noFill/>
        <a:ln w="0">
          <a:noFill/>
        </a:ln>
      </xdr:spPr>
    </xdr:pic>
    <xdr:clientData/>
  </xdr:twoCellAnchor>
  <xdr:twoCellAnchor editAs="oneCell">
    <xdr:from>
      <xdr:col>74</xdr:col>
      <xdr:colOff>0</xdr:colOff>
      <xdr:row>27</xdr:row>
      <xdr:rowOff>0</xdr:rowOff>
    </xdr:from>
    <xdr:to>
      <xdr:col>74</xdr:col>
      <xdr:colOff>390240</xdr:colOff>
      <xdr:row>27</xdr:row>
      <xdr:rowOff>199800</xdr:rowOff>
    </xdr:to>
    <xdr:pic>
      <xdr:nvPicPr>
        <xdr:cNvPr id="211" name="image236.png" descr=""/>
        <xdr:cNvPicPr/>
      </xdr:nvPicPr>
      <xdr:blipFill>
        <a:blip r:embed="rId212"/>
        <a:stretch/>
      </xdr:blipFill>
      <xdr:spPr>
        <a:xfrm>
          <a:off x="73491120" y="15468480"/>
          <a:ext cx="390240" cy="199800"/>
        </a:xfrm>
        <a:prstGeom prst="rect">
          <a:avLst/>
        </a:prstGeom>
        <a:noFill/>
        <a:ln w="0">
          <a:noFill/>
        </a:ln>
      </xdr:spPr>
    </xdr:pic>
    <xdr:clientData/>
  </xdr:twoCellAnchor>
  <xdr:twoCellAnchor editAs="oneCell">
    <xdr:from>
      <xdr:col>75</xdr:col>
      <xdr:colOff>0</xdr:colOff>
      <xdr:row>27</xdr:row>
      <xdr:rowOff>0</xdr:rowOff>
    </xdr:from>
    <xdr:to>
      <xdr:col>75</xdr:col>
      <xdr:colOff>390240</xdr:colOff>
      <xdr:row>27</xdr:row>
      <xdr:rowOff>199800</xdr:rowOff>
    </xdr:to>
    <xdr:pic>
      <xdr:nvPicPr>
        <xdr:cNvPr id="212" name="image215.png" descr=""/>
        <xdr:cNvPicPr/>
      </xdr:nvPicPr>
      <xdr:blipFill>
        <a:blip r:embed="rId213"/>
        <a:stretch/>
      </xdr:blipFill>
      <xdr:spPr>
        <a:xfrm>
          <a:off x="75658320" y="15468480"/>
          <a:ext cx="390240" cy="199800"/>
        </a:xfrm>
        <a:prstGeom prst="rect">
          <a:avLst/>
        </a:prstGeom>
        <a:noFill/>
        <a:ln w="0">
          <a:noFill/>
        </a:ln>
      </xdr:spPr>
    </xdr:pic>
    <xdr:clientData/>
  </xdr:twoCellAnchor>
  <xdr:twoCellAnchor editAs="oneCell">
    <xdr:from>
      <xdr:col>76</xdr:col>
      <xdr:colOff>0</xdr:colOff>
      <xdr:row>27</xdr:row>
      <xdr:rowOff>0</xdr:rowOff>
    </xdr:from>
    <xdr:to>
      <xdr:col>76</xdr:col>
      <xdr:colOff>390240</xdr:colOff>
      <xdr:row>27</xdr:row>
      <xdr:rowOff>199800</xdr:rowOff>
    </xdr:to>
    <xdr:pic>
      <xdr:nvPicPr>
        <xdr:cNvPr id="213" name="image198.png" descr=""/>
        <xdr:cNvPicPr/>
      </xdr:nvPicPr>
      <xdr:blipFill>
        <a:blip r:embed="rId214"/>
        <a:stretch/>
      </xdr:blipFill>
      <xdr:spPr>
        <a:xfrm>
          <a:off x="77825520" y="15468480"/>
          <a:ext cx="390240" cy="199800"/>
        </a:xfrm>
        <a:prstGeom prst="rect">
          <a:avLst/>
        </a:prstGeom>
        <a:noFill/>
        <a:ln w="0">
          <a:noFill/>
        </a:ln>
      </xdr:spPr>
    </xdr:pic>
    <xdr:clientData/>
  </xdr:twoCellAnchor>
  <xdr:twoCellAnchor editAs="oneCell">
    <xdr:from>
      <xdr:col>77</xdr:col>
      <xdr:colOff>0</xdr:colOff>
      <xdr:row>27</xdr:row>
      <xdr:rowOff>0</xdr:rowOff>
    </xdr:from>
    <xdr:to>
      <xdr:col>77</xdr:col>
      <xdr:colOff>390240</xdr:colOff>
      <xdr:row>27</xdr:row>
      <xdr:rowOff>199800</xdr:rowOff>
    </xdr:to>
    <xdr:pic>
      <xdr:nvPicPr>
        <xdr:cNvPr id="214" name="image220.png" descr=""/>
        <xdr:cNvPicPr/>
      </xdr:nvPicPr>
      <xdr:blipFill>
        <a:blip r:embed="rId215"/>
        <a:stretch/>
      </xdr:blipFill>
      <xdr:spPr>
        <a:xfrm>
          <a:off x="79992720" y="15468480"/>
          <a:ext cx="390240" cy="199800"/>
        </a:xfrm>
        <a:prstGeom prst="rect">
          <a:avLst/>
        </a:prstGeom>
        <a:noFill/>
        <a:ln w="0">
          <a:noFill/>
        </a:ln>
      </xdr:spPr>
    </xdr:pic>
    <xdr:clientData/>
  </xdr:twoCellAnchor>
  <xdr:twoCellAnchor editAs="oneCell">
    <xdr:from>
      <xdr:col>78</xdr:col>
      <xdr:colOff>0</xdr:colOff>
      <xdr:row>27</xdr:row>
      <xdr:rowOff>0</xdr:rowOff>
    </xdr:from>
    <xdr:to>
      <xdr:col>78</xdr:col>
      <xdr:colOff>390240</xdr:colOff>
      <xdr:row>27</xdr:row>
      <xdr:rowOff>199800</xdr:rowOff>
    </xdr:to>
    <xdr:pic>
      <xdr:nvPicPr>
        <xdr:cNvPr id="215" name="image234.png" descr=""/>
        <xdr:cNvPicPr/>
      </xdr:nvPicPr>
      <xdr:blipFill>
        <a:blip r:embed="rId216"/>
        <a:stretch/>
      </xdr:blipFill>
      <xdr:spPr>
        <a:xfrm>
          <a:off x="82160280" y="15468480"/>
          <a:ext cx="390240" cy="199800"/>
        </a:xfrm>
        <a:prstGeom prst="rect">
          <a:avLst/>
        </a:prstGeom>
        <a:noFill/>
        <a:ln w="0">
          <a:noFill/>
        </a:ln>
      </xdr:spPr>
    </xdr:pic>
    <xdr:clientData/>
  </xdr:twoCellAnchor>
  <xdr:twoCellAnchor editAs="oneCell">
    <xdr:from>
      <xdr:col>79</xdr:col>
      <xdr:colOff>0</xdr:colOff>
      <xdr:row>27</xdr:row>
      <xdr:rowOff>0</xdr:rowOff>
    </xdr:from>
    <xdr:to>
      <xdr:col>79</xdr:col>
      <xdr:colOff>390240</xdr:colOff>
      <xdr:row>27</xdr:row>
      <xdr:rowOff>199800</xdr:rowOff>
    </xdr:to>
    <xdr:pic>
      <xdr:nvPicPr>
        <xdr:cNvPr id="216" name="image188.png" descr=""/>
        <xdr:cNvPicPr/>
      </xdr:nvPicPr>
      <xdr:blipFill>
        <a:blip r:embed="rId217"/>
        <a:stretch/>
      </xdr:blipFill>
      <xdr:spPr>
        <a:xfrm>
          <a:off x="84327480" y="15468480"/>
          <a:ext cx="390240" cy="199800"/>
        </a:xfrm>
        <a:prstGeom prst="rect">
          <a:avLst/>
        </a:prstGeom>
        <a:noFill/>
        <a:ln w="0">
          <a:noFill/>
        </a:ln>
      </xdr:spPr>
    </xdr:pic>
    <xdr:clientData/>
  </xdr:twoCellAnchor>
  <xdr:twoCellAnchor editAs="oneCell">
    <xdr:from>
      <xdr:col>72</xdr:col>
      <xdr:colOff>0</xdr:colOff>
      <xdr:row>28</xdr:row>
      <xdr:rowOff>0</xdr:rowOff>
    </xdr:from>
    <xdr:to>
      <xdr:col>72</xdr:col>
      <xdr:colOff>380520</xdr:colOff>
      <xdr:row>28</xdr:row>
      <xdr:rowOff>199800</xdr:rowOff>
    </xdr:to>
    <xdr:pic>
      <xdr:nvPicPr>
        <xdr:cNvPr id="217" name="image185.png" descr=""/>
        <xdr:cNvPicPr/>
      </xdr:nvPicPr>
      <xdr:blipFill>
        <a:blip r:embed="rId218"/>
        <a:stretch/>
      </xdr:blipFill>
      <xdr:spPr>
        <a:xfrm>
          <a:off x="69156720" y="15754320"/>
          <a:ext cx="380520" cy="199800"/>
        </a:xfrm>
        <a:prstGeom prst="rect">
          <a:avLst/>
        </a:prstGeom>
        <a:noFill/>
        <a:ln w="0">
          <a:noFill/>
        </a:ln>
      </xdr:spPr>
    </xdr:pic>
    <xdr:clientData/>
  </xdr:twoCellAnchor>
  <xdr:twoCellAnchor editAs="oneCell">
    <xdr:from>
      <xdr:col>73</xdr:col>
      <xdr:colOff>0</xdr:colOff>
      <xdr:row>28</xdr:row>
      <xdr:rowOff>0</xdr:rowOff>
    </xdr:from>
    <xdr:to>
      <xdr:col>73</xdr:col>
      <xdr:colOff>380520</xdr:colOff>
      <xdr:row>28</xdr:row>
      <xdr:rowOff>199800</xdr:rowOff>
    </xdr:to>
    <xdr:pic>
      <xdr:nvPicPr>
        <xdr:cNvPr id="218" name="image197.png" descr=""/>
        <xdr:cNvPicPr/>
      </xdr:nvPicPr>
      <xdr:blipFill>
        <a:blip r:embed="rId219"/>
        <a:stretch/>
      </xdr:blipFill>
      <xdr:spPr>
        <a:xfrm>
          <a:off x="71323920" y="15754320"/>
          <a:ext cx="380520" cy="199800"/>
        </a:xfrm>
        <a:prstGeom prst="rect">
          <a:avLst/>
        </a:prstGeom>
        <a:noFill/>
        <a:ln w="0">
          <a:noFill/>
        </a:ln>
      </xdr:spPr>
    </xdr:pic>
    <xdr:clientData/>
  </xdr:twoCellAnchor>
  <xdr:twoCellAnchor editAs="oneCell">
    <xdr:from>
      <xdr:col>74</xdr:col>
      <xdr:colOff>0</xdr:colOff>
      <xdr:row>28</xdr:row>
      <xdr:rowOff>0</xdr:rowOff>
    </xdr:from>
    <xdr:to>
      <xdr:col>74</xdr:col>
      <xdr:colOff>380520</xdr:colOff>
      <xdr:row>28</xdr:row>
      <xdr:rowOff>199800</xdr:rowOff>
    </xdr:to>
    <xdr:pic>
      <xdr:nvPicPr>
        <xdr:cNvPr id="219" name="image253.png" descr=""/>
        <xdr:cNvPicPr/>
      </xdr:nvPicPr>
      <xdr:blipFill>
        <a:blip r:embed="rId220"/>
        <a:stretch/>
      </xdr:blipFill>
      <xdr:spPr>
        <a:xfrm>
          <a:off x="73491120" y="15754320"/>
          <a:ext cx="380520" cy="199800"/>
        </a:xfrm>
        <a:prstGeom prst="rect">
          <a:avLst/>
        </a:prstGeom>
        <a:noFill/>
        <a:ln w="0">
          <a:noFill/>
        </a:ln>
      </xdr:spPr>
    </xdr:pic>
    <xdr:clientData/>
  </xdr:twoCellAnchor>
  <xdr:twoCellAnchor editAs="oneCell">
    <xdr:from>
      <xdr:col>75</xdr:col>
      <xdr:colOff>0</xdr:colOff>
      <xdr:row>28</xdr:row>
      <xdr:rowOff>0</xdr:rowOff>
    </xdr:from>
    <xdr:to>
      <xdr:col>75</xdr:col>
      <xdr:colOff>380520</xdr:colOff>
      <xdr:row>28</xdr:row>
      <xdr:rowOff>199800</xdr:rowOff>
    </xdr:to>
    <xdr:pic>
      <xdr:nvPicPr>
        <xdr:cNvPr id="220" name="image194.png" descr=""/>
        <xdr:cNvPicPr/>
      </xdr:nvPicPr>
      <xdr:blipFill>
        <a:blip r:embed="rId221"/>
        <a:stretch/>
      </xdr:blipFill>
      <xdr:spPr>
        <a:xfrm>
          <a:off x="75658320" y="15754320"/>
          <a:ext cx="380520" cy="199800"/>
        </a:xfrm>
        <a:prstGeom prst="rect">
          <a:avLst/>
        </a:prstGeom>
        <a:noFill/>
        <a:ln w="0">
          <a:noFill/>
        </a:ln>
      </xdr:spPr>
    </xdr:pic>
    <xdr:clientData/>
  </xdr:twoCellAnchor>
  <xdr:twoCellAnchor editAs="oneCell">
    <xdr:from>
      <xdr:col>76</xdr:col>
      <xdr:colOff>0</xdr:colOff>
      <xdr:row>28</xdr:row>
      <xdr:rowOff>0</xdr:rowOff>
    </xdr:from>
    <xdr:to>
      <xdr:col>76</xdr:col>
      <xdr:colOff>380520</xdr:colOff>
      <xdr:row>28</xdr:row>
      <xdr:rowOff>199800</xdr:rowOff>
    </xdr:to>
    <xdr:pic>
      <xdr:nvPicPr>
        <xdr:cNvPr id="221" name="image251.png" descr=""/>
        <xdr:cNvPicPr/>
      </xdr:nvPicPr>
      <xdr:blipFill>
        <a:blip r:embed="rId222"/>
        <a:stretch/>
      </xdr:blipFill>
      <xdr:spPr>
        <a:xfrm>
          <a:off x="77825520" y="15754320"/>
          <a:ext cx="380520" cy="199800"/>
        </a:xfrm>
        <a:prstGeom prst="rect">
          <a:avLst/>
        </a:prstGeom>
        <a:noFill/>
        <a:ln w="0">
          <a:noFill/>
        </a:ln>
      </xdr:spPr>
    </xdr:pic>
    <xdr:clientData/>
  </xdr:twoCellAnchor>
  <xdr:twoCellAnchor editAs="oneCell">
    <xdr:from>
      <xdr:col>77</xdr:col>
      <xdr:colOff>0</xdr:colOff>
      <xdr:row>28</xdr:row>
      <xdr:rowOff>0</xdr:rowOff>
    </xdr:from>
    <xdr:to>
      <xdr:col>77</xdr:col>
      <xdr:colOff>380520</xdr:colOff>
      <xdr:row>28</xdr:row>
      <xdr:rowOff>199800</xdr:rowOff>
    </xdr:to>
    <xdr:pic>
      <xdr:nvPicPr>
        <xdr:cNvPr id="222" name="image193.png" descr=""/>
        <xdr:cNvPicPr/>
      </xdr:nvPicPr>
      <xdr:blipFill>
        <a:blip r:embed="rId223"/>
        <a:stretch/>
      </xdr:blipFill>
      <xdr:spPr>
        <a:xfrm>
          <a:off x="79992720" y="15754320"/>
          <a:ext cx="380520" cy="199800"/>
        </a:xfrm>
        <a:prstGeom prst="rect">
          <a:avLst/>
        </a:prstGeom>
        <a:noFill/>
        <a:ln w="0">
          <a:noFill/>
        </a:ln>
      </xdr:spPr>
    </xdr:pic>
    <xdr:clientData/>
  </xdr:twoCellAnchor>
  <xdr:twoCellAnchor editAs="oneCell">
    <xdr:from>
      <xdr:col>78</xdr:col>
      <xdr:colOff>0</xdr:colOff>
      <xdr:row>28</xdr:row>
      <xdr:rowOff>0</xdr:rowOff>
    </xdr:from>
    <xdr:to>
      <xdr:col>78</xdr:col>
      <xdr:colOff>380520</xdr:colOff>
      <xdr:row>28</xdr:row>
      <xdr:rowOff>199800</xdr:rowOff>
    </xdr:to>
    <xdr:pic>
      <xdr:nvPicPr>
        <xdr:cNvPr id="223" name="image199.png" descr=""/>
        <xdr:cNvPicPr/>
      </xdr:nvPicPr>
      <xdr:blipFill>
        <a:blip r:embed="rId224"/>
        <a:stretch/>
      </xdr:blipFill>
      <xdr:spPr>
        <a:xfrm>
          <a:off x="82160280" y="15754320"/>
          <a:ext cx="380520" cy="199800"/>
        </a:xfrm>
        <a:prstGeom prst="rect">
          <a:avLst/>
        </a:prstGeom>
        <a:noFill/>
        <a:ln w="0">
          <a:noFill/>
        </a:ln>
      </xdr:spPr>
    </xdr:pic>
    <xdr:clientData/>
  </xdr:twoCellAnchor>
  <xdr:twoCellAnchor editAs="oneCell">
    <xdr:from>
      <xdr:col>79</xdr:col>
      <xdr:colOff>0</xdr:colOff>
      <xdr:row>28</xdr:row>
      <xdr:rowOff>0</xdr:rowOff>
    </xdr:from>
    <xdr:to>
      <xdr:col>79</xdr:col>
      <xdr:colOff>380520</xdr:colOff>
      <xdr:row>28</xdr:row>
      <xdr:rowOff>199800</xdr:rowOff>
    </xdr:to>
    <xdr:pic>
      <xdr:nvPicPr>
        <xdr:cNvPr id="224" name="image200.png" descr=""/>
        <xdr:cNvPicPr/>
      </xdr:nvPicPr>
      <xdr:blipFill>
        <a:blip r:embed="rId225"/>
        <a:stretch/>
      </xdr:blipFill>
      <xdr:spPr>
        <a:xfrm>
          <a:off x="84327480" y="15754320"/>
          <a:ext cx="380520" cy="199800"/>
        </a:xfrm>
        <a:prstGeom prst="rect">
          <a:avLst/>
        </a:prstGeom>
        <a:noFill/>
        <a:ln w="0">
          <a:noFill/>
        </a:ln>
      </xdr:spPr>
    </xdr:pic>
    <xdr:clientData/>
  </xdr:twoCellAnchor>
  <xdr:twoCellAnchor editAs="oneCell">
    <xdr:from>
      <xdr:col>72</xdr:col>
      <xdr:colOff>0</xdr:colOff>
      <xdr:row>29</xdr:row>
      <xdr:rowOff>0</xdr:rowOff>
    </xdr:from>
    <xdr:to>
      <xdr:col>72</xdr:col>
      <xdr:colOff>275760</xdr:colOff>
      <xdr:row>29</xdr:row>
      <xdr:rowOff>199800</xdr:rowOff>
    </xdr:to>
    <xdr:pic>
      <xdr:nvPicPr>
        <xdr:cNvPr id="225" name="image207.png" descr=""/>
        <xdr:cNvPicPr/>
      </xdr:nvPicPr>
      <xdr:blipFill>
        <a:blip r:embed="rId226"/>
        <a:stretch/>
      </xdr:blipFill>
      <xdr:spPr>
        <a:xfrm>
          <a:off x="69156720" y="16040160"/>
          <a:ext cx="275760" cy="199800"/>
        </a:xfrm>
        <a:prstGeom prst="rect">
          <a:avLst/>
        </a:prstGeom>
        <a:noFill/>
        <a:ln w="0">
          <a:noFill/>
        </a:ln>
      </xdr:spPr>
    </xdr:pic>
    <xdr:clientData/>
  </xdr:twoCellAnchor>
  <xdr:twoCellAnchor editAs="oneCell">
    <xdr:from>
      <xdr:col>73</xdr:col>
      <xdr:colOff>0</xdr:colOff>
      <xdr:row>29</xdr:row>
      <xdr:rowOff>0</xdr:rowOff>
    </xdr:from>
    <xdr:to>
      <xdr:col>73</xdr:col>
      <xdr:colOff>275760</xdr:colOff>
      <xdr:row>29</xdr:row>
      <xdr:rowOff>199800</xdr:rowOff>
    </xdr:to>
    <xdr:pic>
      <xdr:nvPicPr>
        <xdr:cNvPr id="226" name="image187.png" descr=""/>
        <xdr:cNvPicPr/>
      </xdr:nvPicPr>
      <xdr:blipFill>
        <a:blip r:embed="rId227"/>
        <a:stretch/>
      </xdr:blipFill>
      <xdr:spPr>
        <a:xfrm>
          <a:off x="71323920" y="16040160"/>
          <a:ext cx="275760" cy="199800"/>
        </a:xfrm>
        <a:prstGeom prst="rect">
          <a:avLst/>
        </a:prstGeom>
        <a:noFill/>
        <a:ln w="0">
          <a:noFill/>
        </a:ln>
      </xdr:spPr>
    </xdr:pic>
    <xdr:clientData/>
  </xdr:twoCellAnchor>
  <xdr:twoCellAnchor editAs="oneCell">
    <xdr:from>
      <xdr:col>74</xdr:col>
      <xdr:colOff>0</xdr:colOff>
      <xdr:row>29</xdr:row>
      <xdr:rowOff>0</xdr:rowOff>
    </xdr:from>
    <xdr:to>
      <xdr:col>74</xdr:col>
      <xdr:colOff>275760</xdr:colOff>
      <xdr:row>29</xdr:row>
      <xdr:rowOff>199800</xdr:rowOff>
    </xdr:to>
    <xdr:pic>
      <xdr:nvPicPr>
        <xdr:cNvPr id="227" name="image254.png" descr=""/>
        <xdr:cNvPicPr/>
      </xdr:nvPicPr>
      <xdr:blipFill>
        <a:blip r:embed="rId228"/>
        <a:stretch/>
      </xdr:blipFill>
      <xdr:spPr>
        <a:xfrm>
          <a:off x="73491120" y="16040160"/>
          <a:ext cx="275760" cy="199800"/>
        </a:xfrm>
        <a:prstGeom prst="rect">
          <a:avLst/>
        </a:prstGeom>
        <a:noFill/>
        <a:ln w="0">
          <a:noFill/>
        </a:ln>
      </xdr:spPr>
    </xdr:pic>
    <xdr:clientData/>
  </xdr:twoCellAnchor>
  <xdr:twoCellAnchor editAs="oneCell">
    <xdr:from>
      <xdr:col>75</xdr:col>
      <xdr:colOff>0</xdr:colOff>
      <xdr:row>29</xdr:row>
      <xdr:rowOff>0</xdr:rowOff>
    </xdr:from>
    <xdr:to>
      <xdr:col>75</xdr:col>
      <xdr:colOff>275760</xdr:colOff>
      <xdr:row>29</xdr:row>
      <xdr:rowOff>199800</xdr:rowOff>
    </xdr:to>
    <xdr:pic>
      <xdr:nvPicPr>
        <xdr:cNvPr id="228" name="image201.png" descr=""/>
        <xdr:cNvPicPr/>
      </xdr:nvPicPr>
      <xdr:blipFill>
        <a:blip r:embed="rId229"/>
        <a:stretch/>
      </xdr:blipFill>
      <xdr:spPr>
        <a:xfrm>
          <a:off x="75658320" y="16040160"/>
          <a:ext cx="275760" cy="199800"/>
        </a:xfrm>
        <a:prstGeom prst="rect">
          <a:avLst/>
        </a:prstGeom>
        <a:noFill/>
        <a:ln w="0">
          <a:noFill/>
        </a:ln>
      </xdr:spPr>
    </xdr:pic>
    <xdr:clientData/>
  </xdr:twoCellAnchor>
  <xdr:twoCellAnchor editAs="oneCell">
    <xdr:from>
      <xdr:col>76</xdr:col>
      <xdr:colOff>0</xdr:colOff>
      <xdr:row>29</xdr:row>
      <xdr:rowOff>0</xdr:rowOff>
    </xdr:from>
    <xdr:to>
      <xdr:col>76</xdr:col>
      <xdr:colOff>275760</xdr:colOff>
      <xdr:row>29</xdr:row>
      <xdr:rowOff>199800</xdr:rowOff>
    </xdr:to>
    <xdr:pic>
      <xdr:nvPicPr>
        <xdr:cNvPr id="229" name="image244.png" descr=""/>
        <xdr:cNvPicPr/>
      </xdr:nvPicPr>
      <xdr:blipFill>
        <a:blip r:embed="rId230"/>
        <a:stretch/>
      </xdr:blipFill>
      <xdr:spPr>
        <a:xfrm>
          <a:off x="77825520" y="16040160"/>
          <a:ext cx="275760" cy="199800"/>
        </a:xfrm>
        <a:prstGeom prst="rect">
          <a:avLst/>
        </a:prstGeom>
        <a:noFill/>
        <a:ln w="0">
          <a:noFill/>
        </a:ln>
      </xdr:spPr>
    </xdr:pic>
    <xdr:clientData/>
  </xdr:twoCellAnchor>
  <xdr:twoCellAnchor editAs="oneCell">
    <xdr:from>
      <xdr:col>77</xdr:col>
      <xdr:colOff>0</xdr:colOff>
      <xdr:row>29</xdr:row>
      <xdr:rowOff>0</xdr:rowOff>
    </xdr:from>
    <xdr:to>
      <xdr:col>77</xdr:col>
      <xdr:colOff>275760</xdr:colOff>
      <xdr:row>29</xdr:row>
      <xdr:rowOff>199800</xdr:rowOff>
    </xdr:to>
    <xdr:pic>
      <xdr:nvPicPr>
        <xdr:cNvPr id="230" name="image258.png" descr=""/>
        <xdr:cNvPicPr/>
      </xdr:nvPicPr>
      <xdr:blipFill>
        <a:blip r:embed="rId231"/>
        <a:stretch/>
      </xdr:blipFill>
      <xdr:spPr>
        <a:xfrm>
          <a:off x="79992720" y="16040160"/>
          <a:ext cx="275760" cy="199800"/>
        </a:xfrm>
        <a:prstGeom prst="rect">
          <a:avLst/>
        </a:prstGeom>
        <a:noFill/>
        <a:ln w="0">
          <a:noFill/>
        </a:ln>
      </xdr:spPr>
    </xdr:pic>
    <xdr:clientData/>
  </xdr:twoCellAnchor>
  <xdr:twoCellAnchor editAs="oneCell">
    <xdr:from>
      <xdr:col>78</xdr:col>
      <xdr:colOff>0</xdr:colOff>
      <xdr:row>29</xdr:row>
      <xdr:rowOff>0</xdr:rowOff>
    </xdr:from>
    <xdr:to>
      <xdr:col>78</xdr:col>
      <xdr:colOff>275760</xdr:colOff>
      <xdr:row>29</xdr:row>
      <xdr:rowOff>199800</xdr:rowOff>
    </xdr:to>
    <xdr:pic>
      <xdr:nvPicPr>
        <xdr:cNvPr id="231" name="image192.png" descr=""/>
        <xdr:cNvPicPr/>
      </xdr:nvPicPr>
      <xdr:blipFill>
        <a:blip r:embed="rId232"/>
        <a:stretch/>
      </xdr:blipFill>
      <xdr:spPr>
        <a:xfrm>
          <a:off x="82160280" y="16040160"/>
          <a:ext cx="275760" cy="199800"/>
        </a:xfrm>
        <a:prstGeom prst="rect">
          <a:avLst/>
        </a:prstGeom>
        <a:noFill/>
        <a:ln w="0">
          <a:noFill/>
        </a:ln>
      </xdr:spPr>
    </xdr:pic>
    <xdr:clientData/>
  </xdr:twoCellAnchor>
  <xdr:twoCellAnchor editAs="oneCell">
    <xdr:from>
      <xdr:col>79</xdr:col>
      <xdr:colOff>0</xdr:colOff>
      <xdr:row>29</xdr:row>
      <xdr:rowOff>0</xdr:rowOff>
    </xdr:from>
    <xdr:to>
      <xdr:col>79</xdr:col>
      <xdr:colOff>275760</xdr:colOff>
      <xdr:row>29</xdr:row>
      <xdr:rowOff>199800</xdr:rowOff>
    </xdr:to>
    <xdr:pic>
      <xdr:nvPicPr>
        <xdr:cNvPr id="232" name="image204.png" descr=""/>
        <xdr:cNvPicPr/>
      </xdr:nvPicPr>
      <xdr:blipFill>
        <a:blip r:embed="rId233"/>
        <a:stretch/>
      </xdr:blipFill>
      <xdr:spPr>
        <a:xfrm>
          <a:off x="84327480" y="16040160"/>
          <a:ext cx="275760" cy="199800"/>
        </a:xfrm>
        <a:prstGeom prst="rect">
          <a:avLst/>
        </a:prstGeom>
        <a:noFill/>
        <a:ln w="0">
          <a:noFill/>
        </a:ln>
      </xdr:spPr>
    </xdr:pic>
    <xdr:clientData/>
  </xdr:twoCellAnchor>
  <xdr:twoCellAnchor editAs="oneCell">
    <xdr:from>
      <xdr:col>72</xdr:col>
      <xdr:colOff>0</xdr:colOff>
      <xdr:row>30</xdr:row>
      <xdr:rowOff>0</xdr:rowOff>
    </xdr:from>
    <xdr:to>
      <xdr:col>72</xdr:col>
      <xdr:colOff>371160</xdr:colOff>
      <xdr:row>30</xdr:row>
      <xdr:rowOff>199800</xdr:rowOff>
    </xdr:to>
    <xdr:pic>
      <xdr:nvPicPr>
        <xdr:cNvPr id="233" name="image205.png" descr=""/>
        <xdr:cNvPicPr/>
      </xdr:nvPicPr>
      <xdr:blipFill>
        <a:blip r:embed="rId234"/>
        <a:stretch/>
      </xdr:blipFill>
      <xdr:spPr>
        <a:xfrm>
          <a:off x="69156720" y="16326000"/>
          <a:ext cx="371160" cy="199800"/>
        </a:xfrm>
        <a:prstGeom prst="rect">
          <a:avLst/>
        </a:prstGeom>
        <a:noFill/>
        <a:ln w="0">
          <a:noFill/>
        </a:ln>
      </xdr:spPr>
    </xdr:pic>
    <xdr:clientData/>
  </xdr:twoCellAnchor>
  <xdr:twoCellAnchor editAs="oneCell">
    <xdr:from>
      <xdr:col>73</xdr:col>
      <xdr:colOff>0</xdr:colOff>
      <xdr:row>30</xdr:row>
      <xdr:rowOff>0</xdr:rowOff>
    </xdr:from>
    <xdr:to>
      <xdr:col>73</xdr:col>
      <xdr:colOff>371160</xdr:colOff>
      <xdr:row>30</xdr:row>
      <xdr:rowOff>199800</xdr:rowOff>
    </xdr:to>
    <xdr:pic>
      <xdr:nvPicPr>
        <xdr:cNvPr id="234" name="image246.png" descr=""/>
        <xdr:cNvPicPr/>
      </xdr:nvPicPr>
      <xdr:blipFill>
        <a:blip r:embed="rId235"/>
        <a:stretch/>
      </xdr:blipFill>
      <xdr:spPr>
        <a:xfrm>
          <a:off x="71323920" y="16326000"/>
          <a:ext cx="371160" cy="199800"/>
        </a:xfrm>
        <a:prstGeom prst="rect">
          <a:avLst/>
        </a:prstGeom>
        <a:noFill/>
        <a:ln w="0">
          <a:noFill/>
        </a:ln>
      </xdr:spPr>
    </xdr:pic>
    <xdr:clientData/>
  </xdr:twoCellAnchor>
  <xdr:twoCellAnchor editAs="oneCell">
    <xdr:from>
      <xdr:col>74</xdr:col>
      <xdr:colOff>0</xdr:colOff>
      <xdr:row>30</xdr:row>
      <xdr:rowOff>0</xdr:rowOff>
    </xdr:from>
    <xdr:to>
      <xdr:col>74</xdr:col>
      <xdr:colOff>371160</xdr:colOff>
      <xdr:row>30</xdr:row>
      <xdr:rowOff>199800</xdr:rowOff>
    </xdr:to>
    <xdr:pic>
      <xdr:nvPicPr>
        <xdr:cNvPr id="235" name="image202.png" descr=""/>
        <xdr:cNvPicPr/>
      </xdr:nvPicPr>
      <xdr:blipFill>
        <a:blip r:embed="rId236"/>
        <a:stretch/>
      </xdr:blipFill>
      <xdr:spPr>
        <a:xfrm>
          <a:off x="73491120" y="16326000"/>
          <a:ext cx="371160" cy="199800"/>
        </a:xfrm>
        <a:prstGeom prst="rect">
          <a:avLst/>
        </a:prstGeom>
        <a:noFill/>
        <a:ln w="0">
          <a:noFill/>
        </a:ln>
      </xdr:spPr>
    </xdr:pic>
    <xdr:clientData/>
  </xdr:twoCellAnchor>
  <xdr:twoCellAnchor editAs="oneCell">
    <xdr:from>
      <xdr:col>75</xdr:col>
      <xdr:colOff>0</xdr:colOff>
      <xdr:row>30</xdr:row>
      <xdr:rowOff>0</xdr:rowOff>
    </xdr:from>
    <xdr:to>
      <xdr:col>75</xdr:col>
      <xdr:colOff>371160</xdr:colOff>
      <xdr:row>30</xdr:row>
      <xdr:rowOff>199800</xdr:rowOff>
    </xdr:to>
    <xdr:pic>
      <xdr:nvPicPr>
        <xdr:cNvPr id="236" name="image290.png" descr=""/>
        <xdr:cNvPicPr/>
      </xdr:nvPicPr>
      <xdr:blipFill>
        <a:blip r:embed="rId237"/>
        <a:stretch/>
      </xdr:blipFill>
      <xdr:spPr>
        <a:xfrm>
          <a:off x="75658320" y="16326000"/>
          <a:ext cx="371160" cy="199800"/>
        </a:xfrm>
        <a:prstGeom prst="rect">
          <a:avLst/>
        </a:prstGeom>
        <a:noFill/>
        <a:ln w="0">
          <a:noFill/>
        </a:ln>
      </xdr:spPr>
    </xdr:pic>
    <xdr:clientData/>
  </xdr:twoCellAnchor>
  <xdr:twoCellAnchor editAs="oneCell">
    <xdr:from>
      <xdr:col>76</xdr:col>
      <xdr:colOff>0</xdr:colOff>
      <xdr:row>30</xdr:row>
      <xdr:rowOff>0</xdr:rowOff>
    </xdr:from>
    <xdr:to>
      <xdr:col>76</xdr:col>
      <xdr:colOff>371160</xdr:colOff>
      <xdr:row>30</xdr:row>
      <xdr:rowOff>199800</xdr:rowOff>
    </xdr:to>
    <xdr:pic>
      <xdr:nvPicPr>
        <xdr:cNvPr id="237" name="image247.png" descr=""/>
        <xdr:cNvPicPr/>
      </xdr:nvPicPr>
      <xdr:blipFill>
        <a:blip r:embed="rId238"/>
        <a:stretch/>
      </xdr:blipFill>
      <xdr:spPr>
        <a:xfrm>
          <a:off x="77825520" y="16326000"/>
          <a:ext cx="371160" cy="199800"/>
        </a:xfrm>
        <a:prstGeom prst="rect">
          <a:avLst/>
        </a:prstGeom>
        <a:noFill/>
        <a:ln w="0">
          <a:noFill/>
        </a:ln>
      </xdr:spPr>
    </xdr:pic>
    <xdr:clientData/>
  </xdr:twoCellAnchor>
  <xdr:twoCellAnchor editAs="oneCell">
    <xdr:from>
      <xdr:col>77</xdr:col>
      <xdr:colOff>0</xdr:colOff>
      <xdr:row>30</xdr:row>
      <xdr:rowOff>0</xdr:rowOff>
    </xdr:from>
    <xdr:to>
      <xdr:col>77</xdr:col>
      <xdr:colOff>371160</xdr:colOff>
      <xdr:row>30</xdr:row>
      <xdr:rowOff>199800</xdr:rowOff>
    </xdr:to>
    <xdr:pic>
      <xdr:nvPicPr>
        <xdr:cNvPr id="238" name="image208.png" descr=""/>
        <xdr:cNvPicPr/>
      </xdr:nvPicPr>
      <xdr:blipFill>
        <a:blip r:embed="rId239"/>
        <a:stretch/>
      </xdr:blipFill>
      <xdr:spPr>
        <a:xfrm>
          <a:off x="79992720" y="16326000"/>
          <a:ext cx="371160" cy="199800"/>
        </a:xfrm>
        <a:prstGeom prst="rect">
          <a:avLst/>
        </a:prstGeom>
        <a:noFill/>
        <a:ln w="0">
          <a:noFill/>
        </a:ln>
      </xdr:spPr>
    </xdr:pic>
    <xdr:clientData/>
  </xdr:twoCellAnchor>
  <xdr:twoCellAnchor editAs="oneCell">
    <xdr:from>
      <xdr:col>78</xdr:col>
      <xdr:colOff>0</xdr:colOff>
      <xdr:row>30</xdr:row>
      <xdr:rowOff>0</xdr:rowOff>
    </xdr:from>
    <xdr:to>
      <xdr:col>78</xdr:col>
      <xdr:colOff>371160</xdr:colOff>
      <xdr:row>30</xdr:row>
      <xdr:rowOff>199800</xdr:rowOff>
    </xdr:to>
    <xdr:pic>
      <xdr:nvPicPr>
        <xdr:cNvPr id="239" name="image203.png" descr=""/>
        <xdr:cNvPicPr/>
      </xdr:nvPicPr>
      <xdr:blipFill>
        <a:blip r:embed="rId240"/>
        <a:stretch/>
      </xdr:blipFill>
      <xdr:spPr>
        <a:xfrm>
          <a:off x="82160280" y="16326000"/>
          <a:ext cx="371160" cy="199800"/>
        </a:xfrm>
        <a:prstGeom prst="rect">
          <a:avLst/>
        </a:prstGeom>
        <a:noFill/>
        <a:ln w="0">
          <a:noFill/>
        </a:ln>
      </xdr:spPr>
    </xdr:pic>
    <xdr:clientData/>
  </xdr:twoCellAnchor>
  <xdr:twoCellAnchor editAs="oneCell">
    <xdr:from>
      <xdr:col>79</xdr:col>
      <xdr:colOff>0</xdr:colOff>
      <xdr:row>30</xdr:row>
      <xdr:rowOff>0</xdr:rowOff>
    </xdr:from>
    <xdr:to>
      <xdr:col>79</xdr:col>
      <xdr:colOff>371160</xdr:colOff>
      <xdr:row>30</xdr:row>
      <xdr:rowOff>199800</xdr:rowOff>
    </xdr:to>
    <xdr:pic>
      <xdr:nvPicPr>
        <xdr:cNvPr id="240" name="image257.png" descr=""/>
        <xdr:cNvPicPr/>
      </xdr:nvPicPr>
      <xdr:blipFill>
        <a:blip r:embed="rId241"/>
        <a:stretch/>
      </xdr:blipFill>
      <xdr:spPr>
        <a:xfrm>
          <a:off x="84327480" y="16326000"/>
          <a:ext cx="371160" cy="199800"/>
        </a:xfrm>
        <a:prstGeom prst="rect">
          <a:avLst/>
        </a:prstGeom>
        <a:noFill/>
        <a:ln w="0">
          <a:noFill/>
        </a:ln>
      </xdr:spPr>
    </xdr:pic>
    <xdr:clientData/>
  </xdr:twoCellAnchor>
  <xdr:twoCellAnchor editAs="oneCell">
    <xdr:from>
      <xdr:col>72</xdr:col>
      <xdr:colOff>0</xdr:colOff>
      <xdr:row>31</xdr:row>
      <xdr:rowOff>0</xdr:rowOff>
    </xdr:from>
    <xdr:to>
      <xdr:col>72</xdr:col>
      <xdr:colOff>266400</xdr:colOff>
      <xdr:row>31</xdr:row>
      <xdr:rowOff>199800</xdr:rowOff>
    </xdr:to>
    <xdr:pic>
      <xdr:nvPicPr>
        <xdr:cNvPr id="241" name="image272.png" descr=""/>
        <xdr:cNvPicPr/>
      </xdr:nvPicPr>
      <xdr:blipFill>
        <a:blip r:embed="rId242"/>
        <a:stretch/>
      </xdr:blipFill>
      <xdr:spPr>
        <a:xfrm>
          <a:off x="69156720" y="16611480"/>
          <a:ext cx="266400" cy="199800"/>
        </a:xfrm>
        <a:prstGeom prst="rect">
          <a:avLst/>
        </a:prstGeom>
        <a:noFill/>
        <a:ln w="0">
          <a:noFill/>
        </a:ln>
      </xdr:spPr>
    </xdr:pic>
    <xdr:clientData/>
  </xdr:twoCellAnchor>
  <xdr:twoCellAnchor editAs="oneCell">
    <xdr:from>
      <xdr:col>73</xdr:col>
      <xdr:colOff>0</xdr:colOff>
      <xdr:row>31</xdr:row>
      <xdr:rowOff>0</xdr:rowOff>
    </xdr:from>
    <xdr:to>
      <xdr:col>73</xdr:col>
      <xdr:colOff>266400</xdr:colOff>
      <xdr:row>31</xdr:row>
      <xdr:rowOff>199800</xdr:rowOff>
    </xdr:to>
    <xdr:pic>
      <xdr:nvPicPr>
        <xdr:cNvPr id="242" name="image219.png" descr=""/>
        <xdr:cNvPicPr/>
      </xdr:nvPicPr>
      <xdr:blipFill>
        <a:blip r:embed="rId243"/>
        <a:stretch/>
      </xdr:blipFill>
      <xdr:spPr>
        <a:xfrm>
          <a:off x="71323920" y="16611480"/>
          <a:ext cx="266400" cy="199800"/>
        </a:xfrm>
        <a:prstGeom prst="rect">
          <a:avLst/>
        </a:prstGeom>
        <a:noFill/>
        <a:ln w="0">
          <a:noFill/>
        </a:ln>
      </xdr:spPr>
    </xdr:pic>
    <xdr:clientData/>
  </xdr:twoCellAnchor>
  <xdr:twoCellAnchor editAs="oneCell">
    <xdr:from>
      <xdr:col>74</xdr:col>
      <xdr:colOff>0</xdr:colOff>
      <xdr:row>31</xdr:row>
      <xdr:rowOff>0</xdr:rowOff>
    </xdr:from>
    <xdr:to>
      <xdr:col>74</xdr:col>
      <xdr:colOff>266400</xdr:colOff>
      <xdr:row>31</xdr:row>
      <xdr:rowOff>199800</xdr:rowOff>
    </xdr:to>
    <xdr:pic>
      <xdr:nvPicPr>
        <xdr:cNvPr id="243" name="image266.png" descr=""/>
        <xdr:cNvPicPr/>
      </xdr:nvPicPr>
      <xdr:blipFill>
        <a:blip r:embed="rId244"/>
        <a:stretch/>
      </xdr:blipFill>
      <xdr:spPr>
        <a:xfrm>
          <a:off x="73491120" y="16611480"/>
          <a:ext cx="266400" cy="199800"/>
        </a:xfrm>
        <a:prstGeom prst="rect">
          <a:avLst/>
        </a:prstGeom>
        <a:noFill/>
        <a:ln w="0">
          <a:noFill/>
        </a:ln>
      </xdr:spPr>
    </xdr:pic>
    <xdr:clientData/>
  </xdr:twoCellAnchor>
  <xdr:twoCellAnchor editAs="oneCell">
    <xdr:from>
      <xdr:col>75</xdr:col>
      <xdr:colOff>0</xdr:colOff>
      <xdr:row>31</xdr:row>
      <xdr:rowOff>0</xdr:rowOff>
    </xdr:from>
    <xdr:to>
      <xdr:col>75</xdr:col>
      <xdr:colOff>266400</xdr:colOff>
      <xdr:row>31</xdr:row>
      <xdr:rowOff>199800</xdr:rowOff>
    </xdr:to>
    <xdr:pic>
      <xdr:nvPicPr>
        <xdr:cNvPr id="244" name="image270.png" descr=""/>
        <xdr:cNvPicPr/>
      </xdr:nvPicPr>
      <xdr:blipFill>
        <a:blip r:embed="rId245"/>
        <a:stretch/>
      </xdr:blipFill>
      <xdr:spPr>
        <a:xfrm>
          <a:off x="75658320" y="16611480"/>
          <a:ext cx="266400" cy="199800"/>
        </a:xfrm>
        <a:prstGeom prst="rect">
          <a:avLst/>
        </a:prstGeom>
        <a:noFill/>
        <a:ln w="0">
          <a:noFill/>
        </a:ln>
      </xdr:spPr>
    </xdr:pic>
    <xdr:clientData/>
  </xdr:twoCellAnchor>
  <xdr:twoCellAnchor editAs="oneCell">
    <xdr:from>
      <xdr:col>76</xdr:col>
      <xdr:colOff>0</xdr:colOff>
      <xdr:row>31</xdr:row>
      <xdr:rowOff>0</xdr:rowOff>
    </xdr:from>
    <xdr:to>
      <xdr:col>76</xdr:col>
      <xdr:colOff>266400</xdr:colOff>
      <xdr:row>31</xdr:row>
      <xdr:rowOff>199800</xdr:rowOff>
    </xdr:to>
    <xdr:pic>
      <xdr:nvPicPr>
        <xdr:cNvPr id="245" name="image265.png" descr=""/>
        <xdr:cNvPicPr/>
      </xdr:nvPicPr>
      <xdr:blipFill>
        <a:blip r:embed="rId246"/>
        <a:stretch/>
      </xdr:blipFill>
      <xdr:spPr>
        <a:xfrm>
          <a:off x="77825520" y="16611480"/>
          <a:ext cx="266400" cy="199800"/>
        </a:xfrm>
        <a:prstGeom prst="rect">
          <a:avLst/>
        </a:prstGeom>
        <a:noFill/>
        <a:ln w="0">
          <a:noFill/>
        </a:ln>
      </xdr:spPr>
    </xdr:pic>
    <xdr:clientData/>
  </xdr:twoCellAnchor>
  <xdr:twoCellAnchor editAs="oneCell">
    <xdr:from>
      <xdr:col>77</xdr:col>
      <xdr:colOff>0</xdr:colOff>
      <xdr:row>31</xdr:row>
      <xdr:rowOff>0</xdr:rowOff>
    </xdr:from>
    <xdr:to>
      <xdr:col>77</xdr:col>
      <xdr:colOff>266400</xdr:colOff>
      <xdr:row>31</xdr:row>
      <xdr:rowOff>199800</xdr:rowOff>
    </xdr:to>
    <xdr:pic>
      <xdr:nvPicPr>
        <xdr:cNvPr id="246" name="image228.png" descr=""/>
        <xdr:cNvPicPr/>
      </xdr:nvPicPr>
      <xdr:blipFill>
        <a:blip r:embed="rId247"/>
        <a:stretch/>
      </xdr:blipFill>
      <xdr:spPr>
        <a:xfrm>
          <a:off x="79992720" y="16611480"/>
          <a:ext cx="266400" cy="199800"/>
        </a:xfrm>
        <a:prstGeom prst="rect">
          <a:avLst/>
        </a:prstGeom>
        <a:noFill/>
        <a:ln w="0">
          <a:noFill/>
        </a:ln>
      </xdr:spPr>
    </xdr:pic>
    <xdr:clientData/>
  </xdr:twoCellAnchor>
  <xdr:twoCellAnchor editAs="oneCell">
    <xdr:from>
      <xdr:col>78</xdr:col>
      <xdr:colOff>0</xdr:colOff>
      <xdr:row>31</xdr:row>
      <xdr:rowOff>0</xdr:rowOff>
    </xdr:from>
    <xdr:to>
      <xdr:col>78</xdr:col>
      <xdr:colOff>266400</xdr:colOff>
      <xdr:row>31</xdr:row>
      <xdr:rowOff>199800</xdr:rowOff>
    </xdr:to>
    <xdr:pic>
      <xdr:nvPicPr>
        <xdr:cNvPr id="247" name="image282.png" descr=""/>
        <xdr:cNvPicPr/>
      </xdr:nvPicPr>
      <xdr:blipFill>
        <a:blip r:embed="rId248"/>
        <a:stretch/>
      </xdr:blipFill>
      <xdr:spPr>
        <a:xfrm>
          <a:off x="82160280" y="16611480"/>
          <a:ext cx="266400" cy="199800"/>
        </a:xfrm>
        <a:prstGeom prst="rect">
          <a:avLst/>
        </a:prstGeom>
        <a:noFill/>
        <a:ln w="0">
          <a:noFill/>
        </a:ln>
      </xdr:spPr>
    </xdr:pic>
    <xdr:clientData/>
  </xdr:twoCellAnchor>
  <xdr:twoCellAnchor editAs="oneCell">
    <xdr:from>
      <xdr:col>79</xdr:col>
      <xdr:colOff>0</xdr:colOff>
      <xdr:row>31</xdr:row>
      <xdr:rowOff>0</xdr:rowOff>
    </xdr:from>
    <xdr:to>
      <xdr:col>79</xdr:col>
      <xdr:colOff>266400</xdr:colOff>
      <xdr:row>31</xdr:row>
      <xdr:rowOff>199800</xdr:rowOff>
    </xdr:to>
    <xdr:pic>
      <xdr:nvPicPr>
        <xdr:cNvPr id="248" name="image331.png" descr=""/>
        <xdr:cNvPicPr/>
      </xdr:nvPicPr>
      <xdr:blipFill>
        <a:blip r:embed="rId249"/>
        <a:stretch/>
      </xdr:blipFill>
      <xdr:spPr>
        <a:xfrm>
          <a:off x="84327480" y="16611480"/>
          <a:ext cx="266400" cy="199800"/>
        </a:xfrm>
        <a:prstGeom prst="rect">
          <a:avLst/>
        </a:prstGeom>
        <a:noFill/>
        <a:ln w="0">
          <a:noFill/>
        </a:ln>
      </xdr:spPr>
    </xdr:pic>
    <xdr:clientData/>
  </xdr:twoCellAnchor>
  <xdr:twoCellAnchor editAs="oneCell">
    <xdr:from>
      <xdr:col>72</xdr:col>
      <xdr:colOff>0</xdr:colOff>
      <xdr:row>32</xdr:row>
      <xdr:rowOff>0</xdr:rowOff>
    </xdr:from>
    <xdr:to>
      <xdr:col>72</xdr:col>
      <xdr:colOff>247320</xdr:colOff>
      <xdr:row>32</xdr:row>
      <xdr:rowOff>199800</xdr:rowOff>
    </xdr:to>
    <xdr:pic>
      <xdr:nvPicPr>
        <xdr:cNvPr id="249" name="image213.png" descr=""/>
        <xdr:cNvPicPr/>
      </xdr:nvPicPr>
      <xdr:blipFill>
        <a:blip r:embed="rId250"/>
        <a:stretch/>
      </xdr:blipFill>
      <xdr:spPr>
        <a:xfrm>
          <a:off x="69156720" y="16897320"/>
          <a:ext cx="247320" cy="199800"/>
        </a:xfrm>
        <a:prstGeom prst="rect">
          <a:avLst/>
        </a:prstGeom>
        <a:noFill/>
        <a:ln w="0">
          <a:noFill/>
        </a:ln>
      </xdr:spPr>
    </xdr:pic>
    <xdr:clientData/>
  </xdr:twoCellAnchor>
  <xdr:twoCellAnchor editAs="oneCell">
    <xdr:from>
      <xdr:col>73</xdr:col>
      <xdr:colOff>0</xdr:colOff>
      <xdr:row>32</xdr:row>
      <xdr:rowOff>0</xdr:rowOff>
    </xdr:from>
    <xdr:to>
      <xdr:col>73</xdr:col>
      <xdr:colOff>247320</xdr:colOff>
      <xdr:row>32</xdr:row>
      <xdr:rowOff>199800</xdr:rowOff>
    </xdr:to>
    <xdr:pic>
      <xdr:nvPicPr>
        <xdr:cNvPr id="250" name="image328.png" descr=""/>
        <xdr:cNvPicPr/>
      </xdr:nvPicPr>
      <xdr:blipFill>
        <a:blip r:embed="rId251"/>
        <a:stretch/>
      </xdr:blipFill>
      <xdr:spPr>
        <a:xfrm>
          <a:off x="71323920" y="16897320"/>
          <a:ext cx="247320" cy="199800"/>
        </a:xfrm>
        <a:prstGeom prst="rect">
          <a:avLst/>
        </a:prstGeom>
        <a:noFill/>
        <a:ln w="0">
          <a:noFill/>
        </a:ln>
      </xdr:spPr>
    </xdr:pic>
    <xdr:clientData/>
  </xdr:twoCellAnchor>
  <xdr:twoCellAnchor editAs="oneCell">
    <xdr:from>
      <xdr:col>74</xdr:col>
      <xdr:colOff>0</xdr:colOff>
      <xdr:row>32</xdr:row>
      <xdr:rowOff>0</xdr:rowOff>
    </xdr:from>
    <xdr:to>
      <xdr:col>74</xdr:col>
      <xdr:colOff>247320</xdr:colOff>
      <xdr:row>32</xdr:row>
      <xdr:rowOff>199800</xdr:rowOff>
    </xdr:to>
    <xdr:pic>
      <xdr:nvPicPr>
        <xdr:cNvPr id="251" name="image276.png" descr=""/>
        <xdr:cNvPicPr/>
      </xdr:nvPicPr>
      <xdr:blipFill>
        <a:blip r:embed="rId252"/>
        <a:stretch/>
      </xdr:blipFill>
      <xdr:spPr>
        <a:xfrm>
          <a:off x="73491120" y="16897320"/>
          <a:ext cx="247320" cy="199800"/>
        </a:xfrm>
        <a:prstGeom prst="rect">
          <a:avLst/>
        </a:prstGeom>
        <a:noFill/>
        <a:ln w="0">
          <a:noFill/>
        </a:ln>
      </xdr:spPr>
    </xdr:pic>
    <xdr:clientData/>
  </xdr:twoCellAnchor>
  <xdr:twoCellAnchor editAs="oneCell">
    <xdr:from>
      <xdr:col>75</xdr:col>
      <xdr:colOff>0</xdr:colOff>
      <xdr:row>32</xdr:row>
      <xdr:rowOff>0</xdr:rowOff>
    </xdr:from>
    <xdr:to>
      <xdr:col>75</xdr:col>
      <xdr:colOff>247320</xdr:colOff>
      <xdr:row>32</xdr:row>
      <xdr:rowOff>199800</xdr:rowOff>
    </xdr:to>
    <xdr:pic>
      <xdr:nvPicPr>
        <xdr:cNvPr id="252" name="image224.png" descr=""/>
        <xdr:cNvPicPr/>
      </xdr:nvPicPr>
      <xdr:blipFill>
        <a:blip r:embed="rId253"/>
        <a:stretch/>
      </xdr:blipFill>
      <xdr:spPr>
        <a:xfrm>
          <a:off x="75658320" y="16897320"/>
          <a:ext cx="247320" cy="199800"/>
        </a:xfrm>
        <a:prstGeom prst="rect">
          <a:avLst/>
        </a:prstGeom>
        <a:noFill/>
        <a:ln w="0">
          <a:noFill/>
        </a:ln>
      </xdr:spPr>
    </xdr:pic>
    <xdr:clientData/>
  </xdr:twoCellAnchor>
  <xdr:twoCellAnchor editAs="oneCell">
    <xdr:from>
      <xdr:col>76</xdr:col>
      <xdr:colOff>0</xdr:colOff>
      <xdr:row>32</xdr:row>
      <xdr:rowOff>0</xdr:rowOff>
    </xdr:from>
    <xdr:to>
      <xdr:col>76</xdr:col>
      <xdr:colOff>247320</xdr:colOff>
      <xdr:row>32</xdr:row>
      <xdr:rowOff>199800</xdr:rowOff>
    </xdr:to>
    <xdr:pic>
      <xdr:nvPicPr>
        <xdr:cNvPr id="253" name="image214.png" descr=""/>
        <xdr:cNvPicPr/>
      </xdr:nvPicPr>
      <xdr:blipFill>
        <a:blip r:embed="rId254"/>
        <a:stretch/>
      </xdr:blipFill>
      <xdr:spPr>
        <a:xfrm>
          <a:off x="77825520" y="16897320"/>
          <a:ext cx="247320" cy="199800"/>
        </a:xfrm>
        <a:prstGeom prst="rect">
          <a:avLst/>
        </a:prstGeom>
        <a:noFill/>
        <a:ln w="0">
          <a:noFill/>
        </a:ln>
      </xdr:spPr>
    </xdr:pic>
    <xdr:clientData/>
  </xdr:twoCellAnchor>
  <xdr:twoCellAnchor editAs="oneCell">
    <xdr:from>
      <xdr:col>77</xdr:col>
      <xdr:colOff>0</xdr:colOff>
      <xdr:row>32</xdr:row>
      <xdr:rowOff>0</xdr:rowOff>
    </xdr:from>
    <xdr:to>
      <xdr:col>77</xdr:col>
      <xdr:colOff>247320</xdr:colOff>
      <xdr:row>32</xdr:row>
      <xdr:rowOff>199800</xdr:rowOff>
    </xdr:to>
    <xdr:pic>
      <xdr:nvPicPr>
        <xdr:cNvPr id="254" name="image218.png" descr=""/>
        <xdr:cNvPicPr/>
      </xdr:nvPicPr>
      <xdr:blipFill>
        <a:blip r:embed="rId255"/>
        <a:stretch/>
      </xdr:blipFill>
      <xdr:spPr>
        <a:xfrm>
          <a:off x="79992720" y="16897320"/>
          <a:ext cx="247320" cy="199800"/>
        </a:xfrm>
        <a:prstGeom prst="rect">
          <a:avLst/>
        </a:prstGeom>
        <a:noFill/>
        <a:ln w="0">
          <a:noFill/>
        </a:ln>
      </xdr:spPr>
    </xdr:pic>
    <xdr:clientData/>
  </xdr:twoCellAnchor>
  <xdr:twoCellAnchor editAs="oneCell">
    <xdr:from>
      <xdr:col>78</xdr:col>
      <xdr:colOff>0</xdr:colOff>
      <xdr:row>32</xdr:row>
      <xdr:rowOff>0</xdr:rowOff>
    </xdr:from>
    <xdr:to>
      <xdr:col>78</xdr:col>
      <xdr:colOff>247320</xdr:colOff>
      <xdr:row>32</xdr:row>
      <xdr:rowOff>199800</xdr:rowOff>
    </xdr:to>
    <xdr:pic>
      <xdr:nvPicPr>
        <xdr:cNvPr id="255" name="image211.png" descr=""/>
        <xdr:cNvPicPr/>
      </xdr:nvPicPr>
      <xdr:blipFill>
        <a:blip r:embed="rId256"/>
        <a:stretch/>
      </xdr:blipFill>
      <xdr:spPr>
        <a:xfrm>
          <a:off x="82160280" y="16897320"/>
          <a:ext cx="247320" cy="199800"/>
        </a:xfrm>
        <a:prstGeom prst="rect">
          <a:avLst/>
        </a:prstGeom>
        <a:noFill/>
        <a:ln w="0">
          <a:noFill/>
        </a:ln>
      </xdr:spPr>
    </xdr:pic>
    <xdr:clientData/>
  </xdr:twoCellAnchor>
  <xdr:twoCellAnchor editAs="oneCell">
    <xdr:from>
      <xdr:col>79</xdr:col>
      <xdr:colOff>0</xdr:colOff>
      <xdr:row>32</xdr:row>
      <xdr:rowOff>0</xdr:rowOff>
    </xdr:from>
    <xdr:to>
      <xdr:col>79</xdr:col>
      <xdr:colOff>247320</xdr:colOff>
      <xdr:row>32</xdr:row>
      <xdr:rowOff>199800</xdr:rowOff>
    </xdr:to>
    <xdr:pic>
      <xdr:nvPicPr>
        <xdr:cNvPr id="256" name="image264.png" descr=""/>
        <xdr:cNvPicPr/>
      </xdr:nvPicPr>
      <xdr:blipFill>
        <a:blip r:embed="rId257"/>
        <a:stretch/>
      </xdr:blipFill>
      <xdr:spPr>
        <a:xfrm>
          <a:off x="84327480" y="16897320"/>
          <a:ext cx="247320" cy="199800"/>
        </a:xfrm>
        <a:prstGeom prst="rect">
          <a:avLst/>
        </a:prstGeom>
        <a:noFill/>
        <a:ln w="0">
          <a:noFill/>
        </a:ln>
      </xdr:spPr>
    </xdr:pic>
    <xdr:clientData/>
  </xdr:twoCellAnchor>
  <xdr:twoCellAnchor editAs="oneCell">
    <xdr:from>
      <xdr:col>72</xdr:col>
      <xdr:colOff>0</xdr:colOff>
      <xdr:row>33</xdr:row>
      <xdr:rowOff>0</xdr:rowOff>
    </xdr:from>
    <xdr:to>
      <xdr:col>72</xdr:col>
      <xdr:colOff>304560</xdr:colOff>
      <xdr:row>33</xdr:row>
      <xdr:rowOff>199800</xdr:rowOff>
    </xdr:to>
    <xdr:pic>
      <xdr:nvPicPr>
        <xdr:cNvPr id="257" name="image277.png" descr=""/>
        <xdr:cNvPicPr/>
      </xdr:nvPicPr>
      <xdr:blipFill>
        <a:blip r:embed="rId258"/>
        <a:stretch/>
      </xdr:blipFill>
      <xdr:spPr>
        <a:xfrm>
          <a:off x="69156720" y="17183160"/>
          <a:ext cx="304560" cy="199800"/>
        </a:xfrm>
        <a:prstGeom prst="rect">
          <a:avLst/>
        </a:prstGeom>
        <a:noFill/>
        <a:ln w="0">
          <a:noFill/>
        </a:ln>
      </xdr:spPr>
    </xdr:pic>
    <xdr:clientData/>
  </xdr:twoCellAnchor>
  <xdr:twoCellAnchor editAs="oneCell">
    <xdr:from>
      <xdr:col>73</xdr:col>
      <xdr:colOff>0</xdr:colOff>
      <xdr:row>33</xdr:row>
      <xdr:rowOff>0</xdr:rowOff>
    </xdr:from>
    <xdr:to>
      <xdr:col>73</xdr:col>
      <xdr:colOff>304560</xdr:colOff>
      <xdr:row>33</xdr:row>
      <xdr:rowOff>199800</xdr:rowOff>
    </xdr:to>
    <xdr:pic>
      <xdr:nvPicPr>
        <xdr:cNvPr id="258" name="image273.png" descr=""/>
        <xdr:cNvPicPr/>
      </xdr:nvPicPr>
      <xdr:blipFill>
        <a:blip r:embed="rId259"/>
        <a:stretch/>
      </xdr:blipFill>
      <xdr:spPr>
        <a:xfrm>
          <a:off x="71323920" y="17183160"/>
          <a:ext cx="304560" cy="199800"/>
        </a:xfrm>
        <a:prstGeom prst="rect">
          <a:avLst/>
        </a:prstGeom>
        <a:noFill/>
        <a:ln w="0">
          <a:noFill/>
        </a:ln>
      </xdr:spPr>
    </xdr:pic>
    <xdr:clientData/>
  </xdr:twoCellAnchor>
  <xdr:twoCellAnchor editAs="oneCell">
    <xdr:from>
      <xdr:col>74</xdr:col>
      <xdr:colOff>0</xdr:colOff>
      <xdr:row>33</xdr:row>
      <xdr:rowOff>0</xdr:rowOff>
    </xdr:from>
    <xdr:to>
      <xdr:col>74</xdr:col>
      <xdr:colOff>304560</xdr:colOff>
      <xdr:row>33</xdr:row>
      <xdr:rowOff>199800</xdr:rowOff>
    </xdr:to>
    <xdr:pic>
      <xdr:nvPicPr>
        <xdr:cNvPr id="259" name="image269.png" descr=""/>
        <xdr:cNvPicPr/>
      </xdr:nvPicPr>
      <xdr:blipFill>
        <a:blip r:embed="rId260"/>
        <a:stretch/>
      </xdr:blipFill>
      <xdr:spPr>
        <a:xfrm>
          <a:off x="73491120" y="17183160"/>
          <a:ext cx="304560" cy="199800"/>
        </a:xfrm>
        <a:prstGeom prst="rect">
          <a:avLst/>
        </a:prstGeom>
        <a:noFill/>
        <a:ln w="0">
          <a:noFill/>
        </a:ln>
      </xdr:spPr>
    </xdr:pic>
    <xdr:clientData/>
  </xdr:twoCellAnchor>
  <xdr:twoCellAnchor editAs="oneCell">
    <xdr:from>
      <xdr:col>75</xdr:col>
      <xdr:colOff>0</xdr:colOff>
      <xdr:row>33</xdr:row>
      <xdr:rowOff>0</xdr:rowOff>
    </xdr:from>
    <xdr:to>
      <xdr:col>75</xdr:col>
      <xdr:colOff>304560</xdr:colOff>
      <xdr:row>33</xdr:row>
      <xdr:rowOff>199800</xdr:rowOff>
    </xdr:to>
    <xdr:pic>
      <xdr:nvPicPr>
        <xdr:cNvPr id="260" name="image284.png" descr=""/>
        <xdr:cNvPicPr/>
      </xdr:nvPicPr>
      <xdr:blipFill>
        <a:blip r:embed="rId261"/>
        <a:stretch/>
      </xdr:blipFill>
      <xdr:spPr>
        <a:xfrm>
          <a:off x="75658320" y="17183160"/>
          <a:ext cx="304560" cy="199800"/>
        </a:xfrm>
        <a:prstGeom prst="rect">
          <a:avLst/>
        </a:prstGeom>
        <a:noFill/>
        <a:ln w="0">
          <a:noFill/>
        </a:ln>
      </xdr:spPr>
    </xdr:pic>
    <xdr:clientData/>
  </xdr:twoCellAnchor>
  <xdr:twoCellAnchor editAs="oneCell">
    <xdr:from>
      <xdr:col>76</xdr:col>
      <xdr:colOff>0</xdr:colOff>
      <xdr:row>33</xdr:row>
      <xdr:rowOff>0</xdr:rowOff>
    </xdr:from>
    <xdr:to>
      <xdr:col>76</xdr:col>
      <xdr:colOff>304560</xdr:colOff>
      <xdr:row>33</xdr:row>
      <xdr:rowOff>199800</xdr:rowOff>
    </xdr:to>
    <xdr:pic>
      <xdr:nvPicPr>
        <xdr:cNvPr id="261" name="image230.png" descr=""/>
        <xdr:cNvPicPr/>
      </xdr:nvPicPr>
      <xdr:blipFill>
        <a:blip r:embed="rId262"/>
        <a:stretch/>
      </xdr:blipFill>
      <xdr:spPr>
        <a:xfrm>
          <a:off x="77825520" y="17183160"/>
          <a:ext cx="304560" cy="199800"/>
        </a:xfrm>
        <a:prstGeom prst="rect">
          <a:avLst/>
        </a:prstGeom>
        <a:noFill/>
        <a:ln w="0">
          <a:noFill/>
        </a:ln>
      </xdr:spPr>
    </xdr:pic>
    <xdr:clientData/>
  </xdr:twoCellAnchor>
  <xdr:twoCellAnchor editAs="oneCell">
    <xdr:from>
      <xdr:col>77</xdr:col>
      <xdr:colOff>0</xdr:colOff>
      <xdr:row>33</xdr:row>
      <xdr:rowOff>0</xdr:rowOff>
    </xdr:from>
    <xdr:to>
      <xdr:col>77</xdr:col>
      <xdr:colOff>304560</xdr:colOff>
      <xdr:row>33</xdr:row>
      <xdr:rowOff>199800</xdr:rowOff>
    </xdr:to>
    <xdr:pic>
      <xdr:nvPicPr>
        <xdr:cNvPr id="262" name="image275.png" descr=""/>
        <xdr:cNvPicPr/>
      </xdr:nvPicPr>
      <xdr:blipFill>
        <a:blip r:embed="rId263"/>
        <a:stretch/>
      </xdr:blipFill>
      <xdr:spPr>
        <a:xfrm>
          <a:off x="79992720" y="17183160"/>
          <a:ext cx="304560" cy="199800"/>
        </a:xfrm>
        <a:prstGeom prst="rect">
          <a:avLst/>
        </a:prstGeom>
        <a:noFill/>
        <a:ln w="0">
          <a:noFill/>
        </a:ln>
      </xdr:spPr>
    </xdr:pic>
    <xdr:clientData/>
  </xdr:twoCellAnchor>
  <xdr:twoCellAnchor editAs="oneCell">
    <xdr:from>
      <xdr:col>78</xdr:col>
      <xdr:colOff>0</xdr:colOff>
      <xdr:row>33</xdr:row>
      <xdr:rowOff>0</xdr:rowOff>
    </xdr:from>
    <xdr:to>
      <xdr:col>78</xdr:col>
      <xdr:colOff>304560</xdr:colOff>
      <xdr:row>33</xdr:row>
      <xdr:rowOff>199800</xdr:rowOff>
    </xdr:to>
    <xdr:pic>
      <xdr:nvPicPr>
        <xdr:cNvPr id="263" name="image376.png" descr=""/>
        <xdr:cNvPicPr/>
      </xdr:nvPicPr>
      <xdr:blipFill>
        <a:blip r:embed="rId264"/>
        <a:stretch/>
      </xdr:blipFill>
      <xdr:spPr>
        <a:xfrm>
          <a:off x="82160280" y="17183160"/>
          <a:ext cx="304560" cy="199800"/>
        </a:xfrm>
        <a:prstGeom prst="rect">
          <a:avLst/>
        </a:prstGeom>
        <a:noFill/>
        <a:ln w="0">
          <a:noFill/>
        </a:ln>
      </xdr:spPr>
    </xdr:pic>
    <xdr:clientData/>
  </xdr:twoCellAnchor>
  <xdr:twoCellAnchor editAs="oneCell">
    <xdr:from>
      <xdr:col>79</xdr:col>
      <xdr:colOff>0</xdr:colOff>
      <xdr:row>33</xdr:row>
      <xdr:rowOff>0</xdr:rowOff>
    </xdr:from>
    <xdr:to>
      <xdr:col>79</xdr:col>
      <xdr:colOff>304560</xdr:colOff>
      <xdr:row>33</xdr:row>
      <xdr:rowOff>199800</xdr:rowOff>
    </xdr:to>
    <xdr:pic>
      <xdr:nvPicPr>
        <xdr:cNvPr id="264" name="image256.png" descr=""/>
        <xdr:cNvPicPr/>
      </xdr:nvPicPr>
      <xdr:blipFill>
        <a:blip r:embed="rId265"/>
        <a:stretch/>
      </xdr:blipFill>
      <xdr:spPr>
        <a:xfrm>
          <a:off x="84327480" y="17183160"/>
          <a:ext cx="304560" cy="199800"/>
        </a:xfrm>
        <a:prstGeom prst="rect">
          <a:avLst/>
        </a:prstGeom>
        <a:noFill/>
        <a:ln w="0">
          <a:noFill/>
        </a:ln>
      </xdr:spPr>
    </xdr:pic>
    <xdr:clientData/>
  </xdr:twoCellAnchor>
  <xdr:twoCellAnchor editAs="oneCell">
    <xdr:from>
      <xdr:col>72</xdr:col>
      <xdr:colOff>0</xdr:colOff>
      <xdr:row>34</xdr:row>
      <xdr:rowOff>0</xdr:rowOff>
    </xdr:from>
    <xdr:to>
      <xdr:col>72</xdr:col>
      <xdr:colOff>304560</xdr:colOff>
      <xdr:row>34</xdr:row>
      <xdr:rowOff>199800</xdr:rowOff>
    </xdr:to>
    <xdr:pic>
      <xdr:nvPicPr>
        <xdr:cNvPr id="265" name="image240.png" descr=""/>
        <xdr:cNvPicPr/>
      </xdr:nvPicPr>
      <xdr:blipFill>
        <a:blip r:embed="rId266"/>
        <a:stretch/>
      </xdr:blipFill>
      <xdr:spPr>
        <a:xfrm>
          <a:off x="69156720" y="17469000"/>
          <a:ext cx="304560" cy="199800"/>
        </a:xfrm>
        <a:prstGeom prst="rect">
          <a:avLst/>
        </a:prstGeom>
        <a:noFill/>
        <a:ln w="0">
          <a:noFill/>
        </a:ln>
      </xdr:spPr>
    </xdr:pic>
    <xdr:clientData/>
  </xdr:twoCellAnchor>
  <xdr:twoCellAnchor editAs="oneCell">
    <xdr:from>
      <xdr:col>73</xdr:col>
      <xdr:colOff>0</xdr:colOff>
      <xdr:row>34</xdr:row>
      <xdr:rowOff>0</xdr:rowOff>
    </xdr:from>
    <xdr:to>
      <xdr:col>73</xdr:col>
      <xdr:colOff>304560</xdr:colOff>
      <xdr:row>34</xdr:row>
      <xdr:rowOff>199800</xdr:rowOff>
    </xdr:to>
    <xdr:pic>
      <xdr:nvPicPr>
        <xdr:cNvPr id="266" name="image237.png" descr=""/>
        <xdr:cNvPicPr/>
      </xdr:nvPicPr>
      <xdr:blipFill>
        <a:blip r:embed="rId267"/>
        <a:stretch/>
      </xdr:blipFill>
      <xdr:spPr>
        <a:xfrm>
          <a:off x="71323920" y="17469000"/>
          <a:ext cx="304560" cy="199800"/>
        </a:xfrm>
        <a:prstGeom prst="rect">
          <a:avLst/>
        </a:prstGeom>
        <a:noFill/>
        <a:ln w="0">
          <a:noFill/>
        </a:ln>
      </xdr:spPr>
    </xdr:pic>
    <xdr:clientData/>
  </xdr:twoCellAnchor>
  <xdr:twoCellAnchor editAs="oneCell">
    <xdr:from>
      <xdr:col>74</xdr:col>
      <xdr:colOff>0</xdr:colOff>
      <xdr:row>34</xdr:row>
      <xdr:rowOff>0</xdr:rowOff>
    </xdr:from>
    <xdr:to>
      <xdr:col>74</xdr:col>
      <xdr:colOff>304560</xdr:colOff>
      <xdr:row>34</xdr:row>
      <xdr:rowOff>199800</xdr:rowOff>
    </xdr:to>
    <xdr:pic>
      <xdr:nvPicPr>
        <xdr:cNvPr id="267" name="image250.png" descr=""/>
        <xdr:cNvPicPr/>
      </xdr:nvPicPr>
      <xdr:blipFill>
        <a:blip r:embed="rId268"/>
        <a:stretch/>
      </xdr:blipFill>
      <xdr:spPr>
        <a:xfrm>
          <a:off x="73491120" y="17469000"/>
          <a:ext cx="304560" cy="199800"/>
        </a:xfrm>
        <a:prstGeom prst="rect">
          <a:avLst/>
        </a:prstGeom>
        <a:noFill/>
        <a:ln w="0">
          <a:noFill/>
        </a:ln>
      </xdr:spPr>
    </xdr:pic>
    <xdr:clientData/>
  </xdr:twoCellAnchor>
  <xdr:twoCellAnchor editAs="oneCell">
    <xdr:from>
      <xdr:col>75</xdr:col>
      <xdr:colOff>0</xdr:colOff>
      <xdr:row>34</xdr:row>
      <xdr:rowOff>0</xdr:rowOff>
    </xdr:from>
    <xdr:to>
      <xdr:col>75</xdr:col>
      <xdr:colOff>304560</xdr:colOff>
      <xdr:row>34</xdr:row>
      <xdr:rowOff>199800</xdr:rowOff>
    </xdr:to>
    <xdr:pic>
      <xdr:nvPicPr>
        <xdr:cNvPr id="268" name="image235.png" descr=""/>
        <xdr:cNvPicPr/>
      </xdr:nvPicPr>
      <xdr:blipFill>
        <a:blip r:embed="rId269"/>
        <a:stretch/>
      </xdr:blipFill>
      <xdr:spPr>
        <a:xfrm>
          <a:off x="75658320" y="17469000"/>
          <a:ext cx="304560" cy="199800"/>
        </a:xfrm>
        <a:prstGeom prst="rect">
          <a:avLst/>
        </a:prstGeom>
        <a:noFill/>
        <a:ln w="0">
          <a:noFill/>
        </a:ln>
      </xdr:spPr>
    </xdr:pic>
    <xdr:clientData/>
  </xdr:twoCellAnchor>
  <xdr:twoCellAnchor editAs="oneCell">
    <xdr:from>
      <xdr:col>76</xdr:col>
      <xdr:colOff>0</xdr:colOff>
      <xdr:row>34</xdr:row>
      <xdr:rowOff>0</xdr:rowOff>
    </xdr:from>
    <xdr:to>
      <xdr:col>76</xdr:col>
      <xdr:colOff>304560</xdr:colOff>
      <xdr:row>34</xdr:row>
      <xdr:rowOff>199800</xdr:rowOff>
    </xdr:to>
    <xdr:pic>
      <xdr:nvPicPr>
        <xdr:cNvPr id="269" name="image238.png" descr=""/>
        <xdr:cNvPicPr/>
      </xdr:nvPicPr>
      <xdr:blipFill>
        <a:blip r:embed="rId270"/>
        <a:stretch/>
      </xdr:blipFill>
      <xdr:spPr>
        <a:xfrm>
          <a:off x="77825520" y="17469000"/>
          <a:ext cx="304560" cy="199800"/>
        </a:xfrm>
        <a:prstGeom prst="rect">
          <a:avLst/>
        </a:prstGeom>
        <a:noFill/>
        <a:ln w="0">
          <a:noFill/>
        </a:ln>
      </xdr:spPr>
    </xdr:pic>
    <xdr:clientData/>
  </xdr:twoCellAnchor>
  <xdr:twoCellAnchor editAs="oneCell">
    <xdr:from>
      <xdr:col>77</xdr:col>
      <xdr:colOff>0</xdr:colOff>
      <xdr:row>34</xdr:row>
      <xdr:rowOff>0</xdr:rowOff>
    </xdr:from>
    <xdr:to>
      <xdr:col>77</xdr:col>
      <xdr:colOff>304560</xdr:colOff>
      <xdr:row>34</xdr:row>
      <xdr:rowOff>199800</xdr:rowOff>
    </xdr:to>
    <xdr:pic>
      <xdr:nvPicPr>
        <xdr:cNvPr id="270" name="image248.png" descr=""/>
        <xdr:cNvPicPr/>
      </xdr:nvPicPr>
      <xdr:blipFill>
        <a:blip r:embed="rId271"/>
        <a:stretch/>
      </xdr:blipFill>
      <xdr:spPr>
        <a:xfrm>
          <a:off x="79992720" y="17469000"/>
          <a:ext cx="304560" cy="199800"/>
        </a:xfrm>
        <a:prstGeom prst="rect">
          <a:avLst/>
        </a:prstGeom>
        <a:noFill/>
        <a:ln w="0">
          <a:noFill/>
        </a:ln>
      </xdr:spPr>
    </xdr:pic>
    <xdr:clientData/>
  </xdr:twoCellAnchor>
  <xdr:twoCellAnchor editAs="oneCell">
    <xdr:from>
      <xdr:col>78</xdr:col>
      <xdr:colOff>0</xdr:colOff>
      <xdr:row>34</xdr:row>
      <xdr:rowOff>0</xdr:rowOff>
    </xdr:from>
    <xdr:to>
      <xdr:col>78</xdr:col>
      <xdr:colOff>304560</xdr:colOff>
      <xdr:row>34</xdr:row>
      <xdr:rowOff>199800</xdr:rowOff>
    </xdr:to>
    <xdr:pic>
      <xdr:nvPicPr>
        <xdr:cNvPr id="271" name="image281.png" descr=""/>
        <xdr:cNvPicPr/>
      </xdr:nvPicPr>
      <xdr:blipFill>
        <a:blip r:embed="rId272"/>
        <a:stretch/>
      </xdr:blipFill>
      <xdr:spPr>
        <a:xfrm>
          <a:off x="82160280" y="17469000"/>
          <a:ext cx="304560" cy="199800"/>
        </a:xfrm>
        <a:prstGeom prst="rect">
          <a:avLst/>
        </a:prstGeom>
        <a:noFill/>
        <a:ln w="0">
          <a:noFill/>
        </a:ln>
      </xdr:spPr>
    </xdr:pic>
    <xdr:clientData/>
  </xdr:twoCellAnchor>
  <xdr:twoCellAnchor editAs="oneCell">
    <xdr:from>
      <xdr:col>79</xdr:col>
      <xdr:colOff>0</xdr:colOff>
      <xdr:row>34</xdr:row>
      <xdr:rowOff>0</xdr:rowOff>
    </xdr:from>
    <xdr:to>
      <xdr:col>79</xdr:col>
      <xdr:colOff>304560</xdr:colOff>
      <xdr:row>34</xdr:row>
      <xdr:rowOff>199800</xdr:rowOff>
    </xdr:to>
    <xdr:pic>
      <xdr:nvPicPr>
        <xdr:cNvPr id="272" name="image239.png" descr=""/>
        <xdr:cNvPicPr/>
      </xdr:nvPicPr>
      <xdr:blipFill>
        <a:blip r:embed="rId273"/>
        <a:stretch/>
      </xdr:blipFill>
      <xdr:spPr>
        <a:xfrm>
          <a:off x="84327480" y="17469000"/>
          <a:ext cx="304560" cy="199800"/>
        </a:xfrm>
        <a:prstGeom prst="rect">
          <a:avLst/>
        </a:prstGeom>
        <a:noFill/>
        <a:ln w="0">
          <a:noFill/>
        </a:ln>
      </xdr:spPr>
    </xdr:pic>
    <xdr:clientData/>
  </xdr:twoCellAnchor>
  <xdr:twoCellAnchor editAs="oneCell">
    <xdr:from>
      <xdr:col>72</xdr:col>
      <xdr:colOff>0</xdr:colOff>
      <xdr:row>35</xdr:row>
      <xdr:rowOff>0</xdr:rowOff>
    </xdr:from>
    <xdr:to>
      <xdr:col>72</xdr:col>
      <xdr:colOff>275760</xdr:colOff>
      <xdr:row>35</xdr:row>
      <xdr:rowOff>199800</xdr:rowOff>
    </xdr:to>
    <xdr:pic>
      <xdr:nvPicPr>
        <xdr:cNvPr id="273" name="image259.png" descr=""/>
        <xdr:cNvPicPr/>
      </xdr:nvPicPr>
      <xdr:blipFill>
        <a:blip r:embed="rId274"/>
        <a:stretch/>
      </xdr:blipFill>
      <xdr:spPr>
        <a:xfrm>
          <a:off x="69156720" y="17754480"/>
          <a:ext cx="275760" cy="199800"/>
        </a:xfrm>
        <a:prstGeom prst="rect">
          <a:avLst/>
        </a:prstGeom>
        <a:noFill/>
        <a:ln w="0">
          <a:noFill/>
        </a:ln>
      </xdr:spPr>
    </xdr:pic>
    <xdr:clientData/>
  </xdr:twoCellAnchor>
  <xdr:twoCellAnchor editAs="oneCell">
    <xdr:from>
      <xdr:col>73</xdr:col>
      <xdr:colOff>0</xdr:colOff>
      <xdr:row>35</xdr:row>
      <xdr:rowOff>0</xdr:rowOff>
    </xdr:from>
    <xdr:to>
      <xdr:col>73</xdr:col>
      <xdr:colOff>275760</xdr:colOff>
      <xdr:row>35</xdr:row>
      <xdr:rowOff>199800</xdr:rowOff>
    </xdr:to>
    <xdr:pic>
      <xdr:nvPicPr>
        <xdr:cNvPr id="274" name="image294.png" descr=""/>
        <xdr:cNvPicPr/>
      </xdr:nvPicPr>
      <xdr:blipFill>
        <a:blip r:embed="rId275"/>
        <a:stretch/>
      </xdr:blipFill>
      <xdr:spPr>
        <a:xfrm>
          <a:off x="71323920" y="17754480"/>
          <a:ext cx="275760" cy="199800"/>
        </a:xfrm>
        <a:prstGeom prst="rect">
          <a:avLst/>
        </a:prstGeom>
        <a:noFill/>
        <a:ln w="0">
          <a:noFill/>
        </a:ln>
      </xdr:spPr>
    </xdr:pic>
    <xdr:clientData/>
  </xdr:twoCellAnchor>
  <xdr:twoCellAnchor editAs="oneCell">
    <xdr:from>
      <xdr:col>74</xdr:col>
      <xdr:colOff>0</xdr:colOff>
      <xdr:row>35</xdr:row>
      <xdr:rowOff>0</xdr:rowOff>
    </xdr:from>
    <xdr:to>
      <xdr:col>74</xdr:col>
      <xdr:colOff>275760</xdr:colOff>
      <xdr:row>35</xdr:row>
      <xdr:rowOff>199800</xdr:rowOff>
    </xdr:to>
    <xdr:pic>
      <xdr:nvPicPr>
        <xdr:cNvPr id="275" name="image360.png" descr=""/>
        <xdr:cNvPicPr/>
      </xdr:nvPicPr>
      <xdr:blipFill>
        <a:blip r:embed="rId276"/>
        <a:stretch/>
      </xdr:blipFill>
      <xdr:spPr>
        <a:xfrm>
          <a:off x="73491120" y="17754480"/>
          <a:ext cx="275760" cy="199800"/>
        </a:xfrm>
        <a:prstGeom prst="rect">
          <a:avLst/>
        </a:prstGeom>
        <a:noFill/>
        <a:ln w="0">
          <a:noFill/>
        </a:ln>
      </xdr:spPr>
    </xdr:pic>
    <xdr:clientData/>
  </xdr:twoCellAnchor>
  <xdr:twoCellAnchor editAs="oneCell">
    <xdr:from>
      <xdr:col>75</xdr:col>
      <xdr:colOff>0</xdr:colOff>
      <xdr:row>35</xdr:row>
      <xdr:rowOff>0</xdr:rowOff>
    </xdr:from>
    <xdr:to>
      <xdr:col>75</xdr:col>
      <xdr:colOff>275760</xdr:colOff>
      <xdr:row>35</xdr:row>
      <xdr:rowOff>199800</xdr:rowOff>
    </xdr:to>
    <xdr:pic>
      <xdr:nvPicPr>
        <xdr:cNvPr id="276" name="image243.png" descr=""/>
        <xdr:cNvPicPr/>
      </xdr:nvPicPr>
      <xdr:blipFill>
        <a:blip r:embed="rId277"/>
        <a:stretch/>
      </xdr:blipFill>
      <xdr:spPr>
        <a:xfrm>
          <a:off x="75658320" y="17754480"/>
          <a:ext cx="275760" cy="199800"/>
        </a:xfrm>
        <a:prstGeom prst="rect">
          <a:avLst/>
        </a:prstGeom>
        <a:noFill/>
        <a:ln w="0">
          <a:noFill/>
        </a:ln>
      </xdr:spPr>
    </xdr:pic>
    <xdr:clientData/>
  </xdr:twoCellAnchor>
  <xdr:twoCellAnchor editAs="oneCell">
    <xdr:from>
      <xdr:col>76</xdr:col>
      <xdr:colOff>0</xdr:colOff>
      <xdr:row>35</xdr:row>
      <xdr:rowOff>0</xdr:rowOff>
    </xdr:from>
    <xdr:to>
      <xdr:col>76</xdr:col>
      <xdr:colOff>275760</xdr:colOff>
      <xdr:row>35</xdr:row>
      <xdr:rowOff>199800</xdr:rowOff>
    </xdr:to>
    <xdr:pic>
      <xdr:nvPicPr>
        <xdr:cNvPr id="277" name="image304.png" descr=""/>
        <xdr:cNvPicPr/>
      </xdr:nvPicPr>
      <xdr:blipFill>
        <a:blip r:embed="rId278"/>
        <a:stretch/>
      </xdr:blipFill>
      <xdr:spPr>
        <a:xfrm>
          <a:off x="77825520" y="17754480"/>
          <a:ext cx="275760" cy="199800"/>
        </a:xfrm>
        <a:prstGeom prst="rect">
          <a:avLst/>
        </a:prstGeom>
        <a:noFill/>
        <a:ln w="0">
          <a:noFill/>
        </a:ln>
      </xdr:spPr>
    </xdr:pic>
    <xdr:clientData/>
  </xdr:twoCellAnchor>
  <xdr:twoCellAnchor editAs="oneCell">
    <xdr:from>
      <xdr:col>77</xdr:col>
      <xdr:colOff>0</xdr:colOff>
      <xdr:row>35</xdr:row>
      <xdr:rowOff>0</xdr:rowOff>
    </xdr:from>
    <xdr:to>
      <xdr:col>77</xdr:col>
      <xdr:colOff>275760</xdr:colOff>
      <xdr:row>35</xdr:row>
      <xdr:rowOff>199800</xdr:rowOff>
    </xdr:to>
    <xdr:pic>
      <xdr:nvPicPr>
        <xdr:cNvPr id="278" name="image241.png" descr=""/>
        <xdr:cNvPicPr/>
      </xdr:nvPicPr>
      <xdr:blipFill>
        <a:blip r:embed="rId279"/>
        <a:stretch/>
      </xdr:blipFill>
      <xdr:spPr>
        <a:xfrm>
          <a:off x="79992720" y="17754480"/>
          <a:ext cx="275760" cy="199800"/>
        </a:xfrm>
        <a:prstGeom prst="rect">
          <a:avLst/>
        </a:prstGeom>
        <a:noFill/>
        <a:ln w="0">
          <a:noFill/>
        </a:ln>
      </xdr:spPr>
    </xdr:pic>
    <xdr:clientData/>
  </xdr:twoCellAnchor>
  <xdr:twoCellAnchor editAs="oneCell">
    <xdr:from>
      <xdr:col>78</xdr:col>
      <xdr:colOff>0</xdr:colOff>
      <xdr:row>35</xdr:row>
      <xdr:rowOff>0</xdr:rowOff>
    </xdr:from>
    <xdr:to>
      <xdr:col>78</xdr:col>
      <xdr:colOff>275760</xdr:colOff>
      <xdr:row>35</xdr:row>
      <xdr:rowOff>199800</xdr:rowOff>
    </xdr:to>
    <xdr:pic>
      <xdr:nvPicPr>
        <xdr:cNvPr id="279" name="image291.png" descr=""/>
        <xdr:cNvPicPr/>
      </xdr:nvPicPr>
      <xdr:blipFill>
        <a:blip r:embed="rId280"/>
        <a:stretch/>
      </xdr:blipFill>
      <xdr:spPr>
        <a:xfrm>
          <a:off x="82160280" y="17754480"/>
          <a:ext cx="275760" cy="199800"/>
        </a:xfrm>
        <a:prstGeom prst="rect">
          <a:avLst/>
        </a:prstGeom>
        <a:noFill/>
        <a:ln w="0">
          <a:noFill/>
        </a:ln>
      </xdr:spPr>
    </xdr:pic>
    <xdr:clientData/>
  </xdr:twoCellAnchor>
  <xdr:twoCellAnchor editAs="oneCell">
    <xdr:from>
      <xdr:col>79</xdr:col>
      <xdr:colOff>0</xdr:colOff>
      <xdr:row>35</xdr:row>
      <xdr:rowOff>0</xdr:rowOff>
    </xdr:from>
    <xdr:to>
      <xdr:col>79</xdr:col>
      <xdr:colOff>275760</xdr:colOff>
      <xdr:row>35</xdr:row>
      <xdr:rowOff>199800</xdr:rowOff>
    </xdr:to>
    <xdr:pic>
      <xdr:nvPicPr>
        <xdr:cNvPr id="280" name="image310.png" descr=""/>
        <xdr:cNvPicPr/>
      </xdr:nvPicPr>
      <xdr:blipFill>
        <a:blip r:embed="rId281"/>
        <a:stretch/>
      </xdr:blipFill>
      <xdr:spPr>
        <a:xfrm>
          <a:off x="84327480" y="17754480"/>
          <a:ext cx="275760" cy="199800"/>
        </a:xfrm>
        <a:prstGeom prst="rect">
          <a:avLst/>
        </a:prstGeom>
        <a:noFill/>
        <a:ln w="0">
          <a:noFill/>
        </a:ln>
      </xdr:spPr>
    </xdr:pic>
    <xdr:clientData/>
  </xdr:twoCellAnchor>
  <xdr:twoCellAnchor editAs="oneCell">
    <xdr:from>
      <xdr:col>72</xdr:col>
      <xdr:colOff>0</xdr:colOff>
      <xdr:row>36</xdr:row>
      <xdr:rowOff>0</xdr:rowOff>
    </xdr:from>
    <xdr:to>
      <xdr:col>72</xdr:col>
      <xdr:colOff>380520</xdr:colOff>
      <xdr:row>36</xdr:row>
      <xdr:rowOff>199800</xdr:rowOff>
    </xdr:to>
    <xdr:pic>
      <xdr:nvPicPr>
        <xdr:cNvPr id="281" name="image361.png" descr=""/>
        <xdr:cNvPicPr/>
      </xdr:nvPicPr>
      <xdr:blipFill>
        <a:blip r:embed="rId282"/>
        <a:stretch/>
      </xdr:blipFill>
      <xdr:spPr>
        <a:xfrm>
          <a:off x="69156720" y="18040320"/>
          <a:ext cx="380520" cy="199800"/>
        </a:xfrm>
        <a:prstGeom prst="rect">
          <a:avLst/>
        </a:prstGeom>
        <a:noFill/>
        <a:ln w="0">
          <a:noFill/>
        </a:ln>
      </xdr:spPr>
    </xdr:pic>
    <xdr:clientData/>
  </xdr:twoCellAnchor>
  <xdr:twoCellAnchor editAs="oneCell">
    <xdr:from>
      <xdr:col>73</xdr:col>
      <xdr:colOff>0</xdr:colOff>
      <xdr:row>36</xdr:row>
      <xdr:rowOff>0</xdr:rowOff>
    </xdr:from>
    <xdr:to>
      <xdr:col>73</xdr:col>
      <xdr:colOff>456840</xdr:colOff>
      <xdr:row>36</xdr:row>
      <xdr:rowOff>199800</xdr:rowOff>
    </xdr:to>
    <xdr:pic>
      <xdr:nvPicPr>
        <xdr:cNvPr id="282" name="image296.png" descr=""/>
        <xdr:cNvPicPr/>
      </xdr:nvPicPr>
      <xdr:blipFill>
        <a:blip r:embed="rId283"/>
        <a:stretch/>
      </xdr:blipFill>
      <xdr:spPr>
        <a:xfrm>
          <a:off x="71323920" y="18040320"/>
          <a:ext cx="456840" cy="199800"/>
        </a:xfrm>
        <a:prstGeom prst="rect">
          <a:avLst/>
        </a:prstGeom>
        <a:noFill/>
        <a:ln w="0">
          <a:noFill/>
        </a:ln>
      </xdr:spPr>
    </xdr:pic>
    <xdr:clientData/>
  </xdr:twoCellAnchor>
  <xdr:twoCellAnchor editAs="oneCell">
    <xdr:from>
      <xdr:col>74</xdr:col>
      <xdr:colOff>0</xdr:colOff>
      <xdr:row>36</xdr:row>
      <xdr:rowOff>0</xdr:rowOff>
    </xdr:from>
    <xdr:to>
      <xdr:col>74</xdr:col>
      <xdr:colOff>456840</xdr:colOff>
      <xdr:row>36</xdr:row>
      <xdr:rowOff>199800</xdr:rowOff>
    </xdr:to>
    <xdr:pic>
      <xdr:nvPicPr>
        <xdr:cNvPr id="283" name="image293.png" descr=""/>
        <xdr:cNvPicPr/>
      </xdr:nvPicPr>
      <xdr:blipFill>
        <a:blip r:embed="rId284"/>
        <a:stretch/>
      </xdr:blipFill>
      <xdr:spPr>
        <a:xfrm>
          <a:off x="73491120" y="18040320"/>
          <a:ext cx="456840" cy="199800"/>
        </a:xfrm>
        <a:prstGeom prst="rect">
          <a:avLst/>
        </a:prstGeom>
        <a:noFill/>
        <a:ln w="0">
          <a:noFill/>
        </a:ln>
      </xdr:spPr>
    </xdr:pic>
    <xdr:clientData/>
  </xdr:twoCellAnchor>
  <xdr:twoCellAnchor editAs="oneCell">
    <xdr:from>
      <xdr:col>75</xdr:col>
      <xdr:colOff>0</xdr:colOff>
      <xdr:row>36</xdr:row>
      <xdr:rowOff>0</xdr:rowOff>
    </xdr:from>
    <xdr:to>
      <xdr:col>75</xdr:col>
      <xdr:colOff>456840</xdr:colOff>
      <xdr:row>36</xdr:row>
      <xdr:rowOff>199800</xdr:rowOff>
    </xdr:to>
    <xdr:pic>
      <xdr:nvPicPr>
        <xdr:cNvPr id="284" name="image285.png" descr=""/>
        <xdr:cNvPicPr/>
      </xdr:nvPicPr>
      <xdr:blipFill>
        <a:blip r:embed="rId285"/>
        <a:stretch/>
      </xdr:blipFill>
      <xdr:spPr>
        <a:xfrm>
          <a:off x="75658320" y="18040320"/>
          <a:ext cx="456840" cy="199800"/>
        </a:xfrm>
        <a:prstGeom prst="rect">
          <a:avLst/>
        </a:prstGeom>
        <a:noFill/>
        <a:ln w="0">
          <a:noFill/>
        </a:ln>
      </xdr:spPr>
    </xdr:pic>
    <xdr:clientData/>
  </xdr:twoCellAnchor>
  <xdr:twoCellAnchor editAs="oneCell">
    <xdr:from>
      <xdr:col>76</xdr:col>
      <xdr:colOff>0</xdr:colOff>
      <xdr:row>36</xdr:row>
      <xdr:rowOff>0</xdr:rowOff>
    </xdr:from>
    <xdr:to>
      <xdr:col>76</xdr:col>
      <xdr:colOff>456840</xdr:colOff>
      <xdr:row>36</xdr:row>
      <xdr:rowOff>199800</xdr:rowOff>
    </xdr:to>
    <xdr:pic>
      <xdr:nvPicPr>
        <xdr:cNvPr id="285" name="image267.png" descr=""/>
        <xdr:cNvPicPr/>
      </xdr:nvPicPr>
      <xdr:blipFill>
        <a:blip r:embed="rId286"/>
        <a:stretch/>
      </xdr:blipFill>
      <xdr:spPr>
        <a:xfrm>
          <a:off x="77825520" y="18040320"/>
          <a:ext cx="456840" cy="199800"/>
        </a:xfrm>
        <a:prstGeom prst="rect">
          <a:avLst/>
        </a:prstGeom>
        <a:noFill/>
        <a:ln w="0">
          <a:noFill/>
        </a:ln>
      </xdr:spPr>
    </xdr:pic>
    <xdr:clientData/>
  </xdr:twoCellAnchor>
  <xdr:twoCellAnchor editAs="oneCell">
    <xdr:from>
      <xdr:col>77</xdr:col>
      <xdr:colOff>0</xdr:colOff>
      <xdr:row>36</xdr:row>
      <xdr:rowOff>0</xdr:rowOff>
    </xdr:from>
    <xdr:to>
      <xdr:col>77</xdr:col>
      <xdr:colOff>456840</xdr:colOff>
      <xdr:row>36</xdr:row>
      <xdr:rowOff>199800</xdr:rowOff>
    </xdr:to>
    <xdr:pic>
      <xdr:nvPicPr>
        <xdr:cNvPr id="286" name="image262.png" descr=""/>
        <xdr:cNvPicPr/>
      </xdr:nvPicPr>
      <xdr:blipFill>
        <a:blip r:embed="rId287"/>
        <a:stretch/>
      </xdr:blipFill>
      <xdr:spPr>
        <a:xfrm>
          <a:off x="79992720" y="18040320"/>
          <a:ext cx="456840" cy="199800"/>
        </a:xfrm>
        <a:prstGeom prst="rect">
          <a:avLst/>
        </a:prstGeom>
        <a:noFill/>
        <a:ln w="0">
          <a:noFill/>
        </a:ln>
      </xdr:spPr>
    </xdr:pic>
    <xdr:clientData/>
  </xdr:twoCellAnchor>
  <xdr:twoCellAnchor editAs="oneCell">
    <xdr:from>
      <xdr:col>78</xdr:col>
      <xdr:colOff>0</xdr:colOff>
      <xdr:row>36</xdr:row>
      <xdr:rowOff>0</xdr:rowOff>
    </xdr:from>
    <xdr:to>
      <xdr:col>78</xdr:col>
      <xdr:colOff>466200</xdr:colOff>
      <xdr:row>36</xdr:row>
      <xdr:rowOff>199800</xdr:rowOff>
    </xdr:to>
    <xdr:pic>
      <xdr:nvPicPr>
        <xdr:cNvPr id="287" name="image249.png" descr=""/>
        <xdr:cNvPicPr/>
      </xdr:nvPicPr>
      <xdr:blipFill>
        <a:blip r:embed="rId288"/>
        <a:stretch/>
      </xdr:blipFill>
      <xdr:spPr>
        <a:xfrm>
          <a:off x="82160280" y="18040320"/>
          <a:ext cx="466200" cy="199800"/>
        </a:xfrm>
        <a:prstGeom prst="rect">
          <a:avLst/>
        </a:prstGeom>
        <a:noFill/>
        <a:ln w="0">
          <a:noFill/>
        </a:ln>
      </xdr:spPr>
    </xdr:pic>
    <xdr:clientData/>
  </xdr:twoCellAnchor>
  <xdr:twoCellAnchor editAs="oneCell">
    <xdr:from>
      <xdr:col>79</xdr:col>
      <xdr:colOff>0</xdr:colOff>
      <xdr:row>36</xdr:row>
      <xdr:rowOff>0</xdr:rowOff>
    </xdr:from>
    <xdr:to>
      <xdr:col>79</xdr:col>
      <xdr:colOff>466200</xdr:colOff>
      <xdr:row>36</xdr:row>
      <xdr:rowOff>199800</xdr:rowOff>
    </xdr:to>
    <xdr:pic>
      <xdr:nvPicPr>
        <xdr:cNvPr id="288" name="image289.png" descr=""/>
        <xdr:cNvPicPr/>
      </xdr:nvPicPr>
      <xdr:blipFill>
        <a:blip r:embed="rId289"/>
        <a:stretch/>
      </xdr:blipFill>
      <xdr:spPr>
        <a:xfrm>
          <a:off x="84327480" y="18040320"/>
          <a:ext cx="466200" cy="199800"/>
        </a:xfrm>
        <a:prstGeom prst="rect">
          <a:avLst/>
        </a:prstGeom>
        <a:noFill/>
        <a:ln w="0">
          <a:noFill/>
        </a:ln>
      </xdr:spPr>
    </xdr:pic>
    <xdr:clientData/>
  </xdr:twoCellAnchor>
  <xdr:twoCellAnchor editAs="oneCell">
    <xdr:from>
      <xdr:col>72</xdr:col>
      <xdr:colOff>0</xdr:colOff>
      <xdr:row>37</xdr:row>
      <xdr:rowOff>0</xdr:rowOff>
    </xdr:from>
    <xdr:to>
      <xdr:col>72</xdr:col>
      <xdr:colOff>447480</xdr:colOff>
      <xdr:row>37</xdr:row>
      <xdr:rowOff>199800</xdr:rowOff>
    </xdr:to>
    <xdr:pic>
      <xdr:nvPicPr>
        <xdr:cNvPr id="289" name="image375.png" descr=""/>
        <xdr:cNvPicPr/>
      </xdr:nvPicPr>
      <xdr:blipFill>
        <a:blip r:embed="rId290"/>
        <a:stretch/>
      </xdr:blipFill>
      <xdr:spPr>
        <a:xfrm>
          <a:off x="69156720" y="18326160"/>
          <a:ext cx="447480" cy="199800"/>
        </a:xfrm>
        <a:prstGeom prst="rect">
          <a:avLst/>
        </a:prstGeom>
        <a:noFill/>
        <a:ln w="0">
          <a:noFill/>
        </a:ln>
      </xdr:spPr>
    </xdr:pic>
    <xdr:clientData/>
  </xdr:twoCellAnchor>
  <xdr:twoCellAnchor editAs="oneCell">
    <xdr:from>
      <xdr:col>73</xdr:col>
      <xdr:colOff>0</xdr:colOff>
      <xdr:row>37</xdr:row>
      <xdr:rowOff>0</xdr:rowOff>
    </xdr:from>
    <xdr:to>
      <xdr:col>73</xdr:col>
      <xdr:colOff>447480</xdr:colOff>
      <xdr:row>37</xdr:row>
      <xdr:rowOff>199800</xdr:rowOff>
    </xdr:to>
    <xdr:pic>
      <xdr:nvPicPr>
        <xdr:cNvPr id="290" name="image260.png" descr=""/>
        <xdr:cNvPicPr/>
      </xdr:nvPicPr>
      <xdr:blipFill>
        <a:blip r:embed="rId291"/>
        <a:stretch/>
      </xdr:blipFill>
      <xdr:spPr>
        <a:xfrm>
          <a:off x="71323920" y="18326160"/>
          <a:ext cx="447480" cy="199800"/>
        </a:xfrm>
        <a:prstGeom prst="rect">
          <a:avLst/>
        </a:prstGeom>
        <a:noFill/>
        <a:ln w="0">
          <a:noFill/>
        </a:ln>
      </xdr:spPr>
    </xdr:pic>
    <xdr:clientData/>
  </xdr:twoCellAnchor>
  <xdr:twoCellAnchor editAs="oneCell">
    <xdr:from>
      <xdr:col>74</xdr:col>
      <xdr:colOff>0</xdr:colOff>
      <xdr:row>37</xdr:row>
      <xdr:rowOff>0</xdr:rowOff>
    </xdr:from>
    <xdr:to>
      <xdr:col>74</xdr:col>
      <xdr:colOff>447480</xdr:colOff>
      <xdr:row>37</xdr:row>
      <xdr:rowOff>199800</xdr:rowOff>
    </xdr:to>
    <xdr:pic>
      <xdr:nvPicPr>
        <xdr:cNvPr id="291" name="image252.png" descr=""/>
        <xdr:cNvPicPr/>
      </xdr:nvPicPr>
      <xdr:blipFill>
        <a:blip r:embed="rId292"/>
        <a:stretch/>
      </xdr:blipFill>
      <xdr:spPr>
        <a:xfrm>
          <a:off x="73491120" y="18326160"/>
          <a:ext cx="447480" cy="199800"/>
        </a:xfrm>
        <a:prstGeom prst="rect">
          <a:avLst/>
        </a:prstGeom>
        <a:noFill/>
        <a:ln w="0">
          <a:noFill/>
        </a:ln>
      </xdr:spPr>
    </xdr:pic>
    <xdr:clientData/>
  </xdr:twoCellAnchor>
  <xdr:twoCellAnchor editAs="oneCell">
    <xdr:from>
      <xdr:col>75</xdr:col>
      <xdr:colOff>0</xdr:colOff>
      <xdr:row>37</xdr:row>
      <xdr:rowOff>0</xdr:rowOff>
    </xdr:from>
    <xdr:to>
      <xdr:col>75</xdr:col>
      <xdr:colOff>447480</xdr:colOff>
      <xdr:row>37</xdr:row>
      <xdr:rowOff>199800</xdr:rowOff>
    </xdr:to>
    <xdr:pic>
      <xdr:nvPicPr>
        <xdr:cNvPr id="292" name="image299.png" descr=""/>
        <xdr:cNvPicPr/>
      </xdr:nvPicPr>
      <xdr:blipFill>
        <a:blip r:embed="rId293"/>
        <a:stretch/>
      </xdr:blipFill>
      <xdr:spPr>
        <a:xfrm>
          <a:off x="75658320" y="18326160"/>
          <a:ext cx="447480" cy="199800"/>
        </a:xfrm>
        <a:prstGeom prst="rect">
          <a:avLst/>
        </a:prstGeom>
        <a:noFill/>
        <a:ln w="0">
          <a:noFill/>
        </a:ln>
      </xdr:spPr>
    </xdr:pic>
    <xdr:clientData/>
  </xdr:twoCellAnchor>
  <xdr:twoCellAnchor editAs="oneCell">
    <xdr:from>
      <xdr:col>76</xdr:col>
      <xdr:colOff>0</xdr:colOff>
      <xdr:row>37</xdr:row>
      <xdr:rowOff>0</xdr:rowOff>
    </xdr:from>
    <xdr:to>
      <xdr:col>76</xdr:col>
      <xdr:colOff>447480</xdr:colOff>
      <xdr:row>37</xdr:row>
      <xdr:rowOff>199800</xdr:rowOff>
    </xdr:to>
    <xdr:pic>
      <xdr:nvPicPr>
        <xdr:cNvPr id="293" name="image255.png" descr=""/>
        <xdr:cNvPicPr/>
      </xdr:nvPicPr>
      <xdr:blipFill>
        <a:blip r:embed="rId294"/>
        <a:stretch/>
      </xdr:blipFill>
      <xdr:spPr>
        <a:xfrm>
          <a:off x="77825520" y="18326160"/>
          <a:ext cx="447480" cy="199800"/>
        </a:xfrm>
        <a:prstGeom prst="rect">
          <a:avLst/>
        </a:prstGeom>
        <a:noFill/>
        <a:ln w="0">
          <a:noFill/>
        </a:ln>
      </xdr:spPr>
    </xdr:pic>
    <xdr:clientData/>
  </xdr:twoCellAnchor>
  <xdr:twoCellAnchor editAs="oneCell">
    <xdr:from>
      <xdr:col>77</xdr:col>
      <xdr:colOff>0</xdr:colOff>
      <xdr:row>37</xdr:row>
      <xdr:rowOff>0</xdr:rowOff>
    </xdr:from>
    <xdr:to>
      <xdr:col>77</xdr:col>
      <xdr:colOff>447480</xdr:colOff>
      <xdr:row>37</xdr:row>
      <xdr:rowOff>199800</xdr:rowOff>
    </xdr:to>
    <xdr:pic>
      <xdr:nvPicPr>
        <xdr:cNvPr id="294" name="image305.png" descr=""/>
        <xdr:cNvPicPr/>
      </xdr:nvPicPr>
      <xdr:blipFill>
        <a:blip r:embed="rId295"/>
        <a:stretch/>
      </xdr:blipFill>
      <xdr:spPr>
        <a:xfrm>
          <a:off x="79992720" y="18326160"/>
          <a:ext cx="447480" cy="199800"/>
        </a:xfrm>
        <a:prstGeom prst="rect">
          <a:avLst/>
        </a:prstGeom>
        <a:noFill/>
        <a:ln w="0">
          <a:noFill/>
        </a:ln>
      </xdr:spPr>
    </xdr:pic>
    <xdr:clientData/>
  </xdr:twoCellAnchor>
  <xdr:twoCellAnchor editAs="oneCell">
    <xdr:from>
      <xdr:col>78</xdr:col>
      <xdr:colOff>0</xdr:colOff>
      <xdr:row>37</xdr:row>
      <xdr:rowOff>0</xdr:rowOff>
    </xdr:from>
    <xdr:to>
      <xdr:col>78</xdr:col>
      <xdr:colOff>447480</xdr:colOff>
      <xdr:row>37</xdr:row>
      <xdr:rowOff>199800</xdr:rowOff>
    </xdr:to>
    <xdr:pic>
      <xdr:nvPicPr>
        <xdr:cNvPr id="295" name="image261.png" descr=""/>
        <xdr:cNvPicPr/>
      </xdr:nvPicPr>
      <xdr:blipFill>
        <a:blip r:embed="rId296"/>
        <a:stretch/>
      </xdr:blipFill>
      <xdr:spPr>
        <a:xfrm>
          <a:off x="82160280" y="18326160"/>
          <a:ext cx="447480" cy="199800"/>
        </a:xfrm>
        <a:prstGeom prst="rect">
          <a:avLst/>
        </a:prstGeom>
        <a:noFill/>
        <a:ln w="0">
          <a:noFill/>
        </a:ln>
      </xdr:spPr>
    </xdr:pic>
    <xdr:clientData/>
  </xdr:twoCellAnchor>
  <xdr:twoCellAnchor editAs="oneCell">
    <xdr:from>
      <xdr:col>79</xdr:col>
      <xdr:colOff>0</xdr:colOff>
      <xdr:row>37</xdr:row>
      <xdr:rowOff>0</xdr:rowOff>
    </xdr:from>
    <xdr:to>
      <xdr:col>79</xdr:col>
      <xdr:colOff>447480</xdr:colOff>
      <xdr:row>37</xdr:row>
      <xdr:rowOff>199800</xdr:rowOff>
    </xdr:to>
    <xdr:pic>
      <xdr:nvPicPr>
        <xdr:cNvPr id="296" name="image319.png" descr=""/>
        <xdr:cNvPicPr/>
      </xdr:nvPicPr>
      <xdr:blipFill>
        <a:blip r:embed="rId297"/>
        <a:stretch/>
      </xdr:blipFill>
      <xdr:spPr>
        <a:xfrm>
          <a:off x="84327480" y="18326160"/>
          <a:ext cx="447480" cy="199800"/>
        </a:xfrm>
        <a:prstGeom prst="rect">
          <a:avLst/>
        </a:prstGeom>
        <a:noFill/>
        <a:ln w="0">
          <a:noFill/>
        </a:ln>
      </xdr:spPr>
    </xdr:pic>
    <xdr:clientData/>
  </xdr:twoCellAnchor>
  <xdr:twoCellAnchor editAs="oneCell">
    <xdr:from>
      <xdr:col>72</xdr:col>
      <xdr:colOff>0</xdr:colOff>
      <xdr:row>38</xdr:row>
      <xdr:rowOff>0</xdr:rowOff>
    </xdr:from>
    <xdr:to>
      <xdr:col>72</xdr:col>
      <xdr:colOff>352080</xdr:colOff>
      <xdr:row>38</xdr:row>
      <xdr:rowOff>199800</xdr:rowOff>
    </xdr:to>
    <xdr:pic>
      <xdr:nvPicPr>
        <xdr:cNvPr id="297" name="image306.png" descr=""/>
        <xdr:cNvPicPr/>
      </xdr:nvPicPr>
      <xdr:blipFill>
        <a:blip r:embed="rId298"/>
        <a:stretch/>
      </xdr:blipFill>
      <xdr:spPr>
        <a:xfrm>
          <a:off x="69156720" y="18612000"/>
          <a:ext cx="352080" cy="199800"/>
        </a:xfrm>
        <a:prstGeom prst="rect">
          <a:avLst/>
        </a:prstGeom>
        <a:noFill/>
        <a:ln w="0">
          <a:noFill/>
        </a:ln>
      </xdr:spPr>
    </xdr:pic>
    <xdr:clientData/>
  </xdr:twoCellAnchor>
  <xdr:twoCellAnchor editAs="oneCell">
    <xdr:from>
      <xdr:col>73</xdr:col>
      <xdr:colOff>0</xdr:colOff>
      <xdr:row>38</xdr:row>
      <xdr:rowOff>0</xdr:rowOff>
    </xdr:from>
    <xdr:to>
      <xdr:col>73</xdr:col>
      <xdr:colOff>352080</xdr:colOff>
      <xdr:row>38</xdr:row>
      <xdr:rowOff>199800</xdr:rowOff>
    </xdr:to>
    <xdr:pic>
      <xdr:nvPicPr>
        <xdr:cNvPr id="298" name="image302.png" descr=""/>
        <xdr:cNvPicPr/>
      </xdr:nvPicPr>
      <xdr:blipFill>
        <a:blip r:embed="rId299"/>
        <a:stretch/>
      </xdr:blipFill>
      <xdr:spPr>
        <a:xfrm>
          <a:off x="71323920" y="18612000"/>
          <a:ext cx="352080" cy="199800"/>
        </a:xfrm>
        <a:prstGeom prst="rect">
          <a:avLst/>
        </a:prstGeom>
        <a:noFill/>
        <a:ln w="0">
          <a:noFill/>
        </a:ln>
      </xdr:spPr>
    </xdr:pic>
    <xdr:clientData/>
  </xdr:twoCellAnchor>
  <xdr:twoCellAnchor editAs="oneCell">
    <xdr:from>
      <xdr:col>74</xdr:col>
      <xdr:colOff>0</xdr:colOff>
      <xdr:row>38</xdr:row>
      <xdr:rowOff>0</xdr:rowOff>
    </xdr:from>
    <xdr:to>
      <xdr:col>74</xdr:col>
      <xdr:colOff>352080</xdr:colOff>
      <xdr:row>38</xdr:row>
      <xdr:rowOff>199800</xdr:rowOff>
    </xdr:to>
    <xdr:pic>
      <xdr:nvPicPr>
        <xdr:cNvPr id="299" name="image312.png" descr=""/>
        <xdr:cNvPicPr/>
      </xdr:nvPicPr>
      <xdr:blipFill>
        <a:blip r:embed="rId300"/>
        <a:stretch/>
      </xdr:blipFill>
      <xdr:spPr>
        <a:xfrm>
          <a:off x="73491120" y="18612000"/>
          <a:ext cx="352080" cy="199800"/>
        </a:xfrm>
        <a:prstGeom prst="rect">
          <a:avLst/>
        </a:prstGeom>
        <a:noFill/>
        <a:ln w="0">
          <a:noFill/>
        </a:ln>
      </xdr:spPr>
    </xdr:pic>
    <xdr:clientData/>
  </xdr:twoCellAnchor>
  <xdr:twoCellAnchor editAs="oneCell">
    <xdr:from>
      <xdr:col>75</xdr:col>
      <xdr:colOff>0</xdr:colOff>
      <xdr:row>38</xdr:row>
      <xdr:rowOff>0</xdr:rowOff>
    </xdr:from>
    <xdr:to>
      <xdr:col>75</xdr:col>
      <xdr:colOff>352080</xdr:colOff>
      <xdr:row>38</xdr:row>
      <xdr:rowOff>199800</xdr:rowOff>
    </xdr:to>
    <xdr:pic>
      <xdr:nvPicPr>
        <xdr:cNvPr id="300" name="image263.png" descr=""/>
        <xdr:cNvPicPr/>
      </xdr:nvPicPr>
      <xdr:blipFill>
        <a:blip r:embed="rId301"/>
        <a:stretch/>
      </xdr:blipFill>
      <xdr:spPr>
        <a:xfrm>
          <a:off x="75658320" y="18612000"/>
          <a:ext cx="352080" cy="199800"/>
        </a:xfrm>
        <a:prstGeom prst="rect">
          <a:avLst/>
        </a:prstGeom>
        <a:noFill/>
        <a:ln w="0">
          <a:noFill/>
        </a:ln>
      </xdr:spPr>
    </xdr:pic>
    <xdr:clientData/>
  </xdr:twoCellAnchor>
  <xdr:twoCellAnchor editAs="oneCell">
    <xdr:from>
      <xdr:col>76</xdr:col>
      <xdr:colOff>0</xdr:colOff>
      <xdr:row>38</xdr:row>
      <xdr:rowOff>0</xdr:rowOff>
    </xdr:from>
    <xdr:to>
      <xdr:col>76</xdr:col>
      <xdr:colOff>352080</xdr:colOff>
      <xdr:row>38</xdr:row>
      <xdr:rowOff>199800</xdr:rowOff>
    </xdr:to>
    <xdr:pic>
      <xdr:nvPicPr>
        <xdr:cNvPr id="301" name="image279.png" descr=""/>
        <xdr:cNvPicPr/>
      </xdr:nvPicPr>
      <xdr:blipFill>
        <a:blip r:embed="rId302"/>
        <a:stretch/>
      </xdr:blipFill>
      <xdr:spPr>
        <a:xfrm>
          <a:off x="77825520" y="18612000"/>
          <a:ext cx="352080" cy="199800"/>
        </a:xfrm>
        <a:prstGeom prst="rect">
          <a:avLst/>
        </a:prstGeom>
        <a:noFill/>
        <a:ln w="0">
          <a:noFill/>
        </a:ln>
      </xdr:spPr>
    </xdr:pic>
    <xdr:clientData/>
  </xdr:twoCellAnchor>
  <xdr:twoCellAnchor editAs="oneCell">
    <xdr:from>
      <xdr:col>77</xdr:col>
      <xdr:colOff>0</xdr:colOff>
      <xdr:row>38</xdr:row>
      <xdr:rowOff>0</xdr:rowOff>
    </xdr:from>
    <xdr:to>
      <xdr:col>77</xdr:col>
      <xdr:colOff>352080</xdr:colOff>
      <xdr:row>38</xdr:row>
      <xdr:rowOff>199800</xdr:rowOff>
    </xdr:to>
    <xdr:pic>
      <xdr:nvPicPr>
        <xdr:cNvPr id="302" name="image271.png" descr=""/>
        <xdr:cNvPicPr/>
      </xdr:nvPicPr>
      <xdr:blipFill>
        <a:blip r:embed="rId303"/>
        <a:stretch/>
      </xdr:blipFill>
      <xdr:spPr>
        <a:xfrm>
          <a:off x="79992720" y="18612000"/>
          <a:ext cx="352080" cy="199800"/>
        </a:xfrm>
        <a:prstGeom prst="rect">
          <a:avLst/>
        </a:prstGeom>
        <a:noFill/>
        <a:ln w="0">
          <a:noFill/>
        </a:ln>
      </xdr:spPr>
    </xdr:pic>
    <xdr:clientData/>
  </xdr:twoCellAnchor>
  <xdr:twoCellAnchor editAs="oneCell">
    <xdr:from>
      <xdr:col>78</xdr:col>
      <xdr:colOff>0</xdr:colOff>
      <xdr:row>38</xdr:row>
      <xdr:rowOff>0</xdr:rowOff>
    </xdr:from>
    <xdr:to>
      <xdr:col>78</xdr:col>
      <xdr:colOff>352080</xdr:colOff>
      <xdr:row>38</xdr:row>
      <xdr:rowOff>199800</xdr:rowOff>
    </xdr:to>
    <xdr:pic>
      <xdr:nvPicPr>
        <xdr:cNvPr id="303" name="image311.png" descr=""/>
        <xdr:cNvPicPr/>
      </xdr:nvPicPr>
      <xdr:blipFill>
        <a:blip r:embed="rId304"/>
        <a:stretch/>
      </xdr:blipFill>
      <xdr:spPr>
        <a:xfrm>
          <a:off x="82160280" y="18612000"/>
          <a:ext cx="352080" cy="199800"/>
        </a:xfrm>
        <a:prstGeom prst="rect">
          <a:avLst/>
        </a:prstGeom>
        <a:noFill/>
        <a:ln w="0">
          <a:noFill/>
        </a:ln>
      </xdr:spPr>
    </xdr:pic>
    <xdr:clientData/>
  </xdr:twoCellAnchor>
  <xdr:twoCellAnchor editAs="oneCell">
    <xdr:from>
      <xdr:col>79</xdr:col>
      <xdr:colOff>0</xdr:colOff>
      <xdr:row>38</xdr:row>
      <xdr:rowOff>0</xdr:rowOff>
    </xdr:from>
    <xdr:to>
      <xdr:col>79</xdr:col>
      <xdr:colOff>352080</xdr:colOff>
      <xdr:row>38</xdr:row>
      <xdr:rowOff>199800</xdr:rowOff>
    </xdr:to>
    <xdr:pic>
      <xdr:nvPicPr>
        <xdr:cNvPr id="304" name="image324.png" descr=""/>
        <xdr:cNvPicPr/>
      </xdr:nvPicPr>
      <xdr:blipFill>
        <a:blip r:embed="rId305"/>
        <a:stretch/>
      </xdr:blipFill>
      <xdr:spPr>
        <a:xfrm>
          <a:off x="84327480" y="18612000"/>
          <a:ext cx="352080" cy="199800"/>
        </a:xfrm>
        <a:prstGeom prst="rect">
          <a:avLst/>
        </a:prstGeom>
        <a:noFill/>
        <a:ln w="0">
          <a:noFill/>
        </a:ln>
      </xdr:spPr>
    </xdr:pic>
    <xdr:clientData/>
  </xdr:twoCellAnchor>
  <xdr:twoCellAnchor editAs="oneCell">
    <xdr:from>
      <xdr:col>72</xdr:col>
      <xdr:colOff>0</xdr:colOff>
      <xdr:row>39</xdr:row>
      <xdr:rowOff>0</xdr:rowOff>
    </xdr:from>
    <xdr:to>
      <xdr:col>72</xdr:col>
      <xdr:colOff>199800</xdr:colOff>
      <xdr:row>39</xdr:row>
      <xdr:rowOff>199800</xdr:rowOff>
    </xdr:to>
    <xdr:pic>
      <xdr:nvPicPr>
        <xdr:cNvPr id="305" name="image315.png" descr=""/>
        <xdr:cNvPicPr/>
      </xdr:nvPicPr>
      <xdr:blipFill>
        <a:blip r:embed="rId306"/>
        <a:stretch/>
      </xdr:blipFill>
      <xdr:spPr>
        <a:xfrm>
          <a:off x="69156720" y="18897480"/>
          <a:ext cx="199800" cy="199800"/>
        </a:xfrm>
        <a:prstGeom prst="rect">
          <a:avLst/>
        </a:prstGeom>
        <a:noFill/>
        <a:ln w="0">
          <a:noFill/>
        </a:ln>
      </xdr:spPr>
    </xdr:pic>
    <xdr:clientData/>
  </xdr:twoCellAnchor>
  <xdr:twoCellAnchor editAs="oneCell">
    <xdr:from>
      <xdr:col>73</xdr:col>
      <xdr:colOff>0</xdr:colOff>
      <xdr:row>39</xdr:row>
      <xdr:rowOff>0</xdr:rowOff>
    </xdr:from>
    <xdr:to>
      <xdr:col>73</xdr:col>
      <xdr:colOff>199800</xdr:colOff>
      <xdr:row>39</xdr:row>
      <xdr:rowOff>199800</xdr:rowOff>
    </xdr:to>
    <xdr:pic>
      <xdr:nvPicPr>
        <xdr:cNvPr id="306" name="image308.png" descr=""/>
        <xdr:cNvPicPr/>
      </xdr:nvPicPr>
      <xdr:blipFill>
        <a:blip r:embed="rId307"/>
        <a:stretch/>
      </xdr:blipFill>
      <xdr:spPr>
        <a:xfrm>
          <a:off x="71323920" y="18897480"/>
          <a:ext cx="199800" cy="199800"/>
        </a:xfrm>
        <a:prstGeom prst="rect">
          <a:avLst/>
        </a:prstGeom>
        <a:noFill/>
        <a:ln w="0">
          <a:noFill/>
        </a:ln>
      </xdr:spPr>
    </xdr:pic>
    <xdr:clientData/>
  </xdr:twoCellAnchor>
  <xdr:twoCellAnchor editAs="oneCell">
    <xdr:from>
      <xdr:col>74</xdr:col>
      <xdr:colOff>0</xdr:colOff>
      <xdr:row>39</xdr:row>
      <xdr:rowOff>0</xdr:rowOff>
    </xdr:from>
    <xdr:to>
      <xdr:col>74</xdr:col>
      <xdr:colOff>199800</xdr:colOff>
      <xdr:row>39</xdr:row>
      <xdr:rowOff>199800</xdr:rowOff>
    </xdr:to>
    <xdr:pic>
      <xdr:nvPicPr>
        <xdr:cNvPr id="307" name="image314.png" descr=""/>
        <xdr:cNvPicPr/>
      </xdr:nvPicPr>
      <xdr:blipFill>
        <a:blip r:embed="rId308"/>
        <a:stretch/>
      </xdr:blipFill>
      <xdr:spPr>
        <a:xfrm>
          <a:off x="73491120" y="18897480"/>
          <a:ext cx="199800" cy="199800"/>
        </a:xfrm>
        <a:prstGeom prst="rect">
          <a:avLst/>
        </a:prstGeom>
        <a:noFill/>
        <a:ln w="0">
          <a:noFill/>
        </a:ln>
      </xdr:spPr>
    </xdr:pic>
    <xdr:clientData/>
  </xdr:twoCellAnchor>
  <xdr:twoCellAnchor editAs="oneCell">
    <xdr:from>
      <xdr:col>75</xdr:col>
      <xdr:colOff>0</xdr:colOff>
      <xdr:row>39</xdr:row>
      <xdr:rowOff>0</xdr:rowOff>
    </xdr:from>
    <xdr:to>
      <xdr:col>75</xdr:col>
      <xdr:colOff>199800</xdr:colOff>
      <xdr:row>39</xdr:row>
      <xdr:rowOff>199800</xdr:rowOff>
    </xdr:to>
    <xdr:pic>
      <xdr:nvPicPr>
        <xdr:cNvPr id="308" name="image292.png" descr=""/>
        <xdr:cNvPicPr/>
      </xdr:nvPicPr>
      <xdr:blipFill>
        <a:blip r:embed="rId309"/>
        <a:stretch/>
      </xdr:blipFill>
      <xdr:spPr>
        <a:xfrm>
          <a:off x="75658320" y="18897480"/>
          <a:ext cx="199800" cy="199800"/>
        </a:xfrm>
        <a:prstGeom prst="rect">
          <a:avLst/>
        </a:prstGeom>
        <a:noFill/>
        <a:ln w="0">
          <a:noFill/>
        </a:ln>
      </xdr:spPr>
    </xdr:pic>
    <xdr:clientData/>
  </xdr:twoCellAnchor>
  <xdr:twoCellAnchor editAs="oneCell">
    <xdr:from>
      <xdr:col>76</xdr:col>
      <xdr:colOff>0</xdr:colOff>
      <xdr:row>39</xdr:row>
      <xdr:rowOff>0</xdr:rowOff>
    </xdr:from>
    <xdr:to>
      <xdr:col>76</xdr:col>
      <xdr:colOff>199800</xdr:colOff>
      <xdr:row>39</xdr:row>
      <xdr:rowOff>199800</xdr:rowOff>
    </xdr:to>
    <xdr:pic>
      <xdr:nvPicPr>
        <xdr:cNvPr id="309" name="image274.png" descr=""/>
        <xdr:cNvPicPr/>
      </xdr:nvPicPr>
      <xdr:blipFill>
        <a:blip r:embed="rId310"/>
        <a:stretch/>
      </xdr:blipFill>
      <xdr:spPr>
        <a:xfrm>
          <a:off x="77825520" y="18897480"/>
          <a:ext cx="199800" cy="199800"/>
        </a:xfrm>
        <a:prstGeom prst="rect">
          <a:avLst/>
        </a:prstGeom>
        <a:noFill/>
        <a:ln w="0">
          <a:noFill/>
        </a:ln>
      </xdr:spPr>
    </xdr:pic>
    <xdr:clientData/>
  </xdr:twoCellAnchor>
  <xdr:twoCellAnchor editAs="oneCell">
    <xdr:from>
      <xdr:col>77</xdr:col>
      <xdr:colOff>0</xdr:colOff>
      <xdr:row>39</xdr:row>
      <xdr:rowOff>0</xdr:rowOff>
    </xdr:from>
    <xdr:to>
      <xdr:col>77</xdr:col>
      <xdr:colOff>199800</xdr:colOff>
      <xdr:row>39</xdr:row>
      <xdr:rowOff>199800</xdr:rowOff>
    </xdr:to>
    <xdr:pic>
      <xdr:nvPicPr>
        <xdr:cNvPr id="310" name="image363.png" descr=""/>
        <xdr:cNvPicPr/>
      </xdr:nvPicPr>
      <xdr:blipFill>
        <a:blip r:embed="rId311"/>
        <a:stretch/>
      </xdr:blipFill>
      <xdr:spPr>
        <a:xfrm>
          <a:off x="79992720" y="18897480"/>
          <a:ext cx="199800" cy="199800"/>
        </a:xfrm>
        <a:prstGeom prst="rect">
          <a:avLst/>
        </a:prstGeom>
        <a:noFill/>
        <a:ln w="0">
          <a:noFill/>
        </a:ln>
      </xdr:spPr>
    </xdr:pic>
    <xdr:clientData/>
  </xdr:twoCellAnchor>
  <xdr:twoCellAnchor editAs="oneCell">
    <xdr:from>
      <xdr:col>78</xdr:col>
      <xdr:colOff>0</xdr:colOff>
      <xdr:row>39</xdr:row>
      <xdr:rowOff>0</xdr:rowOff>
    </xdr:from>
    <xdr:to>
      <xdr:col>78</xdr:col>
      <xdr:colOff>199800</xdr:colOff>
      <xdr:row>39</xdr:row>
      <xdr:rowOff>199800</xdr:rowOff>
    </xdr:to>
    <xdr:pic>
      <xdr:nvPicPr>
        <xdr:cNvPr id="311" name="image318.png" descr=""/>
        <xdr:cNvPicPr/>
      </xdr:nvPicPr>
      <xdr:blipFill>
        <a:blip r:embed="rId312"/>
        <a:stretch/>
      </xdr:blipFill>
      <xdr:spPr>
        <a:xfrm>
          <a:off x="82160280" y="18897480"/>
          <a:ext cx="199800" cy="199800"/>
        </a:xfrm>
        <a:prstGeom prst="rect">
          <a:avLst/>
        </a:prstGeom>
        <a:noFill/>
        <a:ln w="0">
          <a:noFill/>
        </a:ln>
      </xdr:spPr>
    </xdr:pic>
    <xdr:clientData/>
  </xdr:twoCellAnchor>
  <xdr:twoCellAnchor editAs="oneCell">
    <xdr:from>
      <xdr:col>79</xdr:col>
      <xdr:colOff>0</xdr:colOff>
      <xdr:row>39</xdr:row>
      <xdr:rowOff>0</xdr:rowOff>
    </xdr:from>
    <xdr:to>
      <xdr:col>79</xdr:col>
      <xdr:colOff>199800</xdr:colOff>
      <xdr:row>39</xdr:row>
      <xdr:rowOff>199800</xdr:rowOff>
    </xdr:to>
    <xdr:pic>
      <xdr:nvPicPr>
        <xdr:cNvPr id="312" name="image286.png" descr=""/>
        <xdr:cNvPicPr/>
      </xdr:nvPicPr>
      <xdr:blipFill>
        <a:blip r:embed="rId313"/>
        <a:stretch/>
      </xdr:blipFill>
      <xdr:spPr>
        <a:xfrm>
          <a:off x="84327480" y="18897480"/>
          <a:ext cx="199800" cy="199800"/>
        </a:xfrm>
        <a:prstGeom prst="rect">
          <a:avLst/>
        </a:prstGeom>
        <a:noFill/>
        <a:ln w="0">
          <a:noFill/>
        </a:ln>
      </xdr:spPr>
    </xdr:pic>
    <xdr:clientData/>
  </xdr:twoCellAnchor>
  <xdr:twoCellAnchor editAs="oneCell">
    <xdr:from>
      <xdr:col>72</xdr:col>
      <xdr:colOff>0</xdr:colOff>
      <xdr:row>40</xdr:row>
      <xdr:rowOff>0</xdr:rowOff>
    </xdr:from>
    <xdr:to>
      <xdr:col>72</xdr:col>
      <xdr:colOff>1847520</xdr:colOff>
      <xdr:row>40</xdr:row>
      <xdr:rowOff>1819080</xdr:rowOff>
    </xdr:to>
    <xdr:pic>
      <xdr:nvPicPr>
        <xdr:cNvPr id="313" name="image332.png" descr=""/>
        <xdr:cNvPicPr/>
      </xdr:nvPicPr>
      <xdr:blipFill>
        <a:blip r:embed="rId314"/>
        <a:stretch/>
      </xdr:blipFill>
      <xdr:spPr>
        <a:xfrm>
          <a:off x="69156720" y="19183320"/>
          <a:ext cx="1847520" cy="1819080"/>
        </a:xfrm>
        <a:prstGeom prst="rect">
          <a:avLst/>
        </a:prstGeom>
        <a:noFill/>
        <a:ln w="0">
          <a:noFill/>
        </a:ln>
      </xdr:spPr>
    </xdr:pic>
    <xdr:clientData/>
  </xdr:twoCellAnchor>
  <xdr:twoCellAnchor editAs="oneCell">
    <xdr:from>
      <xdr:col>73</xdr:col>
      <xdr:colOff>0</xdr:colOff>
      <xdr:row>40</xdr:row>
      <xdr:rowOff>0</xdr:rowOff>
    </xdr:from>
    <xdr:to>
      <xdr:col>73</xdr:col>
      <xdr:colOff>1847520</xdr:colOff>
      <xdr:row>40</xdr:row>
      <xdr:rowOff>1819080</xdr:rowOff>
    </xdr:to>
    <xdr:pic>
      <xdr:nvPicPr>
        <xdr:cNvPr id="314" name="image278.png" descr=""/>
        <xdr:cNvPicPr/>
      </xdr:nvPicPr>
      <xdr:blipFill>
        <a:blip r:embed="rId315"/>
        <a:stretch/>
      </xdr:blipFill>
      <xdr:spPr>
        <a:xfrm>
          <a:off x="71323920" y="19183320"/>
          <a:ext cx="1847520" cy="1819080"/>
        </a:xfrm>
        <a:prstGeom prst="rect">
          <a:avLst/>
        </a:prstGeom>
        <a:noFill/>
        <a:ln w="0">
          <a:noFill/>
        </a:ln>
      </xdr:spPr>
    </xdr:pic>
    <xdr:clientData/>
  </xdr:twoCellAnchor>
  <xdr:twoCellAnchor editAs="oneCell">
    <xdr:from>
      <xdr:col>74</xdr:col>
      <xdr:colOff>0</xdr:colOff>
      <xdr:row>40</xdr:row>
      <xdr:rowOff>0</xdr:rowOff>
    </xdr:from>
    <xdr:to>
      <xdr:col>74</xdr:col>
      <xdr:colOff>1847520</xdr:colOff>
      <xdr:row>40</xdr:row>
      <xdr:rowOff>1819080</xdr:rowOff>
    </xdr:to>
    <xdr:pic>
      <xdr:nvPicPr>
        <xdr:cNvPr id="315" name="image325.png" descr=""/>
        <xdr:cNvPicPr/>
      </xdr:nvPicPr>
      <xdr:blipFill>
        <a:blip r:embed="rId316"/>
        <a:stretch/>
      </xdr:blipFill>
      <xdr:spPr>
        <a:xfrm>
          <a:off x="73491120" y="19183320"/>
          <a:ext cx="1847520" cy="1819080"/>
        </a:xfrm>
        <a:prstGeom prst="rect">
          <a:avLst/>
        </a:prstGeom>
        <a:noFill/>
        <a:ln w="0">
          <a:noFill/>
        </a:ln>
      </xdr:spPr>
    </xdr:pic>
    <xdr:clientData/>
  </xdr:twoCellAnchor>
  <xdr:twoCellAnchor editAs="oneCell">
    <xdr:from>
      <xdr:col>75</xdr:col>
      <xdr:colOff>0</xdr:colOff>
      <xdr:row>40</xdr:row>
      <xdr:rowOff>0</xdr:rowOff>
    </xdr:from>
    <xdr:to>
      <xdr:col>75</xdr:col>
      <xdr:colOff>1847520</xdr:colOff>
      <xdr:row>40</xdr:row>
      <xdr:rowOff>1819080</xdr:rowOff>
    </xdr:to>
    <xdr:pic>
      <xdr:nvPicPr>
        <xdr:cNvPr id="316" name="image326.png" descr=""/>
        <xdr:cNvPicPr/>
      </xdr:nvPicPr>
      <xdr:blipFill>
        <a:blip r:embed="rId317"/>
        <a:stretch/>
      </xdr:blipFill>
      <xdr:spPr>
        <a:xfrm>
          <a:off x="75658320" y="19183320"/>
          <a:ext cx="1847520" cy="1819080"/>
        </a:xfrm>
        <a:prstGeom prst="rect">
          <a:avLst/>
        </a:prstGeom>
        <a:noFill/>
        <a:ln w="0">
          <a:noFill/>
        </a:ln>
      </xdr:spPr>
    </xdr:pic>
    <xdr:clientData/>
  </xdr:twoCellAnchor>
  <xdr:twoCellAnchor editAs="oneCell">
    <xdr:from>
      <xdr:col>76</xdr:col>
      <xdr:colOff>0</xdr:colOff>
      <xdr:row>40</xdr:row>
      <xdr:rowOff>0</xdr:rowOff>
    </xdr:from>
    <xdr:to>
      <xdr:col>76</xdr:col>
      <xdr:colOff>1847520</xdr:colOff>
      <xdr:row>40</xdr:row>
      <xdr:rowOff>1819080</xdr:rowOff>
    </xdr:to>
    <xdr:pic>
      <xdr:nvPicPr>
        <xdr:cNvPr id="317" name="image333.png" descr=""/>
        <xdr:cNvPicPr/>
      </xdr:nvPicPr>
      <xdr:blipFill>
        <a:blip r:embed="rId318"/>
        <a:stretch/>
      </xdr:blipFill>
      <xdr:spPr>
        <a:xfrm>
          <a:off x="77825520" y="19183320"/>
          <a:ext cx="1847520" cy="1819080"/>
        </a:xfrm>
        <a:prstGeom prst="rect">
          <a:avLst/>
        </a:prstGeom>
        <a:noFill/>
        <a:ln w="0">
          <a:noFill/>
        </a:ln>
      </xdr:spPr>
    </xdr:pic>
    <xdr:clientData/>
  </xdr:twoCellAnchor>
  <xdr:twoCellAnchor editAs="oneCell">
    <xdr:from>
      <xdr:col>77</xdr:col>
      <xdr:colOff>0</xdr:colOff>
      <xdr:row>40</xdr:row>
      <xdr:rowOff>0</xdr:rowOff>
    </xdr:from>
    <xdr:to>
      <xdr:col>77</xdr:col>
      <xdr:colOff>1847520</xdr:colOff>
      <xdr:row>40</xdr:row>
      <xdr:rowOff>1819080</xdr:rowOff>
    </xdr:to>
    <xdr:pic>
      <xdr:nvPicPr>
        <xdr:cNvPr id="318" name="image334.png" descr=""/>
        <xdr:cNvPicPr/>
      </xdr:nvPicPr>
      <xdr:blipFill>
        <a:blip r:embed="rId319"/>
        <a:stretch/>
      </xdr:blipFill>
      <xdr:spPr>
        <a:xfrm>
          <a:off x="79992720" y="19183320"/>
          <a:ext cx="1847520" cy="1819080"/>
        </a:xfrm>
        <a:prstGeom prst="rect">
          <a:avLst/>
        </a:prstGeom>
        <a:noFill/>
        <a:ln w="0">
          <a:noFill/>
        </a:ln>
      </xdr:spPr>
    </xdr:pic>
    <xdr:clientData/>
  </xdr:twoCellAnchor>
  <xdr:twoCellAnchor editAs="oneCell">
    <xdr:from>
      <xdr:col>78</xdr:col>
      <xdr:colOff>0</xdr:colOff>
      <xdr:row>40</xdr:row>
      <xdr:rowOff>0</xdr:rowOff>
    </xdr:from>
    <xdr:to>
      <xdr:col>78</xdr:col>
      <xdr:colOff>1847520</xdr:colOff>
      <xdr:row>40</xdr:row>
      <xdr:rowOff>1819080</xdr:rowOff>
    </xdr:to>
    <xdr:pic>
      <xdr:nvPicPr>
        <xdr:cNvPr id="319" name="image283.png" descr=""/>
        <xdr:cNvPicPr/>
      </xdr:nvPicPr>
      <xdr:blipFill>
        <a:blip r:embed="rId320"/>
        <a:stretch/>
      </xdr:blipFill>
      <xdr:spPr>
        <a:xfrm>
          <a:off x="82160280" y="19183320"/>
          <a:ext cx="1847520" cy="1819080"/>
        </a:xfrm>
        <a:prstGeom prst="rect">
          <a:avLst/>
        </a:prstGeom>
        <a:noFill/>
        <a:ln w="0">
          <a:noFill/>
        </a:ln>
      </xdr:spPr>
    </xdr:pic>
    <xdr:clientData/>
  </xdr:twoCellAnchor>
  <xdr:twoCellAnchor editAs="oneCell">
    <xdr:from>
      <xdr:col>79</xdr:col>
      <xdr:colOff>0</xdr:colOff>
      <xdr:row>40</xdr:row>
      <xdr:rowOff>0</xdr:rowOff>
    </xdr:from>
    <xdr:to>
      <xdr:col>79</xdr:col>
      <xdr:colOff>1847520</xdr:colOff>
      <xdr:row>40</xdr:row>
      <xdr:rowOff>1819080</xdr:rowOff>
    </xdr:to>
    <xdr:pic>
      <xdr:nvPicPr>
        <xdr:cNvPr id="320" name="image297.png" descr=""/>
        <xdr:cNvPicPr/>
      </xdr:nvPicPr>
      <xdr:blipFill>
        <a:blip r:embed="rId321"/>
        <a:stretch/>
      </xdr:blipFill>
      <xdr:spPr>
        <a:xfrm>
          <a:off x="84327480" y="19183320"/>
          <a:ext cx="1847520" cy="1819080"/>
        </a:xfrm>
        <a:prstGeom prst="rect">
          <a:avLst/>
        </a:prstGeom>
        <a:noFill/>
        <a:ln w="0">
          <a:noFill/>
        </a:ln>
      </xdr:spPr>
    </xdr:pic>
    <xdr:clientData/>
  </xdr:twoCellAnchor>
  <xdr:twoCellAnchor editAs="oneCell">
    <xdr:from>
      <xdr:col>72</xdr:col>
      <xdr:colOff>0</xdr:colOff>
      <xdr:row>41</xdr:row>
      <xdr:rowOff>0</xdr:rowOff>
    </xdr:from>
    <xdr:to>
      <xdr:col>72</xdr:col>
      <xdr:colOff>180720</xdr:colOff>
      <xdr:row>41</xdr:row>
      <xdr:rowOff>199800</xdr:rowOff>
    </xdr:to>
    <xdr:pic>
      <xdr:nvPicPr>
        <xdr:cNvPr id="321" name="image351.png" descr=""/>
        <xdr:cNvPicPr/>
      </xdr:nvPicPr>
      <xdr:blipFill>
        <a:blip r:embed="rId322"/>
        <a:stretch/>
      </xdr:blipFill>
      <xdr:spPr>
        <a:xfrm>
          <a:off x="69156720" y="21002760"/>
          <a:ext cx="180720" cy="199800"/>
        </a:xfrm>
        <a:prstGeom prst="rect">
          <a:avLst/>
        </a:prstGeom>
        <a:noFill/>
        <a:ln w="0">
          <a:noFill/>
        </a:ln>
      </xdr:spPr>
    </xdr:pic>
    <xdr:clientData/>
  </xdr:twoCellAnchor>
  <xdr:twoCellAnchor editAs="oneCell">
    <xdr:from>
      <xdr:col>73</xdr:col>
      <xdr:colOff>0</xdr:colOff>
      <xdr:row>41</xdr:row>
      <xdr:rowOff>0</xdr:rowOff>
    </xdr:from>
    <xdr:to>
      <xdr:col>73</xdr:col>
      <xdr:colOff>180720</xdr:colOff>
      <xdr:row>41</xdr:row>
      <xdr:rowOff>199800</xdr:rowOff>
    </xdr:to>
    <xdr:pic>
      <xdr:nvPicPr>
        <xdr:cNvPr id="322" name="image427.png" descr=""/>
        <xdr:cNvPicPr/>
      </xdr:nvPicPr>
      <xdr:blipFill>
        <a:blip r:embed="rId323"/>
        <a:stretch/>
      </xdr:blipFill>
      <xdr:spPr>
        <a:xfrm>
          <a:off x="71323920" y="21002760"/>
          <a:ext cx="180720" cy="199800"/>
        </a:xfrm>
        <a:prstGeom prst="rect">
          <a:avLst/>
        </a:prstGeom>
        <a:noFill/>
        <a:ln w="0">
          <a:noFill/>
        </a:ln>
      </xdr:spPr>
    </xdr:pic>
    <xdr:clientData/>
  </xdr:twoCellAnchor>
  <xdr:twoCellAnchor editAs="oneCell">
    <xdr:from>
      <xdr:col>74</xdr:col>
      <xdr:colOff>0</xdr:colOff>
      <xdr:row>41</xdr:row>
      <xdr:rowOff>0</xdr:rowOff>
    </xdr:from>
    <xdr:to>
      <xdr:col>74</xdr:col>
      <xdr:colOff>180720</xdr:colOff>
      <xdr:row>41</xdr:row>
      <xdr:rowOff>199800</xdr:rowOff>
    </xdr:to>
    <xdr:pic>
      <xdr:nvPicPr>
        <xdr:cNvPr id="323" name="image288.png" descr=""/>
        <xdr:cNvPicPr/>
      </xdr:nvPicPr>
      <xdr:blipFill>
        <a:blip r:embed="rId324"/>
        <a:stretch/>
      </xdr:blipFill>
      <xdr:spPr>
        <a:xfrm>
          <a:off x="73491120" y="21002760"/>
          <a:ext cx="180720" cy="199800"/>
        </a:xfrm>
        <a:prstGeom prst="rect">
          <a:avLst/>
        </a:prstGeom>
        <a:noFill/>
        <a:ln w="0">
          <a:noFill/>
        </a:ln>
      </xdr:spPr>
    </xdr:pic>
    <xdr:clientData/>
  </xdr:twoCellAnchor>
  <xdr:twoCellAnchor editAs="oneCell">
    <xdr:from>
      <xdr:col>75</xdr:col>
      <xdr:colOff>0</xdr:colOff>
      <xdr:row>41</xdr:row>
      <xdr:rowOff>0</xdr:rowOff>
    </xdr:from>
    <xdr:to>
      <xdr:col>75</xdr:col>
      <xdr:colOff>180720</xdr:colOff>
      <xdr:row>41</xdr:row>
      <xdr:rowOff>199800</xdr:rowOff>
    </xdr:to>
    <xdr:pic>
      <xdr:nvPicPr>
        <xdr:cNvPr id="324" name="image280.png" descr=""/>
        <xdr:cNvPicPr/>
      </xdr:nvPicPr>
      <xdr:blipFill>
        <a:blip r:embed="rId325"/>
        <a:stretch/>
      </xdr:blipFill>
      <xdr:spPr>
        <a:xfrm>
          <a:off x="75658320" y="21002760"/>
          <a:ext cx="180720" cy="199800"/>
        </a:xfrm>
        <a:prstGeom prst="rect">
          <a:avLst/>
        </a:prstGeom>
        <a:noFill/>
        <a:ln w="0">
          <a:noFill/>
        </a:ln>
      </xdr:spPr>
    </xdr:pic>
    <xdr:clientData/>
  </xdr:twoCellAnchor>
  <xdr:twoCellAnchor editAs="oneCell">
    <xdr:from>
      <xdr:col>76</xdr:col>
      <xdr:colOff>0</xdr:colOff>
      <xdr:row>41</xdr:row>
      <xdr:rowOff>0</xdr:rowOff>
    </xdr:from>
    <xdr:to>
      <xdr:col>76</xdr:col>
      <xdr:colOff>180720</xdr:colOff>
      <xdr:row>41</xdr:row>
      <xdr:rowOff>199800</xdr:rowOff>
    </xdr:to>
    <xdr:pic>
      <xdr:nvPicPr>
        <xdr:cNvPr id="325" name="image342.png" descr=""/>
        <xdr:cNvPicPr/>
      </xdr:nvPicPr>
      <xdr:blipFill>
        <a:blip r:embed="rId326"/>
        <a:stretch/>
      </xdr:blipFill>
      <xdr:spPr>
        <a:xfrm>
          <a:off x="77825520" y="21002760"/>
          <a:ext cx="180720" cy="199800"/>
        </a:xfrm>
        <a:prstGeom prst="rect">
          <a:avLst/>
        </a:prstGeom>
        <a:noFill/>
        <a:ln w="0">
          <a:noFill/>
        </a:ln>
      </xdr:spPr>
    </xdr:pic>
    <xdr:clientData/>
  </xdr:twoCellAnchor>
  <xdr:twoCellAnchor editAs="oneCell">
    <xdr:from>
      <xdr:col>77</xdr:col>
      <xdr:colOff>0</xdr:colOff>
      <xdr:row>41</xdr:row>
      <xdr:rowOff>0</xdr:rowOff>
    </xdr:from>
    <xdr:to>
      <xdr:col>77</xdr:col>
      <xdr:colOff>180720</xdr:colOff>
      <xdr:row>41</xdr:row>
      <xdr:rowOff>199800</xdr:rowOff>
    </xdr:to>
    <xdr:pic>
      <xdr:nvPicPr>
        <xdr:cNvPr id="326" name="image287.png" descr=""/>
        <xdr:cNvPicPr/>
      </xdr:nvPicPr>
      <xdr:blipFill>
        <a:blip r:embed="rId327"/>
        <a:stretch/>
      </xdr:blipFill>
      <xdr:spPr>
        <a:xfrm>
          <a:off x="79992720" y="21002760"/>
          <a:ext cx="180720" cy="199800"/>
        </a:xfrm>
        <a:prstGeom prst="rect">
          <a:avLst/>
        </a:prstGeom>
        <a:noFill/>
        <a:ln w="0">
          <a:noFill/>
        </a:ln>
      </xdr:spPr>
    </xdr:pic>
    <xdr:clientData/>
  </xdr:twoCellAnchor>
  <xdr:twoCellAnchor editAs="oneCell">
    <xdr:from>
      <xdr:col>78</xdr:col>
      <xdr:colOff>0</xdr:colOff>
      <xdr:row>41</xdr:row>
      <xdr:rowOff>0</xdr:rowOff>
    </xdr:from>
    <xdr:to>
      <xdr:col>78</xdr:col>
      <xdr:colOff>180720</xdr:colOff>
      <xdr:row>41</xdr:row>
      <xdr:rowOff>199800</xdr:rowOff>
    </xdr:to>
    <xdr:pic>
      <xdr:nvPicPr>
        <xdr:cNvPr id="327" name="image354.png" descr=""/>
        <xdr:cNvPicPr/>
      </xdr:nvPicPr>
      <xdr:blipFill>
        <a:blip r:embed="rId328"/>
        <a:stretch/>
      </xdr:blipFill>
      <xdr:spPr>
        <a:xfrm>
          <a:off x="82160280" y="21002760"/>
          <a:ext cx="180720" cy="199800"/>
        </a:xfrm>
        <a:prstGeom prst="rect">
          <a:avLst/>
        </a:prstGeom>
        <a:noFill/>
        <a:ln w="0">
          <a:noFill/>
        </a:ln>
      </xdr:spPr>
    </xdr:pic>
    <xdr:clientData/>
  </xdr:twoCellAnchor>
  <xdr:twoCellAnchor editAs="oneCell">
    <xdr:from>
      <xdr:col>79</xdr:col>
      <xdr:colOff>0</xdr:colOff>
      <xdr:row>41</xdr:row>
      <xdr:rowOff>0</xdr:rowOff>
    </xdr:from>
    <xdr:to>
      <xdr:col>79</xdr:col>
      <xdr:colOff>180720</xdr:colOff>
      <xdr:row>41</xdr:row>
      <xdr:rowOff>199800</xdr:rowOff>
    </xdr:to>
    <xdr:pic>
      <xdr:nvPicPr>
        <xdr:cNvPr id="328" name="image386.png" descr=""/>
        <xdr:cNvPicPr/>
      </xdr:nvPicPr>
      <xdr:blipFill>
        <a:blip r:embed="rId329"/>
        <a:stretch/>
      </xdr:blipFill>
      <xdr:spPr>
        <a:xfrm>
          <a:off x="84327480" y="21002760"/>
          <a:ext cx="180720" cy="199800"/>
        </a:xfrm>
        <a:prstGeom prst="rect">
          <a:avLst/>
        </a:prstGeom>
        <a:noFill/>
        <a:ln w="0">
          <a:noFill/>
        </a:ln>
      </xdr:spPr>
    </xdr:pic>
    <xdr:clientData/>
  </xdr:twoCellAnchor>
  <xdr:twoCellAnchor editAs="oneCell">
    <xdr:from>
      <xdr:col>72</xdr:col>
      <xdr:colOff>0</xdr:colOff>
      <xdr:row>42</xdr:row>
      <xdr:rowOff>0</xdr:rowOff>
    </xdr:from>
    <xdr:to>
      <xdr:col>72</xdr:col>
      <xdr:colOff>209160</xdr:colOff>
      <xdr:row>42</xdr:row>
      <xdr:rowOff>199800</xdr:rowOff>
    </xdr:to>
    <xdr:pic>
      <xdr:nvPicPr>
        <xdr:cNvPr id="329" name="image339.png" descr=""/>
        <xdr:cNvPicPr/>
      </xdr:nvPicPr>
      <xdr:blipFill>
        <a:blip r:embed="rId330"/>
        <a:stretch/>
      </xdr:blipFill>
      <xdr:spPr>
        <a:xfrm>
          <a:off x="69156720" y="21288240"/>
          <a:ext cx="209160" cy="199800"/>
        </a:xfrm>
        <a:prstGeom prst="rect">
          <a:avLst/>
        </a:prstGeom>
        <a:noFill/>
        <a:ln w="0">
          <a:noFill/>
        </a:ln>
      </xdr:spPr>
    </xdr:pic>
    <xdr:clientData/>
  </xdr:twoCellAnchor>
  <xdr:twoCellAnchor editAs="oneCell">
    <xdr:from>
      <xdr:col>73</xdr:col>
      <xdr:colOff>0</xdr:colOff>
      <xdr:row>42</xdr:row>
      <xdr:rowOff>0</xdr:rowOff>
    </xdr:from>
    <xdr:to>
      <xdr:col>73</xdr:col>
      <xdr:colOff>209160</xdr:colOff>
      <xdr:row>42</xdr:row>
      <xdr:rowOff>199800</xdr:rowOff>
    </xdr:to>
    <xdr:pic>
      <xdr:nvPicPr>
        <xdr:cNvPr id="330" name="image295.png" descr=""/>
        <xdr:cNvPicPr/>
      </xdr:nvPicPr>
      <xdr:blipFill>
        <a:blip r:embed="rId331"/>
        <a:stretch/>
      </xdr:blipFill>
      <xdr:spPr>
        <a:xfrm>
          <a:off x="71323920" y="21288240"/>
          <a:ext cx="209160" cy="199800"/>
        </a:xfrm>
        <a:prstGeom prst="rect">
          <a:avLst/>
        </a:prstGeom>
        <a:noFill/>
        <a:ln w="0">
          <a:noFill/>
        </a:ln>
      </xdr:spPr>
    </xdr:pic>
    <xdr:clientData/>
  </xdr:twoCellAnchor>
  <xdr:twoCellAnchor editAs="oneCell">
    <xdr:from>
      <xdr:col>74</xdr:col>
      <xdr:colOff>0</xdr:colOff>
      <xdr:row>42</xdr:row>
      <xdr:rowOff>0</xdr:rowOff>
    </xdr:from>
    <xdr:to>
      <xdr:col>74</xdr:col>
      <xdr:colOff>209160</xdr:colOff>
      <xdr:row>42</xdr:row>
      <xdr:rowOff>199800</xdr:rowOff>
    </xdr:to>
    <xdr:pic>
      <xdr:nvPicPr>
        <xdr:cNvPr id="331" name="image337.png" descr=""/>
        <xdr:cNvPicPr/>
      </xdr:nvPicPr>
      <xdr:blipFill>
        <a:blip r:embed="rId332"/>
        <a:stretch/>
      </xdr:blipFill>
      <xdr:spPr>
        <a:xfrm>
          <a:off x="73491120" y="21288240"/>
          <a:ext cx="209160" cy="199800"/>
        </a:xfrm>
        <a:prstGeom prst="rect">
          <a:avLst/>
        </a:prstGeom>
        <a:noFill/>
        <a:ln w="0">
          <a:noFill/>
        </a:ln>
      </xdr:spPr>
    </xdr:pic>
    <xdr:clientData/>
  </xdr:twoCellAnchor>
  <xdr:twoCellAnchor editAs="oneCell">
    <xdr:from>
      <xdr:col>75</xdr:col>
      <xdr:colOff>0</xdr:colOff>
      <xdr:row>42</xdr:row>
      <xdr:rowOff>0</xdr:rowOff>
    </xdr:from>
    <xdr:to>
      <xdr:col>75</xdr:col>
      <xdr:colOff>209160</xdr:colOff>
      <xdr:row>42</xdr:row>
      <xdr:rowOff>199800</xdr:rowOff>
    </xdr:to>
    <xdr:pic>
      <xdr:nvPicPr>
        <xdr:cNvPr id="332" name="image336.png" descr=""/>
        <xdr:cNvPicPr/>
      </xdr:nvPicPr>
      <xdr:blipFill>
        <a:blip r:embed="rId333"/>
        <a:stretch/>
      </xdr:blipFill>
      <xdr:spPr>
        <a:xfrm>
          <a:off x="75658320" y="21288240"/>
          <a:ext cx="209160" cy="199800"/>
        </a:xfrm>
        <a:prstGeom prst="rect">
          <a:avLst/>
        </a:prstGeom>
        <a:noFill/>
        <a:ln w="0">
          <a:noFill/>
        </a:ln>
      </xdr:spPr>
    </xdr:pic>
    <xdr:clientData/>
  </xdr:twoCellAnchor>
  <xdr:twoCellAnchor editAs="oneCell">
    <xdr:from>
      <xdr:col>76</xdr:col>
      <xdr:colOff>0</xdr:colOff>
      <xdr:row>42</xdr:row>
      <xdr:rowOff>0</xdr:rowOff>
    </xdr:from>
    <xdr:to>
      <xdr:col>76</xdr:col>
      <xdr:colOff>209160</xdr:colOff>
      <xdr:row>42</xdr:row>
      <xdr:rowOff>199800</xdr:rowOff>
    </xdr:to>
    <xdr:pic>
      <xdr:nvPicPr>
        <xdr:cNvPr id="333" name="image347.png" descr=""/>
        <xdr:cNvPicPr/>
      </xdr:nvPicPr>
      <xdr:blipFill>
        <a:blip r:embed="rId334"/>
        <a:stretch/>
      </xdr:blipFill>
      <xdr:spPr>
        <a:xfrm>
          <a:off x="77825520" y="21288240"/>
          <a:ext cx="209160" cy="199800"/>
        </a:xfrm>
        <a:prstGeom prst="rect">
          <a:avLst/>
        </a:prstGeom>
        <a:noFill/>
        <a:ln w="0">
          <a:noFill/>
        </a:ln>
      </xdr:spPr>
    </xdr:pic>
    <xdr:clientData/>
  </xdr:twoCellAnchor>
  <xdr:twoCellAnchor editAs="oneCell">
    <xdr:from>
      <xdr:col>77</xdr:col>
      <xdr:colOff>0</xdr:colOff>
      <xdr:row>42</xdr:row>
      <xdr:rowOff>0</xdr:rowOff>
    </xdr:from>
    <xdr:to>
      <xdr:col>77</xdr:col>
      <xdr:colOff>209160</xdr:colOff>
      <xdr:row>42</xdr:row>
      <xdr:rowOff>199800</xdr:rowOff>
    </xdr:to>
    <xdr:pic>
      <xdr:nvPicPr>
        <xdr:cNvPr id="334" name="image349.png" descr=""/>
        <xdr:cNvPicPr/>
      </xdr:nvPicPr>
      <xdr:blipFill>
        <a:blip r:embed="rId335"/>
        <a:stretch/>
      </xdr:blipFill>
      <xdr:spPr>
        <a:xfrm>
          <a:off x="79992720" y="21288240"/>
          <a:ext cx="209160" cy="199800"/>
        </a:xfrm>
        <a:prstGeom prst="rect">
          <a:avLst/>
        </a:prstGeom>
        <a:noFill/>
        <a:ln w="0">
          <a:noFill/>
        </a:ln>
      </xdr:spPr>
    </xdr:pic>
    <xdr:clientData/>
  </xdr:twoCellAnchor>
  <xdr:twoCellAnchor editAs="oneCell">
    <xdr:from>
      <xdr:col>78</xdr:col>
      <xdr:colOff>0</xdr:colOff>
      <xdr:row>42</xdr:row>
      <xdr:rowOff>0</xdr:rowOff>
    </xdr:from>
    <xdr:to>
      <xdr:col>78</xdr:col>
      <xdr:colOff>209160</xdr:colOff>
      <xdr:row>42</xdr:row>
      <xdr:rowOff>199800</xdr:rowOff>
    </xdr:to>
    <xdr:pic>
      <xdr:nvPicPr>
        <xdr:cNvPr id="335" name="image359.png" descr=""/>
        <xdr:cNvPicPr/>
      </xdr:nvPicPr>
      <xdr:blipFill>
        <a:blip r:embed="rId336"/>
        <a:stretch/>
      </xdr:blipFill>
      <xdr:spPr>
        <a:xfrm>
          <a:off x="82160280" y="21288240"/>
          <a:ext cx="209160" cy="199800"/>
        </a:xfrm>
        <a:prstGeom prst="rect">
          <a:avLst/>
        </a:prstGeom>
        <a:noFill/>
        <a:ln w="0">
          <a:noFill/>
        </a:ln>
      </xdr:spPr>
    </xdr:pic>
    <xdr:clientData/>
  </xdr:twoCellAnchor>
  <xdr:twoCellAnchor editAs="oneCell">
    <xdr:from>
      <xdr:col>79</xdr:col>
      <xdr:colOff>0</xdr:colOff>
      <xdr:row>42</xdr:row>
      <xdr:rowOff>0</xdr:rowOff>
    </xdr:from>
    <xdr:to>
      <xdr:col>79</xdr:col>
      <xdr:colOff>209160</xdr:colOff>
      <xdr:row>42</xdr:row>
      <xdr:rowOff>199800</xdr:rowOff>
    </xdr:to>
    <xdr:pic>
      <xdr:nvPicPr>
        <xdr:cNvPr id="336" name="image341.png" descr=""/>
        <xdr:cNvPicPr/>
      </xdr:nvPicPr>
      <xdr:blipFill>
        <a:blip r:embed="rId337"/>
        <a:stretch/>
      </xdr:blipFill>
      <xdr:spPr>
        <a:xfrm>
          <a:off x="84327480" y="21288240"/>
          <a:ext cx="209160" cy="199800"/>
        </a:xfrm>
        <a:prstGeom prst="rect">
          <a:avLst/>
        </a:prstGeom>
        <a:noFill/>
        <a:ln w="0">
          <a:noFill/>
        </a:ln>
      </xdr:spPr>
    </xdr:pic>
    <xdr:clientData/>
  </xdr:twoCellAnchor>
  <xdr:twoCellAnchor editAs="oneCell">
    <xdr:from>
      <xdr:col>72</xdr:col>
      <xdr:colOff>0</xdr:colOff>
      <xdr:row>43</xdr:row>
      <xdr:rowOff>0</xdr:rowOff>
    </xdr:from>
    <xdr:to>
      <xdr:col>73</xdr:col>
      <xdr:colOff>175680</xdr:colOff>
      <xdr:row>43</xdr:row>
      <xdr:rowOff>1771200</xdr:rowOff>
    </xdr:to>
    <xdr:pic>
      <xdr:nvPicPr>
        <xdr:cNvPr id="337" name="image307.png" descr=""/>
        <xdr:cNvPicPr/>
      </xdr:nvPicPr>
      <xdr:blipFill>
        <a:blip r:embed="rId338"/>
        <a:stretch/>
      </xdr:blipFill>
      <xdr:spPr>
        <a:xfrm>
          <a:off x="69156720" y="21574080"/>
          <a:ext cx="2342880" cy="1771200"/>
        </a:xfrm>
        <a:prstGeom prst="rect">
          <a:avLst/>
        </a:prstGeom>
        <a:noFill/>
        <a:ln w="0">
          <a:noFill/>
        </a:ln>
      </xdr:spPr>
    </xdr:pic>
    <xdr:clientData/>
  </xdr:twoCellAnchor>
  <xdr:twoCellAnchor editAs="oneCell">
    <xdr:from>
      <xdr:col>73</xdr:col>
      <xdr:colOff>0</xdr:colOff>
      <xdr:row>43</xdr:row>
      <xdr:rowOff>0</xdr:rowOff>
    </xdr:from>
    <xdr:to>
      <xdr:col>74</xdr:col>
      <xdr:colOff>175680</xdr:colOff>
      <xdr:row>43</xdr:row>
      <xdr:rowOff>1771200</xdr:rowOff>
    </xdr:to>
    <xdr:pic>
      <xdr:nvPicPr>
        <xdr:cNvPr id="338" name="image301.png" descr=""/>
        <xdr:cNvPicPr/>
      </xdr:nvPicPr>
      <xdr:blipFill>
        <a:blip r:embed="rId339"/>
        <a:stretch/>
      </xdr:blipFill>
      <xdr:spPr>
        <a:xfrm>
          <a:off x="71323920" y="21574080"/>
          <a:ext cx="2342880" cy="1771200"/>
        </a:xfrm>
        <a:prstGeom prst="rect">
          <a:avLst/>
        </a:prstGeom>
        <a:noFill/>
        <a:ln w="0">
          <a:noFill/>
        </a:ln>
      </xdr:spPr>
    </xdr:pic>
    <xdr:clientData/>
  </xdr:twoCellAnchor>
  <xdr:twoCellAnchor editAs="oneCell">
    <xdr:from>
      <xdr:col>74</xdr:col>
      <xdr:colOff>0</xdr:colOff>
      <xdr:row>43</xdr:row>
      <xdr:rowOff>0</xdr:rowOff>
    </xdr:from>
    <xdr:to>
      <xdr:col>75</xdr:col>
      <xdr:colOff>175680</xdr:colOff>
      <xdr:row>43</xdr:row>
      <xdr:rowOff>1771200</xdr:rowOff>
    </xdr:to>
    <xdr:pic>
      <xdr:nvPicPr>
        <xdr:cNvPr id="339" name="image298.png" descr=""/>
        <xdr:cNvPicPr/>
      </xdr:nvPicPr>
      <xdr:blipFill>
        <a:blip r:embed="rId340"/>
        <a:stretch/>
      </xdr:blipFill>
      <xdr:spPr>
        <a:xfrm>
          <a:off x="73491120" y="21574080"/>
          <a:ext cx="2342880" cy="1771200"/>
        </a:xfrm>
        <a:prstGeom prst="rect">
          <a:avLst/>
        </a:prstGeom>
        <a:noFill/>
        <a:ln w="0">
          <a:noFill/>
        </a:ln>
      </xdr:spPr>
    </xdr:pic>
    <xdr:clientData/>
  </xdr:twoCellAnchor>
  <xdr:twoCellAnchor editAs="oneCell">
    <xdr:from>
      <xdr:col>75</xdr:col>
      <xdr:colOff>0</xdr:colOff>
      <xdr:row>43</xdr:row>
      <xdr:rowOff>0</xdr:rowOff>
    </xdr:from>
    <xdr:to>
      <xdr:col>76</xdr:col>
      <xdr:colOff>175680</xdr:colOff>
      <xdr:row>43</xdr:row>
      <xdr:rowOff>1771200</xdr:rowOff>
    </xdr:to>
    <xdr:pic>
      <xdr:nvPicPr>
        <xdr:cNvPr id="340" name="image300.png" descr=""/>
        <xdr:cNvPicPr/>
      </xdr:nvPicPr>
      <xdr:blipFill>
        <a:blip r:embed="rId341"/>
        <a:stretch/>
      </xdr:blipFill>
      <xdr:spPr>
        <a:xfrm>
          <a:off x="75658320" y="21574080"/>
          <a:ext cx="2342880" cy="1771200"/>
        </a:xfrm>
        <a:prstGeom prst="rect">
          <a:avLst/>
        </a:prstGeom>
        <a:noFill/>
        <a:ln w="0">
          <a:noFill/>
        </a:ln>
      </xdr:spPr>
    </xdr:pic>
    <xdr:clientData/>
  </xdr:twoCellAnchor>
  <xdr:twoCellAnchor editAs="oneCell">
    <xdr:from>
      <xdr:col>76</xdr:col>
      <xdr:colOff>0</xdr:colOff>
      <xdr:row>43</xdr:row>
      <xdr:rowOff>0</xdr:rowOff>
    </xdr:from>
    <xdr:to>
      <xdr:col>77</xdr:col>
      <xdr:colOff>175680</xdr:colOff>
      <xdr:row>43</xdr:row>
      <xdr:rowOff>1771200</xdr:rowOff>
    </xdr:to>
    <xdr:pic>
      <xdr:nvPicPr>
        <xdr:cNvPr id="341" name="image369.png" descr=""/>
        <xdr:cNvPicPr/>
      </xdr:nvPicPr>
      <xdr:blipFill>
        <a:blip r:embed="rId342"/>
        <a:stretch/>
      </xdr:blipFill>
      <xdr:spPr>
        <a:xfrm>
          <a:off x="77825520" y="21574080"/>
          <a:ext cx="2342880" cy="1771200"/>
        </a:xfrm>
        <a:prstGeom prst="rect">
          <a:avLst/>
        </a:prstGeom>
        <a:noFill/>
        <a:ln w="0">
          <a:noFill/>
        </a:ln>
      </xdr:spPr>
    </xdr:pic>
    <xdr:clientData/>
  </xdr:twoCellAnchor>
  <xdr:twoCellAnchor editAs="oneCell">
    <xdr:from>
      <xdr:col>77</xdr:col>
      <xdr:colOff>0</xdr:colOff>
      <xdr:row>43</xdr:row>
      <xdr:rowOff>0</xdr:rowOff>
    </xdr:from>
    <xdr:to>
      <xdr:col>78</xdr:col>
      <xdr:colOff>175320</xdr:colOff>
      <xdr:row>43</xdr:row>
      <xdr:rowOff>1771200</xdr:rowOff>
    </xdr:to>
    <xdr:pic>
      <xdr:nvPicPr>
        <xdr:cNvPr id="342" name="image345.png" descr=""/>
        <xdr:cNvPicPr/>
      </xdr:nvPicPr>
      <xdr:blipFill>
        <a:blip r:embed="rId343"/>
        <a:stretch/>
      </xdr:blipFill>
      <xdr:spPr>
        <a:xfrm>
          <a:off x="79992720" y="21574080"/>
          <a:ext cx="2342880" cy="1771200"/>
        </a:xfrm>
        <a:prstGeom prst="rect">
          <a:avLst/>
        </a:prstGeom>
        <a:noFill/>
        <a:ln w="0">
          <a:noFill/>
        </a:ln>
      </xdr:spPr>
    </xdr:pic>
    <xdr:clientData/>
  </xdr:twoCellAnchor>
  <xdr:twoCellAnchor editAs="oneCell">
    <xdr:from>
      <xdr:col>78</xdr:col>
      <xdr:colOff>0</xdr:colOff>
      <xdr:row>43</xdr:row>
      <xdr:rowOff>0</xdr:rowOff>
    </xdr:from>
    <xdr:to>
      <xdr:col>79</xdr:col>
      <xdr:colOff>175680</xdr:colOff>
      <xdr:row>43</xdr:row>
      <xdr:rowOff>1771200</xdr:rowOff>
    </xdr:to>
    <xdr:pic>
      <xdr:nvPicPr>
        <xdr:cNvPr id="343" name="image357.png" descr=""/>
        <xdr:cNvPicPr/>
      </xdr:nvPicPr>
      <xdr:blipFill>
        <a:blip r:embed="rId344"/>
        <a:stretch/>
      </xdr:blipFill>
      <xdr:spPr>
        <a:xfrm>
          <a:off x="82160280" y="21574080"/>
          <a:ext cx="2342880" cy="1771200"/>
        </a:xfrm>
        <a:prstGeom prst="rect">
          <a:avLst/>
        </a:prstGeom>
        <a:noFill/>
        <a:ln w="0">
          <a:noFill/>
        </a:ln>
      </xdr:spPr>
    </xdr:pic>
    <xdr:clientData/>
  </xdr:twoCellAnchor>
  <xdr:twoCellAnchor editAs="oneCell">
    <xdr:from>
      <xdr:col>79</xdr:col>
      <xdr:colOff>0</xdr:colOff>
      <xdr:row>43</xdr:row>
      <xdr:rowOff>0</xdr:rowOff>
    </xdr:from>
    <xdr:to>
      <xdr:col>80</xdr:col>
      <xdr:colOff>175680</xdr:colOff>
      <xdr:row>43</xdr:row>
      <xdr:rowOff>1771200</xdr:rowOff>
    </xdr:to>
    <xdr:pic>
      <xdr:nvPicPr>
        <xdr:cNvPr id="344" name="image309.png" descr=""/>
        <xdr:cNvPicPr/>
      </xdr:nvPicPr>
      <xdr:blipFill>
        <a:blip r:embed="rId345"/>
        <a:stretch/>
      </xdr:blipFill>
      <xdr:spPr>
        <a:xfrm>
          <a:off x="84327480" y="21574080"/>
          <a:ext cx="2342880" cy="1771200"/>
        </a:xfrm>
        <a:prstGeom prst="rect">
          <a:avLst/>
        </a:prstGeom>
        <a:noFill/>
        <a:ln w="0">
          <a:noFill/>
        </a:ln>
      </xdr:spPr>
    </xdr:pic>
    <xdr:clientData/>
  </xdr:twoCellAnchor>
  <xdr:twoCellAnchor editAs="oneCell">
    <xdr:from>
      <xdr:col>72</xdr:col>
      <xdr:colOff>0</xdr:colOff>
      <xdr:row>44</xdr:row>
      <xdr:rowOff>0</xdr:rowOff>
    </xdr:from>
    <xdr:to>
      <xdr:col>72</xdr:col>
      <xdr:colOff>2142720</xdr:colOff>
      <xdr:row>44</xdr:row>
      <xdr:rowOff>1819080</xdr:rowOff>
    </xdr:to>
    <xdr:pic>
      <xdr:nvPicPr>
        <xdr:cNvPr id="345" name="image316.png" descr=""/>
        <xdr:cNvPicPr/>
      </xdr:nvPicPr>
      <xdr:blipFill>
        <a:blip r:embed="rId346"/>
        <a:stretch/>
      </xdr:blipFill>
      <xdr:spPr>
        <a:xfrm>
          <a:off x="69156720" y="23393520"/>
          <a:ext cx="2142720" cy="1819080"/>
        </a:xfrm>
        <a:prstGeom prst="rect">
          <a:avLst/>
        </a:prstGeom>
        <a:noFill/>
        <a:ln w="0">
          <a:noFill/>
        </a:ln>
      </xdr:spPr>
    </xdr:pic>
    <xdr:clientData/>
  </xdr:twoCellAnchor>
  <xdr:twoCellAnchor editAs="oneCell">
    <xdr:from>
      <xdr:col>73</xdr:col>
      <xdr:colOff>0</xdr:colOff>
      <xdr:row>44</xdr:row>
      <xdr:rowOff>0</xdr:rowOff>
    </xdr:from>
    <xdr:to>
      <xdr:col>73</xdr:col>
      <xdr:colOff>2142720</xdr:colOff>
      <xdr:row>44</xdr:row>
      <xdr:rowOff>1819080</xdr:rowOff>
    </xdr:to>
    <xdr:pic>
      <xdr:nvPicPr>
        <xdr:cNvPr id="346" name="image378.png" descr=""/>
        <xdr:cNvPicPr/>
      </xdr:nvPicPr>
      <xdr:blipFill>
        <a:blip r:embed="rId347"/>
        <a:stretch/>
      </xdr:blipFill>
      <xdr:spPr>
        <a:xfrm>
          <a:off x="71323920" y="23393520"/>
          <a:ext cx="2142720" cy="1819080"/>
        </a:xfrm>
        <a:prstGeom prst="rect">
          <a:avLst/>
        </a:prstGeom>
        <a:noFill/>
        <a:ln w="0">
          <a:noFill/>
        </a:ln>
      </xdr:spPr>
    </xdr:pic>
    <xdr:clientData/>
  </xdr:twoCellAnchor>
  <xdr:twoCellAnchor editAs="oneCell">
    <xdr:from>
      <xdr:col>74</xdr:col>
      <xdr:colOff>0</xdr:colOff>
      <xdr:row>44</xdr:row>
      <xdr:rowOff>0</xdr:rowOff>
    </xdr:from>
    <xdr:to>
      <xdr:col>74</xdr:col>
      <xdr:colOff>2142720</xdr:colOff>
      <xdr:row>44</xdr:row>
      <xdr:rowOff>1819080</xdr:rowOff>
    </xdr:to>
    <xdr:pic>
      <xdr:nvPicPr>
        <xdr:cNvPr id="347" name="image317.png" descr=""/>
        <xdr:cNvPicPr/>
      </xdr:nvPicPr>
      <xdr:blipFill>
        <a:blip r:embed="rId348"/>
        <a:stretch/>
      </xdr:blipFill>
      <xdr:spPr>
        <a:xfrm>
          <a:off x="73491120" y="23393520"/>
          <a:ext cx="2142720" cy="1819080"/>
        </a:xfrm>
        <a:prstGeom prst="rect">
          <a:avLst/>
        </a:prstGeom>
        <a:noFill/>
        <a:ln w="0">
          <a:noFill/>
        </a:ln>
      </xdr:spPr>
    </xdr:pic>
    <xdr:clientData/>
  </xdr:twoCellAnchor>
  <xdr:twoCellAnchor editAs="oneCell">
    <xdr:from>
      <xdr:col>75</xdr:col>
      <xdr:colOff>0</xdr:colOff>
      <xdr:row>44</xdr:row>
      <xdr:rowOff>0</xdr:rowOff>
    </xdr:from>
    <xdr:to>
      <xdr:col>75</xdr:col>
      <xdr:colOff>2142720</xdr:colOff>
      <xdr:row>44</xdr:row>
      <xdr:rowOff>1819080</xdr:rowOff>
    </xdr:to>
    <xdr:pic>
      <xdr:nvPicPr>
        <xdr:cNvPr id="348" name="image313.png" descr=""/>
        <xdr:cNvPicPr/>
      </xdr:nvPicPr>
      <xdr:blipFill>
        <a:blip r:embed="rId349"/>
        <a:stretch/>
      </xdr:blipFill>
      <xdr:spPr>
        <a:xfrm>
          <a:off x="75658320" y="23393520"/>
          <a:ext cx="2142720" cy="1819080"/>
        </a:xfrm>
        <a:prstGeom prst="rect">
          <a:avLst/>
        </a:prstGeom>
        <a:noFill/>
        <a:ln w="0">
          <a:noFill/>
        </a:ln>
      </xdr:spPr>
    </xdr:pic>
    <xdr:clientData/>
  </xdr:twoCellAnchor>
  <xdr:twoCellAnchor editAs="oneCell">
    <xdr:from>
      <xdr:col>76</xdr:col>
      <xdr:colOff>0</xdr:colOff>
      <xdr:row>44</xdr:row>
      <xdr:rowOff>0</xdr:rowOff>
    </xdr:from>
    <xdr:to>
      <xdr:col>76</xdr:col>
      <xdr:colOff>2142720</xdr:colOff>
      <xdr:row>44</xdr:row>
      <xdr:rowOff>1819080</xdr:rowOff>
    </xdr:to>
    <xdr:pic>
      <xdr:nvPicPr>
        <xdr:cNvPr id="349" name="image370.png" descr=""/>
        <xdr:cNvPicPr/>
      </xdr:nvPicPr>
      <xdr:blipFill>
        <a:blip r:embed="rId350"/>
        <a:stretch/>
      </xdr:blipFill>
      <xdr:spPr>
        <a:xfrm>
          <a:off x="77825520" y="23393520"/>
          <a:ext cx="2142720" cy="1819080"/>
        </a:xfrm>
        <a:prstGeom prst="rect">
          <a:avLst/>
        </a:prstGeom>
        <a:noFill/>
        <a:ln w="0">
          <a:noFill/>
        </a:ln>
      </xdr:spPr>
    </xdr:pic>
    <xdr:clientData/>
  </xdr:twoCellAnchor>
  <xdr:twoCellAnchor editAs="oneCell">
    <xdr:from>
      <xdr:col>77</xdr:col>
      <xdr:colOff>0</xdr:colOff>
      <xdr:row>44</xdr:row>
      <xdr:rowOff>0</xdr:rowOff>
    </xdr:from>
    <xdr:to>
      <xdr:col>77</xdr:col>
      <xdr:colOff>2142720</xdr:colOff>
      <xdr:row>44</xdr:row>
      <xdr:rowOff>1819080</xdr:rowOff>
    </xdr:to>
    <xdr:pic>
      <xdr:nvPicPr>
        <xdr:cNvPr id="350" name="image362.png" descr=""/>
        <xdr:cNvPicPr/>
      </xdr:nvPicPr>
      <xdr:blipFill>
        <a:blip r:embed="rId351"/>
        <a:stretch/>
      </xdr:blipFill>
      <xdr:spPr>
        <a:xfrm>
          <a:off x="79992720" y="23393520"/>
          <a:ext cx="2142720" cy="1819080"/>
        </a:xfrm>
        <a:prstGeom prst="rect">
          <a:avLst/>
        </a:prstGeom>
        <a:noFill/>
        <a:ln w="0">
          <a:noFill/>
        </a:ln>
      </xdr:spPr>
    </xdr:pic>
    <xdr:clientData/>
  </xdr:twoCellAnchor>
  <xdr:twoCellAnchor editAs="oneCell">
    <xdr:from>
      <xdr:col>78</xdr:col>
      <xdr:colOff>0</xdr:colOff>
      <xdr:row>44</xdr:row>
      <xdr:rowOff>0</xdr:rowOff>
    </xdr:from>
    <xdr:to>
      <xdr:col>78</xdr:col>
      <xdr:colOff>2142720</xdr:colOff>
      <xdr:row>44</xdr:row>
      <xdr:rowOff>1819080</xdr:rowOff>
    </xdr:to>
    <xdr:pic>
      <xdr:nvPicPr>
        <xdr:cNvPr id="351" name="image355.png" descr=""/>
        <xdr:cNvPicPr/>
      </xdr:nvPicPr>
      <xdr:blipFill>
        <a:blip r:embed="rId352"/>
        <a:stretch/>
      </xdr:blipFill>
      <xdr:spPr>
        <a:xfrm>
          <a:off x="82160280" y="23393520"/>
          <a:ext cx="2142720" cy="1819080"/>
        </a:xfrm>
        <a:prstGeom prst="rect">
          <a:avLst/>
        </a:prstGeom>
        <a:noFill/>
        <a:ln w="0">
          <a:noFill/>
        </a:ln>
      </xdr:spPr>
    </xdr:pic>
    <xdr:clientData/>
  </xdr:twoCellAnchor>
  <xdr:twoCellAnchor editAs="oneCell">
    <xdr:from>
      <xdr:col>79</xdr:col>
      <xdr:colOff>0</xdr:colOff>
      <xdr:row>44</xdr:row>
      <xdr:rowOff>0</xdr:rowOff>
    </xdr:from>
    <xdr:to>
      <xdr:col>79</xdr:col>
      <xdr:colOff>2142720</xdr:colOff>
      <xdr:row>44</xdr:row>
      <xdr:rowOff>1819080</xdr:rowOff>
    </xdr:to>
    <xdr:pic>
      <xdr:nvPicPr>
        <xdr:cNvPr id="352" name="image458.png" descr=""/>
        <xdr:cNvPicPr/>
      </xdr:nvPicPr>
      <xdr:blipFill>
        <a:blip r:embed="rId353"/>
        <a:stretch/>
      </xdr:blipFill>
      <xdr:spPr>
        <a:xfrm>
          <a:off x="84327480" y="23393520"/>
          <a:ext cx="2142720" cy="1819080"/>
        </a:xfrm>
        <a:prstGeom prst="rect">
          <a:avLst/>
        </a:prstGeom>
        <a:noFill/>
        <a:ln w="0">
          <a:noFill/>
        </a:ln>
      </xdr:spPr>
    </xdr:pic>
    <xdr:clientData/>
  </xdr:twoCellAnchor>
  <xdr:twoCellAnchor editAs="oneCell">
    <xdr:from>
      <xdr:col>72</xdr:col>
      <xdr:colOff>0</xdr:colOff>
      <xdr:row>45</xdr:row>
      <xdr:rowOff>0</xdr:rowOff>
    </xdr:from>
    <xdr:to>
      <xdr:col>73</xdr:col>
      <xdr:colOff>175680</xdr:colOff>
      <xdr:row>45</xdr:row>
      <xdr:rowOff>1294920</xdr:rowOff>
    </xdr:to>
    <xdr:pic>
      <xdr:nvPicPr>
        <xdr:cNvPr id="353" name="image368.png" descr=""/>
        <xdr:cNvPicPr/>
      </xdr:nvPicPr>
      <xdr:blipFill>
        <a:blip r:embed="rId354"/>
        <a:stretch/>
      </xdr:blipFill>
      <xdr:spPr>
        <a:xfrm>
          <a:off x="69156720" y="25212600"/>
          <a:ext cx="2342880" cy="1294920"/>
        </a:xfrm>
        <a:prstGeom prst="rect">
          <a:avLst/>
        </a:prstGeom>
        <a:noFill/>
        <a:ln w="0">
          <a:noFill/>
        </a:ln>
      </xdr:spPr>
    </xdr:pic>
    <xdr:clientData/>
  </xdr:twoCellAnchor>
  <xdr:twoCellAnchor editAs="oneCell">
    <xdr:from>
      <xdr:col>73</xdr:col>
      <xdr:colOff>0</xdr:colOff>
      <xdr:row>45</xdr:row>
      <xdr:rowOff>0</xdr:rowOff>
    </xdr:from>
    <xdr:to>
      <xdr:col>74</xdr:col>
      <xdr:colOff>175680</xdr:colOff>
      <xdr:row>45</xdr:row>
      <xdr:rowOff>1294920</xdr:rowOff>
    </xdr:to>
    <xdr:pic>
      <xdr:nvPicPr>
        <xdr:cNvPr id="354" name="image380.png" descr=""/>
        <xdr:cNvPicPr/>
      </xdr:nvPicPr>
      <xdr:blipFill>
        <a:blip r:embed="rId355"/>
        <a:stretch/>
      </xdr:blipFill>
      <xdr:spPr>
        <a:xfrm>
          <a:off x="71323920" y="25212600"/>
          <a:ext cx="2342880" cy="1294920"/>
        </a:xfrm>
        <a:prstGeom prst="rect">
          <a:avLst/>
        </a:prstGeom>
        <a:noFill/>
        <a:ln w="0">
          <a:noFill/>
        </a:ln>
      </xdr:spPr>
    </xdr:pic>
    <xdr:clientData/>
  </xdr:twoCellAnchor>
  <xdr:twoCellAnchor editAs="oneCell">
    <xdr:from>
      <xdr:col>74</xdr:col>
      <xdr:colOff>0</xdr:colOff>
      <xdr:row>45</xdr:row>
      <xdr:rowOff>0</xdr:rowOff>
    </xdr:from>
    <xdr:to>
      <xdr:col>75</xdr:col>
      <xdr:colOff>175680</xdr:colOff>
      <xdr:row>45</xdr:row>
      <xdr:rowOff>1294920</xdr:rowOff>
    </xdr:to>
    <xdr:pic>
      <xdr:nvPicPr>
        <xdr:cNvPr id="355" name="image373.png" descr=""/>
        <xdr:cNvPicPr/>
      </xdr:nvPicPr>
      <xdr:blipFill>
        <a:blip r:embed="rId356"/>
        <a:stretch/>
      </xdr:blipFill>
      <xdr:spPr>
        <a:xfrm>
          <a:off x="73491120" y="25212600"/>
          <a:ext cx="2342880" cy="1294920"/>
        </a:xfrm>
        <a:prstGeom prst="rect">
          <a:avLst/>
        </a:prstGeom>
        <a:noFill/>
        <a:ln w="0">
          <a:noFill/>
        </a:ln>
      </xdr:spPr>
    </xdr:pic>
    <xdr:clientData/>
  </xdr:twoCellAnchor>
  <xdr:twoCellAnchor editAs="oneCell">
    <xdr:from>
      <xdr:col>75</xdr:col>
      <xdr:colOff>0</xdr:colOff>
      <xdr:row>45</xdr:row>
      <xdr:rowOff>0</xdr:rowOff>
    </xdr:from>
    <xdr:to>
      <xdr:col>76</xdr:col>
      <xdr:colOff>175680</xdr:colOff>
      <xdr:row>45</xdr:row>
      <xdr:rowOff>1294920</xdr:rowOff>
    </xdr:to>
    <xdr:pic>
      <xdr:nvPicPr>
        <xdr:cNvPr id="356" name="image322.png" descr=""/>
        <xdr:cNvPicPr/>
      </xdr:nvPicPr>
      <xdr:blipFill>
        <a:blip r:embed="rId357"/>
        <a:stretch/>
      </xdr:blipFill>
      <xdr:spPr>
        <a:xfrm>
          <a:off x="75658320" y="25212600"/>
          <a:ext cx="2342880" cy="1294920"/>
        </a:xfrm>
        <a:prstGeom prst="rect">
          <a:avLst/>
        </a:prstGeom>
        <a:noFill/>
        <a:ln w="0">
          <a:noFill/>
        </a:ln>
      </xdr:spPr>
    </xdr:pic>
    <xdr:clientData/>
  </xdr:twoCellAnchor>
  <xdr:twoCellAnchor editAs="oneCell">
    <xdr:from>
      <xdr:col>76</xdr:col>
      <xdr:colOff>0</xdr:colOff>
      <xdr:row>45</xdr:row>
      <xdr:rowOff>0</xdr:rowOff>
    </xdr:from>
    <xdr:to>
      <xdr:col>77</xdr:col>
      <xdr:colOff>175680</xdr:colOff>
      <xdr:row>45</xdr:row>
      <xdr:rowOff>1294920</xdr:rowOff>
    </xdr:to>
    <xdr:pic>
      <xdr:nvPicPr>
        <xdr:cNvPr id="357" name="image323.png" descr=""/>
        <xdr:cNvPicPr/>
      </xdr:nvPicPr>
      <xdr:blipFill>
        <a:blip r:embed="rId358"/>
        <a:stretch/>
      </xdr:blipFill>
      <xdr:spPr>
        <a:xfrm>
          <a:off x="77825520" y="25212600"/>
          <a:ext cx="2342880" cy="1294920"/>
        </a:xfrm>
        <a:prstGeom prst="rect">
          <a:avLst/>
        </a:prstGeom>
        <a:noFill/>
        <a:ln w="0">
          <a:noFill/>
        </a:ln>
      </xdr:spPr>
    </xdr:pic>
    <xdr:clientData/>
  </xdr:twoCellAnchor>
  <xdr:twoCellAnchor editAs="oneCell">
    <xdr:from>
      <xdr:col>77</xdr:col>
      <xdr:colOff>0</xdr:colOff>
      <xdr:row>45</xdr:row>
      <xdr:rowOff>0</xdr:rowOff>
    </xdr:from>
    <xdr:to>
      <xdr:col>78</xdr:col>
      <xdr:colOff>175320</xdr:colOff>
      <xdr:row>45</xdr:row>
      <xdr:rowOff>1294920</xdr:rowOff>
    </xdr:to>
    <xdr:pic>
      <xdr:nvPicPr>
        <xdr:cNvPr id="358" name="image388.png" descr=""/>
        <xdr:cNvPicPr/>
      </xdr:nvPicPr>
      <xdr:blipFill>
        <a:blip r:embed="rId359"/>
        <a:stretch/>
      </xdr:blipFill>
      <xdr:spPr>
        <a:xfrm>
          <a:off x="79992720" y="25212600"/>
          <a:ext cx="2342880" cy="1294920"/>
        </a:xfrm>
        <a:prstGeom prst="rect">
          <a:avLst/>
        </a:prstGeom>
        <a:noFill/>
        <a:ln w="0">
          <a:noFill/>
        </a:ln>
      </xdr:spPr>
    </xdr:pic>
    <xdr:clientData/>
  </xdr:twoCellAnchor>
  <xdr:twoCellAnchor editAs="oneCell">
    <xdr:from>
      <xdr:col>78</xdr:col>
      <xdr:colOff>0</xdr:colOff>
      <xdr:row>45</xdr:row>
      <xdr:rowOff>0</xdr:rowOff>
    </xdr:from>
    <xdr:to>
      <xdr:col>79</xdr:col>
      <xdr:colOff>175680</xdr:colOff>
      <xdr:row>45</xdr:row>
      <xdr:rowOff>1294920</xdr:rowOff>
    </xdr:to>
    <xdr:pic>
      <xdr:nvPicPr>
        <xdr:cNvPr id="359" name="image486.png" descr=""/>
        <xdr:cNvPicPr/>
      </xdr:nvPicPr>
      <xdr:blipFill>
        <a:blip r:embed="rId360"/>
        <a:stretch/>
      </xdr:blipFill>
      <xdr:spPr>
        <a:xfrm>
          <a:off x="82160280" y="25212600"/>
          <a:ext cx="2342880" cy="1294920"/>
        </a:xfrm>
        <a:prstGeom prst="rect">
          <a:avLst/>
        </a:prstGeom>
        <a:noFill/>
        <a:ln w="0">
          <a:noFill/>
        </a:ln>
      </xdr:spPr>
    </xdr:pic>
    <xdr:clientData/>
  </xdr:twoCellAnchor>
  <xdr:twoCellAnchor editAs="oneCell">
    <xdr:from>
      <xdr:col>79</xdr:col>
      <xdr:colOff>0</xdr:colOff>
      <xdr:row>45</xdr:row>
      <xdr:rowOff>0</xdr:rowOff>
    </xdr:from>
    <xdr:to>
      <xdr:col>80</xdr:col>
      <xdr:colOff>175680</xdr:colOff>
      <xdr:row>45</xdr:row>
      <xdr:rowOff>1294920</xdr:rowOff>
    </xdr:to>
    <xdr:pic>
      <xdr:nvPicPr>
        <xdr:cNvPr id="360" name="image395.png" descr=""/>
        <xdr:cNvPicPr/>
      </xdr:nvPicPr>
      <xdr:blipFill>
        <a:blip r:embed="rId361"/>
        <a:stretch/>
      </xdr:blipFill>
      <xdr:spPr>
        <a:xfrm>
          <a:off x="84327480" y="25212600"/>
          <a:ext cx="2342880" cy="1294920"/>
        </a:xfrm>
        <a:prstGeom prst="rect">
          <a:avLst/>
        </a:prstGeom>
        <a:noFill/>
        <a:ln w="0">
          <a:noFill/>
        </a:ln>
      </xdr:spPr>
    </xdr:pic>
    <xdr:clientData/>
  </xdr:twoCellAnchor>
  <xdr:twoCellAnchor editAs="oneCell">
    <xdr:from>
      <xdr:col>72</xdr:col>
      <xdr:colOff>0</xdr:colOff>
      <xdr:row>46</xdr:row>
      <xdr:rowOff>0</xdr:rowOff>
    </xdr:from>
    <xdr:to>
      <xdr:col>73</xdr:col>
      <xdr:colOff>175680</xdr:colOff>
      <xdr:row>46</xdr:row>
      <xdr:rowOff>1361880</xdr:rowOff>
    </xdr:to>
    <xdr:pic>
      <xdr:nvPicPr>
        <xdr:cNvPr id="361" name="image385.png" descr=""/>
        <xdr:cNvPicPr/>
      </xdr:nvPicPr>
      <xdr:blipFill>
        <a:blip r:embed="rId362"/>
        <a:stretch/>
      </xdr:blipFill>
      <xdr:spPr>
        <a:xfrm>
          <a:off x="69156720" y="26879400"/>
          <a:ext cx="2342880" cy="1361880"/>
        </a:xfrm>
        <a:prstGeom prst="rect">
          <a:avLst/>
        </a:prstGeom>
        <a:noFill/>
        <a:ln w="0">
          <a:noFill/>
        </a:ln>
      </xdr:spPr>
    </xdr:pic>
    <xdr:clientData/>
  </xdr:twoCellAnchor>
  <xdr:twoCellAnchor editAs="oneCell">
    <xdr:from>
      <xdr:col>73</xdr:col>
      <xdr:colOff>0</xdr:colOff>
      <xdr:row>46</xdr:row>
      <xdr:rowOff>0</xdr:rowOff>
    </xdr:from>
    <xdr:to>
      <xdr:col>74</xdr:col>
      <xdr:colOff>175680</xdr:colOff>
      <xdr:row>46</xdr:row>
      <xdr:rowOff>1361880</xdr:rowOff>
    </xdr:to>
    <xdr:pic>
      <xdr:nvPicPr>
        <xdr:cNvPr id="362" name="image475.png" descr=""/>
        <xdr:cNvPicPr/>
      </xdr:nvPicPr>
      <xdr:blipFill>
        <a:blip r:embed="rId363"/>
        <a:stretch/>
      </xdr:blipFill>
      <xdr:spPr>
        <a:xfrm>
          <a:off x="71323920" y="26879400"/>
          <a:ext cx="2342880" cy="1361880"/>
        </a:xfrm>
        <a:prstGeom prst="rect">
          <a:avLst/>
        </a:prstGeom>
        <a:noFill/>
        <a:ln w="0">
          <a:noFill/>
        </a:ln>
      </xdr:spPr>
    </xdr:pic>
    <xdr:clientData/>
  </xdr:twoCellAnchor>
  <xdr:twoCellAnchor editAs="oneCell">
    <xdr:from>
      <xdr:col>74</xdr:col>
      <xdr:colOff>0</xdr:colOff>
      <xdr:row>46</xdr:row>
      <xdr:rowOff>0</xdr:rowOff>
    </xdr:from>
    <xdr:to>
      <xdr:col>75</xdr:col>
      <xdr:colOff>175680</xdr:colOff>
      <xdr:row>46</xdr:row>
      <xdr:rowOff>1361880</xdr:rowOff>
    </xdr:to>
    <xdr:pic>
      <xdr:nvPicPr>
        <xdr:cNvPr id="363" name="image372.png" descr=""/>
        <xdr:cNvPicPr/>
      </xdr:nvPicPr>
      <xdr:blipFill>
        <a:blip r:embed="rId364"/>
        <a:stretch/>
      </xdr:blipFill>
      <xdr:spPr>
        <a:xfrm>
          <a:off x="73491120" y="26879400"/>
          <a:ext cx="2342880" cy="1361880"/>
        </a:xfrm>
        <a:prstGeom prst="rect">
          <a:avLst/>
        </a:prstGeom>
        <a:noFill/>
        <a:ln w="0">
          <a:noFill/>
        </a:ln>
      </xdr:spPr>
    </xdr:pic>
    <xdr:clientData/>
  </xdr:twoCellAnchor>
  <xdr:twoCellAnchor editAs="oneCell">
    <xdr:from>
      <xdr:col>75</xdr:col>
      <xdr:colOff>0</xdr:colOff>
      <xdr:row>46</xdr:row>
      <xdr:rowOff>0</xdr:rowOff>
    </xdr:from>
    <xdr:to>
      <xdr:col>76</xdr:col>
      <xdr:colOff>175680</xdr:colOff>
      <xdr:row>46</xdr:row>
      <xdr:rowOff>1361880</xdr:rowOff>
    </xdr:to>
    <xdr:pic>
      <xdr:nvPicPr>
        <xdr:cNvPr id="364" name="image320.png" descr=""/>
        <xdr:cNvPicPr/>
      </xdr:nvPicPr>
      <xdr:blipFill>
        <a:blip r:embed="rId365"/>
        <a:stretch/>
      </xdr:blipFill>
      <xdr:spPr>
        <a:xfrm>
          <a:off x="75658320" y="26879400"/>
          <a:ext cx="2342880" cy="1361880"/>
        </a:xfrm>
        <a:prstGeom prst="rect">
          <a:avLst/>
        </a:prstGeom>
        <a:noFill/>
        <a:ln w="0">
          <a:noFill/>
        </a:ln>
      </xdr:spPr>
    </xdr:pic>
    <xdr:clientData/>
  </xdr:twoCellAnchor>
  <xdr:twoCellAnchor editAs="oneCell">
    <xdr:from>
      <xdr:col>76</xdr:col>
      <xdr:colOff>0</xdr:colOff>
      <xdr:row>46</xdr:row>
      <xdr:rowOff>0</xdr:rowOff>
    </xdr:from>
    <xdr:to>
      <xdr:col>77</xdr:col>
      <xdr:colOff>175680</xdr:colOff>
      <xdr:row>46</xdr:row>
      <xdr:rowOff>1361880</xdr:rowOff>
    </xdr:to>
    <xdr:pic>
      <xdr:nvPicPr>
        <xdr:cNvPr id="365" name="image330.png" descr=""/>
        <xdr:cNvPicPr/>
      </xdr:nvPicPr>
      <xdr:blipFill>
        <a:blip r:embed="rId366"/>
        <a:stretch/>
      </xdr:blipFill>
      <xdr:spPr>
        <a:xfrm>
          <a:off x="77825520" y="26879400"/>
          <a:ext cx="2342880" cy="1361880"/>
        </a:xfrm>
        <a:prstGeom prst="rect">
          <a:avLst/>
        </a:prstGeom>
        <a:noFill/>
        <a:ln w="0">
          <a:noFill/>
        </a:ln>
      </xdr:spPr>
    </xdr:pic>
    <xdr:clientData/>
  </xdr:twoCellAnchor>
  <xdr:twoCellAnchor editAs="oneCell">
    <xdr:from>
      <xdr:col>77</xdr:col>
      <xdr:colOff>0</xdr:colOff>
      <xdr:row>46</xdr:row>
      <xdr:rowOff>0</xdr:rowOff>
    </xdr:from>
    <xdr:to>
      <xdr:col>78</xdr:col>
      <xdr:colOff>175320</xdr:colOff>
      <xdr:row>46</xdr:row>
      <xdr:rowOff>1361880</xdr:rowOff>
    </xdr:to>
    <xdr:pic>
      <xdr:nvPicPr>
        <xdr:cNvPr id="366" name="image381.png" descr=""/>
        <xdr:cNvPicPr/>
      </xdr:nvPicPr>
      <xdr:blipFill>
        <a:blip r:embed="rId367"/>
        <a:stretch/>
      </xdr:blipFill>
      <xdr:spPr>
        <a:xfrm>
          <a:off x="79992720" y="26879400"/>
          <a:ext cx="2342880" cy="1361880"/>
        </a:xfrm>
        <a:prstGeom prst="rect">
          <a:avLst/>
        </a:prstGeom>
        <a:noFill/>
        <a:ln w="0">
          <a:noFill/>
        </a:ln>
      </xdr:spPr>
    </xdr:pic>
    <xdr:clientData/>
  </xdr:twoCellAnchor>
  <xdr:twoCellAnchor editAs="oneCell">
    <xdr:from>
      <xdr:col>78</xdr:col>
      <xdr:colOff>0</xdr:colOff>
      <xdr:row>46</xdr:row>
      <xdr:rowOff>0</xdr:rowOff>
    </xdr:from>
    <xdr:to>
      <xdr:col>79</xdr:col>
      <xdr:colOff>175680</xdr:colOff>
      <xdr:row>46</xdr:row>
      <xdr:rowOff>1361880</xdr:rowOff>
    </xdr:to>
    <xdr:pic>
      <xdr:nvPicPr>
        <xdr:cNvPr id="367" name="image379.png" descr=""/>
        <xdr:cNvPicPr/>
      </xdr:nvPicPr>
      <xdr:blipFill>
        <a:blip r:embed="rId368"/>
        <a:stretch/>
      </xdr:blipFill>
      <xdr:spPr>
        <a:xfrm>
          <a:off x="82160280" y="26879400"/>
          <a:ext cx="2342880" cy="1361880"/>
        </a:xfrm>
        <a:prstGeom prst="rect">
          <a:avLst/>
        </a:prstGeom>
        <a:noFill/>
        <a:ln w="0">
          <a:noFill/>
        </a:ln>
      </xdr:spPr>
    </xdr:pic>
    <xdr:clientData/>
  </xdr:twoCellAnchor>
  <xdr:twoCellAnchor editAs="oneCell">
    <xdr:from>
      <xdr:col>79</xdr:col>
      <xdr:colOff>0</xdr:colOff>
      <xdr:row>46</xdr:row>
      <xdr:rowOff>0</xdr:rowOff>
    </xdr:from>
    <xdr:to>
      <xdr:col>80</xdr:col>
      <xdr:colOff>175680</xdr:colOff>
      <xdr:row>46</xdr:row>
      <xdr:rowOff>1361880</xdr:rowOff>
    </xdr:to>
    <xdr:pic>
      <xdr:nvPicPr>
        <xdr:cNvPr id="368" name="image327.png" descr=""/>
        <xdr:cNvPicPr/>
      </xdr:nvPicPr>
      <xdr:blipFill>
        <a:blip r:embed="rId369"/>
        <a:stretch/>
      </xdr:blipFill>
      <xdr:spPr>
        <a:xfrm>
          <a:off x="84327480" y="26879400"/>
          <a:ext cx="2342880" cy="1361880"/>
        </a:xfrm>
        <a:prstGeom prst="rect">
          <a:avLst/>
        </a:prstGeom>
        <a:noFill/>
        <a:ln w="0">
          <a:noFill/>
        </a:ln>
      </xdr:spPr>
    </xdr:pic>
    <xdr:clientData/>
  </xdr:twoCellAnchor>
  <xdr:twoCellAnchor editAs="oneCell">
    <xdr:from>
      <xdr:col>72</xdr:col>
      <xdr:colOff>0</xdr:colOff>
      <xdr:row>47</xdr:row>
      <xdr:rowOff>0</xdr:rowOff>
    </xdr:from>
    <xdr:to>
      <xdr:col>72</xdr:col>
      <xdr:colOff>323640</xdr:colOff>
      <xdr:row>47</xdr:row>
      <xdr:rowOff>199800</xdr:rowOff>
    </xdr:to>
    <xdr:pic>
      <xdr:nvPicPr>
        <xdr:cNvPr id="369" name="image329.png" descr=""/>
        <xdr:cNvPicPr/>
      </xdr:nvPicPr>
      <xdr:blipFill>
        <a:blip r:embed="rId370"/>
        <a:stretch/>
      </xdr:blipFill>
      <xdr:spPr>
        <a:xfrm>
          <a:off x="69156720" y="28775160"/>
          <a:ext cx="323640" cy="199800"/>
        </a:xfrm>
        <a:prstGeom prst="rect">
          <a:avLst/>
        </a:prstGeom>
        <a:noFill/>
        <a:ln w="0">
          <a:noFill/>
        </a:ln>
      </xdr:spPr>
    </xdr:pic>
    <xdr:clientData/>
  </xdr:twoCellAnchor>
  <xdr:twoCellAnchor editAs="oneCell">
    <xdr:from>
      <xdr:col>73</xdr:col>
      <xdr:colOff>0</xdr:colOff>
      <xdr:row>47</xdr:row>
      <xdr:rowOff>0</xdr:rowOff>
    </xdr:from>
    <xdr:to>
      <xdr:col>73</xdr:col>
      <xdr:colOff>323640</xdr:colOff>
      <xdr:row>47</xdr:row>
      <xdr:rowOff>199800</xdr:rowOff>
    </xdr:to>
    <xdr:pic>
      <xdr:nvPicPr>
        <xdr:cNvPr id="370" name="image338.png" descr=""/>
        <xdr:cNvPicPr/>
      </xdr:nvPicPr>
      <xdr:blipFill>
        <a:blip r:embed="rId371"/>
        <a:stretch/>
      </xdr:blipFill>
      <xdr:spPr>
        <a:xfrm>
          <a:off x="71323920" y="28775160"/>
          <a:ext cx="323640" cy="199800"/>
        </a:xfrm>
        <a:prstGeom prst="rect">
          <a:avLst/>
        </a:prstGeom>
        <a:noFill/>
        <a:ln w="0">
          <a:noFill/>
        </a:ln>
      </xdr:spPr>
    </xdr:pic>
    <xdr:clientData/>
  </xdr:twoCellAnchor>
  <xdr:twoCellAnchor editAs="oneCell">
    <xdr:from>
      <xdr:col>74</xdr:col>
      <xdr:colOff>0</xdr:colOff>
      <xdr:row>47</xdr:row>
      <xdr:rowOff>0</xdr:rowOff>
    </xdr:from>
    <xdr:to>
      <xdr:col>74</xdr:col>
      <xdr:colOff>323640</xdr:colOff>
      <xdr:row>47</xdr:row>
      <xdr:rowOff>199800</xdr:rowOff>
    </xdr:to>
    <xdr:pic>
      <xdr:nvPicPr>
        <xdr:cNvPr id="371" name="image384.png" descr=""/>
        <xdr:cNvPicPr/>
      </xdr:nvPicPr>
      <xdr:blipFill>
        <a:blip r:embed="rId372"/>
        <a:stretch/>
      </xdr:blipFill>
      <xdr:spPr>
        <a:xfrm>
          <a:off x="73491120" y="28775160"/>
          <a:ext cx="323640" cy="199800"/>
        </a:xfrm>
        <a:prstGeom prst="rect">
          <a:avLst/>
        </a:prstGeom>
        <a:noFill/>
        <a:ln w="0">
          <a:noFill/>
        </a:ln>
      </xdr:spPr>
    </xdr:pic>
    <xdr:clientData/>
  </xdr:twoCellAnchor>
  <xdr:twoCellAnchor editAs="oneCell">
    <xdr:from>
      <xdr:col>75</xdr:col>
      <xdr:colOff>0</xdr:colOff>
      <xdr:row>47</xdr:row>
      <xdr:rowOff>0</xdr:rowOff>
    </xdr:from>
    <xdr:to>
      <xdr:col>75</xdr:col>
      <xdr:colOff>323640</xdr:colOff>
      <xdr:row>47</xdr:row>
      <xdr:rowOff>199800</xdr:rowOff>
    </xdr:to>
    <xdr:pic>
      <xdr:nvPicPr>
        <xdr:cNvPr id="372" name="image377.png" descr=""/>
        <xdr:cNvPicPr/>
      </xdr:nvPicPr>
      <xdr:blipFill>
        <a:blip r:embed="rId373"/>
        <a:stretch/>
      </xdr:blipFill>
      <xdr:spPr>
        <a:xfrm>
          <a:off x="75658320" y="28775160"/>
          <a:ext cx="323640" cy="199800"/>
        </a:xfrm>
        <a:prstGeom prst="rect">
          <a:avLst/>
        </a:prstGeom>
        <a:noFill/>
        <a:ln w="0">
          <a:noFill/>
        </a:ln>
      </xdr:spPr>
    </xdr:pic>
    <xdr:clientData/>
  </xdr:twoCellAnchor>
  <xdr:twoCellAnchor editAs="oneCell">
    <xdr:from>
      <xdr:col>76</xdr:col>
      <xdr:colOff>0</xdr:colOff>
      <xdr:row>47</xdr:row>
      <xdr:rowOff>0</xdr:rowOff>
    </xdr:from>
    <xdr:to>
      <xdr:col>76</xdr:col>
      <xdr:colOff>323640</xdr:colOff>
      <xdr:row>47</xdr:row>
      <xdr:rowOff>199800</xdr:rowOff>
    </xdr:to>
    <xdr:pic>
      <xdr:nvPicPr>
        <xdr:cNvPr id="373" name="image348.png" descr=""/>
        <xdr:cNvPicPr/>
      </xdr:nvPicPr>
      <xdr:blipFill>
        <a:blip r:embed="rId374"/>
        <a:stretch/>
      </xdr:blipFill>
      <xdr:spPr>
        <a:xfrm>
          <a:off x="77825520" y="28775160"/>
          <a:ext cx="323640" cy="199800"/>
        </a:xfrm>
        <a:prstGeom prst="rect">
          <a:avLst/>
        </a:prstGeom>
        <a:noFill/>
        <a:ln w="0">
          <a:noFill/>
        </a:ln>
      </xdr:spPr>
    </xdr:pic>
    <xdr:clientData/>
  </xdr:twoCellAnchor>
  <xdr:twoCellAnchor editAs="oneCell">
    <xdr:from>
      <xdr:col>77</xdr:col>
      <xdr:colOff>0</xdr:colOff>
      <xdr:row>47</xdr:row>
      <xdr:rowOff>0</xdr:rowOff>
    </xdr:from>
    <xdr:to>
      <xdr:col>77</xdr:col>
      <xdr:colOff>323640</xdr:colOff>
      <xdr:row>47</xdr:row>
      <xdr:rowOff>199800</xdr:rowOff>
    </xdr:to>
    <xdr:pic>
      <xdr:nvPicPr>
        <xdr:cNvPr id="374" name="image400.png" descr=""/>
        <xdr:cNvPicPr/>
      </xdr:nvPicPr>
      <xdr:blipFill>
        <a:blip r:embed="rId375"/>
        <a:stretch/>
      </xdr:blipFill>
      <xdr:spPr>
        <a:xfrm>
          <a:off x="79992720" y="28775160"/>
          <a:ext cx="323640" cy="199800"/>
        </a:xfrm>
        <a:prstGeom prst="rect">
          <a:avLst/>
        </a:prstGeom>
        <a:noFill/>
        <a:ln w="0">
          <a:noFill/>
        </a:ln>
      </xdr:spPr>
    </xdr:pic>
    <xdr:clientData/>
  </xdr:twoCellAnchor>
  <xdr:twoCellAnchor editAs="oneCell">
    <xdr:from>
      <xdr:col>78</xdr:col>
      <xdr:colOff>0</xdr:colOff>
      <xdr:row>47</xdr:row>
      <xdr:rowOff>0</xdr:rowOff>
    </xdr:from>
    <xdr:to>
      <xdr:col>78</xdr:col>
      <xdr:colOff>323640</xdr:colOff>
      <xdr:row>47</xdr:row>
      <xdr:rowOff>199800</xdr:rowOff>
    </xdr:to>
    <xdr:pic>
      <xdr:nvPicPr>
        <xdr:cNvPr id="375" name="image335.png" descr=""/>
        <xdr:cNvPicPr/>
      </xdr:nvPicPr>
      <xdr:blipFill>
        <a:blip r:embed="rId376"/>
        <a:stretch/>
      </xdr:blipFill>
      <xdr:spPr>
        <a:xfrm>
          <a:off x="82160280" y="28775160"/>
          <a:ext cx="323640" cy="199800"/>
        </a:xfrm>
        <a:prstGeom prst="rect">
          <a:avLst/>
        </a:prstGeom>
        <a:noFill/>
        <a:ln w="0">
          <a:noFill/>
        </a:ln>
      </xdr:spPr>
    </xdr:pic>
    <xdr:clientData/>
  </xdr:twoCellAnchor>
  <xdr:twoCellAnchor editAs="oneCell">
    <xdr:from>
      <xdr:col>79</xdr:col>
      <xdr:colOff>0</xdr:colOff>
      <xdr:row>47</xdr:row>
      <xdr:rowOff>0</xdr:rowOff>
    </xdr:from>
    <xdr:to>
      <xdr:col>79</xdr:col>
      <xdr:colOff>323640</xdr:colOff>
      <xdr:row>47</xdr:row>
      <xdr:rowOff>199800</xdr:rowOff>
    </xdr:to>
    <xdr:pic>
      <xdr:nvPicPr>
        <xdr:cNvPr id="376" name="image343.png" descr=""/>
        <xdr:cNvPicPr/>
      </xdr:nvPicPr>
      <xdr:blipFill>
        <a:blip r:embed="rId377"/>
        <a:stretch/>
      </xdr:blipFill>
      <xdr:spPr>
        <a:xfrm>
          <a:off x="84327480" y="28775160"/>
          <a:ext cx="323640" cy="199800"/>
        </a:xfrm>
        <a:prstGeom prst="rect">
          <a:avLst/>
        </a:prstGeom>
        <a:noFill/>
        <a:ln w="0">
          <a:noFill/>
        </a:ln>
      </xdr:spPr>
    </xdr:pic>
    <xdr:clientData/>
  </xdr:twoCellAnchor>
  <xdr:twoCellAnchor editAs="oneCell">
    <xdr:from>
      <xdr:col>72</xdr:col>
      <xdr:colOff>0</xdr:colOff>
      <xdr:row>48</xdr:row>
      <xdr:rowOff>0</xdr:rowOff>
    </xdr:from>
    <xdr:to>
      <xdr:col>72</xdr:col>
      <xdr:colOff>313920</xdr:colOff>
      <xdr:row>48</xdr:row>
      <xdr:rowOff>199800</xdr:rowOff>
    </xdr:to>
    <xdr:pic>
      <xdr:nvPicPr>
        <xdr:cNvPr id="377" name="image344.png" descr=""/>
        <xdr:cNvPicPr/>
      </xdr:nvPicPr>
      <xdr:blipFill>
        <a:blip r:embed="rId378"/>
        <a:stretch/>
      </xdr:blipFill>
      <xdr:spPr>
        <a:xfrm>
          <a:off x="69156720" y="29060640"/>
          <a:ext cx="313920" cy="199800"/>
        </a:xfrm>
        <a:prstGeom prst="rect">
          <a:avLst/>
        </a:prstGeom>
        <a:noFill/>
        <a:ln w="0">
          <a:noFill/>
        </a:ln>
      </xdr:spPr>
    </xdr:pic>
    <xdr:clientData/>
  </xdr:twoCellAnchor>
  <xdr:twoCellAnchor editAs="oneCell">
    <xdr:from>
      <xdr:col>73</xdr:col>
      <xdr:colOff>0</xdr:colOff>
      <xdr:row>48</xdr:row>
      <xdr:rowOff>0</xdr:rowOff>
    </xdr:from>
    <xdr:to>
      <xdr:col>73</xdr:col>
      <xdr:colOff>313920</xdr:colOff>
      <xdr:row>48</xdr:row>
      <xdr:rowOff>199800</xdr:rowOff>
    </xdr:to>
    <xdr:pic>
      <xdr:nvPicPr>
        <xdr:cNvPr id="378" name="image398.png" descr=""/>
        <xdr:cNvPicPr/>
      </xdr:nvPicPr>
      <xdr:blipFill>
        <a:blip r:embed="rId379"/>
        <a:stretch/>
      </xdr:blipFill>
      <xdr:spPr>
        <a:xfrm>
          <a:off x="71323920" y="29060640"/>
          <a:ext cx="313920" cy="199800"/>
        </a:xfrm>
        <a:prstGeom prst="rect">
          <a:avLst/>
        </a:prstGeom>
        <a:noFill/>
        <a:ln w="0">
          <a:noFill/>
        </a:ln>
      </xdr:spPr>
    </xdr:pic>
    <xdr:clientData/>
  </xdr:twoCellAnchor>
  <xdr:twoCellAnchor editAs="oneCell">
    <xdr:from>
      <xdr:col>74</xdr:col>
      <xdr:colOff>0</xdr:colOff>
      <xdr:row>48</xdr:row>
      <xdr:rowOff>0</xdr:rowOff>
    </xdr:from>
    <xdr:to>
      <xdr:col>74</xdr:col>
      <xdr:colOff>313920</xdr:colOff>
      <xdr:row>48</xdr:row>
      <xdr:rowOff>199800</xdr:rowOff>
    </xdr:to>
    <xdr:pic>
      <xdr:nvPicPr>
        <xdr:cNvPr id="379" name="image340.png" descr=""/>
        <xdr:cNvPicPr/>
      </xdr:nvPicPr>
      <xdr:blipFill>
        <a:blip r:embed="rId380"/>
        <a:stretch/>
      </xdr:blipFill>
      <xdr:spPr>
        <a:xfrm>
          <a:off x="73491120" y="29060640"/>
          <a:ext cx="313920" cy="199800"/>
        </a:xfrm>
        <a:prstGeom prst="rect">
          <a:avLst/>
        </a:prstGeom>
        <a:noFill/>
        <a:ln w="0">
          <a:noFill/>
        </a:ln>
      </xdr:spPr>
    </xdr:pic>
    <xdr:clientData/>
  </xdr:twoCellAnchor>
  <xdr:twoCellAnchor editAs="oneCell">
    <xdr:from>
      <xdr:col>75</xdr:col>
      <xdr:colOff>0</xdr:colOff>
      <xdr:row>48</xdr:row>
      <xdr:rowOff>0</xdr:rowOff>
    </xdr:from>
    <xdr:to>
      <xdr:col>75</xdr:col>
      <xdr:colOff>313920</xdr:colOff>
      <xdr:row>48</xdr:row>
      <xdr:rowOff>199800</xdr:rowOff>
    </xdr:to>
    <xdr:pic>
      <xdr:nvPicPr>
        <xdr:cNvPr id="380" name="image389.png" descr=""/>
        <xdr:cNvPicPr/>
      </xdr:nvPicPr>
      <xdr:blipFill>
        <a:blip r:embed="rId381"/>
        <a:stretch/>
      </xdr:blipFill>
      <xdr:spPr>
        <a:xfrm>
          <a:off x="75658320" y="29060640"/>
          <a:ext cx="313920" cy="199800"/>
        </a:xfrm>
        <a:prstGeom prst="rect">
          <a:avLst/>
        </a:prstGeom>
        <a:noFill/>
        <a:ln w="0">
          <a:noFill/>
        </a:ln>
      </xdr:spPr>
    </xdr:pic>
    <xdr:clientData/>
  </xdr:twoCellAnchor>
  <xdr:twoCellAnchor editAs="oneCell">
    <xdr:from>
      <xdr:col>76</xdr:col>
      <xdr:colOff>0</xdr:colOff>
      <xdr:row>48</xdr:row>
      <xdr:rowOff>0</xdr:rowOff>
    </xdr:from>
    <xdr:to>
      <xdr:col>76</xdr:col>
      <xdr:colOff>313920</xdr:colOff>
      <xdr:row>48</xdr:row>
      <xdr:rowOff>199800</xdr:rowOff>
    </xdr:to>
    <xdr:pic>
      <xdr:nvPicPr>
        <xdr:cNvPr id="381" name="image346.png" descr=""/>
        <xdr:cNvPicPr/>
      </xdr:nvPicPr>
      <xdr:blipFill>
        <a:blip r:embed="rId382"/>
        <a:stretch/>
      </xdr:blipFill>
      <xdr:spPr>
        <a:xfrm>
          <a:off x="77825520" y="29060640"/>
          <a:ext cx="313920" cy="199800"/>
        </a:xfrm>
        <a:prstGeom prst="rect">
          <a:avLst/>
        </a:prstGeom>
        <a:noFill/>
        <a:ln w="0">
          <a:noFill/>
        </a:ln>
      </xdr:spPr>
    </xdr:pic>
    <xdr:clientData/>
  </xdr:twoCellAnchor>
  <xdr:twoCellAnchor editAs="oneCell">
    <xdr:from>
      <xdr:col>77</xdr:col>
      <xdr:colOff>0</xdr:colOff>
      <xdr:row>48</xdr:row>
      <xdr:rowOff>0</xdr:rowOff>
    </xdr:from>
    <xdr:to>
      <xdr:col>77</xdr:col>
      <xdr:colOff>313920</xdr:colOff>
      <xdr:row>48</xdr:row>
      <xdr:rowOff>199800</xdr:rowOff>
    </xdr:to>
    <xdr:pic>
      <xdr:nvPicPr>
        <xdr:cNvPr id="382" name="image350.png" descr=""/>
        <xdr:cNvPicPr/>
      </xdr:nvPicPr>
      <xdr:blipFill>
        <a:blip r:embed="rId383"/>
        <a:stretch/>
      </xdr:blipFill>
      <xdr:spPr>
        <a:xfrm>
          <a:off x="79992720" y="29060640"/>
          <a:ext cx="313920" cy="199800"/>
        </a:xfrm>
        <a:prstGeom prst="rect">
          <a:avLst/>
        </a:prstGeom>
        <a:noFill/>
        <a:ln w="0">
          <a:noFill/>
        </a:ln>
      </xdr:spPr>
    </xdr:pic>
    <xdr:clientData/>
  </xdr:twoCellAnchor>
  <xdr:twoCellAnchor editAs="oneCell">
    <xdr:from>
      <xdr:col>78</xdr:col>
      <xdr:colOff>0</xdr:colOff>
      <xdr:row>48</xdr:row>
      <xdr:rowOff>0</xdr:rowOff>
    </xdr:from>
    <xdr:to>
      <xdr:col>78</xdr:col>
      <xdr:colOff>313920</xdr:colOff>
      <xdr:row>48</xdr:row>
      <xdr:rowOff>199800</xdr:rowOff>
    </xdr:to>
    <xdr:pic>
      <xdr:nvPicPr>
        <xdr:cNvPr id="383" name="image416.png" descr=""/>
        <xdr:cNvPicPr/>
      </xdr:nvPicPr>
      <xdr:blipFill>
        <a:blip r:embed="rId384"/>
        <a:stretch/>
      </xdr:blipFill>
      <xdr:spPr>
        <a:xfrm>
          <a:off x="82160280" y="29060640"/>
          <a:ext cx="313920" cy="199800"/>
        </a:xfrm>
        <a:prstGeom prst="rect">
          <a:avLst/>
        </a:prstGeom>
        <a:noFill/>
        <a:ln w="0">
          <a:noFill/>
        </a:ln>
      </xdr:spPr>
    </xdr:pic>
    <xdr:clientData/>
  </xdr:twoCellAnchor>
  <xdr:twoCellAnchor editAs="oneCell">
    <xdr:from>
      <xdr:col>79</xdr:col>
      <xdr:colOff>0</xdr:colOff>
      <xdr:row>48</xdr:row>
      <xdr:rowOff>0</xdr:rowOff>
    </xdr:from>
    <xdr:to>
      <xdr:col>79</xdr:col>
      <xdr:colOff>313920</xdr:colOff>
      <xdr:row>48</xdr:row>
      <xdr:rowOff>199800</xdr:rowOff>
    </xdr:to>
    <xdr:pic>
      <xdr:nvPicPr>
        <xdr:cNvPr id="384" name="image382.png" descr=""/>
        <xdr:cNvPicPr/>
      </xdr:nvPicPr>
      <xdr:blipFill>
        <a:blip r:embed="rId385"/>
        <a:stretch/>
      </xdr:blipFill>
      <xdr:spPr>
        <a:xfrm>
          <a:off x="84327480" y="29060640"/>
          <a:ext cx="313920" cy="199800"/>
        </a:xfrm>
        <a:prstGeom prst="rect">
          <a:avLst/>
        </a:prstGeom>
        <a:noFill/>
        <a:ln w="0">
          <a:noFill/>
        </a:ln>
      </xdr:spPr>
    </xdr:pic>
    <xdr:clientData/>
  </xdr:twoCellAnchor>
  <xdr:twoCellAnchor editAs="oneCell">
    <xdr:from>
      <xdr:col>72</xdr:col>
      <xdr:colOff>0</xdr:colOff>
      <xdr:row>49</xdr:row>
      <xdr:rowOff>0</xdr:rowOff>
    </xdr:from>
    <xdr:to>
      <xdr:col>72</xdr:col>
      <xdr:colOff>266400</xdr:colOff>
      <xdr:row>49</xdr:row>
      <xdr:rowOff>199800</xdr:rowOff>
    </xdr:to>
    <xdr:pic>
      <xdr:nvPicPr>
        <xdr:cNvPr id="385" name="image394.png" descr=""/>
        <xdr:cNvPicPr/>
      </xdr:nvPicPr>
      <xdr:blipFill>
        <a:blip r:embed="rId386"/>
        <a:stretch/>
      </xdr:blipFill>
      <xdr:spPr>
        <a:xfrm>
          <a:off x="69156720" y="29346480"/>
          <a:ext cx="266400" cy="199800"/>
        </a:xfrm>
        <a:prstGeom prst="rect">
          <a:avLst/>
        </a:prstGeom>
        <a:noFill/>
        <a:ln w="0">
          <a:noFill/>
        </a:ln>
      </xdr:spPr>
    </xdr:pic>
    <xdr:clientData/>
  </xdr:twoCellAnchor>
  <xdr:twoCellAnchor editAs="oneCell">
    <xdr:from>
      <xdr:col>73</xdr:col>
      <xdr:colOff>0</xdr:colOff>
      <xdr:row>49</xdr:row>
      <xdr:rowOff>0</xdr:rowOff>
    </xdr:from>
    <xdr:to>
      <xdr:col>73</xdr:col>
      <xdr:colOff>266400</xdr:colOff>
      <xdr:row>49</xdr:row>
      <xdr:rowOff>199800</xdr:rowOff>
    </xdr:to>
    <xdr:pic>
      <xdr:nvPicPr>
        <xdr:cNvPr id="386" name="image390.png" descr=""/>
        <xdr:cNvPicPr/>
      </xdr:nvPicPr>
      <xdr:blipFill>
        <a:blip r:embed="rId387"/>
        <a:stretch/>
      </xdr:blipFill>
      <xdr:spPr>
        <a:xfrm>
          <a:off x="71323920" y="29346480"/>
          <a:ext cx="266400" cy="199800"/>
        </a:xfrm>
        <a:prstGeom prst="rect">
          <a:avLst/>
        </a:prstGeom>
        <a:noFill/>
        <a:ln w="0">
          <a:noFill/>
        </a:ln>
      </xdr:spPr>
    </xdr:pic>
    <xdr:clientData/>
  </xdr:twoCellAnchor>
  <xdr:twoCellAnchor editAs="oneCell">
    <xdr:from>
      <xdr:col>74</xdr:col>
      <xdr:colOff>0</xdr:colOff>
      <xdr:row>49</xdr:row>
      <xdr:rowOff>0</xdr:rowOff>
    </xdr:from>
    <xdr:to>
      <xdr:col>74</xdr:col>
      <xdr:colOff>266400</xdr:colOff>
      <xdr:row>49</xdr:row>
      <xdr:rowOff>199800</xdr:rowOff>
    </xdr:to>
    <xdr:pic>
      <xdr:nvPicPr>
        <xdr:cNvPr id="387" name="image356.png" descr=""/>
        <xdr:cNvPicPr/>
      </xdr:nvPicPr>
      <xdr:blipFill>
        <a:blip r:embed="rId388"/>
        <a:stretch/>
      </xdr:blipFill>
      <xdr:spPr>
        <a:xfrm>
          <a:off x="73491120" y="29346480"/>
          <a:ext cx="266400" cy="199800"/>
        </a:xfrm>
        <a:prstGeom prst="rect">
          <a:avLst/>
        </a:prstGeom>
        <a:noFill/>
        <a:ln w="0">
          <a:noFill/>
        </a:ln>
      </xdr:spPr>
    </xdr:pic>
    <xdr:clientData/>
  </xdr:twoCellAnchor>
  <xdr:twoCellAnchor editAs="oneCell">
    <xdr:from>
      <xdr:col>75</xdr:col>
      <xdr:colOff>0</xdr:colOff>
      <xdr:row>49</xdr:row>
      <xdr:rowOff>0</xdr:rowOff>
    </xdr:from>
    <xdr:to>
      <xdr:col>75</xdr:col>
      <xdr:colOff>266400</xdr:colOff>
      <xdr:row>49</xdr:row>
      <xdr:rowOff>199800</xdr:rowOff>
    </xdr:to>
    <xdr:pic>
      <xdr:nvPicPr>
        <xdr:cNvPr id="388" name="image353.png" descr=""/>
        <xdr:cNvPicPr/>
      </xdr:nvPicPr>
      <xdr:blipFill>
        <a:blip r:embed="rId389"/>
        <a:stretch/>
      </xdr:blipFill>
      <xdr:spPr>
        <a:xfrm>
          <a:off x="75658320" y="29346480"/>
          <a:ext cx="266400" cy="199800"/>
        </a:xfrm>
        <a:prstGeom prst="rect">
          <a:avLst/>
        </a:prstGeom>
        <a:noFill/>
        <a:ln w="0">
          <a:noFill/>
        </a:ln>
      </xdr:spPr>
    </xdr:pic>
    <xdr:clientData/>
  </xdr:twoCellAnchor>
  <xdr:twoCellAnchor editAs="oneCell">
    <xdr:from>
      <xdr:col>76</xdr:col>
      <xdr:colOff>0</xdr:colOff>
      <xdr:row>49</xdr:row>
      <xdr:rowOff>0</xdr:rowOff>
    </xdr:from>
    <xdr:to>
      <xdr:col>76</xdr:col>
      <xdr:colOff>266400</xdr:colOff>
      <xdr:row>49</xdr:row>
      <xdr:rowOff>199800</xdr:rowOff>
    </xdr:to>
    <xdr:pic>
      <xdr:nvPicPr>
        <xdr:cNvPr id="389" name="image387.png" descr=""/>
        <xdr:cNvPicPr/>
      </xdr:nvPicPr>
      <xdr:blipFill>
        <a:blip r:embed="rId390"/>
        <a:stretch/>
      </xdr:blipFill>
      <xdr:spPr>
        <a:xfrm>
          <a:off x="77825520" y="29346480"/>
          <a:ext cx="266400" cy="199800"/>
        </a:xfrm>
        <a:prstGeom prst="rect">
          <a:avLst/>
        </a:prstGeom>
        <a:noFill/>
        <a:ln w="0">
          <a:noFill/>
        </a:ln>
      </xdr:spPr>
    </xdr:pic>
    <xdr:clientData/>
  </xdr:twoCellAnchor>
  <xdr:twoCellAnchor editAs="oneCell">
    <xdr:from>
      <xdr:col>77</xdr:col>
      <xdr:colOff>0</xdr:colOff>
      <xdr:row>49</xdr:row>
      <xdr:rowOff>0</xdr:rowOff>
    </xdr:from>
    <xdr:to>
      <xdr:col>77</xdr:col>
      <xdr:colOff>266400</xdr:colOff>
      <xdr:row>49</xdr:row>
      <xdr:rowOff>199800</xdr:rowOff>
    </xdr:to>
    <xdr:pic>
      <xdr:nvPicPr>
        <xdr:cNvPr id="390" name="image413.png" descr=""/>
        <xdr:cNvPicPr/>
      </xdr:nvPicPr>
      <xdr:blipFill>
        <a:blip r:embed="rId391"/>
        <a:stretch/>
      </xdr:blipFill>
      <xdr:spPr>
        <a:xfrm>
          <a:off x="79992720" y="29346480"/>
          <a:ext cx="266400" cy="199800"/>
        </a:xfrm>
        <a:prstGeom prst="rect">
          <a:avLst/>
        </a:prstGeom>
        <a:noFill/>
        <a:ln w="0">
          <a:noFill/>
        </a:ln>
      </xdr:spPr>
    </xdr:pic>
    <xdr:clientData/>
  </xdr:twoCellAnchor>
  <xdr:twoCellAnchor editAs="oneCell">
    <xdr:from>
      <xdr:col>78</xdr:col>
      <xdr:colOff>0</xdr:colOff>
      <xdr:row>49</xdr:row>
      <xdr:rowOff>0</xdr:rowOff>
    </xdr:from>
    <xdr:to>
      <xdr:col>78</xdr:col>
      <xdr:colOff>266400</xdr:colOff>
      <xdr:row>49</xdr:row>
      <xdr:rowOff>199800</xdr:rowOff>
    </xdr:to>
    <xdr:pic>
      <xdr:nvPicPr>
        <xdr:cNvPr id="391" name="image417.png" descr=""/>
        <xdr:cNvPicPr/>
      </xdr:nvPicPr>
      <xdr:blipFill>
        <a:blip r:embed="rId392"/>
        <a:stretch/>
      </xdr:blipFill>
      <xdr:spPr>
        <a:xfrm>
          <a:off x="82160280" y="29346480"/>
          <a:ext cx="266400" cy="199800"/>
        </a:xfrm>
        <a:prstGeom prst="rect">
          <a:avLst/>
        </a:prstGeom>
        <a:noFill/>
        <a:ln w="0">
          <a:noFill/>
        </a:ln>
      </xdr:spPr>
    </xdr:pic>
    <xdr:clientData/>
  </xdr:twoCellAnchor>
  <xdr:twoCellAnchor editAs="oneCell">
    <xdr:from>
      <xdr:col>79</xdr:col>
      <xdr:colOff>0</xdr:colOff>
      <xdr:row>49</xdr:row>
      <xdr:rowOff>0</xdr:rowOff>
    </xdr:from>
    <xdr:to>
      <xdr:col>79</xdr:col>
      <xdr:colOff>266400</xdr:colOff>
      <xdr:row>49</xdr:row>
      <xdr:rowOff>199800</xdr:rowOff>
    </xdr:to>
    <xdr:pic>
      <xdr:nvPicPr>
        <xdr:cNvPr id="392" name="image364.png" descr=""/>
        <xdr:cNvPicPr/>
      </xdr:nvPicPr>
      <xdr:blipFill>
        <a:blip r:embed="rId393"/>
        <a:stretch/>
      </xdr:blipFill>
      <xdr:spPr>
        <a:xfrm>
          <a:off x="84327480" y="29346480"/>
          <a:ext cx="266400" cy="199800"/>
        </a:xfrm>
        <a:prstGeom prst="rect">
          <a:avLst/>
        </a:prstGeom>
        <a:noFill/>
        <a:ln w="0">
          <a:noFill/>
        </a:ln>
      </xdr:spPr>
    </xdr:pic>
    <xdr:clientData/>
  </xdr:twoCellAnchor>
  <xdr:twoCellAnchor editAs="oneCell">
    <xdr:from>
      <xdr:col>72</xdr:col>
      <xdr:colOff>0</xdr:colOff>
      <xdr:row>50</xdr:row>
      <xdr:rowOff>0</xdr:rowOff>
    </xdr:from>
    <xdr:to>
      <xdr:col>73</xdr:col>
      <xdr:colOff>175680</xdr:colOff>
      <xdr:row>50</xdr:row>
      <xdr:rowOff>1352160</xdr:rowOff>
    </xdr:to>
    <xdr:pic>
      <xdr:nvPicPr>
        <xdr:cNvPr id="393" name="image401.png" descr=""/>
        <xdr:cNvPicPr/>
      </xdr:nvPicPr>
      <xdr:blipFill>
        <a:blip r:embed="rId394"/>
        <a:stretch/>
      </xdr:blipFill>
      <xdr:spPr>
        <a:xfrm>
          <a:off x="69156720" y="29632320"/>
          <a:ext cx="2342880" cy="1352160"/>
        </a:xfrm>
        <a:prstGeom prst="rect">
          <a:avLst/>
        </a:prstGeom>
        <a:noFill/>
        <a:ln w="0">
          <a:noFill/>
        </a:ln>
      </xdr:spPr>
    </xdr:pic>
    <xdr:clientData/>
  </xdr:twoCellAnchor>
  <xdr:twoCellAnchor editAs="oneCell">
    <xdr:from>
      <xdr:col>73</xdr:col>
      <xdr:colOff>0</xdr:colOff>
      <xdr:row>50</xdr:row>
      <xdr:rowOff>0</xdr:rowOff>
    </xdr:from>
    <xdr:to>
      <xdr:col>74</xdr:col>
      <xdr:colOff>175680</xdr:colOff>
      <xdr:row>50</xdr:row>
      <xdr:rowOff>1352160</xdr:rowOff>
    </xdr:to>
    <xdr:pic>
      <xdr:nvPicPr>
        <xdr:cNvPr id="394" name="image352.png" descr=""/>
        <xdr:cNvPicPr/>
      </xdr:nvPicPr>
      <xdr:blipFill>
        <a:blip r:embed="rId395"/>
        <a:stretch/>
      </xdr:blipFill>
      <xdr:spPr>
        <a:xfrm>
          <a:off x="71323920" y="29632320"/>
          <a:ext cx="2342880" cy="1352160"/>
        </a:xfrm>
        <a:prstGeom prst="rect">
          <a:avLst/>
        </a:prstGeom>
        <a:noFill/>
        <a:ln w="0">
          <a:noFill/>
        </a:ln>
      </xdr:spPr>
    </xdr:pic>
    <xdr:clientData/>
  </xdr:twoCellAnchor>
  <xdr:twoCellAnchor editAs="oneCell">
    <xdr:from>
      <xdr:col>74</xdr:col>
      <xdr:colOff>0</xdr:colOff>
      <xdr:row>50</xdr:row>
      <xdr:rowOff>0</xdr:rowOff>
    </xdr:from>
    <xdr:to>
      <xdr:col>75</xdr:col>
      <xdr:colOff>175680</xdr:colOff>
      <xdr:row>50</xdr:row>
      <xdr:rowOff>1352160</xdr:rowOff>
    </xdr:to>
    <xdr:pic>
      <xdr:nvPicPr>
        <xdr:cNvPr id="395" name="image412.png" descr=""/>
        <xdr:cNvPicPr/>
      </xdr:nvPicPr>
      <xdr:blipFill>
        <a:blip r:embed="rId396"/>
        <a:stretch/>
      </xdr:blipFill>
      <xdr:spPr>
        <a:xfrm>
          <a:off x="73491120" y="29632320"/>
          <a:ext cx="2342880" cy="1352160"/>
        </a:xfrm>
        <a:prstGeom prst="rect">
          <a:avLst/>
        </a:prstGeom>
        <a:noFill/>
        <a:ln w="0">
          <a:noFill/>
        </a:ln>
      </xdr:spPr>
    </xdr:pic>
    <xdr:clientData/>
  </xdr:twoCellAnchor>
  <xdr:twoCellAnchor editAs="oneCell">
    <xdr:from>
      <xdr:col>75</xdr:col>
      <xdr:colOff>0</xdr:colOff>
      <xdr:row>50</xdr:row>
      <xdr:rowOff>0</xdr:rowOff>
    </xdr:from>
    <xdr:to>
      <xdr:col>76</xdr:col>
      <xdr:colOff>175680</xdr:colOff>
      <xdr:row>50</xdr:row>
      <xdr:rowOff>1352160</xdr:rowOff>
    </xdr:to>
    <xdr:pic>
      <xdr:nvPicPr>
        <xdr:cNvPr id="396" name="image366.png" descr=""/>
        <xdr:cNvPicPr/>
      </xdr:nvPicPr>
      <xdr:blipFill>
        <a:blip r:embed="rId397"/>
        <a:stretch/>
      </xdr:blipFill>
      <xdr:spPr>
        <a:xfrm>
          <a:off x="75658320" y="29632320"/>
          <a:ext cx="2342880" cy="1352160"/>
        </a:xfrm>
        <a:prstGeom prst="rect">
          <a:avLst/>
        </a:prstGeom>
        <a:noFill/>
        <a:ln w="0">
          <a:noFill/>
        </a:ln>
      </xdr:spPr>
    </xdr:pic>
    <xdr:clientData/>
  </xdr:twoCellAnchor>
  <xdr:twoCellAnchor editAs="oneCell">
    <xdr:from>
      <xdr:col>76</xdr:col>
      <xdr:colOff>0</xdr:colOff>
      <xdr:row>50</xdr:row>
      <xdr:rowOff>0</xdr:rowOff>
    </xdr:from>
    <xdr:to>
      <xdr:col>77</xdr:col>
      <xdr:colOff>175680</xdr:colOff>
      <xdr:row>50</xdr:row>
      <xdr:rowOff>1352160</xdr:rowOff>
    </xdr:to>
    <xdr:pic>
      <xdr:nvPicPr>
        <xdr:cNvPr id="397" name="image383.png" descr=""/>
        <xdr:cNvPicPr/>
      </xdr:nvPicPr>
      <xdr:blipFill>
        <a:blip r:embed="rId398"/>
        <a:stretch/>
      </xdr:blipFill>
      <xdr:spPr>
        <a:xfrm>
          <a:off x="77825520" y="29632320"/>
          <a:ext cx="2342880" cy="1352160"/>
        </a:xfrm>
        <a:prstGeom prst="rect">
          <a:avLst/>
        </a:prstGeom>
        <a:noFill/>
        <a:ln w="0">
          <a:noFill/>
        </a:ln>
      </xdr:spPr>
    </xdr:pic>
    <xdr:clientData/>
  </xdr:twoCellAnchor>
  <xdr:twoCellAnchor editAs="oneCell">
    <xdr:from>
      <xdr:col>77</xdr:col>
      <xdr:colOff>0</xdr:colOff>
      <xdr:row>50</xdr:row>
      <xdr:rowOff>0</xdr:rowOff>
    </xdr:from>
    <xdr:to>
      <xdr:col>78</xdr:col>
      <xdr:colOff>175320</xdr:colOff>
      <xdr:row>50</xdr:row>
      <xdr:rowOff>1352160</xdr:rowOff>
    </xdr:to>
    <xdr:pic>
      <xdr:nvPicPr>
        <xdr:cNvPr id="398" name="image418.png" descr=""/>
        <xdr:cNvPicPr/>
      </xdr:nvPicPr>
      <xdr:blipFill>
        <a:blip r:embed="rId399"/>
        <a:stretch/>
      </xdr:blipFill>
      <xdr:spPr>
        <a:xfrm>
          <a:off x="79992720" y="29632320"/>
          <a:ext cx="2342880" cy="1352160"/>
        </a:xfrm>
        <a:prstGeom prst="rect">
          <a:avLst/>
        </a:prstGeom>
        <a:noFill/>
        <a:ln w="0">
          <a:noFill/>
        </a:ln>
      </xdr:spPr>
    </xdr:pic>
    <xdr:clientData/>
  </xdr:twoCellAnchor>
  <xdr:twoCellAnchor editAs="oneCell">
    <xdr:from>
      <xdr:col>78</xdr:col>
      <xdr:colOff>0</xdr:colOff>
      <xdr:row>50</xdr:row>
      <xdr:rowOff>0</xdr:rowOff>
    </xdr:from>
    <xdr:to>
      <xdr:col>79</xdr:col>
      <xdr:colOff>175680</xdr:colOff>
      <xdr:row>50</xdr:row>
      <xdr:rowOff>1352160</xdr:rowOff>
    </xdr:to>
    <xdr:pic>
      <xdr:nvPicPr>
        <xdr:cNvPr id="399" name="image428.png" descr=""/>
        <xdr:cNvPicPr/>
      </xdr:nvPicPr>
      <xdr:blipFill>
        <a:blip r:embed="rId400"/>
        <a:stretch/>
      </xdr:blipFill>
      <xdr:spPr>
        <a:xfrm>
          <a:off x="82160280" y="29632320"/>
          <a:ext cx="2342880" cy="1352160"/>
        </a:xfrm>
        <a:prstGeom prst="rect">
          <a:avLst/>
        </a:prstGeom>
        <a:noFill/>
        <a:ln w="0">
          <a:noFill/>
        </a:ln>
      </xdr:spPr>
    </xdr:pic>
    <xdr:clientData/>
  </xdr:twoCellAnchor>
  <xdr:twoCellAnchor editAs="oneCell">
    <xdr:from>
      <xdr:col>79</xdr:col>
      <xdr:colOff>0</xdr:colOff>
      <xdr:row>50</xdr:row>
      <xdr:rowOff>0</xdr:rowOff>
    </xdr:from>
    <xdr:to>
      <xdr:col>80</xdr:col>
      <xdr:colOff>175680</xdr:colOff>
      <xdr:row>50</xdr:row>
      <xdr:rowOff>1352160</xdr:rowOff>
    </xdr:to>
    <xdr:pic>
      <xdr:nvPicPr>
        <xdr:cNvPr id="400" name="image408.png" descr=""/>
        <xdr:cNvPicPr/>
      </xdr:nvPicPr>
      <xdr:blipFill>
        <a:blip r:embed="rId401"/>
        <a:stretch/>
      </xdr:blipFill>
      <xdr:spPr>
        <a:xfrm>
          <a:off x="84327480" y="29632320"/>
          <a:ext cx="2342880" cy="1352160"/>
        </a:xfrm>
        <a:prstGeom prst="rect">
          <a:avLst/>
        </a:prstGeom>
        <a:noFill/>
        <a:ln w="0">
          <a:noFill/>
        </a:ln>
      </xdr:spPr>
    </xdr:pic>
    <xdr:clientData/>
  </xdr:twoCellAnchor>
  <xdr:twoCellAnchor editAs="oneCell">
    <xdr:from>
      <xdr:col>72</xdr:col>
      <xdr:colOff>0</xdr:colOff>
      <xdr:row>51</xdr:row>
      <xdr:rowOff>0</xdr:rowOff>
    </xdr:from>
    <xdr:to>
      <xdr:col>72</xdr:col>
      <xdr:colOff>323640</xdr:colOff>
      <xdr:row>51</xdr:row>
      <xdr:rowOff>199800</xdr:rowOff>
    </xdr:to>
    <xdr:pic>
      <xdr:nvPicPr>
        <xdr:cNvPr id="401" name="image358.png" descr=""/>
        <xdr:cNvPicPr/>
      </xdr:nvPicPr>
      <xdr:blipFill>
        <a:blip r:embed="rId402"/>
        <a:stretch/>
      </xdr:blipFill>
      <xdr:spPr>
        <a:xfrm>
          <a:off x="69156720" y="31546800"/>
          <a:ext cx="323640" cy="199800"/>
        </a:xfrm>
        <a:prstGeom prst="rect">
          <a:avLst/>
        </a:prstGeom>
        <a:noFill/>
        <a:ln w="0">
          <a:noFill/>
        </a:ln>
      </xdr:spPr>
    </xdr:pic>
    <xdr:clientData/>
  </xdr:twoCellAnchor>
  <xdr:twoCellAnchor editAs="oneCell">
    <xdr:from>
      <xdr:col>73</xdr:col>
      <xdr:colOff>0</xdr:colOff>
      <xdr:row>51</xdr:row>
      <xdr:rowOff>0</xdr:rowOff>
    </xdr:from>
    <xdr:to>
      <xdr:col>73</xdr:col>
      <xdr:colOff>323640</xdr:colOff>
      <xdr:row>51</xdr:row>
      <xdr:rowOff>199800</xdr:rowOff>
    </xdr:to>
    <xdr:pic>
      <xdr:nvPicPr>
        <xdr:cNvPr id="402" name="image365.png" descr=""/>
        <xdr:cNvPicPr/>
      </xdr:nvPicPr>
      <xdr:blipFill>
        <a:blip r:embed="rId403"/>
        <a:stretch/>
      </xdr:blipFill>
      <xdr:spPr>
        <a:xfrm>
          <a:off x="71323920" y="31546800"/>
          <a:ext cx="323640" cy="199800"/>
        </a:xfrm>
        <a:prstGeom prst="rect">
          <a:avLst/>
        </a:prstGeom>
        <a:noFill/>
        <a:ln w="0">
          <a:noFill/>
        </a:ln>
      </xdr:spPr>
    </xdr:pic>
    <xdr:clientData/>
  </xdr:twoCellAnchor>
  <xdr:twoCellAnchor editAs="oneCell">
    <xdr:from>
      <xdr:col>74</xdr:col>
      <xdr:colOff>0</xdr:colOff>
      <xdr:row>51</xdr:row>
      <xdr:rowOff>0</xdr:rowOff>
    </xdr:from>
    <xdr:to>
      <xdr:col>74</xdr:col>
      <xdr:colOff>323640</xdr:colOff>
      <xdr:row>51</xdr:row>
      <xdr:rowOff>199800</xdr:rowOff>
    </xdr:to>
    <xdr:pic>
      <xdr:nvPicPr>
        <xdr:cNvPr id="403" name="image367.png" descr=""/>
        <xdr:cNvPicPr/>
      </xdr:nvPicPr>
      <xdr:blipFill>
        <a:blip r:embed="rId404"/>
        <a:stretch/>
      </xdr:blipFill>
      <xdr:spPr>
        <a:xfrm>
          <a:off x="73491120" y="31546800"/>
          <a:ext cx="323640" cy="199800"/>
        </a:xfrm>
        <a:prstGeom prst="rect">
          <a:avLst/>
        </a:prstGeom>
        <a:noFill/>
        <a:ln w="0">
          <a:noFill/>
        </a:ln>
      </xdr:spPr>
    </xdr:pic>
    <xdr:clientData/>
  </xdr:twoCellAnchor>
  <xdr:twoCellAnchor editAs="oneCell">
    <xdr:from>
      <xdr:col>75</xdr:col>
      <xdr:colOff>0</xdr:colOff>
      <xdr:row>51</xdr:row>
      <xdr:rowOff>0</xdr:rowOff>
    </xdr:from>
    <xdr:to>
      <xdr:col>75</xdr:col>
      <xdr:colOff>323640</xdr:colOff>
      <xdr:row>51</xdr:row>
      <xdr:rowOff>199800</xdr:rowOff>
    </xdr:to>
    <xdr:pic>
      <xdr:nvPicPr>
        <xdr:cNvPr id="404" name="image414.png" descr=""/>
        <xdr:cNvPicPr/>
      </xdr:nvPicPr>
      <xdr:blipFill>
        <a:blip r:embed="rId405"/>
        <a:stretch/>
      </xdr:blipFill>
      <xdr:spPr>
        <a:xfrm>
          <a:off x="75658320" y="31546800"/>
          <a:ext cx="323640" cy="199800"/>
        </a:xfrm>
        <a:prstGeom prst="rect">
          <a:avLst/>
        </a:prstGeom>
        <a:noFill/>
        <a:ln w="0">
          <a:noFill/>
        </a:ln>
      </xdr:spPr>
    </xdr:pic>
    <xdr:clientData/>
  </xdr:twoCellAnchor>
  <xdr:twoCellAnchor editAs="oneCell">
    <xdr:from>
      <xdr:col>76</xdr:col>
      <xdr:colOff>0</xdr:colOff>
      <xdr:row>51</xdr:row>
      <xdr:rowOff>0</xdr:rowOff>
    </xdr:from>
    <xdr:to>
      <xdr:col>76</xdr:col>
      <xdr:colOff>323640</xdr:colOff>
      <xdr:row>51</xdr:row>
      <xdr:rowOff>199800</xdr:rowOff>
    </xdr:to>
    <xdr:pic>
      <xdr:nvPicPr>
        <xdr:cNvPr id="405" name="image410.png" descr=""/>
        <xdr:cNvPicPr/>
      </xdr:nvPicPr>
      <xdr:blipFill>
        <a:blip r:embed="rId406"/>
        <a:stretch/>
      </xdr:blipFill>
      <xdr:spPr>
        <a:xfrm>
          <a:off x="77825520" y="31546800"/>
          <a:ext cx="323640" cy="199800"/>
        </a:xfrm>
        <a:prstGeom prst="rect">
          <a:avLst/>
        </a:prstGeom>
        <a:noFill/>
        <a:ln w="0">
          <a:noFill/>
        </a:ln>
      </xdr:spPr>
    </xdr:pic>
    <xdr:clientData/>
  </xdr:twoCellAnchor>
  <xdr:twoCellAnchor editAs="oneCell">
    <xdr:from>
      <xdr:col>77</xdr:col>
      <xdr:colOff>0</xdr:colOff>
      <xdr:row>51</xdr:row>
      <xdr:rowOff>0</xdr:rowOff>
    </xdr:from>
    <xdr:to>
      <xdr:col>77</xdr:col>
      <xdr:colOff>323640</xdr:colOff>
      <xdr:row>51</xdr:row>
      <xdr:rowOff>199800</xdr:rowOff>
    </xdr:to>
    <xdr:pic>
      <xdr:nvPicPr>
        <xdr:cNvPr id="406" name="image371.png" descr=""/>
        <xdr:cNvPicPr/>
      </xdr:nvPicPr>
      <xdr:blipFill>
        <a:blip r:embed="rId407"/>
        <a:stretch/>
      </xdr:blipFill>
      <xdr:spPr>
        <a:xfrm>
          <a:off x="79992720" y="31546800"/>
          <a:ext cx="323640" cy="199800"/>
        </a:xfrm>
        <a:prstGeom prst="rect">
          <a:avLst/>
        </a:prstGeom>
        <a:noFill/>
        <a:ln w="0">
          <a:noFill/>
        </a:ln>
      </xdr:spPr>
    </xdr:pic>
    <xdr:clientData/>
  </xdr:twoCellAnchor>
  <xdr:twoCellAnchor editAs="oneCell">
    <xdr:from>
      <xdr:col>78</xdr:col>
      <xdr:colOff>0</xdr:colOff>
      <xdr:row>51</xdr:row>
      <xdr:rowOff>0</xdr:rowOff>
    </xdr:from>
    <xdr:to>
      <xdr:col>78</xdr:col>
      <xdr:colOff>323640</xdr:colOff>
      <xdr:row>51</xdr:row>
      <xdr:rowOff>199800</xdr:rowOff>
    </xdr:to>
    <xdr:pic>
      <xdr:nvPicPr>
        <xdr:cNvPr id="407" name="image434.png" descr=""/>
        <xdr:cNvPicPr/>
      </xdr:nvPicPr>
      <xdr:blipFill>
        <a:blip r:embed="rId408"/>
        <a:stretch/>
      </xdr:blipFill>
      <xdr:spPr>
        <a:xfrm>
          <a:off x="82160280" y="31546800"/>
          <a:ext cx="323640" cy="199800"/>
        </a:xfrm>
        <a:prstGeom prst="rect">
          <a:avLst/>
        </a:prstGeom>
        <a:noFill/>
        <a:ln w="0">
          <a:noFill/>
        </a:ln>
      </xdr:spPr>
    </xdr:pic>
    <xdr:clientData/>
  </xdr:twoCellAnchor>
  <xdr:twoCellAnchor editAs="oneCell">
    <xdr:from>
      <xdr:col>79</xdr:col>
      <xdr:colOff>0</xdr:colOff>
      <xdr:row>51</xdr:row>
      <xdr:rowOff>0</xdr:rowOff>
    </xdr:from>
    <xdr:to>
      <xdr:col>79</xdr:col>
      <xdr:colOff>323640</xdr:colOff>
      <xdr:row>51</xdr:row>
      <xdr:rowOff>199800</xdr:rowOff>
    </xdr:to>
    <xdr:pic>
      <xdr:nvPicPr>
        <xdr:cNvPr id="408" name="image420.png" descr=""/>
        <xdr:cNvPicPr/>
      </xdr:nvPicPr>
      <xdr:blipFill>
        <a:blip r:embed="rId409"/>
        <a:stretch/>
      </xdr:blipFill>
      <xdr:spPr>
        <a:xfrm>
          <a:off x="84327480" y="31546800"/>
          <a:ext cx="323640" cy="199800"/>
        </a:xfrm>
        <a:prstGeom prst="rect">
          <a:avLst/>
        </a:prstGeom>
        <a:noFill/>
        <a:ln w="0">
          <a:noFill/>
        </a:ln>
      </xdr:spPr>
    </xdr:pic>
    <xdr:clientData/>
  </xdr:twoCellAnchor>
  <xdr:twoCellAnchor editAs="oneCell">
    <xdr:from>
      <xdr:col>72</xdr:col>
      <xdr:colOff>0</xdr:colOff>
      <xdr:row>52</xdr:row>
      <xdr:rowOff>0</xdr:rowOff>
    </xdr:from>
    <xdr:to>
      <xdr:col>72</xdr:col>
      <xdr:colOff>390240</xdr:colOff>
      <xdr:row>52</xdr:row>
      <xdr:rowOff>199800</xdr:rowOff>
    </xdr:to>
    <xdr:pic>
      <xdr:nvPicPr>
        <xdr:cNvPr id="409" name="image443.png" descr=""/>
        <xdr:cNvPicPr/>
      </xdr:nvPicPr>
      <xdr:blipFill>
        <a:blip r:embed="rId410"/>
        <a:stretch/>
      </xdr:blipFill>
      <xdr:spPr>
        <a:xfrm>
          <a:off x="69156720" y="31832640"/>
          <a:ext cx="390240" cy="199800"/>
        </a:xfrm>
        <a:prstGeom prst="rect">
          <a:avLst/>
        </a:prstGeom>
        <a:noFill/>
        <a:ln w="0">
          <a:noFill/>
        </a:ln>
      </xdr:spPr>
    </xdr:pic>
    <xdr:clientData/>
  </xdr:twoCellAnchor>
  <xdr:twoCellAnchor editAs="oneCell">
    <xdr:from>
      <xdr:col>73</xdr:col>
      <xdr:colOff>0</xdr:colOff>
      <xdr:row>52</xdr:row>
      <xdr:rowOff>0</xdr:rowOff>
    </xdr:from>
    <xdr:to>
      <xdr:col>73</xdr:col>
      <xdr:colOff>390240</xdr:colOff>
      <xdr:row>52</xdr:row>
      <xdr:rowOff>199800</xdr:rowOff>
    </xdr:to>
    <xdr:pic>
      <xdr:nvPicPr>
        <xdr:cNvPr id="410" name="image424.png" descr=""/>
        <xdr:cNvPicPr/>
      </xdr:nvPicPr>
      <xdr:blipFill>
        <a:blip r:embed="rId411"/>
        <a:stretch/>
      </xdr:blipFill>
      <xdr:spPr>
        <a:xfrm>
          <a:off x="71323920" y="31832640"/>
          <a:ext cx="390240" cy="199800"/>
        </a:xfrm>
        <a:prstGeom prst="rect">
          <a:avLst/>
        </a:prstGeom>
        <a:noFill/>
        <a:ln w="0">
          <a:noFill/>
        </a:ln>
      </xdr:spPr>
    </xdr:pic>
    <xdr:clientData/>
  </xdr:twoCellAnchor>
  <xdr:twoCellAnchor editAs="oneCell">
    <xdr:from>
      <xdr:col>74</xdr:col>
      <xdr:colOff>0</xdr:colOff>
      <xdr:row>52</xdr:row>
      <xdr:rowOff>0</xdr:rowOff>
    </xdr:from>
    <xdr:to>
      <xdr:col>74</xdr:col>
      <xdr:colOff>390240</xdr:colOff>
      <xdr:row>52</xdr:row>
      <xdr:rowOff>199800</xdr:rowOff>
    </xdr:to>
    <xdr:pic>
      <xdr:nvPicPr>
        <xdr:cNvPr id="411" name="image433.png" descr=""/>
        <xdr:cNvPicPr/>
      </xdr:nvPicPr>
      <xdr:blipFill>
        <a:blip r:embed="rId412"/>
        <a:stretch/>
      </xdr:blipFill>
      <xdr:spPr>
        <a:xfrm>
          <a:off x="73491120" y="31832640"/>
          <a:ext cx="390240" cy="199800"/>
        </a:xfrm>
        <a:prstGeom prst="rect">
          <a:avLst/>
        </a:prstGeom>
        <a:noFill/>
        <a:ln w="0">
          <a:noFill/>
        </a:ln>
      </xdr:spPr>
    </xdr:pic>
    <xdr:clientData/>
  </xdr:twoCellAnchor>
  <xdr:twoCellAnchor editAs="oneCell">
    <xdr:from>
      <xdr:col>75</xdr:col>
      <xdr:colOff>0</xdr:colOff>
      <xdr:row>52</xdr:row>
      <xdr:rowOff>0</xdr:rowOff>
    </xdr:from>
    <xdr:to>
      <xdr:col>75</xdr:col>
      <xdr:colOff>390240</xdr:colOff>
      <xdr:row>52</xdr:row>
      <xdr:rowOff>199800</xdr:rowOff>
    </xdr:to>
    <xdr:pic>
      <xdr:nvPicPr>
        <xdr:cNvPr id="412" name="image391.png" descr=""/>
        <xdr:cNvPicPr/>
      </xdr:nvPicPr>
      <xdr:blipFill>
        <a:blip r:embed="rId413"/>
        <a:stretch/>
      </xdr:blipFill>
      <xdr:spPr>
        <a:xfrm>
          <a:off x="75658320" y="31832640"/>
          <a:ext cx="390240" cy="199800"/>
        </a:xfrm>
        <a:prstGeom prst="rect">
          <a:avLst/>
        </a:prstGeom>
        <a:noFill/>
        <a:ln w="0">
          <a:noFill/>
        </a:ln>
      </xdr:spPr>
    </xdr:pic>
    <xdr:clientData/>
  </xdr:twoCellAnchor>
  <xdr:twoCellAnchor editAs="oneCell">
    <xdr:from>
      <xdr:col>76</xdr:col>
      <xdr:colOff>0</xdr:colOff>
      <xdr:row>52</xdr:row>
      <xdr:rowOff>0</xdr:rowOff>
    </xdr:from>
    <xdr:to>
      <xdr:col>76</xdr:col>
      <xdr:colOff>390240</xdr:colOff>
      <xdr:row>52</xdr:row>
      <xdr:rowOff>199800</xdr:rowOff>
    </xdr:to>
    <xdr:pic>
      <xdr:nvPicPr>
        <xdr:cNvPr id="413" name="image374.png" descr=""/>
        <xdr:cNvPicPr/>
      </xdr:nvPicPr>
      <xdr:blipFill>
        <a:blip r:embed="rId414"/>
        <a:stretch/>
      </xdr:blipFill>
      <xdr:spPr>
        <a:xfrm>
          <a:off x="77825520" y="31832640"/>
          <a:ext cx="390240" cy="199800"/>
        </a:xfrm>
        <a:prstGeom prst="rect">
          <a:avLst/>
        </a:prstGeom>
        <a:noFill/>
        <a:ln w="0">
          <a:noFill/>
        </a:ln>
      </xdr:spPr>
    </xdr:pic>
    <xdr:clientData/>
  </xdr:twoCellAnchor>
  <xdr:twoCellAnchor editAs="oneCell">
    <xdr:from>
      <xdr:col>77</xdr:col>
      <xdr:colOff>0</xdr:colOff>
      <xdr:row>52</xdr:row>
      <xdr:rowOff>0</xdr:rowOff>
    </xdr:from>
    <xdr:to>
      <xdr:col>77</xdr:col>
      <xdr:colOff>390240</xdr:colOff>
      <xdr:row>52</xdr:row>
      <xdr:rowOff>199800</xdr:rowOff>
    </xdr:to>
    <xdr:pic>
      <xdr:nvPicPr>
        <xdr:cNvPr id="414" name="image431.png" descr=""/>
        <xdr:cNvPicPr/>
      </xdr:nvPicPr>
      <xdr:blipFill>
        <a:blip r:embed="rId415"/>
        <a:stretch/>
      </xdr:blipFill>
      <xdr:spPr>
        <a:xfrm>
          <a:off x="79992720" y="31832640"/>
          <a:ext cx="390240" cy="199800"/>
        </a:xfrm>
        <a:prstGeom prst="rect">
          <a:avLst/>
        </a:prstGeom>
        <a:noFill/>
        <a:ln w="0">
          <a:noFill/>
        </a:ln>
      </xdr:spPr>
    </xdr:pic>
    <xdr:clientData/>
  </xdr:twoCellAnchor>
  <xdr:twoCellAnchor editAs="oneCell">
    <xdr:from>
      <xdr:col>78</xdr:col>
      <xdr:colOff>0</xdr:colOff>
      <xdr:row>52</xdr:row>
      <xdr:rowOff>0</xdr:rowOff>
    </xdr:from>
    <xdr:to>
      <xdr:col>78</xdr:col>
      <xdr:colOff>390240</xdr:colOff>
      <xdr:row>52</xdr:row>
      <xdr:rowOff>199800</xdr:rowOff>
    </xdr:to>
    <xdr:pic>
      <xdr:nvPicPr>
        <xdr:cNvPr id="415" name="image441.png" descr=""/>
        <xdr:cNvPicPr/>
      </xdr:nvPicPr>
      <xdr:blipFill>
        <a:blip r:embed="rId416"/>
        <a:stretch/>
      </xdr:blipFill>
      <xdr:spPr>
        <a:xfrm>
          <a:off x="82160280" y="31832640"/>
          <a:ext cx="390240" cy="199800"/>
        </a:xfrm>
        <a:prstGeom prst="rect">
          <a:avLst/>
        </a:prstGeom>
        <a:noFill/>
        <a:ln w="0">
          <a:noFill/>
        </a:ln>
      </xdr:spPr>
    </xdr:pic>
    <xdr:clientData/>
  </xdr:twoCellAnchor>
  <xdr:twoCellAnchor editAs="oneCell">
    <xdr:from>
      <xdr:col>79</xdr:col>
      <xdr:colOff>0</xdr:colOff>
      <xdr:row>52</xdr:row>
      <xdr:rowOff>0</xdr:rowOff>
    </xdr:from>
    <xdr:to>
      <xdr:col>79</xdr:col>
      <xdr:colOff>390240</xdr:colOff>
      <xdr:row>52</xdr:row>
      <xdr:rowOff>199800</xdr:rowOff>
    </xdr:to>
    <xdr:pic>
      <xdr:nvPicPr>
        <xdr:cNvPr id="416" name="image501.png" descr=""/>
        <xdr:cNvPicPr/>
      </xdr:nvPicPr>
      <xdr:blipFill>
        <a:blip r:embed="rId417"/>
        <a:stretch/>
      </xdr:blipFill>
      <xdr:spPr>
        <a:xfrm>
          <a:off x="84327480" y="31832640"/>
          <a:ext cx="390240" cy="199800"/>
        </a:xfrm>
        <a:prstGeom prst="rect">
          <a:avLst/>
        </a:prstGeom>
        <a:noFill/>
        <a:ln w="0">
          <a:noFill/>
        </a:ln>
      </xdr:spPr>
    </xdr:pic>
    <xdr:clientData/>
  </xdr:twoCellAnchor>
  <xdr:twoCellAnchor editAs="oneCell">
    <xdr:from>
      <xdr:col>72</xdr:col>
      <xdr:colOff>0</xdr:colOff>
      <xdr:row>53</xdr:row>
      <xdr:rowOff>0</xdr:rowOff>
    </xdr:from>
    <xdr:to>
      <xdr:col>73</xdr:col>
      <xdr:colOff>175680</xdr:colOff>
      <xdr:row>53</xdr:row>
      <xdr:rowOff>1190160</xdr:rowOff>
    </xdr:to>
    <xdr:pic>
      <xdr:nvPicPr>
        <xdr:cNvPr id="417" name="image512.png" descr=""/>
        <xdr:cNvPicPr/>
      </xdr:nvPicPr>
      <xdr:blipFill>
        <a:blip r:embed="rId418"/>
        <a:stretch/>
      </xdr:blipFill>
      <xdr:spPr>
        <a:xfrm>
          <a:off x="69156720" y="32118480"/>
          <a:ext cx="2342880" cy="1190160"/>
        </a:xfrm>
        <a:prstGeom prst="rect">
          <a:avLst/>
        </a:prstGeom>
        <a:noFill/>
        <a:ln w="0">
          <a:noFill/>
        </a:ln>
      </xdr:spPr>
    </xdr:pic>
    <xdr:clientData/>
  </xdr:twoCellAnchor>
  <xdr:twoCellAnchor editAs="oneCell">
    <xdr:from>
      <xdr:col>73</xdr:col>
      <xdr:colOff>0</xdr:colOff>
      <xdr:row>53</xdr:row>
      <xdr:rowOff>0</xdr:rowOff>
    </xdr:from>
    <xdr:to>
      <xdr:col>74</xdr:col>
      <xdr:colOff>175680</xdr:colOff>
      <xdr:row>53</xdr:row>
      <xdr:rowOff>1190160</xdr:rowOff>
    </xdr:to>
    <xdr:pic>
      <xdr:nvPicPr>
        <xdr:cNvPr id="418" name="image449.png" descr=""/>
        <xdr:cNvPicPr/>
      </xdr:nvPicPr>
      <xdr:blipFill>
        <a:blip r:embed="rId419"/>
        <a:stretch/>
      </xdr:blipFill>
      <xdr:spPr>
        <a:xfrm>
          <a:off x="71323920" y="32118480"/>
          <a:ext cx="2342880" cy="1190160"/>
        </a:xfrm>
        <a:prstGeom prst="rect">
          <a:avLst/>
        </a:prstGeom>
        <a:noFill/>
        <a:ln w="0">
          <a:noFill/>
        </a:ln>
      </xdr:spPr>
    </xdr:pic>
    <xdr:clientData/>
  </xdr:twoCellAnchor>
  <xdr:twoCellAnchor editAs="oneCell">
    <xdr:from>
      <xdr:col>74</xdr:col>
      <xdr:colOff>0</xdr:colOff>
      <xdr:row>53</xdr:row>
      <xdr:rowOff>0</xdr:rowOff>
    </xdr:from>
    <xdr:to>
      <xdr:col>75</xdr:col>
      <xdr:colOff>175680</xdr:colOff>
      <xdr:row>53</xdr:row>
      <xdr:rowOff>1190160</xdr:rowOff>
    </xdr:to>
    <xdr:pic>
      <xdr:nvPicPr>
        <xdr:cNvPr id="419" name="image397.png" descr=""/>
        <xdr:cNvPicPr/>
      </xdr:nvPicPr>
      <xdr:blipFill>
        <a:blip r:embed="rId420"/>
        <a:stretch/>
      </xdr:blipFill>
      <xdr:spPr>
        <a:xfrm>
          <a:off x="73491120" y="32118480"/>
          <a:ext cx="2342880" cy="1190160"/>
        </a:xfrm>
        <a:prstGeom prst="rect">
          <a:avLst/>
        </a:prstGeom>
        <a:noFill/>
        <a:ln w="0">
          <a:noFill/>
        </a:ln>
      </xdr:spPr>
    </xdr:pic>
    <xdr:clientData/>
  </xdr:twoCellAnchor>
  <xdr:twoCellAnchor editAs="oneCell">
    <xdr:from>
      <xdr:col>75</xdr:col>
      <xdr:colOff>0</xdr:colOff>
      <xdr:row>53</xdr:row>
      <xdr:rowOff>0</xdr:rowOff>
    </xdr:from>
    <xdr:to>
      <xdr:col>76</xdr:col>
      <xdr:colOff>175680</xdr:colOff>
      <xdr:row>53</xdr:row>
      <xdr:rowOff>1190160</xdr:rowOff>
    </xdr:to>
    <xdr:pic>
      <xdr:nvPicPr>
        <xdr:cNvPr id="420" name="image403.png" descr=""/>
        <xdr:cNvPicPr/>
      </xdr:nvPicPr>
      <xdr:blipFill>
        <a:blip r:embed="rId421"/>
        <a:stretch/>
      </xdr:blipFill>
      <xdr:spPr>
        <a:xfrm>
          <a:off x="75658320" y="32118480"/>
          <a:ext cx="2342880" cy="1190160"/>
        </a:xfrm>
        <a:prstGeom prst="rect">
          <a:avLst/>
        </a:prstGeom>
        <a:noFill/>
        <a:ln w="0">
          <a:noFill/>
        </a:ln>
      </xdr:spPr>
    </xdr:pic>
    <xdr:clientData/>
  </xdr:twoCellAnchor>
  <xdr:twoCellAnchor editAs="oneCell">
    <xdr:from>
      <xdr:col>76</xdr:col>
      <xdr:colOff>0</xdr:colOff>
      <xdr:row>53</xdr:row>
      <xdr:rowOff>0</xdr:rowOff>
    </xdr:from>
    <xdr:to>
      <xdr:col>77</xdr:col>
      <xdr:colOff>175680</xdr:colOff>
      <xdr:row>53</xdr:row>
      <xdr:rowOff>1190160</xdr:rowOff>
    </xdr:to>
    <xdr:pic>
      <xdr:nvPicPr>
        <xdr:cNvPr id="421" name="image448.png" descr=""/>
        <xdr:cNvPicPr/>
      </xdr:nvPicPr>
      <xdr:blipFill>
        <a:blip r:embed="rId422"/>
        <a:stretch/>
      </xdr:blipFill>
      <xdr:spPr>
        <a:xfrm>
          <a:off x="77825520" y="32118480"/>
          <a:ext cx="2342880" cy="1190160"/>
        </a:xfrm>
        <a:prstGeom prst="rect">
          <a:avLst/>
        </a:prstGeom>
        <a:noFill/>
        <a:ln w="0">
          <a:noFill/>
        </a:ln>
      </xdr:spPr>
    </xdr:pic>
    <xdr:clientData/>
  </xdr:twoCellAnchor>
  <xdr:twoCellAnchor editAs="oneCell">
    <xdr:from>
      <xdr:col>77</xdr:col>
      <xdr:colOff>0</xdr:colOff>
      <xdr:row>53</xdr:row>
      <xdr:rowOff>0</xdr:rowOff>
    </xdr:from>
    <xdr:to>
      <xdr:col>78</xdr:col>
      <xdr:colOff>175320</xdr:colOff>
      <xdr:row>53</xdr:row>
      <xdr:rowOff>1190160</xdr:rowOff>
    </xdr:to>
    <xdr:pic>
      <xdr:nvPicPr>
        <xdr:cNvPr id="422" name="image396.png" descr=""/>
        <xdr:cNvPicPr/>
      </xdr:nvPicPr>
      <xdr:blipFill>
        <a:blip r:embed="rId423"/>
        <a:stretch/>
      </xdr:blipFill>
      <xdr:spPr>
        <a:xfrm>
          <a:off x="79992720" y="32118480"/>
          <a:ext cx="2342880" cy="1190160"/>
        </a:xfrm>
        <a:prstGeom prst="rect">
          <a:avLst/>
        </a:prstGeom>
        <a:noFill/>
        <a:ln w="0">
          <a:noFill/>
        </a:ln>
      </xdr:spPr>
    </xdr:pic>
    <xdr:clientData/>
  </xdr:twoCellAnchor>
  <xdr:twoCellAnchor editAs="oneCell">
    <xdr:from>
      <xdr:col>78</xdr:col>
      <xdr:colOff>0</xdr:colOff>
      <xdr:row>53</xdr:row>
      <xdr:rowOff>0</xdr:rowOff>
    </xdr:from>
    <xdr:to>
      <xdr:col>79</xdr:col>
      <xdr:colOff>175680</xdr:colOff>
      <xdr:row>53</xdr:row>
      <xdr:rowOff>1190160</xdr:rowOff>
    </xdr:to>
    <xdr:pic>
      <xdr:nvPicPr>
        <xdr:cNvPr id="423" name="image407.png" descr=""/>
        <xdr:cNvPicPr/>
      </xdr:nvPicPr>
      <xdr:blipFill>
        <a:blip r:embed="rId424"/>
        <a:stretch/>
      </xdr:blipFill>
      <xdr:spPr>
        <a:xfrm>
          <a:off x="82160280" y="32118480"/>
          <a:ext cx="2342880" cy="1190160"/>
        </a:xfrm>
        <a:prstGeom prst="rect">
          <a:avLst/>
        </a:prstGeom>
        <a:noFill/>
        <a:ln w="0">
          <a:noFill/>
        </a:ln>
      </xdr:spPr>
    </xdr:pic>
    <xdr:clientData/>
  </xdr:twoCellAnchor>
  <xdr:twoCellAnchor editAs="oneCell">
    <xdr:from>
      <xdr:col>79</xdr:col>
      <xdr:colOff>0</xdr:colOff>
      <xdr:row>53</xdr:row>
      <xdr:rowOff>0</xdr:rowOff>
    </xdr:from>
    <xdr:to>
      <xdr:col>80</xdr:col>
      <xdr:colOff>175680</xdr:colOff>
      <xdr:row>53</xdr:row>
      <xdr:rowOff>1190160</xdr:rowOff>
    </xdr:to>
    <xdr:pic>
      <xdr:nvPicPr>
        <xdr:cNvPr id="424" name="image439.png" descr=""/>
        <xdr:cNvPicPr/>
      </xdr:nvPicPr>
      <xdr:blipFill>
        <a:blip r:embed="rId425"/>
        <a:stretch/>
      </xdr:blipFill>
      <xdr:spPr>
        <a:xfrm>
          <a:off x="84327480" y="32118480"/>
          <a:ext cx="2342880" cy="1190160"/>
        </a:xfrm>
        <a:prstGeom prst="rect">
          <a:avLst/>
        </a:prstGeom>
        <a:noFill/>
        <a:ln w="0">
          <a:noFill/>
        </a:ln>
      </xdr:spPr>
    </xdr:pic>
    <xdr:clientData/>
  </xdr:twoCellAnchor>
  <xdr:twoCellAnchor editAs="oneCell">
    <xdr:from>
      <xdr:col>72</xdr:col>
      <xdr:colOff>0</xdr:colOff>
      <xdr:row>54</xdr:row>
      <xdr:rowOff>0</xdr:rowOff>
    </xdr:from>
    <xdr:to>
      <xdr:col>73</xdr:col>
      <xdr:colOff>175680</xdr:colOff>
      <xdr:row>54</xdr:row>
      <xdr:rowOff>1218960</xdr:rowOff>
    </xdr:to>
    <xdr:pic>
      <xdr:nvPicPr>
        <xdr:cNvPr id="425" name="image453.png" descr=""/>
        <xdr:cNvPicPr/>
      </xdr:nvPicPr>
      <xdr:blipFill>
        <a:blip r:embed="rId426"/>
        <a:stretch/>
      </xdr:blipFill>
      <xdr:spPr>
        <a:xfrm>
          <a:off x="69156720" y="34147080"/>
          <a:ext cx="2342880" cy="1218960"/>
        </a:xfrm>
        <a:prstGeom prst="rect">
          <a:avLst/>
        </a:prstGeom>
        <a:noFill/>
        <a:ln w="0">
          <a:noFill/>
        </a:ln>
      </xdr:spPr>
    </xdr:pic>
    <xdr:clientData/>
  </xdr:twoCellAnchor>
  <xdr:twoCellAnchor editAs="oneCell">
    <xdr:from>
      <xdr:col>73</xdr:col>
      <xdr:colOff>0</xdr:colOff>
      <xdr:row>54</xdr:row>
      <xdr:rowOff>0</xdr:rowOff>
    </xdr:from>
    <xdr:to>
      <xdr:col>74</xdr:col>
      <xdr:colOff>175680</xdr:colOff>
      <xdr:row>54</xdr:row>
      <xdr:rowOff>1218960</xdr:rowOff>
    </xdr:to>
    <xdr:pic>
      <xdr:nvPicPr>
        <xdr:cNvPr id="426" name="image392.png" descr=""/>
        <xdr:cNvPicPr/>
      </xdr:nvPicPr>
      <xdr:blipFill>
        <a:blip r:embed="rId427"/>
        <a:stretch/>
      </xdr:blipFill>
      <xdr:spPr>
        <a:xfrm>
          <a:off x="71323920" y="34147080"/>
          <a:ext cx="2342880" cy="1218960"/>
        </a:xfrm>
        <a:prstGeom prst="rect">
          <a:avLst/>
        </a:prstGeom>
        <a:noFill/>
        <a:ln w="0">
          <a:noFill/>
        </a:ln>
      </xdr:spPr>
    </xdr:pic>
    <xdr:clientData/>
  </xdr:twoCellAnchor>
  <xdr:twoCellAnchor editAs="oneCell">
    <xdr:from>
      <xdr:col>74</xdr:col>
      <xdr:colOff>0</xdr:colOff>
      <xdr:row>54</xdr:row>
      <xdr:rowOff>0</xdr:rowOff>
    </xdr:from>
    <xdr:to>
      <xdr:col>75</xdr:col>
      <xdr:colOff>175680</xdr:colOff>
      <xdr:row>54</xdr:row>
      <xdr:rowOff>1218960</xdr:rowOff>
    </xdr:to>
    <xdr:pic>
      <xdr:nvPicPr>
        <xdr:cNvPr id="427" name="image477.png" descr=""/>
        <xdr:cNvPicPr/>
      </xdr:nvPicPr>
      <xdr:blipFill>
        <a:blip r:embed="rId428"/>
        <a:stretch/>
      </xdr:blipFill>
      <xdr:spPr>
        <a:xfrm>
          <a:off x="73491120" y="34147080"/>
          <a:ext cx="2342880" cy="1218960"/>
        </a:xfrm>
        <a:prstGeom prst="rect">
          <a:avLst/>
        </a:prstGeom>
        <a:noFill/>
        <a:ln w="0">
          <a:noFill/>
        </a:ln>
      </xdr:spPr>
    </xdr:pic>
    <xdr:clientData/>
  </xdr:twoCellAnchor>
  <xdr:twoCellAnchor editAs="oneCell">
    <xdr:from>
      <xdr:col>75</xdr:col>
      <xdr:colOff>0</xdr:colOff>
      <xdr:row>54</xdr:row>
      <xdr:rowOff>0</xdr:rowOff>
    </xdr:from>
    <xdr:to>
      <xdr:col>76</xdr:col>
      <xdr:colOff>175680</xdr:colOff>
      <xdr:row>54</xdr:row>
      <xdr:rowOff>1218960</xdr:rowOff>
    </xdr:to>
    <xdr:pic>
      <xdr:nvPicPr>
        <xdr:cNvPr id="428" name="image393.png" descr=""/>
        <xdr:cNvPicPr/>
      </xdr:nvPicPr>
      <xdr:blipFill>
        <a:blip r:embed="rId429"/>
        <a:stretch/>
      </xdr:blipFill>
      <xdr:spPr>
        <a:xfrm>
          <a:off x="75658320" y="34147080"/>
          <a:ext cx="2342880" cy="1218960"/>
        </a:xfrm>
        <a:prstGeom prst="rect">
          <a:avLst/>
        </a:prstGeom>
        <a:noFill/>
        <a:ln w="0">
          <a:noFill/>
        </a:ln>
      </xdr:spPr>
    </xdr:pic>
    <xdr:clientData/>
  </xdr:twoCellAnchor>
  <xdr:twoCellAnchor editAs="oneCell">
    <xdr:from>
      <xdr:col>76</xdr:col>
      <xdr:colOff>0</xdr:colOff>
      <xdr:row>54</xdr:row>
      <xdr:rowOff>0</xdr:rowOff>
    </xdr:from>
    <xdr:to>
      <xdr:col>77</xdr:col>
      <xdr:colOff>175680</xdr:colOff>
      <xdr:row>54</xdr:row>
      <xdr:rowOff>1218960</xdr:rowOff>
    </xdr:to>
    <xdr:pic>
      <xdr:nvPicPr>
        <xdr:cNvPr id="429" name="image455.png" descr=""/>
        <xdr:cNvPicPr/>
      </xdr:nvPicPr>
      <xdr:blipFill>
        <a:blip r:embed="rId430"/>
        <a:stretch/>
      </xdr:blipFill>
      <xdr:spPr>
        <a:xfrm>
          <a:off x="77825520" y="34147080"/>
          <a:ext cx="2342880" cy="1218960"/>
        </a:xfrm>
        <a:prstGeom prst="rect">
          <a:avLst/>
        </a:prstGeom>
        <a:noFill/>
        <a:ln w="0">
          <a:noFill/>
        </a:ln>
      </xdr:spPr>
    </xdr:pic>
    <xdr:clientData/>
  </xdr:twoCellAnchor>
  <xdr:twoCellAnchor editAs="oneCell">
    <xdr:from>
      <xdr:col>77</xdr:col>
      <xdr:colOff>0</xdr:colOff>
      <xdr:row>54</xdr:row>
      <xdr:rowOff>0</xdr:rowOff>
    </xdr:from>
    <xdr:to>
      <xdr:col>78</xdr:col>
      <xdr:colOff>175320</xdr:colOff>
      <xdr:row>54</xdr:row>
      <xdr:rowOff>1218960</xdr:rowOff>
    </xdr:to>
    <xdr:pic>
      <xdr:nvPicPr>
        <xdr:cNvPr id="430" name="image447.png" descr=""/>
        <xdr:cNvPicPr/>
      </xdr:nvPicPr>
      <xdr:blipFill>
        <a:blip r:embed="rId431"/>
        <a:stretch/>
      </xdr:blipFill>
      <xdr:spPr>
        <a:xfrm>
          <a:off x="79992720" y="34147080"/>
          <a:ext cx="2342880" cy="1218960"/>
        </a:xfrm>
        <a:prstGeom prst="rect">
          <a:avLst/>
        </a:prstGeom>
        <a:noFill/>
        <a:ln w="0">
          <a:noFill/>
        </a:ln>
      </xdr:spPr>
    </xdr:pic>
    <xdr:clientData/>
  </xdr:twoCellAnchor>
  <xdr:twoCellAnchor editAs="oneCell">
    <xdr:from>
      <xdr:col>78</xdr:col>
      <xdr:colOff>0</xdr:colOff>
      <xdr:row>54</xdr:row>
      <xdr:rowOff>0</xdr:rowOff>
    </xdr:from>
    <xdr:to>
      <xdr:col>79</xdr:col>
      <xdr:colOff>175680</xdr:colOff>
      <xdr:row>54</xdr:row>
      <xdr:rowOff>1218960</xdr:rowOff>
    </xdr:to>
    <xdr:pic>
      <xdr:nvPicPr>
        <xdr:cNvPr id="431" name="image402.png" descr=""/>
        <xdr:cNvPicPr/>
      </xdr:nvPicPr>
      <xdr:blipFill>
        <a:blip r:embed="rId432"/>
        <a:stretch/>
      </xdr:blipFill>
      <xdr:spPr>
        <a:xfrm>
          <a:off x="82160280" y="34147080"/>
          <a:ext cx="2342880" cy="1218960"/>
        </a:xfrm>
        <a:prstGeom prst="rect">
          <a:avLst/>
        </a:prstGeom>
        <a:noFill/>
        <a:ln w="0">
          <a:noFill/>
        </a:ln>
      </xdr:spPr>
    </xdr:pic>
    <xdr:clientData/>
  </xdr:twoCellAnchor>
  <xdr:twoCellAnchor editAs="oneCell">
    <xdr:from>
      <xdr:col>79</xdr:col>
      <xdr:colOff>0</xdr:colOff>
      <xdr:row>54</xdr:row>
      <xdr:rowOff>0</xdr:rowOff>
    </xdr:from>
    <xdr:to>
      <xdr:col>80</xdr:col>
      <xdr:colOff>175680</xdr:colOff>
      <xdr:row>54</xdr:row>
      <xdr:rowOff>1218960</xdr:rowOff>
    </xdr:to>
    <xdr:pic>
      <xdr:nvPicPr>
        <xdr:cNvPr id="432" name="image543.png" descr=""/>
        <xdr:cNvPicPr/>
      </xdr:nvPicPr>
      <xdr:blipFill>
        <a:blip r:embed="rId433"/>
        <a:stretch/>
      </xdr:blipFill>
      <xdr:spPr>
        <a:xfrm>
          <a:off x="84327480" y="34147080"/>
          <a:ext cx="2342880" cy="1218960"/>
        </a:xfrm>
        <a:prstGeom prst="rect">
          <a:avLst/>
        </a:prstGeom>
        <a:noFill/>
        <a:ln w="0">
          <a:noFill/>
        </a:ln>
      </xdr:spPr>
    </xdr:pic>
    <xdr:clientData/>
  </xdr:twoCellAnchor>
  <xdr:twoCellAnchor editAs="oneCell">
    <xdr:from>
      <xdr:col>72</xdr:col>
      <xdr:colOff>0</xdr:colOff>
      <xdr:row>55</xdr:row>
      <xdr:rowOff>0</xdr:rowOff>
    </xdr:from>
    <xdr:to>
      <xdr:col>73</xdr:col>
      <xdr:colOff>175680</xdr:colOff>
      <xdr:row>55</xdr:row>
      <xdr:rowOff>1657080</xdr:rowOff>
    </xdr:to>
    <xdr:pic>
      <xdr:nvPicPr>
        <xdr:cNvPr id="433" name="image399.png" descr=""/>
        <xdr:cNvPicPr/>
      </xdr:nvPicPr>
      <xdr:blipFill>
        <a:blip r:embed="rId434"/>
        <a:stretch/>
      </xdr:blipFill>
      <xdr:spPr>
        <a:xfrm>
          <a:off x="69156720" y="36052200"/>
          <a:ext cx="2342880" cy="1657080"/>
        </a:xfrm>
        <a:prstGeom prst="rect">
          <a:avLst/>
        </a:prstGeom>
        <a:noFill/>
        <a:ln w="0">
          <a:noFill/>
        </a:ln>
      </xdr:spPr>
    </xdr:pic>
    <xdr:clientData/>
  </xdr:twoCellAnchor>
  <xdr:twoCellAnchor editAs="oneCell">
    <xdr:from>
      <xdr:col>73</xdr:col>
      <xdr:colOff>0</xdr:colOff>
      <xdr:row>55</xdr:row>
      <xdr:rowOff>0</xdr:rowOff>
    </xdr:from>
    <xdr:to>
      <xdr:col>74</xdr:col>
      <xdr:colOff>175680</xdr:colOff>
      <xdr:row>55</xdr:row>
      <xdr:rowOff>1657080</xdr:rowOff>
    </xdr:to>
    <xdr:pic>
      <xdr:nvPicPr>
        <xdr:cNvPr id="434" name="image472.png" descr=""/>
        <xdr:cNvPicPr/>
      </xdr:nvPicPr>
      <xdr:blipFill>
        <a:blip r:embed="rId435"/>
        <a:stretch/>
      </xdr:blipFill>
      <xdr:spPr>
        <a:xfrm>
          <a:off x="71323920" y="36052200"/>
          <a:ext cx="2342880" cy="1657080"/>
        </a:xfrm>
        <a:prstGeom prst="rect">
          <a:avLst/>
        </a:prstGeom>
        <a:noFill/>
        <a:ln w="0">
          <a:noFill/>
        </a:ln>
      </xdr:spPr>
    </xdr:pic>
    <xdr:clientData/>
  </xdr:twoCellAnchor>
  <xdr:twoCellAnchor editAs="oneCell">
    <xdr:from>
      <xdr:col>74</xdr:col>
      <xdr:colOff>0</xdr:colOff>
      <xdr:row>55</xdr:row>
      <xdr:rowOff>0</xdr:rowOff>
    </xdr:from>
    <xdr:to>
      <xdr:col>75</xdr:col>
      <xdr:colOff>175680</xdr:colOff>
      <xdr:row>55</xdr:row>
      <xdr:rowOff>1657080</xdr:rowOff>
    </xdr:to>
    <xdr:pic>
      <xdr:nvPicPr>
        <xdr:cNvPr id="435" name="image432.png" descr=""/>
        <xdr:cNvPicPr/>
      </xdr:nvPicPr>
      <xdr:blipFill>
        <a:blip r:embed="rId436"/>
        <a:stretch/>
      </xdr:blipFill>
      <xdr:spPr>
        <a:xfrm>
          <a:off x="73491120" y="36052200"/>
          <a:ext cx="2342880" cy="1657080"/>
        </a:xfrm>
        <a:prstGeom prst="rect">
          <a:avLst/>
        </a:prstGeom>
        <a:noFill/>
        <a:ln w="0">
          <a:noFill/>
        </a:ln>
      </xdr:spPr>
    </xdr:pic>
    <xdr:clientData/>
  </xdr:twoCellAnchor>
  <xdr:twoCellAnchor editAs="oneCell">
    <xdr:from>
      <xdr:col>75</xdr:col>
      <xdr:colOff>0</xdr:colOff>
      <xdr:row>55</xdr:row>
      <xdr:rowOff>0</xdr:rowOff>
    </xdr:from>
    <xdr:to>
      <xdr:col>76</xdr:col>
      <xdr:colOff>175680</xdr:colOff>
      <xdr:row>55</xdr:row>
      <xdr:rowOff>1657080</xdr:rowOff>
    </xdr:to>
    <xdr:pic>
      <xdr:nvPicPr>
        <xdr:cNvPr id="436" name="image435.png" descr=""/>
        <xdr:cNvPicPr/>
      </xdr:nvPicPr>
      <xdr:blipFill>
        <a:blip r:embed="rId437"/>
        <a:stretch/>
      </xdr:blipFill>
      <xdr:spPr>
        <a:xfrm>
          <a:off x="75658320" y="36052200"/>
          <a:ext cx="2342880" cy="1657080"/>
        </a:xfrm>
        <a:prstGeom prst="rect">
          <a:avLst/>
        </a:prstGeom>
        <a:noFill/>
        <a:ln w="0">
          <a:noFill/>
        </a:ln>
      </xdr:spPr>
    </xdr:pic>
    <xdr:clientData/>
  </xdr:twoCellAnchor>
  <xdr:twoCellAnchor editAs="oneCell">
    <xdr:from>
      <xdr:col>76</xdr:col>
      <xdr:colOff>0</xdr:colOff>
      <xdr:row>55</xdr:row>
      <xdr:rowOff>0</xdr:rowOff>
    </xdr:from>
    <xdr:to>
      <xdr:col>77</xdr:col>
      <xdr:colOff>175680</xdr:colOff>
      <xdr:row>55</xdr:row>
      <xdr:rowOff>1657080</xdr:rowOff>
    </xdr:to>
    <xdr:pic>
      <xdr:nvPicPr>
        <xdr:cNvPr id="437" name="image465.png" descr=""/>
        <xdr:cNvPicPr/>
      </xdr:nvPicPr>
      <xdr:blipFill>
        <a:blip r:embed="rId438"/>
        <a:stretch/>
      </xdr:blipFill>
      <xdr:spPr>
        <a:xfrm>
          <a:off x="77825520" y="36052200"/>
          <a:ext cx="2342880" cy="1657080"/>
        </a:xfrm>
        <a:prstGeom prst="rect">
          <a:avLst/>
        </a:prstGeom>
        <a:noFill/>
        <a:ln w="0">
          <a:noFill/>
        </a:ln>
      </xdr:spPr>
    </xdr:pic>
    <xdr:clientData/>
  </xdr:twoCellAnchor>
  <xdr:twoCellAnchor editAs="oneCell">
    <xdr:from>
      <xdr:col>77</xdr:col>
      <xdr:colOff>0</xdr:colOff>
      <xdr:row>55</xdr:row>
      <xdr:rowOff>0</xdr:rowOff>
    </xdr:from>
    <xdr:to>
      <xdr:col>78</xdr:col>
      <xdr:colOff>175320</xdr:colOff>
      <xdr:row>55</xdr:row>
      <xdr:rowOff>1657080</xdr:rowOff>
    </xdr:to>
    <xdr:pic>
      <xdr:nvPicPr>
        <xdr:cNvPr id="438" name="image406.png" descr=""/>
        <xdr:cNvPicPr/>
      </xdr:nvPicPr>
      <xdr:blipFill>
        <a:blip r:embed="rId439"/>
        <a:stretch/>
      </xdr:blipFill>
      <xdr:spPr>
        <a:xfrm>
          <a:off x="79992720" y="36052200"/>
          <a:ext cx="2342880" cy="1657080"/>
        </a:xfrm>
        <a:prstGeom prst="rect">
          <a:avLst/>
        </a:prstGeom>
        <a:noFill/>
        <a:ln w="0">
          <a:noFill/>
        </a:ln>
      </xdr:spPr>
    </xdr:pic>
    <xdr:clientData/>
  </xdr:twoCellAnchor>
  <xdr:twoCellAnchor editAs="oneCell">
    <xdr:from>
      <xdr:col>78</xdr:col>
      <xdr:colOff>0</xdr:colOff>
      <xdr:row>55</xdr:row>
      <xdr:rowOff>0</xdr:rowOff>
    </xdr:from>
    <xdr:to>
      <xdr:col>79</xdr:col>
      <xdr:colOff>175680</xdr:colOff>
      <xdr:row>55</xdr:row>
      <xdr:rowOff>1657080</xdr:rowOff>
    </xdr:to>
    <xdr:pic>
      <xdr:nvPicPr>
        <xdr:cNvPr id="439" name="image405.png" descr=""/>
        <xdr:cNvPicPr/>
      </xdr:nvPicPr>
      <xdr:blipFill>
        <a:blip r:embed="rId440"/>
        <a:stretch/>
      </xdr:blipFill>
      <xdr:spPr>
        <a:xfrm>
          <a:off x="82160280" y="36052200"/>
          <a:ext cx="2342880" cy="1657080"/>
        </a:xfrm>
        <a:prstGeom prst="rect">
          <a:avLst/>
        </a:prstGeom>
        <a:noFill/>
        <a:ln w="0">
          <a:noFill/>
        </a:ln>
      </xdr:spPr>
    </xdr:pic>
    <xdr:clientData/>
  </xdr:twoCellAnchor>
  <xdr:twoCellAnchor editAs="oneCell">
    <xdr:from>
      <xdr:col>79</xdr:col>
      <xdr:colOff>0</xdr:colOff>
      <xdr:row>55</xdr:row>
      <xdr:rowOff>0</xdr:rowOff>
    </xdr:from>
    <xdr:to>
      <xdr:col>80</xdr:col>
      <xdr:colOff>175680</xdr:colOff>
      <xdr:row>55</xdr:row>
      <xdr:rowOff>1657080</xdr:rowOff>
    </xdr:to>
    <xdr:pic>
      <xdr:nvPicPr>
        <xdr:cNvPr id="440" name="image411.png" descr=""/>
        <xdr:cNvPicPr/>
      </xdr:nvPicPr>
      <xdr:blipFill>
        <a:blip r:embed="rId441"/>
        <a:stretch/>
      </xdr:blipFill>
      <xdr:spPr>
        <a:xfrm>
          <a:off x="84327480" y="36052200"/>
          <a:ext cx="2342880" cy="1657080"/>
        </a:xfrm>
        <a:prstGeom prst="rect">
          <a:avLst/>
        </a:prstGeom>
        <a:noFill/>
        <a:ln w="0">
          <a:noFill/>
        </a:ln>
      </xdr:spPr>
    </xdr:pic>
    <xdr:clientData/>
  </xdr:twoCellAnchor>
  <xdr:twoCellAnchor editAs="oneCell">
    <xdr:from>
      <xdr:col>72</xdr:col>
      <xdr:colOff>0</xdr:colOff>
      <xdr:row>56</xdr:row>
      <xdr:rowOff>0</xdr:rowOff>
    </xdr:from>
    <xdr:to>
      <xdr:col>73</xdr:col>
      <xdr:colOff>175680</xdr:colOff>
      <xdr:row>56</xdr:row>
      <xdr:rowOff>999720</xdr:rowOff>
    </xdr:to>
    <xdr:pic>
      <xdr:nvPicPr>
        <xdr:cNvPr id="441" name="image456.png" descr=""/>
        <xdr:cNvPicPr/>
      </xdr:nvPicPr>
      <xdr:blipFill>
        <a:blip r:embed="rId442"/>
        <a:stretch/>
      </xdr:blipFill>
      <xdr:spPr>
        <a:xfrm>
          <a:off x="69156720" y="37956960"/>
          <a:ext cx="2342880" cy="999720"/>
        </a:xfrm>
        <a:prstGeom prst="rect">
          <a:avLst/>
        </a:prstGeom>
        <a:noFill/>
        <a:ln w="0">
          <a:noFill/>
        </a:ln>
      </xdr:spPr>
    </xdr:pic>
    <xdr:clientData/>
  </xdr:twoCellAnchor>
  <xdr:twoCellAnchor editAs="oneCell">
    <xdr:from>
      <xdr:col>73</xdr:col>
      <xdr:colOff>0</xdr:colOff>
      <xdr:row>56</xdr:row>
      <xdr:rowOff>0</xdr:rowOff>
    </xdr:from>
    <xdr:to>
      <xdr:col>74</xdr:col>
      <xdr:colOff>175680</xdr:colOff>
      <xdr:row>56</xdr:row>
      <xdr:rowOff>999720</xdr:rowOff>
    </xdr:to>
    <xdr:pic>
      <xdr:nvPicPr>
        <xdr:cNvPr id="442" name="image481.png" descr=""/>
        <xdr:cNvPicPr/>
      </xdr:nvPicPr>
      <xdr:blipFill>
        <a:blip r:embed="rId443"/>
        <a:stretch/>
      </xdr:blipFill>
      <xdr:spPr>
        <a:xfrm>
          <a:off x="71323920" y="37956960"/>
          <a:ext cx="2342880" cy="999720"/>
        </a:xfrm>
        <a:prstGeom prst="rect">
          <a:avLst/>
        </a:prstGeom>
        <a:noFill/>
        <a:ln w="0">
          <a:noFill/>
        </a:ln>
      </xdr:spPr>
    </xdr:pic>
    <xdr:clientData/>
  </xdr:twoCellAnchor>
  <xdr:twoCellAnchor editAs="oneCell">
    <xdr:from>
      <xdr:col>74</xdr:col>
      <xdr:colOff>0</xdr:colOff>
      <xdr:row>56</xdr:row>
      <xdr:rowOff>0</xdr:rowOff>
    </xdr:from>
    <xdr:to>
      <xdr:col>75</xdr:col>
      <xdr:colOff>175680</xdr:colOff>
      <xdr:row>56</xdr:row>
      <xdr:rowOff>999720</xdr:rowOff>
    </xdr:to>
    <xdr:pic>
      <xdr:nvPicPr>
        <xdr:cNvPr id="443" name="image404.png" descr=""/>
        <xdr:cNvPicPr/>
      </xdr:nvPicPr>
      <xdr:blipFill>
        <a:blip r:embed="rId444"/>
        <a:stretch/>
      </xdr:blipFill>
      <xdr:spPr>
        <a:xfrm>
          <a:off x="73491120" y="37956960"/>
          <a:ext cx="2342880" cy="999720"/>
        </a:xfrm>
        <a:prstGeom prst="rect">
          <a:avLst/>
        </a:prstGeom>
        <a:noFill/>
        <a:ln w="0">
          <a:noFill/>
        </a:ln>
      </xdr:spPr>
    </xdr:pic>
    <xdr:clientData/>
  </xdr:twoCellAnchor>
  <xdr:twoCellAnchor editAs="oneCell">
    <xdr:from>
      <xdr:col>75</xdr:col>
      <xdr:colOff>0</xdr:colOff>
      <xdr:row>56</xdr:row>
      <xdr:rowOff>0</xdr:rowOff>
    </xdr:from>
    <xdr:to>
      <xdr:col>76</xdr:col>
      <xdr:colOff>175680</xdr:colOff>
      <xdr:row>56</xdr:row>
      <xdr:rowOff>999720</xdr:rowOff>
    </xdr:to>
    <xdr:pic>
      <xdr:nvPicPr>
        <xdr:cNvPr id="444" name="image484.png" descr=""/>
        <xdr:cNvPicPr/>
      </xdr:nvPicPr>
      <xdr:blipFill>
        <a:blip r:embed="rId445"/>
        <a:stretch/>
      </xdr:blipFill>
      <xdr:spPr>
        <a:xfrm>
          <a:off x="75658320" y="37956960"/>
          <a:ext cx="2342880" cy="999720"/>
        </a:xfrm>
        <a:prstGeom prst="rect">
          <a:avLst/>
        </a:prstGeom>
        <a:noFill/>
        <a:ln w="0">
          <a:noFill/>
        </a:ln>
      </xdr:spPr>
    </xdr:pic>
    <xdr:clientData/>
  </xdr:twoCellAnchor>
  <xdr:twoCellAnchor editAs="oneCell">
    <xdr:from>
      <xdr:col>76</xdr:col>
      <xdr:colOff>0</xdr:colOff>
      <xdr:row>56</xdr:row>
      <xdr:rowOff>0</xdr:rowOff>
    </xdr:from>
    <xdr:to>
      <xdr:col>77</xdr:col>
      <xdr:colOff>175680</xdr:colOff>
      <xdr:row>56</xdr:row>
      <xdr:rowOff>999720</xdr:rowOff>
    </xdr:to>
    <xdr:pic>
      <xdr:nvPicPr>
        <xdr:cNvPr id="445" name="image409.png" descr=""/>
        <xdr:cNvPicPr/>
      </xdr:nvPicPr>
      <xdr:blipFill>
        <a:blip r:embed="rId446"/>
        <a:stretch/>
      </xdr:blipFill>
      <xdr:spPr>
        <a:xfrm>
          <a:off x="77825520" y="37956960"/>
          <a:ext cx="2342880" cy="999720"/>
        </a:xfrm>
        <a:prstGeom prst="rect">
          <a:avLst/>
        </a:prstGeom>
        <a:noFill/>
        <a:ln w="0">
          <a:noFill/>
        </a:ln>
      </xdr:spPr>
    </xdr:pic>
    <xdr:clientData/>
  </xdr:twoCellAnchor>
  <xdr:twoCellAnchor editAs="oneCell">
    <xdr:from>
      <xdr:col>77</xdr:col>
      <xdr:colOff>0</xdr:colOff>
      <xdr:row>56</xdr:row>
      <xdr:rowOff>0</xdr:rowOff>
    </xdr:from>
    <xdr:to>
      <xdr:col>78</xdr:col>
      <xdr:colOff>175320</xdr:colOff>
      <xdr:row>56</xdr:row>
      <xdr:rowOff>999720</xdr:rowOff>
    </xdr:to>
    <xdr:pic>
      <xdr:nvPicPr>
        <xdr:cNvPr id="446" name="image461.png" descr=""/>
        <xdr:cNvPicPr/>
      </xdr:nvPicPr>
      <xdr:blipFill>
        <a:blip r:embed="rId447"/>
        <a:stretch/>
      </xdr:blipFill>
      <xdr:spPr>
        <a:xfrm>
          <a:off x="79992720" y="37956960"/>
          <a:ext cx="2342880" cy="999720"/>
        </a:xfrm>
        <a:prstGeom prst="rect">
          <a:avLst/>
        </a:prstGeom>
        <a:noFill/>
        <a:ln w="0">
          <a:noFill/>
        </a:ln>
      </xdr:spPr>
    </xdr:pic>
    <xdr:clientData/>
  </xdr:twoCellAnchor>
  <xdr:twoCellAnchor editAs="oneCell">
    <xdr:from>
      <xdr:col>78</xdr:col>
      <xdr:colOff>0</xdr:colOff>
      <xdr:row>56</xdr:row>
      <xdr:rowOff>0</xdr:rowOff>
    </xdr:from>
    <xdr:to>
      <xdr:col>79</xdr:col>
      <xdr:colOff>175680</xdr:colOff>
      <xdr:row>56</xdr:row>
      <xdr:rowOff>999720</xdr:rowOff>
    </xdr:to>
    <xdr:pic>
      <xdr:nvPicPr>
        <xdr:cNvPr id="447" name="image429.png" descr=""/>
        <xdr:cNvPicPr/>
      </xdr:nvPicPr>
      <xdr:blipFill>
        <a:blip r:embed="rId448"/>
        <a:stretch/>
      </xdr:blipFill>
      <xdr:spPr>
        <a:xfrm>
          <a:off x="82160280" y="37956960"/>
          <a:ext cx="2342880" cy="999720"/>
        </a:xfrm>
        <a:prstGeom prst="rect">
          <a:avLst/>
        </a:prstGeom>
        <a:noFill/>
        <a:ln w="0">
          <a:noFill/>
        </a:ln>
      </xdr:spPr>
    </xdr:pic>
    <xdr:clientData/>
  </xdr:twoCellAnchor>
  <xdr:twoCellAnchor editAs="oneCell">
    <xdr:from>
      <xdr:col>79</xdr:col>
      <xdr:colOff>0</xdr:colOff>
      <xdr:row>56</xdr:row>
      <xdr:rowOff>0</xdr:rowOff>
    </xdr:from>
    <xdr:to>
      <xdr:col>80</xdr:col>
      <xdr:colOff>175680</xdr:colOff>
      <xdr:row>56</xdr:row>
      <xdr:rowOff>999720</xdr:rowOff>
    </xdr:to>
    <xdr:pic>
      <xdr:nvPicPr>
        <xdr:cNvPr id="448" name="image421.png" descr=""/>
        <xdr:cNvPicPr/>
      </xdr:nvPicPr>
      <xdr:blipFill>
        <a:blip r:embed="rId449"/>
        <a:stretch/>
      </xdr:blipFill>
      <xdr:spPr>
        <a:xfrm>
          <a:off x="84327480" y="37956960"/>
          <a:ext cx="2342880" cy="999720"/>
        </a:xfrm>
        <a:prstGeom prst="rect">
          <a:avLst/>
        </a:prstGeom>
        <a:noFill/>
        <a:ln w="0">
          <a:noFill/>
        </a:ln>
      </xdr:spPr>
    </xdr:pic>
    <xdr:clientData/>
  </xdr:twoCellAnchor>
  <xdr:twoCellAnchor editAs="oneCell">
    <xdr:from>
      <xdr:col>72</xdr:col>
      <xdr:colOff>0</xdr:colOff>
      <xdr:row>57</xdr:row>
      <xdr:rowOff>0</xdr:rowOff>
    </xdr:from>
    <xdr:to>
      <xdr:col>72</xdr:col>
      <xdr:colOff>323640</xdr:colOff>
      <xdr:row>57</xdr:row>
      <xdr:rowOff>199800</xdr:rowOff>
    </xdr:to>
    <xdr:pic>
      <xdr:nvPicPr>
        <xdr:cNvPr id="449" name="image419.png" descr=""/>
        <xdr:cNvPicPr/>
      </xdr:nvPicPr>
      <xdr:blipFill>
        <a:blip r:embed="rId450"/>
        <a:stretch/>
      </xdr:blipFill>
      <xdr:spPr>
        <a:xfrm>
          <a:off x="69156720" y="39785760"/>
          <a:ext cx="323640" cy="199800"/>
        </a:xfrm>
        <a:prstGeom prst="rect">
          <a:avLst/>
        </a:prstGeom>
        <a:noFill/>
        <a:ln w="0">
          <a:noFill/>
        </a:ln>
      </xdr:spPr>
    </xdr:pic>
    <xdr:clientData/>
  </xdr:twoCellAnchor>
  <xdr:twoCellAnchor editAs="oneCell">
    <xdr:from>
      <xdr:col>73</xdr:col>
      <xdr:colOff>0</xdr:colOff>
      <xdr:row>57</xdr:row>
      <xdr:rowOff>0</xdr:rowOff>
    </xdr:from>
    <xdr:to>
      <xdr:col>73</xdr:col>
      <xdr:colOff>323640</xdr:colOff>
      <xdr:row>57</xdr:row>
      <xdr:rowOff>199800</xdr:rowOff>
    </xdr:to>
    <xdr:pic>
      <xdr:nvPicPr>
        <xdr:cNvPr id="450" name="image459.png" descr=""/>
        <xdr:cNvPicPr/>
      </xdr:nvPicPr>
      <xdr:blipFill>
        <a:blip r:embed="rId451"/>
        <a:stretch/>
      </xdr:blipFill>
      <xdr:spPr>
        <a:xfrm>
          <a:off x="71323920" y="39785760"/>
          <a:ext cx="323640" cy="199800"/>
        </a:xfrm>
        <a:prstGeom prst="rect">
          <a:avLst/>
        </a:prstGeom>
        <a:noFill/>
        <a:ln w="0">
          <a:noFill/>
        </a:ln>
      </xdr:spPr>
    </xdr:pic>
    <xdr:clientData/>
  </xdr:twoCellAnchor>
  <xdr:twoCellAnchor editAs="oneCell">
    <xdr:from>
      <xdr:col>74</xdr:col>
      <xdr:colOff>0</xdr:colOff>
      <xdr:row>57</xdr:row>
      <xdr:rowOff>0</xdr:rowOff>
    </xdr:from>
    <xdr:to>
      <xdr:col>74</xdr:col>
      <xdr:colOff>323640</xdr:colOff>
      <xdr:row>57</xdr:row>
      <xdr:rowOff>199800</xdr:rowOff>
    </xdr:to>
    <xdr:pic>
      <xdr:nvPicPr>
        <xdr:cNvPr id="451" name="image425.png" descr=""/>
        <xdr:cNvPicPr/>
      </xdr:nvPicPr>
      <xdr:blipFill>
        <a:blip r:embed="rId452"/>
        <a:stretch/>
      </xdr:blipFill>
      <xdr:spPr>
        <a:xfrm>
          <a:off x="73491120" y="39785760"/>
          <a:ext cx="323640" cy="199800"/>
        </a:xfrm>
        <a:prstGeom prst="rect">
          <a:avLst/>
        </a:prstGeom>
        <a:noFill/>
        <a:ln w="0">
          <a:noFill/>
        </a:ln>
      </xdr:spPr>
    </xdr:pic>
    <xdr:clientData/>
  </xdr:twoCellAnchor>
  <xdr:twoCellAnchor editAs="oneCell">
    <xdr:from>
      <xdr:col>75</xdr:col>
      <xdr:colOff>0</xdr:colOff>
      <xdr:row>57</xdr:row>
      <xdr:rowOff>0</xdr:rowOff>
    </xdr:from>
    <xdr:to>
      <xdr:col>75</xdr:col>
      <xdr:colOff>323640</xdr:colOff>
      <xdr:row>57</xdr:row>
      <xdr:rowOff>199800</xdr:rowOff>
    </xdr:to>
    <xdr:pic>
      <xdr:nvPicPr>
        <xdr:cNvPr id="452" name="image415.png" descr=""/>
        <xdr:cNvPicPr/>
      </xdr:nvPicPr>
      <xdr:blipFill>
        <a:blip r:embed="rId453"/>
        <a:stretch/>
      </xdr:blipFill>
      <xdr:spPr>
        <a:xfrm>
          <a:off x="75658320" y="39785760"/>
          <a:ext cx="323640" cy="199800"/>
        </a:xfrm>
        <a:prstGeom prst="rect">
          <a:avLst/>
        </a:prstGeom>
        <a:noFill/>
        <a:ln w="0">
          <a:noFill/>
        </a:ln>
      </xdr:spPr>
    </xdr:pic>
    <xdr:clientData/>
  </xdr:twoCellAnchor>
  <xdr:twoCellAnchor editAs="oneCell">
    <xdr:from>
      <xdr:col>76</xdr:col>
      <xdr:colOff>0</xdr:colOff>
      <xdr:row>57</xdr:row>
      <xdr:rowOff>0</xdr:rowOff>
    </xdr:from>
    <xdr:to>
      <xdr:col>76</xdr:col>
      <xdr:colOff>323640</xdr:colOff>
      <xdr:row>57</xdr:row>
      <xdr:rowOff>199800</xdr:rowOff>
    </xdr:to>
    <xdr:pic>
      <xdr:nvPicPr>
        <xdr:cNvPr id="453" name="image470.png" descr=""/>
        <xdr:cNvPicPr/>
      </xdr:nvPicPr>
      <xdr:blipFill>
        <a:blip r:embed="rId454"/>
        <a:stretch/>
      </xdr:blipFill>
      <xdr:spPr>
        <a:xfrm>
          <a:off x="77825520" y="39785760"/>
          <a:ext cx="323640" cy="199800"/>
        </a:xfrm>
        <a:prstGeom prst="rect">
          <a:avLst/>
        </a:prstGeom>
        <a:noFill/>
        <a:ln w="0">
          <a:noFill/>
        </a:ln>
      </xdr:spPr>
    </xdr:pic>
    <xdr:clientData/>
  </xdr:twoCellAnchor>
  <xdr:twoCellAnchor editAs="oneCell">
    <xdr:from>
      <xdr:col>77</xdr:col>
      <xdr:colOff>0</xdr:colOff>
      <xdr:row>57</xdr:row>
      <xdr:rowOff>0</xdr:rowOff>
    </xdr:from>
    <xdr:to>
      <xdr:col>77</xdr:col>
      <xdr:colOff>323640</xdr:colOff>
      <xdr:row>57</xdr:row>
      <xdr:rowOff>199800</xdr:rowOff>
    </xdr:to>
    <xdr:pic>
      <xdr:nvPicPr>
        <xdr:cNvPr id="454" name="image492.png" descr=""/>
        <xdr:cNvPicPr/>
      </xdr:nvPicPr>
      <xdr:blipFill>
        <a:blip r:embed="rId455"/>
        <a:stretch/>
      </xdr:blipFill>
      <xdr:spPr>
        <a:xfrm>
          <a:off x="79992720" y="39785760"/>
          <a:ext cx="323640" cy="199800"/>
        </a:xfrm>
        <a:prstGeom prst="rect">
          <a:avLst/>
        </a:prstGeom>
        <a:noFill/>
        <a:ln w="0">
          <a:noFill/>
        </a:ln>
      </xdr:spPr>
    </xdr:pic>
    <xdr:clientData/>
  </xdr:twoCellAnchor>
  <xdr:twoCellAnchor editAs="oneCell">
    <xdr:from>
      <xdr:col>78</xdr:col>
      <xdr:colOff>0</xdr:colOff>
      <xdr:row>57</xdr:row>
      <xdr:rowOff>0</xdr:rowOff>
    </xdr:from>
    <xdr:to>
      <xdr:col>78</xdr:col>
      <xdr:colOff>323640</xdr:colOff>
      <xdr:row>57</xdr:row>
      <xdr:rowOff>199800</xdr:rowOff>
    </xdr:to>
    <xdr:pic>
      <xdr:nvPicPr>
        <xdr:cNvPr id="455" name="image423.png" descr=""/>
        <xdr:cNvPicPr/>
      </xdr:nvPicPr>
      <xdr:blipFill>
        <a:blip r:embed="rId456"/>
        <a:stretch/>
      </xdr:blipFill>
      <xdr:spPr>
        <a:xfrm>
          <a:off x="82160280" y="39785760"/>
          <a:ext cx="323640" cy="199800"/>
        </a:xfrm>
        <a:prstGeom prst="rect">
          <a:avLst/>
        </a:prstGeom>
        <a:noFill/>
        <a:ln w="0">
          <a:noFill/>
        </a:ln>
      </xdr:spPr>
    </xdr:pic>
    <xdr:clientData/>
  </xdr:twoCellAnchor>
  <xdr:twoCellAnchor editAs="oneCell">
    <xdr:from>
      <xdr:col>79</xdr:col>
      <xdr:colOff>0</xdr:colOff>
      <xdr:row>57</xdr:row>
      <xdr:rowOff>0</xdr:rowOff>
    </xdr:from>
    <xdr:to>
      <xdr:col>79</xdr:col>
      <xdr:colOff>323640</xdr:colOff>
      <xdr:row>57</xdr:row>
      <xdr:rowOff>199800</xdr:rowOff>
    </xdr:to>
    <xdr:pic>
      <xdr:nvPicPr>
        <xdr:cNvPr id="456" name="image482.png" descr=""/>
        <xdr:cNvPicPr/>
      </xdr:nvPicPr>
      <xdr:blipFill>
        <a:blip r:embed="rId457"/>
        <a:stretch/>
      </xdr:blipFill>
      <xdr:spPr>
        <a:xfrm>
          <a:off x="84327480" y="39785760"/>
          <a:ext cx="323640" cy="199800"/>
        </a:xfrm>
        <a:prstGeom prst="rect">
          <a:avLst/>
        </a:prstGeom>
        <a:noFill/>
        <a:ln w="0">
          <a:noFill/>
        </a:ln>
      </xdr:spPr>
    </xdr:pic>
    <xdr:clientData/>
  </xdr:twoCellAnchor>
  <xdr:twoCellAnchor editAs="oneCell">
    <xdr:from>
      <xdr:col>72</xdr:col>
      <xdr:colOff>0</xdr:colOff>
      <xdr:row>58</xdr:row>
      <xdr:rowOff>0</xdr:rowOff>
    </xdr:from>
    <xdr:to>
      <xdr:col>72</xdr:col>
      <xdr:colOff>485280</xdr:colOff>
      <xdr:row>58</xdr:row>
      <xdr:rowOff>190080</xdr:rowOff>
    </xdr:to>
    <xdr:pic>
      <xdr:nvPicPr>
        <xdr:cNvPr id="457" name="image422.png" descr=""/>
        <xdr:cNvPicPr/>
      </xdr:nvPicPr>
      <xdr:blipFill>
        <a:blip r:embed="rId458"/>
        <a:stretch/>
      </xdr:blipFill>
      <xdr:spPr>
        <a:xfrm>
          <a:off x="69156720" y="40071600"/>
          <a:ext cx="485280" cy="190080"/>
        </a:xfrm>
        <a:prstGeom prst="rect">
          <a:avLst/>
        </a:prstGeom>
        <a:noFill/>
        <a:ln w="0">
          <a:noFill/>
        </a:ln>
      </xdr:spPr>
    </xdr:pic>
    <xdr:clientData/>
  </xdr:twoCellAnchor>
  <xdr:twoCellAnchor editAs="oneCell">
    <xdr:from>
      <xdr:col>73</xdr:col>
      <xdr:colOff>0</xdr:colOff>
      <xdr:row>58</xdr:row>
      <xdr:rowOff>0</xdr:rowOff>
    </xdr:from>
    <xdr:to>
      <xdr:col>73</xdr:col>
      <xdr:colOff>485280</xdr:colOff>
      <xdr:row>58</xdr:row>
      <xdr:rowOff>190080</xdr:rowOff>
    </xdr:to>
    <xdr:pic>
      <xdr:nvPicPr>
        <xdr:cNvPr id="458" name="image426.png" descr=""/>
        <xdr:cNvPicPr/>
      </xdr:nvPicPr>
      <xdr:blipFill>
        <a:blip r:embed="rId459"/>
        <a:stretch/>
      </xdr:blipFill>
      <xdr:spPr>
        <a:xfrm>
          <a:off x="71323920" y="40071600"/>
          <a:ext cx="485280" cy="190080"/>
        </a:xfrm>
        <a:prstGeom prst="rect">
          <a:avLst/>
        </a:prstGeom>
        <a:noFill/>
        <a:ln w="0">
          <a:noFill/>
        </a:ln>
      </xdr:spPr>
    </xdr:pic>
    <xdr:clientData/>
  </xdr:twoCellAnchor>
  <xdr:twoCellAnchor editAs="oneCell">
    <xdr:from>
      <xdr:col>74</xdr:col>
      <xdr:colOff>0</xdr:colOff>
      <xdr:row>58</xdr:row>
      <xdr:rowOff>0</xdr:rowOff>
    </xdr:from>
    <xdr:to>
      <xdr:col>74</xdr:col>
      <xdr:colOff>485280</xdr:colOff>
      <xdr:row>58</xdr:row>
      <xdr:rowOff>190080</xdr:rowOff>
    </xdr:to>
    <xdr:pic>
      <xdr:nvPicPr>
        <xdr:cNvPr id="459" name="image466.png" descr=""/>
        <xdr:cNvPicPr/>
      </xdr:nvPicPr>
      <xdr:blipFill>
        <a:blip r:embed="rId460"/>
        <a:stretch/>
      </xdr:blipFill>
      <xdr:spPr>
        <a:xfrm>
          <a:off x="73491120" y="40071600"/>
          <a:ext cx="485280" cy="190080"/>
        </a:xfrm>
        <a:prstGeom prst="rect">
          <a:avLst/>
        </a:prstGeom>
        <a:noFill/>
        <a:ln w="0">
          <a:noFill/>
        </a:ln>
      </xdr:spPr>
    </xdr:pic>
    <xdr:clientData/>
  </xdr:twoCellAnchor>
  <xdr:twoCellAnchor editAs="oneCell">
    <xdr:from>
      <xdr:col>75</xdr:col>
      <xdr:colOff>0</xdr:colOff>
      <xdr:row>58</xdr:row>
      <xdr:rowOff>0</xdr:rowOff>
    </xdr:from>
    <xdr:to>
      <xdr:col>75</xdr:col>
      <xdr:colOff>485280</xdr:colOff>
      <xdr:row>58</xdr:row>
      <xdr:rowOff>190080</xdr:rowOff>
    </xdr:to>
    <xdr:pic>
      <xdr:nvPicPr>
        <xdr:cNvPr id="460" name="image476.png" descr=""/>
        <xdr:cNvPicPr/>
      </xdr:nvPicPr>
      <xdr:blipFill>
        <a:blip r:embed="rId461"/>
        <a:stretch/>
      </xdr:blipFill>
      <xdr:spPr>
        <a:xfrm>
          <a:off x="75658320" y="40071600"/>
          <a:ext cx="485280" cy="190080"/>
        </a:xfrm>
        <a:prstGeom prst="rect">
          <a:avLst/>
        </a:prstGeom>
        <a:noFill/>
        <a:ln w="0">
          <a:noFill/>
        </a:ln>
      </xdr:spPr>
    </xdr:pic>
    <xdr:clientData/>
  </xdr:twoCellAnchor>
  <xdr:twoCellAnchor editAs="oneCell">
    <xdr:from>
      <xdr:col>76</xdr:col>
      <xdr:colOff>0</xdr:colOff>
      <xdr:row>58</xdr:row>
      <xdr:rowOff>0</xdr:rowOff>
    </xdr:from>
    <xdr:to>
      <xdr:col>76</xdr:col>
      <xdr:colOff>485280</xdr:colOff>
      <xdr:row>58</xdr:row>
      <xdr:rowOff>190080</xdr:rowOff>
    </xdr:to>
    <xdr:pic>
      <xdr:nvPicPr>
        <xdr:cNvPr id="461" name="image491.png" descr=""/>
        <xdr:cNvPicPr/>
      </xdr:nvPicPr>
      <xdr:blipFill>
        <a:blip r:embed="rId462"/>
        <a:stretch/>
      </xdr:blipFill>
      <xdr:spPr>
        <a:xfrm>
          <a:off x="77825520" y="40071600"/>
          <a:ext cx="485280" cy="190080"/>
        </a:xfrm>
        <a:prstGeom prst="rect">
          <a:avLst/>
        </a:prstGeom>
        <a:noFill/>
        <a:ln w="0">
          <a:noFill/>
        </a:ln>
      </xdr:spPr>
    </xdr:pic>
    <xdr:clientData/>
  </xdr:twoCellAnchor>
  <xdr:twoCellAnchor editAs="oneCell">
    <xdr:from>
      <xdr:col>77</xdr:col>
      <xdr:colOff>0</xdr:colOff>
      <xdr:row>58</xdr:row>
      <xdr:rowOff>0</xdr:rowOff>
    </xdr:from>
    <xdr:to>
      <xdr:col>77</xdr:col>
      <xdr:colOff>485280</xdr:colOff>
      <xdr:row>58</xdr:row>
      <xdr:rowOff>190080</xdr:rowOff>
    </xdr:to>
    <xdr:pic>
      <xdr:nvPicPr>
        <xdr:cNvPr id="462" name="image485.png" descr=""/>
        <xdr:cNvPicPr/>
      </xdr:nvPicPr>
      <xdr:blipFill>
        <a:blip r:embed="rId463"/>
        <a:stretch/>
      </xdr:blipFill>
      <xdr:spPr>
        <a:xfrm>
          <a:off x="79992720" y="40071600"/>
          <a:ext cx="485280" cy="190080"/>
        </a:xfrm>
        <a:prstGeom prst="rect">
          <a:avLst/>
        </a:prstGeom>
        <a:noFill/>
        <a:ln w="0">
          <a:noFill/>
        </a:ln>
      </xdr:spPr>
    </xdr:pic>
    <xdr:clientData/>
  </xdr:twoCellAnchor>
  <xdr:twoCellAnchor editAs="oneCell">
    <xdr:from>
      <xdr:col>78</xdr:col>
      <xdr:colOff>0</xdr:colOff>
      <xdr:row>58</xdr:row>
      <xdr:rowOff>0</xdr:rowOff>
    </xdr:from>
    <xdr:to>
      <xdr:col>78</xdr:col>
      <xdr:colOff>485280</xdr:colOff>
      <xdr:row>58</xdr:row>
      <xdr:rowOff>190080</xdr:rowOff>
    </xdr:to>
    <xdr:pic>
      <xdr:nvPicPr>
        <xdr:cNvPr id="463" name="image436.png" descr=""/>
        <xdr:cNvPicPr/>
      </xdr:nvPicPr>
      <xdr:blipFill>
        <a:blip r:embed="rId464"/>
        <a:stretch/>
      </xdr:blipFill>
      <xdr:spPr>
        <a:xfrm>
          <a:off x="82160280" y="40071600"/>
          <a:ext cx="485280" cy="190080"/>
        </a:xfrm>
        <a:prstGeom prst="rect">
          <a:avLst/>
        </a:prstGeom>
        <a:noFill/>
        <a:ln w="0">
          <a:noFill/>
        </a:ln>
      </xdr:spPr>
    </xdr:pic>
    <xdr:clientData/>
  </xdr:twoCellAnchor>
  <xdr:twoCellAnchor editAs="oneCell">
    <xdr:from>
      <xdr:col>79</xdr:col>
      <xdr:colOff>0</xdr:colOff>
      <xdr:row>58</xdr:row>
      <xdr:rowOff>0</xdr:rowOff>
    </xdr:from>
    <xdr:to>
      <xdr:col>79</xdr:col>
      <xdr:colOff>485280</xdr:colOff>
      <xdr:row>58</xdr:row>
      <xdr:rowOff>190080</xdr:rowOff>
    </xdr:to>
    <xdr:pic>
      <xdr:nvPicPr>
        <xdr:cNvPr id="464" name="image478.png" descr=""/>
        <xdr:cNvPicPr/>
      </xdr:nvPicPr>
      <xdr:blipFill>
        <a:blip r:embed="rId465"/>
        <a:stretch/>
      </xdr:blipFill>
      <xdr:spPr>
        <a:xfrm>
          <a:off x="84327480" y="40071600"/>
          <a:ext cx="485280" cy="190080"/>
        </a:xfrm>
        <a:prstGeom prst="rect">
          <a:avLst/>
        </a:prstGeom>
        <a:noFill/>
        <a:ln w="0">
          <a:noFill/>
        </a:ln>
      </xdr:spPr>
    </xdr:pic>
    <xdr:clientData/>
  </xdr:twoCellAnchor>
  <xdr:twoCellAnchor editAs="oneCell">
    <xdr:from>
      <xdr:col>72</xdr:col>
      <xdr:colOff>0</xdr:colOff>
      <xdr:row>59</xdr:row>
      <xdr:rowOff>0</xdr:rowOff>
    </xdr:from>
    <xdr:to>
      <xdr:col>72</xdr:col>
      <xdr:colOff>352080</xdr:colOff>
      <xdr:row>59</xdr:row>
      <xdr:rowOff>199800</xdr:rowOff>
    </xdr:to>
    <xdr:pic>
      <xdr:nvPicPr>
        <xdr:cNvPr id="465" name="image489.png" descr=""/>
        <xdr:cNvPicPr/>
      </xdr:nvPicPr>
      <xdr:blipFill>
        <a:blip r:embed="rId466"/>
        <a:stretch/>
      </xdr:blipFill>
      <xdr:spPr>
        <a:xfrm>
          <a:off x="69156720" y="40357440"/>
          <a:ext cx="352080" cy="199800"/>
        </a:xfrm>
        <a:prstGeom prst="rect">
          <a:avLst/>
        </a:prstGeom>
        <a:noFill/>
        <a:ln w="0">
          <a:noFill/>
        </a:ln>
      </xdr:spPr>
    </xdr:pic>
    <xdr:clientData/>
  </xdr:twoCellAnchor>
  <xdr:twoCellAnchor editAs="oneCell">
    <xdr:from>
      <xdr:col>73</xdr:col>
      <xdr:colOff>0</xdr:colOff>
      <xdr:row>59</xdr:row>
      <xdr:rowOff>0</xdr:rowOff>
    </xdr:from>
    <xdr:to>
      <xdr:col>73</xdr:col>
      <xdr:colOff>352080</xdr:colOff>
      <xdr:row>59</xdr:row>
      <xdr:rowOff>199800</xdr:rowOff>
    </xdr:to>
    <xdr:pic>
      <xdr:nvPicPr>
        <xdr:cNvPr id="466" name="image446.png" descr=""/>
        <xdr:cNvPicPr/>
      </xdr:nvPicPr>
      <xdr:blipFill>
        <a:blip r:embed="rId467"/>
        <a:stretch/>
      </xdr:blipFill>
      <xdr:spPr>
        <a:xfrm>
          <a:off x="71323920" y="40357440"/>
          <a:ext cx="352080" cy="199800"/>
        </a:xfrm>
        <a:prstGeom prst="rect">
          <a:avLst/>
        </a:prstGeom>
        <a:noFill/>
        <a:ln w="0">
          <a:noFill/>
        </a:ln>
      </xdr:spPr>
    </xdr:pic>
    <xdr:clientData/>
  </xdr:twoCellAnchor>
  <xdr:twoCellAnchor editAs="oneCell">
    <xdr:from>
      <xdr:col>74</xdr:col>
      <xdr:colOff>0</xdr:colOff>
      <xdr:row>59</xdr:row>
      <xdr:rowOff>0</xdr:rowOff>
    </xdr:from>
    <xdr:to>
      <xdr:col>74</xdr:col>
      <xdr:colOff>352080</xdr:colOff>
      <xdr:row>59</xdr:row>
      <xdr:rowOff>199800</xdr:rowOff>
    </xdr:to>
    <xdr:pic>
      <xdr:nvPicPr>
        <xdr:cNvPr id="467" name="image438.png" descr=""/>
        <xdr:cNvPicPr/>
      </xdr:nvPicPr>
      <xdr:blipFill>
        <a:blip r:embed="rId468"/>
        <a:stretch/>
      </xdr:blipFill>
      <xdr:spPr>
        <a:xfrm>
          <a:off x="73491120" y="40357440"/>
          <a:ext cx="352080" cy="199800"/>
        </a:xfrm>
        <a:prstGeom prst="rect">
          <a:avLst/>
        </a:prstGeom>
        <a:noFill/>
        <a:ln w="0">
          <a:noFill/>
        </a:ln>
      </xdr:spPr>
    </xdr:pic>
    <xdr:clientData/>
  </xdr:twoCellAnchor>
  <xdr:twoCellAnchor editAs="oneCell">
    <xdr:from>
      <xdr:col>75</xdr:col>
      <xdr:colOff>0</xdr:colOff>
      <xdr:row>59</xdr:row>
      <xdr:rowOff>0</xdr:rowOff>
    </xdr:from>
    <xdr:to>
      <xdr:col>75</xdr:col>
      <xdr:colOff>352080</xdr:colOff>
      <xdr:row>59</xdr:row>
      <xdr:rowOff>199800</xdr:rowOff>
    </xdr:to>
    <xdr:pic>
      <xdr:nvPicPr>
        <xdr:cNvPr id="468" name="image493.png" descr=""/>
        <xdr:cNvPicPr/>
      </xdr:nvPicPr>
      <xdr:blipFill>
        <a:blip r:embed="rId469"/>
        <a:stretch/>
      </xdr:blipFill>
      <xdr:spPr>
        <a:xfrm>
          <a:off x="75658320" y="40357440"/>
          <a:ext cx="352080" cy="199800"/>
        </a:xfrm>
        <a:prstGeom prst="rect">
          <a:avLst/>
        </a:prstGeom>
        <a:noFill/>
        <a:ln w="0">
          <a:noFill/>
        </a:ln>
      </xdr:spPr>
    </xdr:pic>
    <xdr:clientData/>
  </xdr:twoCellAnchor>
  <xdr:twoCellAnchor editAs="oneCell">
    <xdr:from>
      <xdr:col>76</xdr:col>
      <xdr:colOff>0</xdr:colOff>
      <xdr:row>59</xdr:row>
      <xdr:rowOff>0</xdr:rowOff>
    </xdr:from>
    <xdr:to>
      <xdr:col>76</xdr:col>
      <xdr:colOff>352080</xdr:colOff>
      <xdr:row>59</xdr:row>
      <xdr:rowOff>199800</xdr:rowOff>
    </xdr:to>
    <xdr:pic>
      <xdr:nvPicPr>
        <xdr:cNvPr id="469" name="image437.png" descr=""/>
        <xdr:cNvPicPr/>
      </xdr:nvPicPr>
      <xdr:blipFill>
        <a:blip r:embed="rId470"/>
        <a:stretch/>
      </xdr:blipFill>
      <xdr:spPr>
        <a:xfrm>
          <a:off x="77825520" y="40357440"/>
          <a:ext cx="352080" cy="199800"/>
        </a:xfrm>
        <a:prstGeom prst="rect">
          <a:avLst/>
        </a:prstGeom>
        <a:noFill/>
        <a:ln w="0">
          <a:noFill/>
        </a:ln>
      </xdr:spPr>
    </xdr:pic>
    <xdr:clientData/>
  </xdr:twoCellAnchor>
  <xdr:twoCellAnchor editAs="oneCell">
    <xdr:from>
      <xdr:col>77</xdr:col>
      <xdr:colOff>0</xdr:colOff>
      <xdr:row>59</xdr:row>
      <xdr:rowOff>0</xdr:rowOff>
    </xdr:from>
    <xdr:to>
      <xdr:col>77</xdr:col>
      <xdr:colOff>352080</xdr:colOff>
      <xdr:row>59</xdr:row>
      <xdr:rowOff>199800</xdr:rowOff>
    </xdr:to>
    <xdr:pic>
      <xdr:nvPicPr>
        <xdr:cNvPr id="470" name="image497.png" descr=""/>
        <xdr:cNvPicPr/>
      </xdr:nvPicPr>
      <xdr:blipFill>
        <a:blip r:embed="rId471"/>
        <a:stretch/>
      </xdr:blipFill>
      <xdr:spPr>
        <a:xfrm>
          <a:off x="79992720" y="40357440"/>
          <a:ext cx="352080" cy="199800"/>
        </a:xfrm>
        <a:prstGeom prst="rect">
          <a:avLst/>
        </a:prstGeom>
        <a:noFill/>
        <a:ln w="0">
          <a:noFill/>
        </a:ln>
      </xdr:spPr>
    </xdr:pic>
    <xdr:clientData/>
  </xdr:twoCellAnchor>
  <xdr:twoCellAnchor editAs="oneCell">
    <xdr:from>
      <xdr:col>78</xdr:col>
      <xdr:colOff>0</xdr:colOff>
      <xdr:row>59</xdr:row>
      <xdr:rowOff>0</xdr:rowOff>
    </xdr:from>
    <xdr:to>
      <xdr:col>78</xdr:col>
      <xdr:colOff>352080</xdr:colOff>
      <xdr:row>59</xdr:row>
      <xdr:rowOff>199800</xdr:rowOff>
    </xdr:to>
    <xdr:pic>
      <xdr:nvPicPr>
        <xdr:cNvPr id="471" name="image442.png" descr=""/>
        <xdr:cNvPicPr/>
      </xdr:nvPicPr>
      <xdr:blipFill>
        <a:blip r:embed="rId472"/>
        <a:stretch/>
      </xdr:blipFill>
      <xdr:spPr>
        <a:xfrm>
          <a:off x="82160280" y="40357440"/>
          <a:ext cx="352080" cy="199800"/>
        </a:xfrm>
        <a:prstGeom prst="rect">
          <a:avLst/>
        </a:prstGeom>
        <a:noFill/>
        <a:ln w="0">
          <a:noFill/>
        </a:ln>
      </xdr:spPr>
    </xdr:pic>
    <xdr:clientData/>
  </xdr:twoCellAnchor>
  <xdr:twoCellAnchor editAs="oneCell">
    <xdr:from>
      <xdr:col>79</xdr:col>
      <xdr:colOff>0</xdr:colOff>
      <xdr:row>59</xdr:row>
      <xdr:rowOff>0</xdr:rowOff>
    </xdr:from>
    <xdr:to>
      <xdr:col>79</xdr:col>
      <xdr:colOff>352080</xdr:colOff>
      <xdr:row>59</xdr:row>
      <xdr:rowOff>199800</xdr:rowOff>
    </xdr:to>
    <xdr:pic>
      <xdr:nvPicPr>
        <xdr:cNvPr id="472" name="image541.png" descr=""/>
        <xdr:cNvPicPr/>
      </xdr:nvPicPr>
      <xdr:blipFill>
        <a:blip r:embed="rId473"/>
        <a:stretch/>
      </xdr:blipFill>
      <xdr:spPr>
        <a:xfrm>
          <a:off x="84327480" y="40357440"/>
          <a:ext cx="352080" cy="199800"/>
        </a:xfrm>
        <a:prstGeom prst="rect">
          <a:avLst/>
        </a:prstGeom>
        <a:noFill/>
        <a:ln w="0">
          <a:noFill/>
        </a:ln>
      </xdr:spPr>
    </xdr:pic>
    <xdr:clientData/>
  </xdr:twoCellAnchor>
  <xdr:twoCellAnchor editAs="oneCell">
    <xdr:from>
      <xdr:col>72</xdr:col>
      <xdr:colOff>0</xdr:colOff>
      <xdr:row>60</xdr:row>
      <xdr:rowOff>0</xdr:rowOff>
    </xdr:from>
    <xdr:to>
      <xdr:col>72</xdr:col>
      <xdr:colOff>275760</xdr:colOff>
      <xdr:row>60</xdr:row>
      <xdr:rowOff>199800</xdr:rowOff>
    </xdr:to>
    <xdr:pic>
      <xdr:nvPicPr>
        <xdr:cNvPr id="473" name="image430.png" descr=""/>
        <xdr:cNvPicPr/>
      </xdr:nvPicPr>
      <xdr:blipFill>
        <a:blip r:embed="rId474"/>
        <a:stretch/>
      </xdr:blipFill>
      <xdr:spPr>
        <a:xfrm>
          <a:off x="69156720" y="40643280"/>
          <a:ext cx="275760" cy="199800"/>
        </a:xfrm>
        <a:prstGeom prst="rect">
          <a:avLst/>
        </a:prstGeom>
        <a:noFill/>
        <a:ln w="0">
          <a:noFill/>
        </a:ln>
      </xdr:spPr>
    </xdr:pic>
    <xdr:clientData/>
  </xdr:twoCellAnchor>
  <xdr:twoCellAnchor editAs="oneCell">
    <xdr:from>
      <xdr:col>73</xdr:col>
      <xdr:colOff>0</xdr:colOff>
      <xdr:row>60</xdr:row>
      <xdr:rowOff>0</xdr:rowOff>
    </xdr:from>
    <xdr:to>
      <xdr:col>73</xdr:col>
      <xdr:colOff>275760</xdr:colOff>
      <xdr:row>60</xdr:row>
      <xdr:rowOff>199800</xdr:rowOff>
    </xdr:to>
    <xdr:pic>
      <xdr:nvPicPr>
        <xdr:cNvPr id="474" name="image538.png" descr=""/>
        <xdr:cNvPicPr/>
      </xdr:nvPicPr>
      <xdr:blipFill>
        <a:blip r:embed="rId475"/>
        <a:stretch/>
      </xdr:blipFill>
      <xdr:spPr>
        <a:xfrm>
          <a:off x="71323920" y="40643280"/>
          <a:ext cx="275760" cy="199800"/>
        </a:xfrm>
        <a:prstGeom prst="rect">
          <a:avLst/>
        </a:prstGeom>
        <a:noFill/>
        <a:ln w="0">
          <a:noFill/>
        </a:ln>
      </xdr:spPr>
    </xdr:pic>
    <xdr:clientData/>
  </xdr:twoCellAnchor>
  <xdr:twoCellAnchor editAs="oneCell">
    <xdr:from>
      <xdr:col>74</xdr:col>
      <xdr:colOff>0</xdr:colOff>
      <xdr:row>60</xdr:row>
      <xdr:rowOff>0</xdr:rowOff>
    </xdr:from>
    <xdr:to>
      <xdr:col>74</xdr:col>
      <xdr:colOff>275760</xdr:colOff>
      <xdr:row>60</xdr:row>
      <xdr:rowOff>199800</xdr:rowOff>
    </xdr:to>
    <xdr:pic>
      <xdr:nvPicPr>
        <xdr:cNvPr id="475" name="image507.png" descr=""/>
        <xdr:cNvPicPr/>
      </xdr:nvPicPr>
      <xdr:blipFill>
        <a:blip r:embed="rId476"/>
        <a:stretch/>
      </xdr:blipFill>
      <xdr:spPr>
        <a:xfrm>
          <a:off x="73491120" y="40643280"/>
          <a:ext cx="275760" cy="199800"/>
        </a:xfrm>
        <a:prstGeom prst="rect">
          <a:avLst/>
        </a:prstGeom>
        <a:noFill/>
        <a:ln w="0">
          <a:noFill/>
        </a:ln>
      </xdr:spPr>
    </xdr:pic>
    <xdr:clientData/>
  </xdr:twoCellAnchor>
  <xdr:twoCellAnchor editAs="oneCell">
    <xdr:from>
      <xdr:col>75</xdr:col>
      <xdr:colOff>0</xdr:colOff>
      <xdr:row>60</xdr:row>
      <xdr:rowOff>0</xdr:rowOff>
    </xdr:from>
    <xdr:to>
      <xdr:col>75</xdr:col>
      <xdr:colOff>275760</xdr:colOff>
      <xdr:row>60</xdr:row>
      <xdr:rowOff>199800</xdr:rowOff>
    </xdr:to>
    <xdr:pic>
      <xdr:nvPicPr>
        <xdr:cNvPr id="476" name="image440.png" descr=""/>
        <xdr:cNvPicPr/>
      </xdr:nvPicPr>
      <xdr:blipFill>
        <a:blip r:embed="rId477"/>
        <a:stretch/>
      </xdr:blipFill>
      <xdr:spPr>
        <a:xfrm>
          <a:off x="75658320" y="40643280"/>
          <a:ext cx="275760" cy="199800"/>
        </a:xfrm>
        <a:prstGeom prst="rect">
          <a:avLst/>
        </a:prstGeom>
        <a:noFill/>
        <a:ln w="0">
          <a:noFill/>
        </a:ln>
      </xdr:spPr>
    </xdr:pic>
    <xdr:clientData/>
  </xdr:twoCellAnchor>
  <xdr:twoCellAnchor editAs="oneCell">
    <xdr:from>
      <xdr:col>76</xdr:col>
      <xdr:colOff>0</xdr:colOff>
      <xdr:row>60</xdr:row>
      <xdr:rowOff>0</xdr:rowOff>
    </xdr:from>
    <xdr:to>
      <xdr:col>76</xdr:col>
      <xdr:colOff>275760</xdr:colOff>
      <xdr:row>60</xdr:row>
      <xdr:rowOff>199800</xdr:rowOff>
    </xdr:to>
    <xdr:pic>
      <xdr:nvPicPr>
        <xdr:cNvPr id="477" name="image498.png" descr=""/>
        <xdr:cNvPicPr/>
      </xdr:nvPicPr>
      <xdr:blipFill>
        <a:blip r:embed="rId478"/>
        <a:stretch/>
      </xdr:blipFill>
      <xdr:spPr>
        <a:xfrm>
          <a:off x="77825520" y="40643280"/>
          <a:ext cx="275760" cy="199800"/>
        </a:xfrm>
        <a:prstGeom prst="rect">
          <a:avLst/>
        </a:prstGeom>
        <a:noFill/>
        <a:ln w="0">
          <a:noFill/>
        </a:ln>
      </xdr:spPr>
    </xdr:pic>
    <xdr:clientData/>
  </xdr:twoCellAnchor>
  <xdr:twoCellAnchor editAs="oneCell">
    <xdr:from>
      <xdr:col>77</xdr:col>
      <xdr:colOff>0</xdr:colOff>
      <xdr:row>60</xdr:row>
      <xdr:rowOff>0</xdr:rowOff>
    </xdr:from>
    <xdr:to>
      <xdr:col>77</xdr:col>
      <xdr:colOff>275760</xdr:colOff>
      <xdr:row>60</xdr:row>
      <xdr:rowOff>199800</xdr:rowOff>
    </xdr:to>
    <xdr:pic>
      <xdr:nvPicPr>
        <xdr:cNvPr id="478" name="image518.png" descr=""/>
        <xdr:cNvPicPr/>
      </xdr:nvPicPr>
      <xdr:blipFill>
        <a:blip r:embed="rId479"/>
        <a:stretch/>
      </xdr:blipFill>
      <xdr:spPr>
        <a:xfrm>
          <a:off x="79992720" y="40643280"/>
          <a:ext cx="275760" cy="199800"/>
        </a:xfrm>
        <a:prstGeom prst="rect">
          <a:avLst/>
        </a:prstGeom>
        <a:noFill/>
        <a:ln w="0">
          <a:noFill/>
        </a:ln>
      </xdr:spPr>
    </xdr:pic>
    <xdr:clientData/>
  </xdr:twoCellAnchor>
  <xdr:twoCellAnchor editAs="oneCell">
    <xdr:from>
      <xdr:col>78</xdr:col>
      <xdr:colOff>0</xdr:colOff>
      <xdr:row>60</xdr:row>
      <xdr:rowOff>0</xdr:rowOff>
    </xdr:from>
    <xdr:to>
      <xdr:col>78</xdr:col>
      <xdr:colOff>275760</xdr:colOff>
      <xdr:row>60</xdr:row>
      <xdr:rowOff>199800</xdr:rowOff>
    </xdr:to>
    <xdr:pic>
      <xdr:nvPicPr>
        <xdr:cNvPr id="479" name="image505.png" descr=""/>
        <xdr:cNvPicPr/>
      </xdr:nvPicPr>
      <xdr:blipFill>
        <a:blip r:embed="rId480"/>
        <a:stretch/>
      </xdr:blipFill>
      <xdr:spPr>
        <a:xfrm>
          <a:off x="82160280" y="40643280"/>
          <a:ext cx="275760" cy="199800"/>
        </a:xfrm>
        <a:prstGeom prst="rect">
          <a:avLst/>
        </a:prstGeom>
        <a:noFill/>
        <a:ln w="0">
          <a:noFill/>
        </a:ln>
      </xdr:spPr>
    </xdr:pic>
    <xdr:clientData/>
  </xdr:twoCellAnchor>
  <xdr:twoCellAnchor editAs="oneCell">
    <xdr:from>
      <xdr:col>79</xdr:col>
      <xdr:colOff>0</xdr:colOff>
      <xdr:row>60</xdr:row>
      <xdr:rowOff>0</xdr:rowOff>
    </xdr:from>
    <xdr:to>
      <xdr:col>79</xdr:col>
      <xdr:colOff>275760</xdr:colOff>
      <xdr:row>60</xdr:row>
      <xdr:rowOff>199800</xdr:rowOff>
    </xdr:to>
    <xdr:pic>
      <xdr:nvPicPr>
        <xdr:cNvPr id="480" name="image490.png" descr=""/>
        <xdr:cNvPicPr/>
      </xdr:nvPicPr>
      <xdr:blipFill>
        <a:blip r:embed="rId481"/>
        <a:stretch/>
      </xdr:blipFill>
      <xdr:spPr>
        <a:xfrm>
          <a:off x="84327480" y="40643280"/>
          <a:ext cx="275760" cy="199800"/>
        </a:xfrm>
        <a:prstGeom prst="rect">
          <a:avLst/>
        </a:prstGeom>
        <a:noFill/>
        <a:ln w="0">
          <a:noFill/>
        </a:ln>
      </xdr:spPr>
    </xdr:pic>
    <xdr:clientData/>
  </xdr:twoCellAnchor>
  <xdr:twoCellAnchor editAs="oneCell">
    <xdr:from>
      <xdr:col>72</xdr:col>
      <xdr:colOff>0</xdr:colOff>
      <xdr:row>61</xdr:row>
      <xdr:rowOff>0</xdr:rowOff>
    </xdr:from>
    <xdr:to>
      <xdr:col>72</xdr:col>
      <xdr:colOff>428400</xdr:colOff>
      <xdr:row>61</xdr:row>
      <xdr:rowOff>199800</xdr:rowOff>
    </xdr:to>
    <xdr:pic>
      <xdr:nvPicPr>
        <xdr:cNvPr id="481" name="image464.png" descr=""/>
        <xdr:cNvPicPr/>
      </xdr:nvPicPr>
      <xdr:blipFill>
        <a:blip r:embed="rId482"/>
        <a:stretch/>
      </xdr:blipFill>
      <xdr:spPr>
        <a:xfrm>
          <a:off x="69156720" y="40928760"/>
          <a:ext cx="428400" cy="199800"/>
        </a:xfrm>
        <a:prstGeom prst="rect">
          <a:avLst/>
        </a:prstGeom>
        <a:noFill/>
        <a:ln w="0">
          <a:noFill/>
        </a:ln>
      </xdr:spPr>
    </xdr:pic>
    <xdr:clientData/>
  </xdr:twoCellAnchor>
  <xdr:twoCellAnchor editAs="oneCell">
    <xdr:from>
      <xdr:col>73</xdr:col>
      <xdr:colOff>0</xdr:colOff>
      <xdr:row>61</xdr:row>
      <xdr:rowOff>0</xdr:rowOff>
    </xdr:from>
    <xdr:to>
      <xdr:col>73</xdr:col>
      <xdr:colOff>428400</xdr:colOff>
      <xdr:row>61</xdr:row>
      <xdr:rowOff>199800</xdr:rowOff>
    </xdr:to>
    <xdr:pic>
      <xdr:nvPicPr>
        <xdr:cNvPr id="482" name="image445.png" descr=""/>
        <xdr:cNvPicPr/>
      </xdr:nvPicPr>
      <xdr:blipFill>
        <a:blip r:embed="rId483"/>
        <a:stretch/>
      </xdr:blipFill>
      <xdr:spPr>
        <a:xfrm>
          <a:off x="71323920" y="40928760"/>
          <a:ext cx="428400" cy="199800"/>
        </a:xfrm>
        <a:prstGeom prst="rect">
          <a:avLst/>
        </a:prstGeom>
        <a:noFill/>
        <a:ln w="0">
          <a:noFill/>
        </a:ln>
      </xdr:spPr>
    </xdr:pic>
    <xdr:clientData/>
  </xdr:twoCellAnchor>
  <xdr:twoCellAnchor editAs="oneCell">
    <xdr:from>
      <xdr:col>74</xdr:col>
      <xdr:colOff>0</xdr:colOff>
      <xdr:row>61</xdr:row>
      <xdr:rowOff>0</xdr:rowOff>
    </xdr:from>
    <xdr:to>
      <xdr:col>74</xdr:col>
      <xdr:colOff>428400</xdr:colOff>
      <xdr:row>61</xdr:row>
      <xdr:rowOff>199800</xdr:rowOff>
    </xdr:to>
    <xdr:pic>
      <xdr:nvPicPr>
        <xdr:cNvPr id="483" name="image444.png" descr=""/>
        <xdr:cNvPicPr/>
      </xdr:nvPicPr>
      <xdr:blipFill>
        <a:blip r:embed="rId484"/>
        <a:stretch/>
      </xdr:blipFill>
      <xdr:spPr>
        <a:xfrm>
          <a:off x="73491120" y="40928760"/>
          <a:ext cx="428400" cy="199800"/>
        </a:xfrm>
        <a:prstGeom prst="rect">
          <a:avLst/>
        </a:prstGeom>
        <a:noFill/>
        <a:ln w="0">
          <a:noFill/>
        </a:ln>
      </xdr:spPr>
    </xdr:pic>
    <xdr:clientData/>
  </xdr:twoCellAnchor>
  <xdr:twoCellAnchor editAs="oneCell">
    <xdr:from>
      <xdr:col>75</xdr:col>
      <xdr:colOff>0</xdr:colOff>
      <xdr:row>61</xdr:row>
      <xdr:rowOff>0</xdr:rowOff>
    </xdr:from>
    <xdr:to>
      <xdr:col>75</xdr:col>
      <xdr:colOff>428400</xdr:colOff>
      <xdr:row>61</xdr:row>
      <xdr:rowOff>199800</xdr:rowOff>
    </xdr:to>
    <xdr:pic>
      <xdr:nvPicPr>
        <xdr:cNvPr id="484" name="image451.png" descr=""/>
        <xdr:cNvPicPr/>
      </xdr:nvPicPr>
      <xdr:blipFill>
        <a:blip r:embed="rId485"/>
        <a:stretch/>
      </xdr:blipFill>
      <xdr:spPr>
        <a:xfrm>
          <a:off x="75658320" y="40928760"/>
          <a:ext cx="428400" cy="199800"/>
        </a:xfrm>
        <a:prstGeom prst="rect">
          <a:avLst/>
        </a:prstGeom>
        <a:noFill/>
        <a:ln w="0">
          <a:noFill/>
        </a:ln>
      </xdr:spPr>
    </xdr:pic>
    <xdr:clientData/>
  </xdr:twoCellAnchor>
  <xdr:twoCellAnchor editAs="oneCell">
    <xdr:from>
      <xdr:col>76</xdr:col>
      <xdr:colOff>0</xdr:colOff>
      <xdr:row>61</xdr:row>
      <xdr:rowOff>0</xdr:rowOff>
    </xdr:from>
    <xdr:to>
      <xdr:col>76</xdr:col>
      <xdr:colOff>428400</xdr:colOff>
      <xdr:row>61</xdr:row>
      <xdr:rowOff>199800</xdr:rowOff>
    </xdr:to>
    <xdr:pic>
      <xdr:nvPicPr>
        <xdr:cNvPr id="485" name="image450.png" descr=""/>
        <xdr:cNvPicPr/>
      </xdr:nvPicPr>
      <xdr:blipFill>
        <a:blip r:embed="rId486"/>
        <a:stretch/>
      </xdr:blipFill>
      <xdr:spPr>
        <a:xfrm>
          <a:off x="77825520" y="40928760"/>
          <a:ext cx="428400" cy="199800"/>
        </a:xfrm>
        <a:prstGeom prst="rect">
          <a:avLst/>
        </a:prstGeom>
        <a:noFill/>
        <a:ln w="0">
          <a:noFill/>
        </a:ln>
      </xdr:spPr>
    </xdr:pic>
    <xdr:clientData/>
  </xdr:twoCellAnchor>
  <xdr:twoCellAnchor editAs="oneCell">
    <xdr:from>
      <xdr:col>77</xdr:col>
      <xdr:colOff>0</xdr:colOff>
      <xdr:row>61</xdr:row>
      <xdr:rowOff>0</xdr:rowOff>
    </xdr:from>
    <xdr:to>
      <xdr:col>77</xdr:col>
      <xdr:colOff>428400</xdr:colOff>
      <xdr:row>61</xdr:row>
      <xdr:rowOff>199800</xdr:rowOff>
    </xdr:to>
    <xdr:pic>
      <xdr:nvPicPr>
        <xdr:cNvPr id="486" name="image452.png" descr=""/>
        <xdr:cNvPicPr/>
      </xdr:nvPicPr>
      <xdr:blipFill>
        <a:blip r:embed="rId487"/>
        <a:stretch/>
      </xdr:blipFill>
      <xdr:spPr>
        <a:xfrm>
          <a:off x="79992720" y="40928760"/>
          <a:ext cx="428400" cy="199800"/>
        </a:xfrm>
        <a:prstGeom prst="rect">
          <a:avLst/>
        </a:prstGeom>
        <a:noFill/>
        <a:ln w="0">
          <a:noFill/>
        </a:ln>
      </xdr:spPr>
    </xdr:pic>
    <xdr:clientData/>
  </xdr:twoCellAnchor>
  <xdr:twoCellAnchor editAs="oneCell">
    <xdr:from>
      <xdr:col>78</xdr:col>
      <xdr:colOff>0</xdr:colOff>
      <xdr:row>61</xdr:row>
      <xdr:rowOff>0</xdr:rowOff>
    </xdr:from>
    <xdr:to>
      <xdr:col>78</xdr:col>
      <xdr:colOff>428400</xdr:colOff>
      <xdr:row>61</xdr:row>
      <xdr:rowOff>199800</xdr:rowOff>
    </xdr:to>
    <xdr:pic>
      <xdr:nvPicPr>
        <xdr:cNvPr id="487" name="image516.png" descr=""/>
        <xdr:cNvPicPr/>
      </xdr:nvPicPr>
      <xdr:blipFill>
        <a:blip r:embed="rId488"/>
        <a:stretch/>
      </xdr:blipFill>
      <xdr:spPr>
        <a:xfrm>
          <a:off x="82160280" y="40928760"/>
          <a:ext cx="428400" cy="199800"/>
        </a:xfrm>
        <a:prstGeom prst="rect">
          <a:avLst/>
        </a:prstGeom>
        <a:noFill/>
        <a:ln w="0">
          <a:noFill/>
        </a:ln>
      </xdr:spPr>
    </xdr:pic>
    <xdr:clientData/>
  </xdr:twoCellAnchor>
  <xdr:twoCellAnchor editAs="oneCell">
    <xdr:from>
      <xdr:col>79</xdr:col>
      <xdr:colOff>0</xdr:colOff>
      <xdr:row>61</xdr:row>
      <xdr:rowOff>0</xdr:rowOff>
    </xdr:from>
    <xdr:to>
      <xdr:col>79</xdr:col>
      <xdr:colOff>428400</xdr:colOff>
      <xdr:row>61</xdr:row>
      <xdr:rowOff>199800</xdr:rowOff>
    </xdr:to>
    <xdr:pic>
      <xdr:nvPicPr>
        <xdr:cNvPr id="488" name="image511.png" descr=""/>
        <xdr:cNvPicPr/>
      </xdr:nvPicPr>
      <xdr:blipFill>
        <a:blip r:embed="rId489"/>
        <a:stretch/>
      </xdr:blipFill>
      <xdr:spPr>
        <a:xfrm>
          <a:off x="84327480" y="40928760"/>
          <a:ext cx="428400" cy="199800"/>
        </a:xfrm>
        <a:prstGeom prst="rect">
          <a:avLst/>
        </a:prstGeom>
        <a:noFill/>
        <a:ln w="0">
          <a:noFill/>
        </a:ln>
      </xdr:spPr>
    </xdr:pic>
    <xdr:clientData/>
  </xdr:twoCellAnchor>
  <xdr:twoCellAnchor editAs="oneCell">
    <xdr:from>
      <xdr:col>72</xdr:col>
      <xdr:colOff>0</xdr:colOff>
      <xdr:row>62</xdr:row>
      <xdr:rowOff>0</xdr:rowOff>
    </xdr:from>
    <xdr:to>
      <xdr:col>72</xdr:col>
      <xdr:colOff>495000</xdr:colOff>
      <xdr:row>62</xdr:row>
      <xdr:rowOff>199800</xdr:rowOff>
    </xdr:to>
    <xdr:pic>
      <xdr:nvPicPr>
        <xdr:cNvPr id="489" name="image468.png" descr=""/>
        <xdr:cNvPicPr/>
      </xdr:nvPicPr>
      <xdr:blipFill>
        <a:blip r:embed="rId490"/>
        <a:stretch/>
      </xdr:blipFill>
      <xdr:spPr>
        <a:xfrm>
          <a:off x="69156720" y="41214600"/>
          <a:ext cx="495000" cy="199800"/>
        </a:xfrm>
        <a:prstGeom prst="rect">
          <a:avLst/>
        </a:prstGeom>
        <a:noFill/>
        <a:ln w="0">
          <a:noFill/>
        </a:ln>
      </xdr:spPr>
    </xdr:pic>
    <xdr:clientData/>
  </xdr:twoCellAnchor>
  <xdr:twoCellAnchor editAs="oneCell">
    <xdr:from>
      <xdr:col>73</xdr:col>
      <xdr:colOff>0</xdr:colOff>
      <xdr:row>62</xdr:row>
      <xdr:rowOff>0</xdr:rowOff>
    </xdr:from>
    <xdr:to>
      <xdr:col>73</xdr:col>
      <xdr:colOff>495000</xdr:colOff>
      <xdr:row>62</xdr:row>
      <xdr:rowOff>199800</xdr:rowOff>
    </xdr:to>
    <xdr:pic>
      <xdr:nvPicPr>
        <xdr:cNvPr id="490" name="image473.png" descr=""/>
        <xdr:cNvPicPr/>
      </xdr:nvPicPr>
      <xdr:blipFill>
        <a:blip r:embed="rId491"/>
        <a:stretch/>
      </xdr:blipFill>
      <xdr:spPr>
        <a:xfrm>
          <a:off x="71323920" y="41214600"/>
          <a:ext cx="495000" cy="199800"/>
        </a:xfrm>
        <a:prstGeom prst="rect">
          <a:avLst/>
        </a:prstGeom>
        <a:noFill/>
        <a:ln w="0">
          <a:noFill/>
        </a:ln>
      </xdr:spPr>
    </xdr:pic>
    <xdr:clientData/>
  </xdr:twoCellAnchor>
  <xdr:twoCellAnchor editAs="oneCell">
    <xdr:from>
      <xdr:col>74</xdr:col>
      <xdr:colOff>0</xdr:colOff>
      <xdr:row>62</xdr:row>
      <xdr:rowOff>0</xdr:rowOff>
    </xdr:from>
    <xdr:to>
      <xdr:col>74</xdr:col>
      <xdr:colOff>495000</xdr:colOff>
      <xdr:row>62</xdr:row>
      <xdr:rowOff>199800</xdr:rowOff>
    </xdr:to>
    <xdr:pic>
      <xdr:nvPicPr>
        <xdr:cNvPr id="491" name="image517.png" descr=""/>
        <xdr:cNvPicPr/>
      </xdr:nvPicPr>
      <xdr:blipFill>
        <a:blip r:embed="rId492"/>
        <a:stretch/>
      </xdr:blipFill>
      <xdr:spPr>
        <a:xfrm>
          <a:off x="73491120" y="41214600"/>
          <a:ext cx="495000" cy="199800"/>
        </a:xfrm>
        <a:prstGeom prst="rect">
          <a:avLst/>
        </a:prstGeom>
        <a:noFill/>
        <a:ln w="0">
          <a:noFill/>
        </a:ln>
      </xdr:spPr>
    </xdr:pic>
    <xdr:clientData/>
  </xdr:twoCellAnchor>
  <xdr:twoCellAnchor editAs="oneCell">
    <xdr:from>
      <xdr:col>75</xdr:col>
      <xdr:colOff>0</xdr:colOff>
      <xdr:row>62</xdr:row>
      <xdr:rowOff>0</xdr:rowOff>
    </xdr:from>
    <xdr:to>
      <xdr:col>75</xdr:col>
      <xdr:colOff>495000</xdr:colOff>
      <xdr:row>62</xdr:row>
      <xdr:rowOff>199800</xdr:rowOff>
    </xdr:to>
    <xdr:pic>
      <xdr:nvPicPr>
        <xdr:cNvPr id="492" name="image483.png" descr=""/>
        <xdr:cNvPicPr/>
      </xdr:nvPicPr>
      <xdr:blipFill>
        <a:blip r:embed="rId493"/>
        <a:stretch/>
      </xdr:blipFill>
      <xdr:spPr>
        <a:xfrm>
          <a:off x="75658320" y="41214600"/>
          <a:ext cx="495000" cy="199800"/>
        </a:xfrm>
        <a:prstGeom prst="rect">
          <a:avLst/>
        </a:prstGeom>
        <a:noFill/>
        <a:ln w="0">
          <a:noFill/>
        </a:ln>
      </xdr:spPr>
    </xdr:pic>
    <xdr:clientData/>
  </xdr:twoCellAnchor>
  <xdr:twoCellAnchor editAs="oneCell">
    <xdr:from>
      <xdr:col>76</xdr:col>
      <xdr:colOff>0</xdr:colOff>
      <xdr:row>62</xdr:row>
      <xdr:rowOff>0</xdr:rowOff>
    </xdr:from>
    <xdr:to>
      <xdr:col>76</xdr:col>
      <xdr:colOff>495000</xdr:colOff>
      <xdr:row>62</xdr:row>
      <xdr:rowOff>199800</xdr:rowOff>
    </xdr:to>
    <xdr:pic>
      <xdr:nvPicPr>
        <xdr:cNvPr id="493" name="image454.png" descr=""/>
        <xdr:cNvPicPr/>
      </xdr:nvPicPr>
      <xdr:blipFill>
        <a:blip r:embed="rId494"/>
        <a:stretch/>
      </xdr:blipFill>
      <xdr:spPr>
        <a:xfrm>
          <a:off x="77825520" y="41214600"/>
          <a:ext cx="495000" cy="199800"/>
        </a:xfrm>
        <a:prstGeom prst="rect">
          <a:avLst/>
        </a:prstGeom>
        <a:noFill/>
        <a:ln w="0">
          <a:noFill/>
        </a:ln>
      </xdr:spPr>
    </xdr:pic>
    <xdr:clientData/>
  </xdr:twoCellAnchor>
  <xdr:twoCellAnchor editAs="oneCell">
    <xdr:from>
      <xdr:col>77</xdr:col>
      <xdr:colOff>0</xdr:colOff>
      <xdr:row>62</xdr:row>
      <xdr:rowOff>0</xdr:rowOff>
    </xdr:from>
    <xdr:to>
      <xdr:col>77</xdr:col>
      <xdr:colOff>495000</xdr:colOff>
      <xdr:row>62</xdr:row>
      <xdr:rowOff>199800</xdr:rowOff>
    </xdr:to>
    <xdr:pic>
      <xdr:nvPicPr>
        <xdr:cNvPr id="494" name="image494.png" descr=""/>
        <xdr:cNvPicPr/>
      </xdr:nvPicPr>
      <xdr:blipFill>
        <a:blip r:embed="rId495"/>
        <a:stretch/>
      </xdr:blipFill>
      <xdr:spPr>
        <a:xfrm>
          <a:off x="79992720" y="41214600"/>
          <a:ext cx="495000" cy="199800"/>
        </a:xfrm>
        <a:prstGeom prst="rect">
          <a:avLst/>
        </a:prstGeom>
        <a:noFill/>
        <a:ln w="0">
          <a:noFill/>
        </a:ln>
      </xdr:spPr>
    </xdr:pic>
    <xdr:clientData/>
  </xdr:twoCellAnchor>
  <xdr:twoCellAnchor editAs="oneCell">
    <xdr:from>
      <xdr:col>78</xdr:col>
      <xdr:colOff>0</xdr:colOff>
      <xdr:row>62</xdr:row>
      <xdr:rowOff>0</xdr:rowOff>
    </xdr:from>
    <xdr:to>
      <xdr:col>78</xdr:col>
      <xdr:colOff>495000</xdr:colOff>
      <xdr:row>62</xdr:row>
      <xdr:rowOff>199800</xdr:rowOff>
    </xdr:to>
    <xdr:pic>
      <xdr:nvPicPr>
        <xdr:cNvPr id="495" name="image462.png" descr=""/>
        <xdr:cNvPicPr/>
      </xdr:nvPicPr>
      <xdr:blipFill>
        <a:blip r:embed="rId496"/>
        <a:stretch/>
      </xdr:blipFill>
      <xdr:spPr>
        <a:xfrm>
          <a:off x="82160280" y="41214600"/>
          <a:ext cx="495000" cy="199800"/>
        </a:xfrm>
        <a:prstGeom prst="rect">
          <a:avLst/>
        </a:prstGeom>
        <a:noFill/>
        <a:ln w="0">
          <a:noFill/>
        </a:ln>
      </xdr:spPr>
    </xdr:pic>
    <xdr:clientData/>
  </xdr:twoCellAnchor>
  <xdr:twoCellAnchor editAs="oneCell">
    <xdr:from>
      <xdr:col>79</xdr:col>
      <xdr:colOff>0</xdr:colOff>
      <xdr:row>62</xdr:row>
      <xdr:rowOff>0</xdr:rowOff>
    </xdr:from>
    <xdr:to>
      <xdr:col>79</xdr:col>
      <xdr:colOff>495000</xdr:colOff>
      <xdr:row>62</xdr:row>
      <xdr:rowOff>199800</xdr:rowOff>
    </xdr:to>
    <xdr:pic>
      <xdr:nvPicPr>
        <xdr:cNvPr id="496" name="image467.png" descr=""/>
        <xdr:cNvPicPr/>
      </xdr:nvPicPr>
      <xdr:blipFill>
        <a:blip r:embed="rId497"/>
        <a:stretch/>
      </xdr:blipFill>
      <xdr:spPr>
        <a:xfrm>
          <a:off x="84327480" y="41214600"/>
          <a:ext cx="495000" cy="199800"/>
        </a:xfrm>
        <a:prstGeom prst="rect">
          <a:avLst/>
        </a:prstGeom>
        <a:noFill/>
        <a:ln w="0">
          <a:noFill/>
        </a:ln>
      </xdr:spPr>
    </xdr:pic>
    <xdr:clientData/>
  </xdr:twoCellAnchor>
  <xdr:twoCellAnchor editAs="oneCell">
    <xdr:from>
      <xdr:col>72</xdr:col>
      <xdr:colOff>0</xdr:colOff>
      <xdr:row>63</xdr:row>
      <xdr:rowOff>0</xdr:rowOff>
    </xdr:from>
    <xdr:to>
      <xdr:col>72</xdr:col>
      <xdr:colOff>571320</xdr:colOff>
      <xdr:row>63</xdr:row>
      <xdr:rowOff>199800</xdr:rowOff>
    </xdr:to>
    <xdr:pic>
      <xdr:nvPicPr>
        <xdr:cNvPr id="497" name="image457.png" descr=""/>
        <xdr:cNvPicPr/>
      </xdr:nvPicPr>
      <xdr:blipFill>
        <a:blip r:embed="rId498"/>
        <a:stretch/>
      </xdr:blipFill>
      <xdr:spPr>
        <a:xfrm>
          <a:off x="69156720" y="41500440"/>
          <a:ext cx="571320" cy="199800"/>
        </a:xfrm>
        <a:prstGeom prst="rect">
          <a:avLst/>
        </a:prstGeom>
        <a:noFill/>
        <a:ln w="0">
          <a:noFill/>
        </a:ln>
      </xdr:spPr>
    </xdr:pic>
    <xdr:clientData/>
  </xdr:twoCellAnchor>
  <xdr:twoCellAnchor editAs="oneCell">
    <xdr:from>
      <xdr:col>73</xdr:col>
      <xdr:colOff>0</xdr:colOff>
      <xdr:row>63</xdr:row>
      <xdr:rowOff>0</xdr:rowOff>
    </xdr:from>
    <xdr:to>
      <xdr:col>73</xdr:col>
      <xdr:colOff>571320</xdr:colOff>
      <xdr:row>63</xdr:row>
      <xdr:rowOff>199800</xdr:rowOff>
    </xdr:to>
    <xdr:pic>
      <xdr:nvPicPr>
        <xdr:cNvPr id="498" name="image487.png" descr=""/>
        <xdr:cNvPicPr/>
      </xdr:nvPicPr>
      <xdr:blipFill>
        <a:blip r:embed="rId499"/>
        <a:stretch/>
      </xdr:blipFill>
      <xdr:spPr>
        <a:xfrm>
          <a:off x="71323920" y="41500440"/>
          <a:ext cx="571320" cy="199800"/>
        </a:xfrm>
        <a:prstGeom prst="rect">
          <a:avLst/>
        </a:prstGeom>
        <a:noFill/>
        <a:ln w="0">
          <a:noFill/>
        </a:ln>
      </xdr:spPr>
    </xdr:pic>
    <xdr:clientData/>
  </xdr:twoCellAnchor>
  <xdr:twoCellAnchor editAs="oneCell">
    <xdr:from>
      <xdr:col>74</xdr:col>
      <xdr:colOff>0</xdr:colOff>
      <xdr:row>63</xdr:row>
      <xdr:rowOff>0</xdr:rowOff>
    </xdr:from>
    <xdr:to>
      <xdr:col>74</xdr:col>
      <xdr:colOff>571320</xdr:colOff>
      <xdr:row>63</xdr:row>
      <xdr:rowOff>199800</xdr:rowOff>
    </xdr:to>
    <xdr:pic>
      <xdr:nvPicPr>
        <xdr:cNvPr id="499" name="image519.png" descr=""/>
        <xdr:cNvPicPr/>
      </xdr:nvPicPr>
      <xdr:blipFill>
        <a:blip r:embed="rId500"/>
        <a:stretch/>
      </xdr:blipFill>
      <xdr:spPr>
        <a:xfrm>
          <a:off x="73491120" y="41500440"/>
          <a:ext cx="571320" cy="199800"/>
        </a:xfrm>
        <a:prstGeom prst="rect">
          <a:avLst/>
        </a:prstGeom>
        <a:noFill/>
        <a:ln w="0">
          <a:noFill/>
        </a:ln>
      </xdr:spPr>
    </xdr:pic>
    <xdr:clientData/>
  </xdr:twoCellAnchor>
  <xdr:twoCellAnchor editAs="oneCell">
    <xdr:from>
      <xdr:col>75</xdr:col>
      <xdr:colOff>0</xdr:colOff>
      <xdr:row>63</xdr:row>
      <xdr:rowOff>0</xdr:rowOff>
    </xdr:from>
    <xdr:to>
      <xdr:col>75</xdr:col>
      <xdr:colOff>571320</xdr:colOff>
      <xdr:row>63</xdr:row>
      <xdr:rowOff>199800</xdr:rowOff>
    </xdr:to>
    <xdr:pic>
      <xdr:nvPicPr>
        <xdr:cNvPr id="500" name="image537.png" descr=""/>
        <xdr:cNvPicPr/>
      </xdr:nvPicPr>
      <xdr:blipFill>
        <a:blip r:embed="rId501"/>
        <a:stretch/>
      </xdr:blipFill>
      <xdr:spPr>
        <a:xfrm>
          <a:off x="75658320" y="41500440"/>
          <a:ext cx="571320" cy="199800"/>
        </a:xfrm>
        <a:prstGeom prst="rect">
          <a:avLst/>
        </a:prstGeom>
        <a:noFill/>
        <a:ln w="0">
          <a:noFill/>
        </a:ln>
      </xdr:spPr>
    </xdr:pic>
    <xdr:clientData/>
  </xdr:twoCellAnchor>
  <xdr:twoCellAnchor editAs="oneCell">
    <xdr:from>
      <xdr:col>76</xdr:col>
      <xdr:colOff>0</xdr:colOff>
      <xdr:row>63</xdr:row>
      <xdr:rowOff>0</xdr:rowOff>
    </xdr:from>
    <xdr:to>
      <xdr:col>76</xdr:col>
      <xdr:colOff>571320</xdr:colOff>
      <xdr:row>63</xdr:row>
      <xdr:rowOff>199800</xdr:rowOff>
    </xdr:to>
    <xdr:pic>
      <xdr:nvPicPr>
        <xdr:cNvPr id="501" name="image463.png" descr=""/>
        <xdr:cNvPicPr/>
      </xdr:nvPicPr>
      <xdr:blipFill>
        <a:blip r:embed="rId502"/>
        <a:stretch/>
      </xdr:blipFill>
      <xdr:spPr>
        <a:xfrm>
          <a:off x="77825520" y="41500440"/>
          <a:ext cx="571320" cy="199800"/>
        </a:xfrm>
        <a:prstGeom prst="rect">
          <a:avLst/>
        </a:prstGeom>
        <a:noFill/>
        <a:ln w="0">
          <a:noFill/>
        </a:ln>
      </xdr:spPr>
    </xdr:pic>
    <xdr:clientData/>
  </xdr:twoCellAnchor>
  <xdr:twoCellAnchor editAs="oneCell">
    <xdr:from>
      <xdr:col>77</xdr:col>
      <xdr:colOff>0</xdr:colOff>
      <xdr:row>63</xdr:row>
      <xdr:rowOff>0</xdr:rowOff>
    </xdr:from>
    <xdr:to>
      <xdr:col>77</xdr:col>
      <xdr:colOff>571320</xdr:colOff>
      <xdr:row>63</xdr:row>
      <xdr:rowOff>199800</xdr:rowOff>
    </xdr:to>
    <xdr:pic>
      <xdr:nvPicPr>
        <xdr:cNvPr id="502" name="image460.png" descr=""/>
        <xdr:cNvPicPr/>
      </xdr:nvPicPr>
      <xdr:blipFill>
        <a:blip r:embed="rId503"/>
        <a:stretch/>
      </xdr:blipFill>
      <xdr:spPr>
        <a:xfrm>
          <a:off x="79992720" y="41500440"/>
          <a:ext cx="571320" cy="199800"/>
        </a:xfrm>
        <a:prstGeom prst="rect">
          <a:avLst/>
        </a:prstGeom>
        <a:noFill/>
        <a:ln w="0">
          <a:noFill/>
        </a:ln>
      </xdr:spPr>
    </xdr:pic>
    <xdr:clientData/>
  </xdr:twoCellAnchor>
  <xdr:twoCellAnchor editAs="oneCell">
    <xdr:from>
      <xdr:col>78</xdr:col>
      <xdr:colOff>0</xdr:colOff>
      <xdr:row>63</xdr:row>
      <xdr:rowOff>0</xdr:rowOff>
    </xdr:from>
    <xdr:to>
      <xdr:col>78</xdr:col>
      <xdr:colOff>571320</xdr:colOff>
      <xdr:row>63</xdr:row>
      <xdr:rowOff>199800</xdr:rowOff>
    </xdr:to>
    <xdr:pic>
      <xdr:nvPicPr>
        <xdr:cNvPr id="503" name="image524.png" descr=""/>
        <xdr:cNvPicPr/>
      </xdr:nvPicPr>
      <xdr:blipFill>
        <a:blip r:embed="rId504"/>
        <a:stretch/>
      </xdr:blipFill>
      <xdr:spPr>
        <a:xfrm>
          <a:off x="82160280" y="41500440"/>
          <a:ext cx="571320" cy="199800"/>
        </a:xfrm>
        <a:prstGeom prst="rect">
          <a:avLst/>
        </a:prstGeom>
        <a:noFill/>
        <a:ln w="0">
          <a:noFill/>
        </a:ln>
      </xdr:spPr>
    </xdr:pic>
    <xdr:clientData/>
  </xdr:twoCellAnchor>
  <xdr:twoCellAnchor editAs="oneCell">
    <xdr:from>
      <xdr:col>79</xdr:col>
      <xdr:colOff>0</xdr:colOff>
      <xdr:row>63</xdr:row>
      <xdr:rowOff>0</xdr:rowOff>
    </xdr:from>
    <xdr:to>
      <xdr:col>79</xdr:col>
      <xdr:colOff>571320</xdr:colOff>
      <xdr:row>63</xdr:row>
      <xdr:rowOff>199800</xdr:rowOff>
    </xdr:to>
    <xdr:pic>
      <xdr:nvPicPr>
        <xdr:cNvPr id="504" name="image521.png" descr=""/>
        <xdr:cNvPicPr/>
      </xdr:nvPicPr>
      <xdr:blipFill>
        <a:blip r:embed="rId505"/>
        <a:stretch/>
      </xdr:blipFill>
      <xdr:spPr>
        <a:xfrm>
          <a:off x="84327480" y="41500440"/>
          <a:ext cx="571320" cy="199800"/>
        </a:xfrm>
        <a:prstGeom prst="rect">
          <a:avLst/>
        </a:prstGeom>
        <a:noFill/>
        <a:ln w="0">
          <a:noFill/>
        </a:ln>
      </xdr:spPr>
    </xdr:pic>
    <xdr:clientData/>
  </xdr:twoCellAnchor>
  <xdr:twoCellAnchor editAs="oneCell">
    <xdr:from>
      <xdr:col>72</xdr:col>
      <xdr:colOff>0</xdr:colOff>
      <xdr:row>64</xdr:row>
      <xdr:rowOff>0</xdr:rowOff>
    </xdr:from>
    <xdr:to>
      <xdr:col>72</xdr:col>
      <xdr:colOff>475920</xdr:colOff>
      <xdr:row>64</xdr:row>
      <xdr:rowOff>199800</xdr:rowOff>
    </xdr:to>
    <xdr:pic>
      <xdr:nvPicPr>
        <xdr:cNvPr id="505" name="image469.png" descr=""/>
        <xdr:cNvPicPr/>
      </xdr:nvPicPr>
      <xdr:blipFill>
        <a:blip r:embed="rId506"/>
        <a:stretch/>
      </xdr:blipFill>
      <xdr:spPr>
        <a:xfrm>
          <a:off x="69156720" y="41786280"/>
          <a:ext cx="475920" cy="199800"/>
        </a:xfrm>
        <a:prstGeom prst="rect">
          <a:avLst/>
        </a:prstGeom>
        <a:noFill/>
        <a:ln w="0">
          <a:noFill/>
        </a:ln>
      </xdr:spPr>
    </xdr:pic>
    <xdr:clientData/>
  </xdr:twoCellAnchor>
  <xdr:twoCellAnchor editAs="oneCell">
    <xdr:from>
      <xdr:col>73</xdr:col>
      <xdr:colOff>0</xdr:colOff>
      <xdr:row>64</xdr:row>
      <xdr:rowOff>0</xdr:rowOff>
    </xdr:from>
    <xdr:to>
      <xdr:col>73</xdr:col>
      <xdr:colOff>475920</xdr:colOff>
      <xdr:row>64</xdr:row>
      <xdr:rowOff>199800</xdr:rowOff>
    </xdr:to>
    <xdr:pic>
      <xdr:nvPicPr>
        <xdr:cNvPr id="506" name="image529.png" descr=""/>
        <xdr:cNvPicPr/>
      </xdr:nvPicPr>
      <xdr:blipFill>
        <a:blip r:embed="rId507"/>
        <a:stretch/>
      </xdr:blipFill>
      <xdr:spPr>
        <a:xfrm>
          <a:off x="71323920" y="41786280"/>
          <a:ext cx="475920" cy="199800"/>
        </a:xfrm>
        <a:prstGeom prst="rect">
          <a:avLst/>
        </a:prstGeom>
        <a:noFill/>
        <a:ln w="0">
          <a:noFill/>
        </a:ln>
      </xdr:spPr>
    </xdr:pic>
    <xdr:clientData/>
  </xdr:twoCellAnchor>
  <xdr:twoCellAnchor editAs="oneCell">
    <xdr:from>
      <xdr:col>74</xdr:col>
      <xdr:colOff>0</xdr:colOff>
      <xdr:row>64</xdr:row>
      <xdr:rowOff>0</xdr:rowOff>
    </xdr:from>
    <xdr:to>
      <xdr:col>74</xdr:col>
      <xdr:colOff>475920</xdr:colOff>
      <xdr:row>64</xdr:row>
      <xdr:rowOff>199800</xdr:rowOff>
    </xdr:to>
    <xdr:pic>
      <xdr:nvPicPr>
        <xdr:cNvPr id="507" name="image474.png" descr=""/>
        <xdr:cNvPicPr/>
      </xdr:nvPicPr>
      <xdr:blipFill>
        <a:blip r:embed="rId508"/>
        <a:stretch/>
      </xdr:blipFill>
      <xdr:spPr>
        <a:xfrm>
          <a:off x="73491120" y="41786280"/>
          <a:ext cx="475920" cy="199800"/>
        </a:xfrm>
        <a:prstGeom prst="rect">
          <a:avLst/>
        </a:prstGeom>
        <a:noFill/>
        <a:ln w="0">
          <a:noFill/>
        </a:ln>
      </xdr:spPr>
    </xdr:pic>
    <xdr:clientData/>
  </xdr:twoCellAnchor>
  <xdr:twoCellAnchor editAs="oneCell">
    <xdr:from>
      <xdr:col>75</xdr:col>
      <xdr:colOff>0</xdr:colOff>
      <xdr:row>64</xdr:row>
      <xdr:rowOff>0</xdr:rowOff>
    </xdr:from>
    <xdr:to>
      <xdr:col>75</xdr:col>
      <xdr:colOff>475920</xdr:colOff>
      <xdr:row>64</xdr:row>
      <xdr:rowOff>199800</xdr:rowOff>
    </xdr:to>
    <xdr:pic>
      <xdr:nvPicPr>
        <xdr:cNvPr id="508" name="image471.png" descr=""/>
        <xdr:cNvPicPr/>
      </xdr:nvPicPr>
      <xdr:blipFill>
        <a:blip r:embed="rId509"/>
        <a:stretch/>
      </xdr:blipFill>
      <xdr:spPr>
        <a:xfrm>
          <a:off x="75658320" y="41786280"/>
          <a:ext cx="475920" cy="199800"/>
        </a:xfrm>
        <a:prstGeom prst="rect">
          <a:avLst/>
        </a:prstGeom>
        <a:noFill/>
        <a:ln w="0">
          <a:noFill/>
        </a:ln>
      </xdr:spPr>
    </xdr:pic>
    <xdr:clientData/>
  </xdr:twoCellAnchor>
  <xdr:twoCellAnchor editAs="oneCell">
    <xdr:from>
      <xdr:col>76</xdr:col>
      <xdr:colOff>0</xdr:colOff>
      <xdr:row>64</xdr:row>
      <xdr:rowOff>0</xdr:rowOff>
    </xdr:from>
    <xdr:to>
      <xdr:col>76</xdr:col>
      <xdr:colOff>475920</xdr:colOff>
      <xdr:row>64</xdr:row>
      <xdr:rowOff>199800</xdr:rowOff>
    </xdr:to>
    <xdr:pic>
      <xdr:nvPicPr>
        <xdr:cNvPr id="509" name="image480.png" descr=""/>
        <xdr:cNvPicPr/>
      </xdr:nvPicPr>
      <xdr:blipFill>
        <a:blip r:embed="rId510"/>
        <a:stretch/>
      </xdr:blipFill>
      <xdr:spPr>
        <a:xfrm>
          <a:off x="77825520" y="41786280"/>
          <a:ext cx="475920" cy="199800"/>
        </a:xfrm>
        <a:prstGeom prst="rect">
          <a:avLst/>
        </a:prstGeom>
        <a:noFill/>
        <a:ln w="0">
          <a:noFill/>
        </a:ln>
      </xdr:spPr>
    </xdr:pic>
    <xdr:clientData/>
  </xdr:twoCellAnchor>
  <xdr:twoCellAnchor editAs="oneCell">
    <xdr:from>
      <xdr:col>77</xdr:col>
      <xdr:colOff>0</xdr:colOff>
      <xdr:row>64</xdr:row>
      <xdr:rowOff>0</xdr:rowOff>
    </xdr:from>
    <xdr:to>
      <xdr:col>77</xdr:col>
      <xdr:colOff>475920</xdr:colOff>
      <xdr:row>64</xdr:row>
      <xdr:rowOff>199800</xdr:rowOff>
    </xdr:to>
    <xdr:pic>
      <xdr:nvPicPr>
        <xdr:cNvPr id="510" name="image539.png" descr=""/>
        <xdr:cNvPicPr/>
      </xdr:nvPicPr>
      <xdr:blipFill>
        <a:blip r:embed="rId511"/>
        <a:stretch/>
      </xdr:blipFill>
      <xdr:spPr>
        <a:xfrm>
          <a:off x="79992720" y="41786280"/>
          <a:ext cx="475920" cy="199800"/>
        </a:xfrm>
        <a:prstGeom prst="rect">
          <a:avLst/>
        </a:prstGeom>
        <a:noFill/>
        <a:ln w="0">
          <a:noFill/>
        </a:ln>
      </xdr:spPr>
    </xdr:pic>
    <xdr:clientData/>
  </xdr:twoCellAnchor>
  <xdr:twoCellAnchor editAs="oneCell">
    <xdr:from>
      <xdr:col>78</xdr:col>
      <xdr:colOff>0</xdr:colOff>
      <xdr:row>64</xdr:row>
      <xdr:rowOff>0</xdr:rowOff>
    </xdr:from>
    <xdr:to>
      <xdr:col>78</xdr:col>
      <xdr:colOff>475920</xdr:colOff>
      <xdr:row>64</xdr:row>
      <xdr:rowOff>199800</xdr:rowOff>
    </xdr:to>
    <xdr:pic>
      <xdr:nvPicPr>
        <xdr:cNvPr id="511" name="image534.png" descr=""/>
        <xdr:cNvPicPr/>
      </xdr:nvPicPr>
      <xdr:blipFill>
        <a:blip r:embed="rId512"/>
        <a:stretch/>
      </xdr:blipFill>
      <xdr:spPr>
        <a:xfrm>
          <a:off x="82160280" y="41786280"/>
          <a:ext cx="475920" cy="199800"/>
        </a:xfrm>
        <a:prstGeom prst="rect">
          <a:avLst/>
        </a:prstGeom>
        <a:noFill/>
        <a:ln w="0">
          <a:noFill/>
        </a:ln>
      </xdr:spPr>
    </xdr:pic>
    <xdr:clientData/>
  </xdr:twoCellAnchor>
  <xdr:twoCellAnchor editAs="oneCell">
    <xdr:from>
      <xdr:col>79</xdr:col>
      <xdr:colOff>0</xdr:colOff>
      <xdr:row>64</xdr:row>
      <xdr:rowOff>0</xdr:rowOff>
    </xdr:from>
    <xdr:to>
      <xdr:col>79</xdr:col>
      <xdr:colOff>475920</xdr:colOff>
      <xdr:row>64</xdr:row>
      <xdr:rowOff>199800</xdr:rowOff>
    </xdr:to>
    <xdr:pic>
      <xdr:nvPicPr>
        <xdr:cNvPr id="512" name="image585.png" descr=""/>
        <xdr:cNvPicPr/>
      </xdr:nvPicPr>
      <xdr:blipFill>
        <a:blip r:embed="rId513"/>
        <a:stretch/>
      </xdr:blipFill>
      <xdr:spPr>
        <a:xfrm>
          <a:off x="84327480" y="41786280"/>
          <a:ext cx="475920" cy="199800"/>
        </a:xfrm>
        <a:prstGeom prst="rect">
          <a:avLst/>
        </a:prstGeom>
        <a:noFill/>
        <a:ln w="0">
          <a:noFill/>
        </a:ln>
      </xdr:spPr>
    </xdr:pic>
    <xdr:clientData/>
  </xdr:twoCellAnchor>
  <xdr:twoCellAnchor editAs="oneCell">
    <xdr:from>
      <xdr:col>72</xdr:col>
      <xdr:colOff>0</xdr:colOff>
      <xdr:row>65</xdr:row>
      <xdr:rowOff>0</xdr:rowOff>
    </xdr:from>
    <xdr:to>
      <xdr:col>72</xdr:col>
      <xdr:colOff>275760</xdr:colOff>
      <xdr:row>65</xdr:row>
      <xdr:rowOff>199800</xdr:rowOff>
    </xdr:to>
    <xdr:pic>
      <xdr:nvPicPr>
        <xdr:cNvPr id="513" name="image533.png" descr=""/>
        <xdr:cNvPicPr/>
      </xdr:nvPicPr>
      <xdr:blipFill>
        <a:blip r:embed="rId514"/>
        <a:stretch/>
      </xdr:blipFill>
      <xdr:spPr>
        <a:xfrm>
          <a:off x="69156720" y="42071760"/>
          <a:ext cx="275760" cy="199800"/>
        </a:xfrm>
        <a:prstGeom prst="rect">
          <a:avLst/>
        </a:prstGeom>
        <a:noFill/>
        <a:ln w="0">
          <a:noFill/>
        </a:ln>
      </xdr:spPr>
    </xdr:pic>
    <xdr:clientData/>
  </xdr:twoCellAnchor>
  <xdr:twoCellAnchor editAs="oneCell">
    <xdr:from>
      <xdr:col>73</xdr:col>
      <xdr:colOff>0</xdr:colOff>
      <xdr:row>65</xdr:row>
      <xdr:rowOff>0</xdr:rowOff>
    </xdr:from>
    <xdr:to>
      <xdr:col>73</xdr:col>
      <xdr:colOff>275760</xdr:colOff>
      <xdr:row>65</xdr:row>
      <xdr:rowOff>199800</xdr:rowOff>
    </xdr:to>
    <xdr:pic>
      <xdr:nvPicPr>
        <xdr:cNvPr id="514" name="image565.png" descr=""/>
        <xdr:cNvPicPr/>
      </xdr:nvPicPr>
      <xdr:blipFill>
        <a:blip r:embed="rId515"/>
        <a:stretch/>
      </xdr:blipFill>
      <xdr:spPr>
        <a:xfrm>
          <a:off x="71323920" y="42071760"/>
          <a:ext cx="275760" cy="199800"/>
        </a:xfrm>
        <a:prstGeom prst="rect">
          <a:avLst/>
        </a:prstGeom>
        <a:noFill/>
        <a:ln w="0">
          <a:noFill/>
        </a:ln>
      </xdr:spPr>
    </xdr:pic>
    <xdr:clientData/>
  </xdr:twoCellAnchor>
  <xdr:twoCellAnchor editAs="oneCell">
    <xdr:from>
      <xdr:col>74</xdr:col>
      <xdr:colOff>0</xdr:colOff>
      <xdr:row>65</xdr:row>
      <xdr:rowOff>0</xdr:rowOff>
    </xdr:from>
    <xdr:to>
      <xdr:col>74</xdr:col>
      <xdr:colOff>275760</xdr:colOff>
      <xdr:row>65</xdr:row>
      <xdr:rowOff>199800</xdr:rowOff>
    </xdr:to>
    <xdr:pic>
      <xdr:nvPicPr>
        <xdr:cNvPr id="515" name="image499.png" descr=""/>
        <xdr:cNvPicPr/>
      </xdr:nvPicPr>
      <xdr:blipFill>
        <a:blip r:embed="rId516"/>
        <a:stretch/>
      </xdr:blipFill>
      <xdr:spPr>
        <a:xfrm>
          <a:off x="73491120" y="42071760"/>
          <a:ext cx="275760" cy="199800"/>
        </a:xfrm>
        <a:prstGeom prst="rect">
          <a:avLst/>
        </a:prstGeom>
        <a:noFill/>
        <a:ln w="0">
          <a:noFill/>
        </a:ln>
      </xdr:spPr>
    </xdr:pic>
    <xdr:clientData/>
  </xdr:twoCellAnchor>
  <xdr:twoCellAnchor editAs="oneCell">
    <xdr:from>
      <xdr:col>75</xdr:col>
      <xdr:colOff>0</xdr:colOff>
      <xdr:row>65</xdr:row>
      <xdr:rowOff>0</xdr:rowOff>
    </xdr:from>
    <xdr:to>
      <xdr:col>75</xdr:col>
      <xdr:colOff>275760</xdr:colOff>
      <xdr:row>65</xdr:row>
      <xdr:rowOff>199800</xdr:rowOff>
    </xdr:to>
    <xdr:pic>
      <xdr:nvPicPr>
        <xdr:cNvPr id="516" name="image479.png" descr=""/>
        <xdr:cNvPicPr/>
      </xdr:nvPicPr>
      <xdr:blipFill>
        <a:blip r:embed="rId517"/>
        <a:stretch/>
      </xdr:blipFill>
      <xdr:spPr>
        <a:xfrm>
          <a:off x="75658320" y="42071760"/>
          <a:ext cx="275760" cy="199800"/>
        </a:xfrm>
        <a:prstGeom prst="rect">
          <a:avLst/>
        </a:prstGeom>
        <a:noFill/>
        <a:ln w="0">
          <a:noFill/>
        </a:ln>
      </xdr:spPr>
    </xdr:pic>
    <xdr:clientData/>
  </xdr:twoCellAnchor>
  <xdr:twoCellAnchor editAs="oneCell">
    <xdr:from>
      <xdr:col>76</xdr:col>
      <xdr:colOff>0</xdr:colOff>
      <xdr:row>65</xdr:row>
      <xdr:rowOff>0</xdr:rowOff>
    </xdr:from>
    <xdr:to>
      <xdr:col>76</xdr:col>
      <xdr:colOff>275760</xdr:colOff>
      <xdr:row>65</xdr:row>
      <xdr:rowOff>199800</xdr:rowOff>
    </xdr:to>
    <xdr:pic>
      <xdr:nvPicPr>
        <xdr:cNvPr id="517" name="image496.png" descr=""/>
        <xdr:cNvPicPr/>
      </xdr:nvPicPr>
      <xdr:blipFill>
        <a:blip r:embed="rId518"/>
        <a:stretch/>
      </xdr:blipFill>
      <xdr:spPr>
        <a:xfrm>
          <a:off x="77825520" y="42071760"/>
          <a:ext cx="275760" cy="199800"/>
        </a:xfrm>
        <a:prstGeom prst="rect">
          <a:avLst/>
        </a:prstGeom>
        <a:noFill/>
        <a:ln w="0">
          <a:noFill/>
        </a:ln>
      </xdr:spPr>
    </xdr:pic>
    <xdr:clientData/>
  </xdr:twoCellAnchor>
  <xdr:twoCellAnchor editAs="oneCell">
    <xdr:from>
      <xdr:col>77</xdr:col>
      <xdr:colOff>0</xdr:colOff>
      <xdr:row>65</xdr:row>
      <xdr:rowOff>0</xdr:rowOff>
    </xdr:from>
    <xdr:to>
      <xdr:col>77</xdr:col>
      <xdr:colOff>275760</xdr:colOff>
      <xdr:row>65</xdr:row>
      <xdr:rowOff>199800</xdr:rowOff>
    </xdr:to>
    <xdr:pic>
      <xdr:nvPicPr>
        <xdr:cNvPr id="518" name="image546.png" descr=""/>
        <xdr:cNvPicPr/>
      </xdr:nvPicPr>
      <xdr:blipFill>
        <a:blip r:embed="rId519"/>
        <a:stretch/>
      </xdr:blipFill>
      <xdr:spPr>
        <a:xfrm>
          <a:off x="79992720" y="42071760"/>
          <a:ext cx="275760" cy="199800"/>
        </a:xfrm>
        <a:prstGeom prst="rect">
          <a:avLst/>
        </a:prstGeom>
        <a:noFill/>
        <a:ln w="0">
          <a:noFill/>
        </a:ln>
      </xdr:spPr>
    </xdr:pic>
    <xdr:clientData/>
  </xdr:twoCellAnchor>
  <xdr:twoCellAnchor editAs="oneCell">
    <xdr:from>
      <xdr:col>78</xdr:col>
      <xdr:colOff>0</xdr:colOff>
      <xdr:row>65</xdr:row>
      <xdr:rowOff>0</xdr:rowOff>
    </xdr:from>
    <xdr:to>
      <xdr:col>78</xdr:col>
      <xdr:colOff>275760</xdr:colOff>
      <xdr:row>65</xdr:row>
      <xdr:rowOff>199800</xdr:rowOff>
    </xdr:to>
    <xdr:pic>
      <xdr:nvPicPr>
        <xdr:cNvPr id="519" name="image488.png" descr=""/>
        <xdr:cNvPicPr/>
      </xdr:nvPicPr>
      <xdr:blipFill>
        <a:blip r:embed="rId520"/>
        <a:stretch/>
      </xdr:blipFill>
      <xdr:spPr>
        <a:xfrm>
          <a:off x="82160280" y="42071760"/>
          <a:ext cx="275760" cy="199800"/>
        </a:xfrm>
        <a:prstGeom prst="rect">
          <a:avLst/>
        </a:prstGeom>
        <a:noFill/>
        <a:ln w="0">
          <a:noFill/>
        </a:ln>
      </xdr:spPr>
    </xdr:pic>
    <xdr:clientData/>
  </xdr:twoCellAnchor>
  <xdr:twoCellAnchor editAs="oneCell">
    <xdr:from>
      <xdr:col>79</xdr:col>
      <xdr:colOff>0</xdr:colOff>
      <xdr:row>65</xdr:row>
      <xdr:rowOff>0</xdr:rowOff>
    </xdr:from>
    <xdr:to>
      <xdr:col>79</xdr:col>
      <xdr:colOff>275760</xdr:colOff>
      <xdr:row>65</xdr:row>
      <xdr:rowOff>199800</xdr:rowOff>
    </xdr:to>
    <xdr:pic>
      <xdr:nvPicPr>
        <xdr:cNvPr id="520" name="image545.png" descr=""/>
        <xdr:cNvPicPr/>
      </xdr:nvPicPr>
      <xdr:blipFill>
        <a:blip r:embed="rId521"/>
        <a:stretch/>
      </xdr:blipFill>
      <xdr:spPr>
        <a:xfrm>
          <a:off x="84327480" y="42071760"/>
          <a:ext cx="275760" cy="199800"/>
        </a:xfrm>
        <a:prstGeom prst="rect">
          <a:avLst/>
        </a:prstGeom>
        <a:noFill/>
        <a:ln w="0">
          <a:noFill/>
        </a:ln>
      </xdr:spPr>
    </xdr:pic>
    <xdr:clientData/>
  </xdr:twoCellAnchor>
  <xdr:twoCellAnchor editAs="oneCell">
    <xdr:from>
      <xdr:col>72</xdr:col>
      <xdr:colOff>0</xdr:colOff>
      <xdr:row>66</xdr:row>
      <xdr:rowOff>0</xdr:rowOff>
    </xdr:from>
    <xdr:to>
      <xdr:col>72</xdr:col>
      <xdr:colOff>361440</xdr:colOff>
      <xdr:row>66</xdr:row>
      <xdr:rowOff>199800</xdr:rowOff>
    </xdr:to>
    <xdr:pic>
      <xdr:nvPicPr>
        <xdr:cNvPr id="521" name="image573.png" descr=""/>
        <xdr:cNvPicPr/>
      </xdr:nvPicPr>
      <xdr:blipFill>
        <a:blip r:embed="rId522"/>
        <a:stretch/>
      </xdr:blipFill>
      <xdr:spPr>
        <a:xfrm>
          <a:off x="69156720" y="42357600"/>
          <a:ext cx="361440" cy="199800"/>
        </a:xfrm>
        <a:prstGeom prst="rect">
          <a:avLst/>
        </a:prstGeom>
        <a:noFill/>
        <a:ln w="0">
          <a:noFill/>
        </a:ln>
      </xdr:spPr>
    </xdr:pic>
    <xdr:clientData/>
  </xdr:twoCellAnchor>
  <xdr:twoCellAnchor editAs="oneCell">
    <xdr:from>
      <xdr:col>73</xdr:col>
      <xdr:colOff>0</xdr:colOff>
      <xdr:row>66</xdr:row>
      <xdr:rowOff>0</xdr:rowOff>
    </xdr:from>
    <xdr:to>
      <xdr:col>73</xdr:col>
      <xdr:colOff>361440</xdr:colOff>
      <xdr:row>66</xdr:row>
      <xdr:rowOff>199800</xdr:rowOff>
    </xdr:to>
    <xdr:pic>
      <xdr:nvPicPr>
        <xdr:cNvPr id="522" name="image548.png" descr=""/>
        <xdr:cNvPicPr/>
      </xdr:nvPicPr>
      <xdr:blipFill>
        <a:blip r:embed="rId523"/>
        <a:stretch/>
      </xdr:blipFill>
      <xdr:spPr>
        <a:xfrm>
          <a:off x="71323920" y="42357600"/>
          <a:ext cx="361440" cy="199800"/>
        </a:xfrm>
        <a:prstGeom prst="rect">
          <a:avLst/>
        </a:prstGeom>
        <a:noFill/>
        <a:ln w="0">
          <a:noFill/>
        </a:ln>
      </xdr:spPr>
    </xdr:pic>
    <xdr:clientData/>
  </xdr:twoCellAnchor>
  <xdr:twoCellAnchor editAs="oneCell">
    <xdr:from>
      <xdr:col>74</xdr:col>
      <xdr:colOff>0</xdr:colOff>
      <xdr:row>66</xdr:row>
      <xdr:rowOff>0</xdr:rowOff>
    </xdr:from>
    <xdr:to>
      <xdr:col>74</xdr:col>
      <xdr:colOff>361440</xdr:colOff>
      <xdr:row>66</xdr:row>
      <xdr:rowOff>199800</xdr:rowOff>
    </xdr:to>
    <xdr:pic>
      <xdr:nvPicPr>
        <xdr:cNvPr id="523" name="image504.png" descr=""/>
        <xdr:cNvPicPr/>
      </xdr:nvPicPr>
      <xdr:blipFill>
        <a:blip r:embed="rId524"/>
        <a:stretch/>
      </xdr:blipFill>
      <xdr:spPr>
        <a:xfrm>
          <a:off x="73491120" y="42357600"/>
          <a:ext cx="361440" cy="199800"/>
        </a:xfrm>
        <a:prstGeom prst="rect">
          <a:avLst/>
        </a:prstGeom>
        <a:noFill/>
        <a:ln w="0">
          <a:noFill/>
        </a:ln>
      </xdr:spPr>
    </xdr:pic>
    <xdr:clientData/>
  </xdr:twoCellAnchor>
  <xdr:twoCellAnchor editAs="oneCell">
    <xdr:from>
      <xdr:col>75</xdr:col>
      <xdr:colOff>0</xdr:colOff>
      <xdr:row>66</xdr:row>
      <xdr:rowOff>0</xdr:rowOff>
    </xdr:from>
    <xdr:to>
      <xdr:col>75</xdr:col>
      <xdr:colOff>361440</xdr:colOff>
      <xdr:row>66</xdr:row>
      <xdr:rowOff>199800</xdr:rowOff>
    </xdr:to>
    <xdr:pic>
      <xdr:nvPicPr>
        <xdr:cNvPr id="524" name="image596.png" descr=""/>
        <xdr:cNvPicPr/>
      </xdr:nvPicPr>
      <xdr:blipFill>
        <a:blip r:embed="rId525"/>
        <a:stretch/>
      </xdr:blipFill>
      <xdr:spPr>
        <a:xfrm>
          <a:off x="75658320" y="42357600"/>
          <a:ext cx="361440" cy="199800"/>
        </a:xfrm>
        <a:prstGeom prst="rect">
          <a:avLst/>
        </a:prstGeom>
        <a:noFill/>
        <a:ln w="0">
          <a:noFill/>
        </a:ln>
      </xdr:spPr>
    </xdr:pic>
    <xdr:clientData/>
  </xdr:twoCellAnchor>
  <xdr:twoCellAnchor editAs="oneCell">
    <xdr:from>
      <xdr:col>76</xdr:col>
      <xdr:colOff>0</xdr:colOff>
      <xdr:row>66</xdr:row>
      <xdr:rowOff>0</xdr:rowOff>
    </xdr:from>
    <xdr:to>
      <xdr:col>76</xdr:col>
      <xdr:colOff>361440</xdr:colOff>
      <xdr:row>66</xdr:row>
      <xdr:rowOff>199800</xdr:rowOff>
    </xdr:to>
    <xdr:pic>
      <xdr:nvPicPr>
        <xdr:cNvPr id="525" name="image552.png" descr=""/>
        <xdr:cNvPicPr/>
      </xdr:nvPicPr>
      <xdr:blipFill>
        <a:blip r:embed="rId526"/>
        <a:stretch/>
      </xdr:blipFill>
      <xdr:spPr>
        <a:xfrm>
          <a:off x="77825520" y="42357600"/>
          <a:ext cx="361440" cy="199800"/>
        </a:xfrm>
        <a:prstGeom prst="rect">
          <a:avLst/>
        </a:prstGeom>
        <a:noFill/>
        <a:ln w="0">
          <a:noFill/>
        </a:ln>
      </xdr:spPr>
    </xdr:pic>
    <xdr:clientData/>
  </xdr:twoCellAnchor>
  <xdr:twoCellAnchor editAs="oneCell">
    <xdr:from>
      <xdr:col>77</xdr:col>
      <xdr:colOff>0</xdr:colOff>
      <xdr:row>66</xdr:row>
      <xdr:rowOff>0</xdr:rowOff>
    </xdr:from>
    <xdr:to>
      <xdr:col>77</xdr:col>
      <xdr:colOff>361440</xdr:colOff>
      <xdr:row>66</xdr:row>
      <xdr:rowOff>199800</xdr:rowOff>
    </xdr:to>
    <xdr:pic>
      <xdr:nvPicPr>
        <xdr:cNvPr id="526" name="image495.png" descr=""/>
        <xdr:cNvPicPr/>
      </xdr:nvPicPr>
      <xdr:blipFill>
        <a:blip r:embed="rId527"/>
        <a:stretch/>
      </xdr:blipFill>
      <xdr:spPr>
        <a:xfrm>
          <a:off x="79992720" y="42357600"/>
          <a:ext cx="361440" cy="199800"/>
        </a:xfrm>
        <a:prstGeom prst="rect">
          <a:avLst/>
        </a:prstGeom>
        <a:noFill/>
        <a:ln w="0">
          <a:noFill/>
        </a:ln>
      </xdr:spPr>
    </xdr:pic>
    <xdr:clientData/>
  </xdr:twoCellAnchor>
  <xdr:twoCellAnchor editAs="oneCell">
    <xdr:from>
      <xdr:col>78</xdr:col>
      <xdr:colOff>0</xdr:colOff>
      <xdr:row>66</xdr:row>
      <xdr:rowOff>0</xdr:rowOff>
    </xdr:from>
    <xdr:to>
      <xdr:col>78</xdr:col>
      <xdr:colOff>361440</xdr:colOff>
      <xdr:row>66</xdr:row>
      <xdr:rowOff>199800</xdr:rowOff>
    </xdr:to>
    <xdr:pic>
      <xdr:nvPicPr>
        <xdr:cNvPr id="527" name="image557.png" descr=""/>
        <xdr:cNvPicPr/>
      </xdr:nvPicPr>
      <xdr:blipFill>
        <a:blip r:embed="rId528"/>
        <a:stretch/>
      </xdr:blipFill>
      <xdr:spPr>
        <a:xfrm>
          <a:off x="82160280" y="42357600"/>
          <a:ext cx="361440" cy="199800"/>
        </a:xfrm>
        <a:prstGeom prst="rect">
          <a:avLst/>
        </a:prstGeom>
        <a:noFill/>
        <a:ln w="0">
          <a:noFill/>
        </a:ln>
      </xdr:spPr>
    </xdr:pic>
    <xdr:clientData/>
  </xdr:twoCellAnchor>
  <xdr:twoCellAnchor editAs="oneCell">
    <xdr:from>
      <xdr:col>79</xdr:col>
      <xdr:colOff>0</xdr:colOff>
      <xdr:row>66</xdr:row>
      <xdr:rowOff>0</xdr:rowOff>
    </xdr:from>
    <xdr:to>
      <xdr:col>79</xdr:col>
      <xdr:colOff>361440</xdr:colOff>
      <xdr:row>66</xdr:row>
      <xdr:rowOff>199800</xdr:rowOff>
    </xdr:to>
    <xdr:pic>
      <xdr:nvPicPr>
        <xdr:cNvPr id="528" name="image510.png" descr=""/>
        <xdr:cNvPicPr/>
      </xdr:nvPicPr>
      <xdr:blipFill>
        <a:blip r:embed="rId529"/>
        <a:stretch/>
      </xdr:blipFill>
      <xdr:spPr>
        <a:xfrm>
          <a:off x="84327480" y="42357600"/>
          <a:ext cx="361440" cy="199800"/>
        </a:xfrm>
        <a:prstGeom prst="rect">
          <a:avLst/>
        </a:prstGeom>
        <a:noFill/>
        <a:ln w="0">
          <a:noFill/>
        </a:ln>
      </xdr:spPr>
    </xdr:pic>
    <xdr:clientData/>
  </xdr:twoCellAnchor>
  <xdr:twoCellAnchor editAs="oneCell">
    <xdr:from>
      <xdr:col>72</xdr:col>
      <xdr:colOff>0</xdr:colOff>
      <xdr:row>67</xdr:row>
      <xdr:rowOff>0</xdr:rowOff>
    </xdr:from>
    <xdr:to>
      <xdr:col>72</xdr:col>
      <xdr:colOff>313920</xdr:colOff>
      <xdr:row>67</xdr:row>
      <xdr:rowOff>199800</xdr:rowOff>
    </xdr:to>
    <xdr:pic>
      <xdr:nvPicPr>
        <xdr:cNvPr id="529" name="image500.png" descr=""/>
        <xdr:cNvPicPr/>
      </xdr:nvPicPr>
      <xdr:blipFill>
        <a:blip r:embed="rId530"/>
        <a:stretch/>
      </xdr:blipFill>
      <xdr:spPr>
        <a:xfrm>
          <a:off x="69156720" y="42643440"/>
          <a:ext cx="313920" cy="199800"/>
        </a:xfrm>
        <a:prstGeom prst="rect">
          <a:avLst/>
        </a:prstGeom>
        <a:noFill/>
        <a:ln w="0">
          <a:noFill/>
        </a:ln>
      </xdr:spPr>
    </xdr:pic>
    <xdr:clientData/>
  </xdr:twoCellAnchor>
  <xdr:twoCellAnchor editAs="oneCell">
    <xdr:from>
      <xdr:col>73</xdr:col>
      <xdr:colOff>0</xdr:colOff>
      <xdr:row>67</xdr:row>
      <xdr:rowOff>0</xdr:rowOff>
    </xdr:from>
    <xdr:to>
      <xdr:col>73</xdr:col>
      <xdr:colOff>313920</xdr:colOff>
      <xdr:row>67</xdr:row>
      <xdr:rowOff>199800</xdr:rowOff>
    </xdr:to>
    <xdr:pic>
      <xdr:nvPicPr>
        <xdr:cNvPr id="530" name="image570.png" descr=""/>
        <xdr:cNvPicPr/>
      </xdr:nvPicPr>
      <xdr:blipFill>
        <a:blip r:embed="rId531"/>
        <a:stretch/>
      </xdr:blipFill>
      <xdr:spPr>
        <a:xfrm>
          <a:off x="71323920" y="42643440"/>
          <a:ext cx="313920" cy="199800"/>
        </a:xfrm>
        <a:prstGeom prst="rect">
          <a:avLst/>
        </a:prstGeom>
        <a:noFill/>
        <a:ln w="0">
          <a:noFill/>
        </a:ln>
      </xdr:spPr>
    </xdr:pic>
    <xdr:clientData/>
  </xdr:twoCellAnchor>
  <xdr:twoCellAnchor editAs="oneCell">
    <xdr:from>
      <xdr:col>74</xdr:col>
      <xdr:colOff>0</xdr:colOff>
      <xdr:row>67</xdr:row>
      <xdr:rowOff>0</xdr:rowOff>
    </xdr:from>
    <xdr:to>
      <xdr:col>74</xdr:col>
      <xdr:colOff>313920</xdr:colOff>
      <xdr:row>67</xdr:row>
      <xdr:rowOff>199800</xdr:rowOff>
    </xdr:to>
    <xdr:pic>
      <xdr:nvPicPr>
        <xdr:cNvPr id="531" name="image503.png" descr=""/>
        <xdr:cNvPicPr/>
      </xdr:nvPicPr>
      <xdr:blipFill>
        <a:blip r:embed="rId532"/>
        <a:stretch/>
      </xdr:blipFill>
      <xdr:spPr>
        <a:xfrm>
          <a:off x="73491120" y="42643440"/>
          <a:ext cx="313920" cy="199800"/>
        </a:xfrm>
        <a:prstGeom prst="rect">
          <a:avLst/>
        </a:prstGeom>
        <a:noFill/>
        <a:ln w="0">
          <a:noFill/>
        </a:ln>
      </xdr:spPr>
    </xdr:pic>
    <xdr:clientData/>
  </xdr:twoCellAnchor>
  <xdr:twoCellAnchor editAs="oneCell">
    <xdr:from>
      <xdr:col>75</xdr:col>
      <xdr:colOff>0</xdr:colOff>
      <xdr:row>67</xdr:row>
      <xdr:rowOff>0</xdr:rowOff>
    </xdr:from>
    <xdr:to>
      <xdr:col>75</xdr:col>
      <xdr:colOff>313920</xdr:colOff>
      <xdr:row>67</xdr:row>
      <xdr:rowOff>199800</xdr:rowOff>
    </xdr:to>
    <xdr:pic>
      <xdr:nvPicPr>
        <xdr:cNvPr id="532" name="image502.png" descr=""/>
        <xdr:cNvPicPr/>
      </xdr:nvPicPr>
      <xdr:blipFill>
        <a:blip r:embed="rId533"/>
        <a:stretch/>
      </xdr:blipFill>
      <xdr:spPr>
        <a:xfrm>
          <a:off x="75658320" y="42643440"/>
          <a:ext cx="313920" cy="199800"/>
        </a:xfrm>
        <a:prstGeom prst="rect">
          <a:avLst/>
        </a:prstGeom>
        <a:noFill/>
        <a:ln w="0">
          <a:noFill/>
        </a:ln>
      </xdr:spPr>
    </xdr:pic>
    <xdr:clientData/>
  </xdr:twoCellAnchor>
  <xdr:twoCellAnchor editAs="oneCell">
    <xdr:from>
      <xdr:col>76</xdr:col>
      <xdr:colOff>0</xdr:colOff>
      <xdr:row>67</xdr:row>
      <xdr:rowOff>0</xdr:rowOff>
    </xdr:from>
    <xdr:to>
      <xdr:col>76</xdr:col>
      <xdr:colOff>313920</xdr:colOff>
      <xdr:row>67</xdr:row>
      <xdr:rowOff>199800</xdr:rowOff>
    </xdr:to>
    <xdr:pic>
      <xdr:nvPicPr>
        <xdr:cNvPr id="533" name="image560.png" descr=""/>
        <xdr:cNvPicPr/>
      </xdr:nvPicPr>
      <xdr:blipFill>
        <a:blip r:embed="rId534"/>
        <a:stretch/>
      </xdr:blipFill>
      <xdr:spPr>
        <a:xfrm>
          <a:off x="77825520" y="42643440"/>
          <a:ext cx="313920" cy="199800"/>
        </a:xfrm>
        <a:prstGeom prst="rect">
          <a:avLst/>
        </a:prstGeom>
        <a:noFill/>
        <a:ln w="0">
          <a:noFill/>
        </a:ln>
      </xdr:spPr>
    </xdr:pic>
    <xdr:clientData/>
  </xdr:twoCellAnchor>
  <xdr:twoCellAnchor editAs="oneCell">
    <xdr:from>
      <xdr:col>77</xdr:col>
      <xdr:colOff>0</xdr:colOff>
      <xdr:row>67</xdr:row>
      <xdr:rowOff>0</xdr:rowOff>
    </xdr:from>
    <xdr:to>
      <xdr:col>77</xdr:col>
      <xdr:colOff>313920</xdr:colOff>
      <xdr:row>67</xdr:row>
      <xdr:rowOff>199800</xdr:rowOff>
    </xdr:to>
    <xdr:pic>
      <xdr:nvPicPr>
        <xdr:cNvPr id="534" name="image508.png" descr=""/>
        <xdr:cNvPicPr/>
      </xdr:nvPicPr>
      <xdr:blipFill>
        <a:blip r:embed="rId535"/>
        <a:stretch/>
      </xdr:blipFill>
      <xdr:spPr>
        <a:xfrm>
          <a:off x="79992720" y="42643440"/>
          <a:ext cx="313920" cy="199800"/>
        </a:xfrm>
        <a:prstGeom prst="rect">
          <a:avLst/>
        </a:prstGeom>
        <a:noFill/>
        <a:ln w="0">
          <a:noFill/>
        </a:ln>
      </xdr:spPr>
    </xdr:pic>
    <xdr:clientData/>
  </xdr:twoCellAnchor>
  <xdr:twoCellAnchor editAs="oneCell">
    <xdr:from>
      <xdr:col>78</xdr:col>
      <xdr:colOff>0</xdr:colOff>
      <xdr:row>67</xdr:row>
      <xdr:rowOff>0</xdr:rowOff>
    </xdr:from>
    <xdr:to>
      <xdr:col>78</xdr:col>
      <xdr:colOff>313920</xdr:colOff>
      <xdr:row>67</xdr:row>
      <xdr:rowOff>199800</xdr:rowOff>
    </xdr:to>
    <xdr:pic>
      <xdr:nvPicPr>
        <xdr:cNvPr id="535" name="image506.png" descr=""/>
        <xdr:cNvPicPr/>
      </xdr:nvPicPr>
      <xdr:blipFill>
        <a:blip r:embed="rId536"/>
        <a:stretch/>
      </xdr:blipFill>
      <xdr:spPr>
        <a:xfrm>
          <a:off x="82160280" y="42643440"/>
          <a:ext cx="313920" cy="199800"/>
        </a:xfrm>
        <a:prstGeom prst="rect">
          <a:avLst/>
        </a:prstGeom>
        <a:noFill/>
        <a:ln w="0">
          <a:noFill/>
        </a:ln>
      </xdr:spPr>
    </xdr:pic>
    <xdr:clientData/>
  </xdr:twoCellAnchor>
  <xdr:twoCellAnchor editAs="oneCell">
    <xdr:from>
      <xdr:col>79</xdr:col>
      <xdr:colOff>0</xdr:colOff>
      <xdr:row>67</xdr:row>
      <xdr:rowOff>0</xdr:rowOff>
    </xdr:from>
    <xdr:to>
      <xdr:col>79</xdr:col>
      <xdr:colOff>313920</xdr:colOff>
      <xdr:row>67</xdr:row>
      <xdr:rowOff>199800</xdr:rowOff>
    </xdr:to>
    <xdr:pic>
      <xdr:nvPicPr>
        <xdr:cNvPr id="536" name="image601.png" descr=""/>
        <xdr:cNvPicPr/>
      </xdr:nvPicPr>
      <xdr:blipFill>
        <a:blip r:embed="rId537"/>
        <a:stretch/>
      </xdr:blipFill>
      <xdr:spPr>
        <a:xfrm>
          <a:off x="84327480" y="42643440"/>
          <a:ext cx="313920" cy="199800"/>
        </a:xfrm>
        <a:prstGeom prst="rect">
          <a:avLst/>
        </a:prstGeom>
        <a:noFill/>
        <a:ln w="0">
          <a:noFill/>
        </a:ln>
      </xdr:spPr>
    </xdr:pic>
    <xdr:clientData/>
  </xdr:twoCellAnchor>
  <xdr:twoCellAnchor editAs="oneCell">
    <xdr:from>
      <xdr:col>72</xdr:col>
      <xdr:colOff>0</xdr:colOff>
      <xdr:row>68</xdr:row>
      <xdr:rowOff>0</xdr:rowOff>
    </xdr:from>
    <xdr:to>
      <xdr:col>72</xdr:col>
      <xdr:colOff>275760</xdr:colOff>
      <xdr:row>68</xdr:row>
      <xdr:rowOff>199800</xdr:rowOff>
    </xdr:to>
    <xdr:pic>
      <xdr:nvPicPr>
        <xdr:cNvPr id="537" name="image639.png" descr=""/>
        <xdr:cNvPicPr/>
      </xdr:nvPicPr>
      <xdr:blipFill>
        <a:blip r:embed="rId538"/>
        <a:stretch/>
      </xdr:blipFill>
      <xdr:spPr>
        <a:xfrm>
          <a:off x="69156720" y="42929280"/>
          <a:ext cx="275760" cy="199800"/>
        </a:xfrm>
        <a:prstGeom prst="rect">
          <a:avLst/>
        </a:prstGeom>
        <a:noFill/>
        <a:ln w="0">
          <a:noFill/>
        </a:ln>
      </xdr:spPr>
    </xdr:pic>
    <xdr:clientData/>
  </xdr:twoCellAnchor>
  <xdr:twoCellAnchor editAs="oneCell">
    <xdr:from>
      <xdr:col>73</xdr:col>
      <xdr:colOff>0</xdr:colOff>
      <xdr:row>68</xdr:row>
      <xdr:rowOff>0</xdr:rowOff>
    </xdr:from>
    <xdr:to>
      <xdr:col>73</xdr:col>
      <xdr:colOff>275760</xdr:colOff>
      <xdr:row>68</xdr:row>
      <xdr:rowOff>199800</xdr:rowOff>
    </xdr:to>
    <xdr:pic>
      <xdr:nvPicPr>
        <xdr:cNvPr id="538" name="image571.png" descr=""/>
        <xdr:cNvPicPr/>
      </xdr:nvPicPr>
      <xdr:blipFill>
        <a:blip r:embed="rId539"/>
        <a:stretch/>
      </xdr:blipFill>
      <xdr:spPr>
        <a:xfrm>
          <a:off x="71323920" y="42929280"/>
          <a:ext cx="275760" cy="199800"/>
        </a:xfrm>
        <a:prstGeom prst="rect">
          <a:avLst/>
        </a:prstGeom>
        <a:noFill/>
        <a:ln w="0">
          <a:noFill/>
        </a:ln>
      </xdr:spPr>
    </xdr:pic>
    <xdr:clientData/>
  </xdr:twoCellAnchor>
  <xdr:twoCellAnchor editAs="oneCell">
    <xdr:from>
      <xdr:col>74</xdr:col>
      <xdr:colOff>0</xdr:colOff>
      <xdr:row>68</xdr:row>
      <xdr:rowOff>0</xdr:rowOff>
    </xdr:from>
    <xdr:to>
      <xdr:col>74</xdr:col>
      <xdr:colOff>275760</xdr:colOff>
      <xdr:row>68</xdr:row>
      <xdr:rowOff>199800</xdr:rowOff>
    </xdr:to>
    <xdr:pic>
      <xdr:nvPicPr>
        <xdr:cNvPr id="539" name="image558.png" descr=""/>
        <xdr:cNvPicPr/>
      </xdr:nvPicPr>
      <xdr:blipFill>
        <a:blip r:embed="rId540"/>
        <a:stretch/>
      </xdr:blipFill>
      <xdr:spPr>
        <a:xfrm>
          <a:off x="73491120" y="42929280"/>
          <a:ext cx="275760" cy="199800"/>
        </a:xfrm>
        <a:prstGeom prst="rect">
          <a:avLst/>
        </a:prstGeom>
        <a:noFill/>
        <a:ln w="0">
          <a:noFill/>
        </a:ln>
      </xdr:spPr>
    </xdr:pic>
    <xdr:clientData/>
  </xdr:twoCellAnchor>
  <xdr:twoCellAnchor editAs="oneCell">
    <xdr:from>
      <xdr:col>75</xdr:col>
      <xdr:colOff>0</xdr:colOff>
      <xdr:row>68</xdr:row>
      <xdr:rowOff>0</xdr:rowOff>
    </xdr:from>
    <xdr:to>
      <xdr:col>75</xdr:col>
      <xdr:colOff>275760</xdr:colOff>
      <xdr:row>68</xdr:row>
      <xdr:rowOff>199800</xdr:rowOff>
    </xdr:to>
    <xdr:pic>
      <xdr:nvPicPr>
        <xdr:cNvPr id="540" name="image561.png" descr=""/>
        <xdr:cNvPicPr/>
      </xdr:nvPicPr>
      <xdr:blipFill>
        <a:blip r:embed="rId541"/>
        <a:stretch/>
      </xdr:blipFill>
      <xdr:spPr>
        <a:xfrm>
          <a:off x="75658320" y="42929280"/>
          <a:ext cx="275760" cy="199800"/>
        </a:xfrm>
        <a:prstGeom prst="rect">
          <a:avLst/>
        </a:prstGeom>
        <a:noFill/>
        <a:ln w="0">
          <a:noFill/>
        </a:ln>
      </xdr:spPr>
    </xdr:pic>
    <xdr:clientData/>
  </xdr:twoCellAnchor>
  <xdr:twoCellAnchor editAs="oneCell">
    <xdr:from>
      <xdr:col>76</xdr:col>
      <xdr:colOff>0</xdr:colOff>
      <xdr:row>68</xdr:row>
      <xdr:rowOff>0</xdr:rowOff>
    </xdr:from>
    <xdr:to>
      <xdr:col>76</xdr:col>
      <xdr:colOff>275760</xdr:colOff>
      <xdr:row>68</xdr:row>
      <xdr:rowOff>199800</xdr:rowOff>
    </xdr:to>
    <xdr:pic>
      <xdr:nvPicPr>
        <xdr:cNvPr id="541" name="image530.png" descr=""/>
        <xdr:cNvPicPr/>
      </xdr:nvPicPr>
      <xdr:blipFill>
        <a:blip r:embed="rId542"/>
        <a:stretch/>
      </xdr:blipFill>
      <xdr:spPr>
        <a:xfrm>
          <a:off x="77825520" y="42929280"/>
          <a:ext cx="275760" cy="199800"/>
        </a:xfrm>
        <a:prstGeom prst="rect">
          <a:avLst/>
        </a:prstGeom>
        <a:noFill/>
        <a:ln w="0">
          <a:noFill/>
        </a:ln>
      </xdr:spPr>
    </xdr:pic>
    <xdr:clientData/>
  </xdr:twoCellAnchor>
  <xdr:twoCellAnchor editAs="oneCell">
    <xdr:from>
      <xdr:col>77</xdr:col>
      <xdr:colOff>0</xdr:colOff>
      <xdr:row>68</xdr:row>
      <xdr:rowOff>0</xdr:rowOff>
    </xdr:from>
    <xdr:to>
      <xdr:col>77</xdr:col>
      <xdr:colOff>275760</xdr:colOff>
      <xdr:row>68</xdr:row>
      <xdr:rowOff>199800</xdr:rowOff>
    </xdr:to>
    <xdr:pic>
      <xdr:nvPicPr>
        <xdr:cNvPr id="542" name="image513.png" descr=""/>
        <xdr:cNvPicPr/>
      </xdr:nvPicPr>
      <xdr:blipFill>
        <a:blip r:embed="rId543"/>
        <a:stretch/>
      </xdr:blipFill>
      <xdr:spPr>
        <a:xfrm>
          <a:off x="79992720" y="42929280"/>
          <a:ext cx="275760" cy="199800"/>
        </a:xfrm>
        <a:prstGeom prst="rect">
          <a:avLst/>
        </a:prstGeom>
        <a:noFill/>
        <a:ln w="0">
          <a:noFill/>
        </a:ln>
      </xdr:spPr>
    </xdr:pic>
    <xdr:clientData/>
  </xdr:twoCellAnchor>
  <xdr:twoCellAnchor editAs="oneCell">
    <xdr:from>
      <xdr:col>78</xdr:col>
      <xdr:colOff>0</xdr:colOff>
      <xdr:row>68</xdr:row>
      <xdr:rowOff>0</xdr:rowOff>
    </xdr:from>
    <xdr:to>
      <xdr:col>78</xdr:col>
      <xdr:colOff>313920</xdr:colOff>
      <xdr:row>68</xdr:row>
      <xdr:rowOff>199800</xdr:rowOff>
    </xdr:to>
    <xdr:pic>
      <xdr:nvPicPr>
        <xdr:cNvPr id="543" name="image509.png" descr=""/>
        <xdr:cNvPicPr/>
      </xdr:nvPicPr>
      <xdr:blipFill>
        <a:blip r:embed="rId544"/>
        <a:stretch/>
      </xdr:blipFill>
      <xdr:spPr>
        <a:xfrm>
          <a:off x="82160280" y="42929280"/>
          <a:ext cx="313920" cy="199800"/>
        </a:xfrm>
        <a:prstGeom prst="rect">
          <a:avLst/>
        </a:prstGeom>
        <a:noFill/>
        <a:ln w="0">
          <a:noFill/>
        </a:ln>
      </xdr:spPr>
    </xdr:pic>
    <xdr:clientData/>
  </xdr:twoCellAnchor>
  <xdr:twoCellAnchor editAs="oneCell">
    <xdr:from>
      <xdr:col>79</xdr:col>
      <xdr:colOff>0</xdr:colOff>
      <xdr:row>68</xdr:row>
      <xdr:rowOff>0</xdr:rowOff>
    </xdr:from>
    <xdr:to>
      <xdr:col>79</xdr:col>
      <xdr:colOff>275760</xdr:colOff>
      <xdr:row>68</xdr:row>
      <xdr:rowOff>199800</xdr:rowOff>
    </xdr:to>
    <xdr:pic>
      <xdr:nvPicPr>
        <xdr:cNvPr id="544" name="image515.png" descr=""/>
        <xdr:cNvPicPr/>
      </xdr:nvPicPr>
      <xdr:blipFill>
        <a:blip r:embed="rId545"/>
        <a:stretch/>
      </xdr:blipFill>
      <xdr:spPr>
        <a:xfrm>
          <a:off x="84327480" y="42929280"/>
          <a:ext cx="275760" cy="199800"/>
        </a:xfrm>
        <a:prstGeom prst="rect">
          <a:avLst/>
        </a:prstGeom>
        <a:noFill/>
        <a:ln w="0">
          <a:noFill/>
        </a:ln>
      </xdr:spPr>
    </xdr:pic>
    <xdr:clientData/>
  </xdr:twoCellAnchor>
  <xdr:twoCellAnchor editAs="oneCell">
    <xdr:from>
      <xdr:col>72</xdr:col>
      <xdr:colOff>0</xdr:colOff>
      <xdr:row>69</xdr:row>
      <xdr:rowOff>0</xdr:rowOff>
    </xdr:from>
    <xdr:to>
      <xdr:col>72</xdr:col>
      <xdr:colOff>352080</xdr:colOff>
      <xdr:row>69</xdr:row>
      <xdr:rowOff>199800</xdr:rowOff>
    </xdr:to>
    <xdr:pic>
      <xdr:nvPicPr>
        <xdr:cNvPr id="545" name="image514.png" descr=""/>
        <xdr:cNvPicPr/>
      </xdr:nvPicPr>
      <xdr:blipFill>
        <a:blip r:embed="rId546"/>
        <a:stretch/>
      </xdr:blipFill>
      <xdr:spPr>
        <a:xfrm>
          <a:off x="69156720" y="43214760"/>
          <a:ext cx="352080" cy="199800"/>
        </a:xfrm>
        <a:prstGeom prst="rect">
          <a:avLst/>
        </a:prstGeom>
        <a:noFill/>
        <a:ln w="0">
          <a:noFill/>
        </a:ln>
      </xdr:spPr>
    </xdr:pic>
    <xdr:clientData/>
  </xdr:twoCellAnchor>
  <xdr:twoCellAnchor editAs="oneCell">
    <xdr:from>
      <xdr:col>73</xdr:col>
      <xdr:colOff>0</xdr:colOff>
      <xdr:row>69</xdr:row>
      <xdr:rowOff>0</xdr:rowOff>
    </xdr:from>
    <xdr:to>
      <xdr:col>73</xdr:col>
      <xdr:colOff>352080</xdr:colOff>
      <xdr:row>69</xdr:row>
      <xdr:rowOff>199800</xdr:rowOff>
    </xdr:to>
    <xdr:pic>
      <xdr:nvPicPr>
        <xdr:cNvPr id="546" name="image564.png" descr=""/>
        <xdr:cNvPicPr/>
      </xdr:nvPicPr>
      <xdr:blipFill>
        <a:blip r:embed="rId547"/>
        <a:stretch/>
      </xdr:blipFill>
      <xdr:spPr>
        <a:xfrm>
          <a:off x="71323920" y="43214760"/>
          <a:ext cx="352080" cy="199800"/>
        </a:xfrm>
        <a:prstGeom prst="rect">
          <a:avLst/>
        </a:prstGeom>
        <a:noFill/>
        <a:ln w="0">
          <a:noFill/>
        </a:ln>
      </xdr:spPr>
    </xdr:pic>
    <xdr:clientData/>
  </xdr:twoCellAnchor>
  <xdr:twoCellAnchor editAs="oneCell">
    <xdr:from>
      <xdr:col>74</xdr:col>
      <xdr:colOff>0</xdr:colOff>
      <xdr:row>69</xdr:row>
      <xdr:rowOff>0</xdr:rowOff>
    </xdr:from>
    <xdr:to>
      <xdr:col>74</xdr:col>
      <xdr:colOff>352080</xdr:colOff>
      <xdr:row>69</xdr:row>
      <xdr:rowOff>199800</xdr:rowOff>
    </xdr:to>
    <xdr:pic>
      <xdr:nvPicPr>
        <xdr:cNvPr id="547" name="image567.png" descr=""/>
        <xdr:cNvPicPr/>
      </xdr:nvPicPr>
      <xdr:blipFill>
        <a:blip r:embed="rId548"/>
        <a:stretch/>
      </xdr:blipFill>
      <xdr:spPr>
        <a:xfrm>
          <a:off x="73491120" y="43214760"/>
          <a:ext cx="352080" cy="199800"/>
        </a:xfrm>
        <a:prstGeom prst="rect">
          <a:avLst/>
        </a:prstGeom>
        <a:noFill/>
        <a:ln w="0">
          <a:noFill/>
        </a:ln>
      </xdr:spPr>
    </xdr:pic>
    <xdr:clientData/>
  </xdr:twoCellAnchor>
  <xdr:twoCellAnchor editAs="oneCell">
    <xdr:from>
      <xdr:col>75</xdr:col>
      <xdr:colOff>0</xdr:colOff>
      <xdr:row>69</xdr:row>
      <xdr:rowOff>0</xdr:rowOff>
    </xdr:from>
    <xdr:to>
      <xdr:col>75</xdr:col>
      <xdr:colOff>352080</xdr:colOff>
      <xdr:row>69</xdr:row>
      <xdr:rowOff>199800</xdr:rowOff>
    </xdr:to>
    <xdr:pic>
      <xdr:nvPicPr>
        <xdr:cNvPr id="548" name="image536.png" descr=""/>
        <xdr:cNvPicPr/>
      </xdr:nvPicPr>
      <xdr:blipFill>
        <a:blip r:embed="rId549"/>
        <a:stretch/>
      </xdr:blipFill>
      <xdr:spPr>
        <a:xfrm>
          <a:off x="75658320" y="43214760"/>
          <a:ext cx="352080" cy="199800"/>
        </a:xfrm>
        <a:prstGeom prst="rect">
          <a:avLst/>
        </a:prstGeom>
        <a:noFill/>
        <a:ln w="0">
          <a:noFill/>
        </a:ln>
      </xdr:spPr>
    </xdr:pic>
    <xdr:clientData/>
  </xdr:twoCellAnchor>
  <xdr:twoCellAnchor editAs="oneCell">
    <xdr:from>
      <xdr:col>76</xdr:col>
      <xdr:colOff>0</xdr:colOff>
      <xdr:row>69</xdr:row>
      <xdr:rowOff>0</xdr:rowOff>
    </xdr:from>
    <xdr:to>
      <xdr:col>76</xdr:col>
      <xdr:colOff>352080</xdr:colOff>
      <xdr:row>69</xdr:row>
      <xdr:rowOff>199800</xdr:rowOff>
    </xdr:to>
    <xdr:pic>
      <xdr:nvPicPr>
        <xdr:cNvPr id="549" name="image520.png" descr=""/>
        <xdr:cNvPicPr/>
      </xdr:nvPicPr>
      <xdr:blipFill>
        <a:blip r:embed="rId550"/>
        <a:stretch/>
      </xdr:blipFill>
      <xdr:spPr>
        <a:xfrm>
          <a:off x="77825520" y="43214760"/>
          <a:ext cx="352080" cy="199800"/>
        </a:xfrm>
        <a:prstGeom prst="rect">
          <a:avLst/>
        </a:prstGeom>
        <a:noFill/>
        <a:ln w="0">
          <a:noFill/>
        </a:ln>
      </xdr:spPr>
    </xdr:pic>
    <xdr:clientData/>
  </xdr:twoCellAnchor>
  <xdr:twoCellAnchor editAs="oneCell">
    <xdr:from>
      <xdr:col>77</xdr:col>
      <xdr:colOff>0</xdr:colOff>
      <xdr:row>69</xdr:row>
      <xdr:rowOff>0</xdr:rowOff>
    </xdr:from>
    <xdr:to>
      <xdr:col>77</xdr:col>
      <xdr:colOff>352080</xdr:colOff>
      <xdr:row>69</xdr:row>
      <xdr:rowOff>199800</xdr:rowOff>
    </xdr:to>
    <xdr:pic>
      <xdr:nvPicPr>
        <xdr:cNvPr id="550" name="image522.png" descr=""/>
        <xdr:cNvPicPr/>
      </xdr:nvPicPr>
      <xdr:blipFill>
        <a:blip r:embed="rId551"/>
        <a:stretch/>
      </xdr:blipFill>
      <xdr:spPr>
        <a:xfrm>
          <a:off x="79992720" y="43214760"/>
          <a:ext cx="352080" cy="199800"/>
        </a:xfrm>
        <a:prstGeom prst="rect">
          <a:avLst/>
        </a:prstGeom>
        <a:noFill/>
        <a:ln w="0">
          <a:noFill/>
        </a:ln>
      </xdr:spPr>
    </xdr:pic>
    <xdr:clientData/>
  </xdr:twoCellAnchor>
  <xdr:twoCellAnchor editAs="oneCell">
    <xdr:from>
      <xdr:col>78</xdr:col>
      <xdr:colOff>0</xdr:colOff>
      <xdr:row>69</xdr:row>
      <xdr:rowOff>0</xdr:rowOff>
    </xdr:from>
    <xdr:to>
      <xdr:col>78</xdr:col>
      <xdr:colOff>352080</xdr:colOff>
      <xdr:row>69</xdr:row>
      <xdr:rowOff>199800</xdr:rowOff>
    </xdr:to>
    <xdr:pic>
      <xdr:nvPicPr>
        <xdr:cNvPr id="551" name="image583.png" descr=""/>
        <xdr:cNvPicPr/>
      </xdr:nvPicPr>
      <xdr:blipFill>
        <a:blip r:embed="rId552"/>
        <a:stretch/>
      </xdr:blipFill>
      <xdr:spPr>
        <a:xfrm>
          <a:off x="82160280" y="43214760"/>
          <a:ext cx="352080" cy="199800"/>
        </a:xfrm>
        <a:prstGeom prst="rect">
          <a:avLst/>
        </a:prstGeom>
        <a:noFill/>
        <a:ln w="0">
          <a:noFill/>
        </a:ln>
      </xdr:spPr>
    </xdr:pic>
    <xdr:clientData/>
  </xdr:twoCellAnchor>
  <xdr:twoCellAnchor editAs="oneCell">
    <xdr:from>
      <xdr:col>79</xdr:col>
      <xdr:colOff>0</xdr:colOff>
      <xdr:row>69</xdr:row>
      <xdr:rowOff>0</xdr:rowOff>
    </xdr:from>
    <xdr:to>
      <xdr:col>79</xdr:col>
      <xdr:colOff>352080</xdr:colOff>
      <xdr:row>69</xdr:row>
      <xdr:rowOff>199800</xdr:rowOff>
    </xdr:to>
    <xdr:pic>
      <xdr:nvPicPr>
        <xdr:cNvPr id="552" name="image532.png" descr=""/>
        <xdr:cNvPicPr/>
      </xdr:nvPicPr>
      <xdr:blipFill>
        <a:blip r:embed="rId553"/>
        <a:stretch/>
      </xdr:blipFill>
      <xdr:spPr>
        <a:xfrm>
          <a:off x="84327480" y="43214760"/>
          <a:ext cx="352080" cy="199800"/>
        </a:xfrm>
        <a:prstGeom prst="rect">
          <a:avLst/>
        </a:prstGeom>
        <a:noFill/>
        <a:ln w="0">
          <a:noFill/>
        </a:ln>
      </xdr:spPr>
    </xdr:pic>
    <xdr:clientData/>
  </xdr:twoCellAnchor>
  <xdr:twoCellAnchor editAs="oneCell">
    <xdr:from>
      <xdr:col>72</xdr:col>
      <xdr:colOff>0</xdr:colOff>
      <xdr:row>70</xdr:row>
      <xdr:rowOff>0</xdr:rowOff>
    </xdr:from>
    <xdr:to>
      <xdr:col>72</xdr:col>
      <xdr:colOff>313920</xdr:colOff>
      <xdr:row>70</xdr:row>
      <xdr:rowOff>199800</xdr:rowOff>
    </xdr:to>
    <xdr:pic>
      <xdr:nvPicPr>
        <xdr:cNvPr id="553" name="image588.png" descr=""/>
        <xdr:cNvPicPr/>
      </xdr:nvPicPr>
      <xdr:blipFill>
        <a:blip r:embed="rId554"/>
        <a:stretch/>
      </xdr:blipFill>
      <xdr:spPr>
        <a:xfrm>
          <a:off x="69156720" y="43500600"/>
          <a:ext cx="313920" cy="199800"/>
        </a:xfrm>
        <a:prstGeom prst="rect">
          <a:avLst/>
        </a:prstGeom>
        <a:noFill/>
        <a:ln w="0">
          <a:noFill/>
        </a:ln>
      </xdr:spPr>
    </xdr:pic>
    <xdr:clientData/>
  </xdr:twoCellAnchor>
  <xdr:twoCellAnchor editAs="oneCell">
    <xdr:from>
      <xdr:col>73</xdr:col>
      <xdr:colOff>0</xdr:colOff>
      <xdr:row>70</xdr:row>
      <xdr:rowOff>0</xdr:rowOff>
    </xdr:from>
    <xdr:to>
      <xdr:col>73</xdr:col>
      <xdr:colOff>313920</xdr:colOff>
      <xdr:row>70</xdr:row>
      <xdr:rowOff>199800</xdr:rowOff>
    </xdr:to>
    <xdr:pic>
      <xdr:nvPicPr>
        <xdr:cNvPr id="554" name="image572.png" descr=""/>
        <xdr:cNvPicPr/>
      </xdr:nvPicPr>
      <xdr:blipFill>
        <a:blip r:embed="rId555"/>
        <a:stretch/>
      </xdr:blipFill>
      <xdr:spPr>
        <a:xfrm>
          <a:off x="71323920" y="43500600"/>
          <a:ext cx="313920" cy="199800"/>
        </a:xfrm>
        <a:prstGeom prst="rect">
          <a:avLst/>
        </a:prstGeom>
        <a:noFill/>
        <a:ln w="0">
          <a:noFill/>
        </a:ln>
      </xdr:spPr>
    </xdr:pic>
    <xdr:clientData/>
  </xdr:twoCellAnchor>
  <xdr:twoCellAnchor editAs="oneCell">
    <xdr:from>
      <xdr:col>74</xdr:col>
      <xdr:colOff>0</xdr:colOff>
      <xdr:row>70</xdr:row>
      <xdr:rowOff>0</xdr:rowOff>
    </xdr:from>
    <xdr:to>
      <xdr:col>74</xdr:col>
      <xdr:colOff>313920</xdr:colOff>
      <xdr:row>70</xdr:row>
      <xdr:rowOff>199800</xdr:rowOff>
    </xdr:to>
    <xdr:pic>
      <xdr:nvPicPr>
        <xdr:cNvPr id="555" name="image523.png" descr=""/>
        <xdr:cNvPicPr/>
      </xdr:nvPicPr>
      <xdr:blipFill>
        <a:blip r:embed="rId556"/>
        <a:stretch/>
      </xdr:blipFill>
      <xdr:spPr>
        <a:xfrm>
          <a:off x="73491120" y="43500600"/>
          <a:ext cx="313920" cy="199800"/>
        </a:xfrm>
        <a:prstGeom prst="rect">
          <a:avLst/>
        </a:prstGeom>
        <a:noFill/>
        <a:ln w="0">
          <a:noFill/>
        </a:ln>
      </xdr:spPr>
    </xdr:pic>
    <xdr:clientData/>
  </xdr:twoCellAnchor>
  <xdr:twoCellAnchor editAs="oneCell">
    <xdr:from>
      <xdr:col>75</xdr:col>
      <xdr:colOff>0</xdr:colOff>
      <xdr:row>70</xdr:row>
      <xdr:rowOff>0</xdr:rowOff>
    </xdr:from>
    <xdr:to>
      <xdr:col>75</xdr:col>
      <xdr:colOff>313920</xdr:colOff>
      <xdr:row>70</xdr:row>
      <xdr:rowOff>199800</xdr:rowOff>
    </xdr:to>
    <xdr:pic>
      <xdr:nvPicPr>
        <xdr:cNvPr id="556" name="image577.png" descr=""/>
        <xdr:cNvPicPr/>
      </xdr:nvPicPr>
      <xdr:blipFill>
        <a:blip r:embed="rId557"/>
        <a:stretch/>
      </xdr:blipFill>
      <xdr:spPr>
        <a:xfrm>
          <a:off x="75658320" y="43500600"/>
          <a:ext cx="313920" cy="199800"/>
        </a:xfrm>
        <a:prstGeom prst="rect">
          <a:avLst/>
        </a:prstGeom>
        <a:noFill/>
        <a:ln w="0">
          <a:noFill/>
        </a:ln>
      </xdr:spPr>
    </xdr:pic>
    <xdr:clientData/>
  </xdr:twoCellAnchor>
  <xdr:twoCellAnchor editAs="oneCell">
    <xdr:from>
      <xdr:col>76</xdr:col>
      <xdr:colOff>0</xdr:colOff>
      <xdr:row>70</xdr:row>
      <xdr:rowOff>0</xdr:rowOff>
    </xdr:from>
    <xdr:to>
      <xdr:col>76</xdr:col>
      <xdr:colOff>313920</xdr:colOff>
      <xdr:row>70</xdr:row>
      <xdr:rowOff>199800</xdr:rowOff>
    </xdr:to>
    <xdr:pic>
      <xdr:nvPicPr>
        <xdr:cNvPr id="557" name="image620.png" descr=""/>
        <xdr:cNvPicPr/>
      </xdr:nvPicPr>
      <xdr:blipFill>
        <a:blip r:embed="rId558"/>
        <a:stretch/>
      </xdr:blipFill>
      <xdr:spPr>
        <a:xfrm>
          <a:off x="77825520" y="43500600"/>
          <a:ext cx="313920" cy="199800"/>
        </a:xfrm>
        <a:prstGeom prst="rect">
          <a:avLst/>
        </a:prstGeom>
        <a:noFill/>
        <a:ln w="0">
          <a:noFill/>
        </a:ln>
      </xdr:spPr>
    </xdr:pic>
    <xdr:clientData/>
  </xdr:twoCellAnchor>
  <xdr:twoCellAnchor editAs="oneCell">
    <xdr:from>
      <xdr:col>77</xdr:col>
      <xdr:colOff>0</xdr:colOff>
      <xdr:row>70</xdr:row>
      <xdr:rowOff>0</xdr:rowOff>
    </xdr:from>
    <xdr:to>
      <xdr:col>77</xdr:col>
      <xdr:colOff>313920</xdr:colOff>
      <xdr:row>70</xdr:row>
      <xdr:rowOff>199800</xdr:rowOff>
    </xdr:to>
    <xdr:pic>
      <xdr:nvPicPr>
        <xdr:cNvPr id="558" name="image574.png" descr=""/>
        <xdr:cNvPicPr/>
      </xdr:nvPicPr>
      <xdr:blipFill>
        <a:blip r:embed="rId559"/>
        <a:stretch/>
      </xdr:blipFill>
      <xdr:spPr>
        <a:xfrm>
          <a:off x="79992720" y="43500600"/>
          <a:ext cx="313920" cy="199800"/>
        </a:xfrm>
        <a:prstGeom prst="rect">
          <a:avLst/>
        </a:prstGeom>
        <a:noFill/>
        <a:ln w="0">
          <a:noFill/>
        </a:ln>
      </xdr:spPr>
    </xdr:pic>
    <xdr:clientData/>
  </xdr:twoCellAnchor>
  <xdr:twoCellAnchor editAs="oneCell">
    <xdr:from>
      <xdr:col>78</xdr:col>
      <xdr:colOff>0</xdr:colOff>
      <xdr:row>70</xdr:row>
      <xdr:rowOff>0</xdr:rowOff>
    </xdr:from>
    <xdr:to>
      <xdr:col>78</xdr:col>
      <xdr:colOff>313920</xdr:colOff>
      <xdr:row>70</xdr:row>
      <xdr:rowOff>199800</xdr:rowOff>
    </xdr:to>
    <xdr:pic>
      <xdr:nvPicPr>
        <xdr:cNvPr id="559" name="image525.png" descr=""/>
        <xdr:cNvPicPr/>
      </xdr:nvPicPr>
      <xdr:blipFill>
        <a:blip r:embed="rId560"/>
        <a:stretch/>
      </xdr:blipFill>
      <xdr:spPr>
        <a:xfrm>
          <a:off x="82160280" y="43500600"/>
          <a:ext cx="313920" cy="199800"/>
        </a:xfrm>
        <a:prstGeom prst="rect">
          <a:avLst/>
        </a:prstGeom>
        <a:noFill/>
        <a:ln w="0">
          <a:noFill/>
        </a:ln>
      </xdr:spPr>
    </xdr:pic>
    <xdr:clientData/>
  </xdr:twoCellAnchor>
  <xdr:twoCellAnchor editAs="oneCell">
    <xdr:from>
      <xdr:col>79</xdr:col>
      <xdr:colOff>0</xdr:colOff>
      <xdr:row>70</xdr:row>
      <xdr:rowOff>0</xdr:rowOff>
    </xdr:from>
    <xdr:to>
      <xdr:col>79</xdr:col>
      <xdr:colOff>313920</xdr:colOff>
      <xdr:row>70</xdr:row>
      <xdr:rowOff>199800</xdr:rowOff>
    </xdr:to>
    <xdr:pic>
      <xdr:nvPicPr>
        <xdr:cNvPr id="560" name="image575.png" descr=""/>
        <xdr:cNvPicPr/>
      </xdr:nvPicPr>
      <xdr:blipFill>
        <a:blip r:embed="rId561"/>
        <a:stretch/>
      </xdr:blipFill>
      <xdr:spPr>
        <a:xfrm>
          <a:off x="84327480" y="43500600"/>
          <a:ext cx="313920" cy="199800"/>
        </a:xfrm>
        <a:prstGeom prst="rect">
          <a:avLst/>
        </a:prstGeom>
        <a:noFill/>
        <a:ln w="0">
          <a:noFill/>
        </a:ln>
      </xdr:spPr>
    </xdr:pic>
    <xdr:clientData/>
  </xdr:twoCellAnchor>
  <xdr:twoCellAnchor editAs="oneCell">
    <xdr:from>
      <xdr:col>72</xdr:col>
      <xdr:colOff>0</xdr:colOff>
      <xdr:row>71</xdr:row>
      <xdr:rowOff>0</xdr:rowOff>
    </xdr:from>
    <xdr:to>
      <xdr:col>72</xdr:col>
      <xdr:colOff>399600</xdr:colOff>
      <xdr:row>71</xdr:row>
      <xdr:rowOff>199800</xdr:rowOff>
    </xdr:to>
    <xdr:pic>
      <xdr:nvPicPr>
        <xdr:cNvPr id="561" name="image527.png" descr=""/>
        <xdr:cNvPicPr/>
      </xdr:nvPicPr>
      <xdr:blipFill>
        <a:blip r:embed="rId562"/>
        <a:stretch/>
      </xdr:blipFill>
      <xdr:spPr>
        <a:xfrm>
          <a:off x="69156720" y="43786440"/>
          <a:ext cx="399600" cy="199800"/>
        </a:xfrm>
        <a:prstGeom prst="rect">
          <a:avLst/>
        </a:prstGeom>
        <a:noFill/>
        <a:ln w="0">
          <a:noFill/>
        </a:ln>
      </xdr:spPr>
    </xdr:pic>
    <xdr:clientData/>
  </xdr:twoCellAnchor>
  <xdr:twoCellAnchor editAs="oneCell">
    <xdr:from>
      <xdr:col>73</xdr:col>
      <xdr:colOff>0</xdr:colOff>
      <xdr:row>71</xdr:row>
      <xdr:rowOff>0</xdr:rowOff>
    </xdr:from>
    <xdr:to>
      <xdr:col>73</xdr:col>
      <xdr:colOff>399600</xdr:colOff>
      <xdr:row>71</xdr:row>
      <xdr:rowOff>199800</xdr:rowOff>
    </xdr:to>
    <xdr:pic>
      <xdr:nvPicPr>
        <xdr:cNvPr id="562" name="image550.png" descr=""/>
        <xdr:cNvPicPr/>
      </xdr:nvPicPr>
      <xdr:blipFill>
        <a:blip r:embed="rId563"/>
        <a:stretch/>
      </xdr:blipFill>
      <xdr:spPr>
        <a:xfrm>
          <a:off x="71323920" y="43786440"/>
          <a:ext cx="399600" cy="199800"/>
        </a:xfrm>
        <a:prstGeom prst="rect">
          <a:avLst/>
        </a:prstGeom>
        <a:noFill/>
        <a:ln w="0">
          <a:noFill/>
        </a:ln>
      </xdr:spPr>
    </xdr:pic>
    <xdr:clientData/>
  </xdr:twoCellAnchor>
  <xdr:twoCellAnchor editAs="oneCell">
    <xdr:from>
      <xdr:col>74</xdr:col>
      <xdr:colOff>0</xdr:colOff>
      <xdr:row>71</xdr:row>
      <xdr:rowOff>0</xdr:rowOff>
    </xdr:from>
    <xdr:to>
      <xdr:col>74</xdr:col>
      <xdr:colOff>399600</xdr:colOff>
      <xdr:row>71</xdr:row>
      <xdr:rowOff>199800</xdr:rowOff>
    </xdr:to>
    <xdr:pic>
      <xdr:nvPicPr>
        <xdr:cNvPr id="563" name="image592.png" descr=""/>
        <xdr:cNvPicPr/>
      </xdr:nvPicPr>
      <xdr:blipFill>
        <a:blip r:embed="rId564"/>
        <a:stretch/>
      </xdr:blipFill>
      <xdr:spPr>
        <a:xfrm>
          <a:off x="73491120" y="43786440"/>
          <a:ext cx="399600" cy="199800"/>
        </a:xfrm>
        <a:prstGeom prst="rect">
          <a:avLst/>
        </a:prstGeom>
        <a:noFill/>
        <a:ln w="0">
          <a:noFill/>
        </a:ln>
      </xdr:spPr>
    </xdr:pic>
    <xdr:clientData/>
  </xdr:twoCellAnchor>
  <xdr:twoCellAnchor editAs="oneCell">
    <xdr:from>
      <xdr:col>75</xdr:col>
      <xdr:colOff>0</xdr:colOff>
      <xdr:row>71</xdr:row>
      <xdr:rowOff>0</xdr:rowOff>
    </xdr:from>
    <xdr:to>
      <xdr:col>75</xdr:col>
      <xdr:colOff>399600</xdr:colOff>
      <xdr:row>71</xdr:row>
      <xdr:rowOff>199800</xdr:rowOff>
    </xdr:to>
    <xdr:pic>
      <xdr:nvPicPr>
        <xdr:cNvPr id="564" name="image526.png" descr=""/>
        <xdr:cNvPicPr/>
      </xdr:nvPicPr>
      <xdr:blipFill>
        <a:blip r:embed="rId565"/>
        <a:stretch/>
      </xdr:blipFill>
      <xdr:spPr>
        <a:xfrm>
          <a:off x="75658320" y="43786440"/>
          <a:ext cx="399600" cy="199800"/>
        </a:xfrm>
        <a:prstGeom prst="rect">
          <a:avLst/>
        </a:prstGeom>
        <a:noFill/>
        <a:ln w="0">
          <a:noFill/>
        </a:ln>
      </xdr:spPr>
    </xdr:pic>
    <xdr:clientData/>
  </xdr:twoCellAnchor>
  <xdr:twoCellAnchor editAs="oneCell">
    <xdr:from>
      <xdr:col>76</xdr:col>
      <xdr:colOff>0</xdr:colOff>
      <xdr:row>71</xdr:row>
      <xdr:rowOff>0</xdr:rowOff>
    </xdr:from>
    <xdr:to>
      <xdr:col>76</xdr:col>
      <xdr:colOff>399600</xdr:colOff>
      <xdr:row>71</xdr:row>
      <xdr:rowOff>199800</xdr:rowOff>
    </xdr:to>
    <xdr:pic>
      <xdr:nvPicPr>
        <xdr:cNvPr id="565" name="image531.png" descr=""/>
        <xdr:cNvPicPr/>
      </xdr:nvPicPr>
      <xdr:blipFill>
        <a:blip r:embed="rId566"/>
        <a:stretch/>
      </xdr:blipFill>
      <xdr:spPr>
        <a:xfrm>
          <a:off x="77825520" y="43786440"/>
          <a:ext cx="399600" cy="199800"/>
        </a:xfrm>
        <a:prstGeom prst="rect">
          <a:avLst/>
        </a:prstGeom>
        <a:noFill/>
        <a:ln w="0">
          <a:noFill/>
        </a:ln>
      </xdr:spPr>
    </xdr:pic>
    <xdr:clientData/>
  </xdr:twoCellAnchor>
  <xdr:twoCellAnchor editAs="oneCell">
    <xdr:from>
      <xdr:col>77</xdr:col>
      <xdr:colOff>0</xdr:colOff>
      <xdr:row>71</xdr:row>
      <xdr:rowOff>0</xdr:rowOff>
    </xdr:from>
    <xdr:to>
      <xdr:col>77</xdr:col>
      <xdr:colOff>399600</xdr:colOff>
      <xdr:row>71</xdr:row>
      <xdr:rowOff>199800</xdr:rowOff>
    </xdr:to>
    <xdr:pic>
      <xdr:nvPicPr>
        <xdr:cNvPr id="566" name="image553.png" descr=""/>
        <xdr:cNvPicPr/>
      </xdr:nvPicPr>
      <xdr:blipFill>
        <a:blip r:embed="rId567"/>
        <a:stretch/>
      </xdr:blipFill>
      <xdr:spPr>
        <a:xfrm>
          <a:off x="79992720" y="43786440"/>
          <a:ext cx="399600" cy="199800"/>
        </a:xfrm>
        <a:prstGeom prst="rect">
          <a:avLst/>
        </a:prstGeom>
        <a:noFill/>
        <a:ln w="0">
          <a:noFill/>
        </a:ln>
      </xdr:spPr>
    </xdr:pic>
    <xdr:clientData/>
  </xdr:twoCellAnchor>
  <xdr:twoCellAnchor editAs="oneCell">
    <xdr:from>
      <xdr:col>78</xdr:col>
      <xdr:colOff>0</xdr:colOff>
      <xdr:row>71</xdr:row>
      <xdr:rowOff>0</xdr:rowOff>
    </xdr:from>
    <xdr:to>
      <xdr:col>78</xdr:col>
      <xdr:colOff>399600</xdr:colOff>
      <xdr:row>71</xdr:row>
      <xdr:rowOff>199800</xdr:rowOff>
    </xdr:to>
    <xdr:pic>
      <xdr:nvPicPr>
        <xdr:cNvPr id="567" name="image589.png" descr=""/>
        <xdr:cNvPicPr/>
      </xdr:nvPicPr>
      <xdr:blipFill>
        <a:blip r:embed="rId568"/>
        <a:stretch/>
      </xdr:blipFill>
      <xdr:spPr>
        <a:xfrm>
          <a:off x="82160280" y="43786440"/>
          <a:ext cx="399600" cy="199800"/>
        </a:xfrm>
        <a:prstGeom prst="rect">
          <a:avLst/>
        </a:prstGeom>
        <a:noFill/>
        <a:ln w="0">
          <a:noFill/>
        </a:ln>
      </xdr:spPr>
    </xdr:pic>
    <xdr:clientData/>
  </xdr:twoCellAnchor>
  <xdr:twoCellAnchor editAs="oneCell">
    <xdr:from>
      <xdr:col>79</xdr:col>
      <xdr:colOff>0</xdr:colOff>
      <xdr:row>71</xdr:row>
      <xdr:rowOff>0</xdr:rowOff>
    </xdr:from>
    <xdr:to>
      <xdr:col>79</xdr:col>
      <xdr:colOff>399600</xdr:colOff>
      <xdr:row>71</xdr:row>
      <xdr:rowOff>199800</xdr:rowOff>
    </xdr:to>
    <xdr:pic>
      <xdr:nvPicPr>
        <xdr:cNvPr id="568" name="image535.png" descr=""/>
        <xdr:cNvPicPr/>
      </xdr:nvPicPr>
      <xdr:blipFill>
        <a:blip r:embed="rId569"/>
        <a:stretch/>
      </xdr:blipFill>
      <xdr:spPr>
        <a:xfrm>
          <a:off x="84327480" y="43786440"/>
          <a:ext cx="399600" cy="199800"/>
        </a:xfrm>
        <a:prstGeom prst="rect">
          <a:avLst/>
        </a:prstGeom>
        <a:noFill/>
        <a:ln w="0">
          <a:noFill/>
        </a:ln>
      </xdr:spPr>
    </xdr:pic>
    <xdr:clientData/>
  </xdr:twoCellAnchor>
  <xdr:twoCellAnchor editAs="oneCell">
    <xdr:from>
      <xdr:col>72</xdr:col>
      <xdr:colOff>0</xdr:colOff>
      <xdr:row>72</xdr:row>
      <xdr:rowOff>0</xdr:rowOff>
    </xdr:from>
    <xdr:to>
      <xdr:col>72</xdr:col>
      <xdr:colOff>361440</xdr:colOff>
      <xdr:row>72</xdr:row>
      <xdr:rowOff>199800</xdr:rowOff>
    </xdr:to>
    <xdr:pic>
      <xdr:nvPicPr>
        <xdr:cNvPr id="569" name="image528.png" descr=""/>
        <xdr:cNvPicPr/>
      </xdr:nvPicPr>
      <xdr:blipFill>
        <a:blip r:embed="rId570"/>
        <a:stretch/>
      </xdr:blipFill>
      <xdr:spPr>
        <a:xfrm>
          <a:off x="69156720" y="44072280"/>
          <a:ext cx="361440" cy="199800"/>
        </a:xfrm>
        <a:prstGeom prst="rect">
          <a:avLst/>
        </a:prstGeom>
        <a:noFill/>
        <a:ln w="0">
          <a:noFill/>
        </a:ln>
      </xdr:spPr>
    </xdr:pic>
    <xdr:clientData/>
  </xdr:twoCellAnchor>
  <xdr:twoCellAnchor editAs="oneCell">
    <xdr:from>
      <xdr:col>73</xdr:col>
      <xdr:colOff>0</xdr:colOff>
      <xdr:row>72</xdr:row>
      <xdr:rowOff>0</xdr:rowOff>
    </xdr:from>
    <xdr:to>
      <xdr:col>73</xdr:col>
      <xdr:colOff>361440</xdr:colOff>
      <xdr:row>72</xdr:row>
      <xdr:rowOff>199800</xdr:rowOff>
    </xdr:to>
    <xdr:pic>
      <xdr:nvPicPr>
        <xdr:cNvPr id="570" name="image540.png" descr=""/>
        <xdr:cNvPicPr/>
      </xdr:nvPicPr>
      <xdr:blipFill>
        <a:blip r:embed="rId571"/>
        <a:stretch/>
      </xdr:blipFill>
      <xdr:spPr>
        <a:xfrm>
          <a:off x="71323920" y="44072280"/>
          <a:ext cx="361440" cy="199800"/>
        </a:xfrm>
        <a:prstGeom prst="rect">
          <a:avLst/>
        </a:prstGeom>
        <a:noFill/>
        <a:ln w="0">
          <a:noFill/>
        </a:ln>
      </xdr:spPr>
    </xdr:pic>
    <xdr:clientData/>
  </xdr:twoCellAnchor>
  <xdr:twoCellAnchor editAs="oneCell">
    <xdr:from>
      <xdr:col>74</xdr:col>
      <xdr:colOff>0</xdr:colOff>
      <xdr:row>72</xdr:row>
      <xdr:rowOff>0</xdr:rowOff>
    </xdr:from>
    <xdr:to>
      <xdr:col>74</xdr:col>
      <xdr:colOff>361440</xdr:colOff>
      <xdr:row>72</xdr:row>
      <xdr:rowOff>199800</xdr:rowOff>
    </xdr:to>
    <xdr:pic>
      <xdr:nvPicPr>
        <xdr:cNvPr id="571" name="image581.png" descr=""/>
        <xdr:cNvPicPr/>
      </xdr:nvPicPr>
      <xdr:blipFill>
        <a:blip r:embed="rId572"/>
        <a:stretch/>
      </xdr:blipFill>
      <xdr:spPr>
        <a:xfrm>
          <a:off x="73491120" y="44072280"/>
          <a:ext cx="361440" cy="199800"/>
        </a:xfrm>
        <a:prstGeom prst="rect">
          <a:avLst/>
        </a:prstGeom>
        <a:noFill/>
        <a:ln w="0">
          <a:noFill/>
        </a:ln>
      </xdr:spPr>
    </xdr:pic>
    <xdr:clientData/>
  </xdr:twoCellAnchor>
  <xdr:twoCellAnchor editAs="oneCell">
    <xdr:from>
      <xdr:col>75</xdr:col>
      <xdr:colOff>0</xdr:colOff>
      <xdr:row>72</xdr:row>
      <xdr:rowOff>0</xdr:rowOff>
    </xdr:from>
    <xdr:to>
      <xdr:col>75</xdr:col>
      <xdr:colOff>361440</xdr:colOff>
      <xdr:row>72</xdr:row>
      <xdr:rowOff>199800</xdr:rowOff>
    </xdr:to>
    <xdr:pic>
      <xdr:nvPicPr>
        <xdr:cNvPr id="572" name="image562.png" descr=""/>
        <xdr:cNvPicPr/>
      </xdr:nvPicPr>
      <xdr:blipFill>
        <a:blip r:embed="rId573"/>
        <a:stretch/>
      </xdr:blipFill>
      <xdr:spPr>
        <a:xfrm>
          <a:off x="75658320" y="44072280"/>
          <a:ext cx="361440" cy="199800"/>
        </a:xfrm>
        <a:prstGeom prst="rect">
          <a:avLst/>
        </a:prstGeom>
        <a:noFill/>
        <a:ln w="0">
          <a:noFill/>
        </a:ln>
      </xdr:spPr>
    </xdr:pic>
    <xdr:clientData/>
  </xdr:twoCellAnchor>
  <xdr:twoCellAnchor editAs="oneCell">
    <xdr:from>
      <xdr:col>76</xdr:col>
      <xdr:colOff>0</xdr:colOff>
      <xdr:row>72</xdr:row>
      <xdr:rowOff>0</xdr:rowOff>
    </xdr:from>
    <xdr:to>
      <xdr:col>76</xdr:col>
      <xdr:colOff>361440</xdr:colOff>
      <xdr:row>72</xdr:row>
      <xdr:rowOff>199800</xdr:rowOff>
    </xdr:to>
    <xdr:pic>
      <xdr:nvPicPr>
        <xdr:cNvPr id="573" name="image590.png" descr=""/>
        <xdr:cNvPicPr/>
      </xdr:nvPicPr>
      <xdr:blipFill>
        <a:blip r:embed="rId574"/>
        <a:stretch/>
      </xdr:blipFill>
      <xdr:spPr>
        <a:xfrm>
          <a:off x="77825520" y="44072280"/>
          <a:ext cx="361440" cy="199800"/>
        </a:xfrm>
        <a:prstGeom prst="rect">
          <a:avLst/>
        </a:prstGeom>
        <a:noFill/>
        <a:ln w="0">
          <a:noFill/>
        </a:ln>
      </xdr:spPr>
    </xdr:pic>
    <xdr:clientData/>
  </xdr:twoCellAnchor>
  <xdr:twoCellAnchor editAs="oneCell">
    <xdr:from>
      <xdr:col>77</xdr:col>
      <xdr:colOff>0</xdr:colOff>
      <xdr:row>72</xdr:row>
      <xdr:rowOff>0</xdr:rowOff>
    </xdr:from>
    <xdr:to>
      <xdr:col>77</xdr:col>
      <xdr:colOff>361440</xdr:colOff>
      <xdr:row>72</xdr:row>
      <xdr:rowOff>199800</xdr:rowOff>
    </xdr:to>
    <xdr:pic>
      <xdr:nvPicPr>
        <xdr:cNvPr id="574" name="image542.png" descr=""/>
        <xdr:cNvPicPr/>
      </xdr:nvPicPr>
      <xdr:blipFill>
        <a:blip r:embed="rId575"/>
        <a:stretch/>
      </xdr:blipFill>
      <xdr:spPr>
        <a:xfrm>
          <a:off x="79992720" y="44072280"/>
          <a:ext cx="361440" cy="199800"/>
        </a:xfrm>
        <a:prstGeom prst="rect">
          <a:avLst/>
        </a:prstGeom>
        <a:noFill/>
        <a:ln w="0">
          <a:noFill/>
        </a:ln>
      </xdr:spPr>
    </xdr:pic>
    <xdr:clientData/>
  </xdr:twoCellAnchor>
  <xdr:twoCellAnchor editAs="oneCell">
    <xdr:from>
      <xdr:col>78</xdr:col>
      <xdr:colOff>0</xdr:colOff>
      <xdr:row>72</xdr:row>
      <xdr:rowOff>0</xdr:rowOff>
    </xdr:from>
    <xdr:to>
      <xdr:col>78</xdr:col>
      <xdr:colOff>361440</xdr:colOff>
      <xdr:row>72</xdr:row>
      <xdr:rowOff>199800</xdr:rowOff>
    </xdr:to>
    <xdr:pic>
      <xdr:nvPicPr>
        <xdr:cNvPr id="575" name="image547.png" descr=""/>
        <xdr:cNvPicPr/>
      </xdr:nvPicPr>
      <xdr:blipFill>
        <a:blip r:embed="rId576"/>
        <a:stretch/>
      </xdr:blipFill>
      <xdr:spPr>
        <a:xfrm>
          <a:off x="82160280" y="44072280"/>
          <a:ext cx="361440" cy="199800"/>
        </a:xfrm>
        <a:prstGeom prst="rect">
          <a:avLst/>
        </a:prstGeom>
        <a:noFill/>
        <a:ln w="0">
          <a:noFill/>
        </a:ln>
      </xdr:spPr>
    </xdr:pic>
    <xdr:clientData/>
  </xdr:twoCellAnchor>
  <xdr:twoCellAnchor editAs="oneCell">
    <xdr:from>
      <xdr:col>79</xdr:col>
      <xdr:colOff>0</xdr:colOff>
      <xdr:row>72</xdr:row>
      <xdr:rowOff>0</xdr:rowOff>
    </xdr:from>
    <xdr:to>
      <xdr:col>79</xdr:col>
      <xdr:colOff>361440</xdr:colOff>
      <xdr:row>72</xdr:row>
      <xdr:rowOff>199800</xdr:rowOff>
    </xdr:to>
    <xdr:pic>
      <xdr:nvPicPr>
        <xdr:cNvPr id="576" name="image549.png" descr=""/>
        <xdr:cNvPicPr/>
      </xdr:nvPicPr>
      <xdr:blipFill>
        <a:blip r:embed="rId577"/>
        <a:stretch/>
      </xdr:blipFill>
      <xdr:spPr>
        <a:xfrm>
          <a:off x="84327480" y="44072280"/>
          <a:ext cx="361440" cy="199800"/>
        </a:xfrm>
        <a:prstGeom prst="rect">
          <a:avLst/>
        </a:prstGeom>
        <a:noFill/>
        <a:ln w="0">
          <a:noFill/>
        </a:ln>
      </xdr:spPr>
    </xdr:pic>
    <xdr:clientData/>
  </xdr:twoCellAnchor>
  <xdr:twoCellAnchor editAs="oneCell">
    <xdr:from>
      <xdr:col>72</xdr:col>
      <xdr:colOff>0</xdr:colOff>
      <xdr:row>73</xdr:row>
      <xdr:rowOff>0</xdr:rowOff>
    </xdr:from>
    <xdr:to>
      <xdr:col>72</xdr:col>
      <xdr:colOff>380520</xdr:colOff>
      <xdr:row>73</xdr:row>
      <xdr:rowOff>199800</xdr:rowOff>
    </xdr:to>
    <xdr:pic>
      <xdr:nvPicPr>
        <xdr:cNvPr id="577" name="image593.png" descr=""/>
        <xdr:cNvPicPr/>
      </xdr:nvPicPr>
      <xdr:blipFill>
        <a:blip r:embed="rId578"/>
        <a:stretch/>
      </xdr:blipFill>
      <xdr:spPr>
        <a:xfrm>
          <a:off x="69156720" y="44357760"/>
          <a:ext cx="380520" cy="199800"/>
        </a:xfrm>
        <a:prstGeom prst="rect">
          <a:avLst/>
        </a:prstGeom>
        <a:noFill/>
        <a:ln w="0">
          <a:noFill/>
        </a:ln>
      </xdr:spPr>
    </xdr:pic>
    <xdr:clientData/>
  </xdr:twoCellAnchor>
  <xdr:twoCellAnchor editAs="oneCell">
    <xdr:from>
      <xdr:col>73</xdr:col>
      <xdr:colOff>0</xdr:colOff>
      <xdr:row>73</xdr:row>
      <xdr:rowOff>0</xdr:rowOff>
    </xdr:from>
    <xdr:to>
      <xdr:col>73</xdr:col>
      <xdr:colOff>380520</xdr:colOff>
      <xdr:row>73</xdr:row>
      <xdr:rowOff>199800</xdr:rowOff>
    </xdr:to>
    <xdr:pic>
      <xdr:nvPicPr>
        <xdr:cNvPr id="578" name="image597.png" descr=""/>
        <xdr:cNvPicPr/>
      </xdr:nvPicPr>
      <xdr:blipFill>
        <a:blip r:embed="rId579"/>
        <a:stretch/>
      </xdr:blipFill>
      <xdr:spPr>
        <a:xfrm>
          <a:off x="71323920" y="44357760"/>
          <a:ext cx="380520" cy="199800"/>
        </a:xfrm>
        <a:prstGeom prst="rect">
          <a:avLst/>
        </a:prstGeom>
        <a:noFill/>
        <a:ln w="0">
          <a:noFill/>
        </a:ln>
      </xdr:spPr>
    </xdr:pic>
    <xdr:clientData/>
  </xdr:twoCellAnchor>
  <xdr:twoCellAnchor editAs="oneCell">
    <xdr:from>
      <xdr:col>74</xdr:col>
      <xdr:colOff>0</xdr:colOff>
      <xdr:row>73</xdr:row>
      <xdr:rowOff>0</xdr:rowOff>
    </xdr:from>
    <xdr:to>
      <xdr:col>74</xdr:col>
      <xdr:colOff>380520</xdr:colOff>
      <xdr:row>73</xdr:row>
      <xdr:rowOff>199800</xdr:rowOff>
    </xdr:to>
    <xdr:pic>
      <xdr:nvPicPr>
        <xdr:cNvPr id="579" name="image675.png" descr=""/>
        <xdr:cNvPicPr/>
      </xdr:nvPicPr>
      <xdr:blipFill>
        <a:blip r:embed="rId580"/>
        <a:stretch/>
      </xdr:blipFill>
      <xdr:spPr>
        <a:xfrm>
          <a:off x="73491120" y="44357760"/>
          <a:ext cx="380520" cy="199800"/>
        </a:xfrm>
        <a:prstGeom prst="rect">
          <a:avLst/>
        </a:prstGeom>
        <a:noFill/>
        <a:ln w="0">
          <a:noFill/>
        </a:ln>
      </xdr:spPr>
    </xdr:pic>
    <xdr:clientData/>
  </xdr:twoCellAnchor>
  <xdr:twoCellAnchor editAs="oneCell">
    <xdr:from>
      <xdr:col>75</xdr:col>
      <xdr:colOff>0</xdr:colOff>
      <xdr:row>73</xdr:row>
      <xdr:rowOff>0</xdr:rowOff>
    </xdr:from>
    <xdr:to>
      <xdr:col>75</xdr:col>
      <xdr:colOff>380520</xdr:colOff>
      <xdr:row>73</xdr:row>
      <xdr:rowOff>199800</xdr:rowOff>
    </xdr:to>
    <xdr:pic>
      <xdr:nvPicPr>
        <xdr:cNvPr id="580" name="image544.png" descr=""/>
        <xdr:cNvPicPr/>
      </xdr:nvPicPr>
      <xdr:blipFill>
        <a:blip r:embed="rId581"/>
        <a:stretch/>
      </xdr:blipFill>
      <xdr:spPr>
        <a:xfrm>
          <a:off x="75658320" y="44357760"/>
          <a:ext cx="380520" cy="199800"/>
        </a:xfrm>
        <a:prstGeom prst="rect">
          <a:avLst/>
        </a:prstGeom>
        <a:noFill/>
        <a:ln w="0">
          <a:noFill/>
        </a:ln>
      </xdr:spPr>
    </xdr:pic>
    <xdr:clientData/>
  </xdr:twoCellAnchor>
  <xdr:twoCellAnchor editAs="oneCell">
    <xdr:from>
      <xdr:col>76</xdr:col>
      <xdr:colOff>0</xdr:colOff>
      <xdr:row>73</xdr:row>
      <xdr:rowOff>0</xdr:rowOff>
    </xdr:from>
    <xdr:to>
      <xdr:col>76</xdr:col>
      <xdr:colOff>380520</xdr:colOff>
      <xdr:row>73</xdr:row>
      <xdr:rowOff>199800</xdr:rowOff>
    </xdr:to>
    <xdr:pic>
      <xdr:nvPicPr>
        <xdr:cNvPr id="581" name="image551.png" descr=""/>
        <xdr:cNvPicPr/>
      </xdr:nvPicPr>
      <xdr:blipFill>
        <a:blip r:embed="rId582"/>
        <a:stretch/>
      </xdr:blipFill>
      <xdr:spPr>
        <a:xfrm>
          <a:off x="77825520" y="44357760"/>
          <a:ext cx="380520" cy="199800"/>
        </a:xfrm>
        <a:prstGeom prst="rect">
          <a:avLst/>
        </a:prstGeom>
        <a:noFill/>
        <a:ln w="0">
          <a:noFill/>
        </a:ln>
      </xdr:spPr>
    </xdr:pic>
    <xdr:clientData/>
  </xdr:twoCellAnchor>
  <xdr:twoCellAnchor editAs="oneCell">
    <xdr:from>
      <xdr:col>77</xdr:col>
      <xdr:colOff>0</xdr:colOff>
      <xdr:row>73</xdr:row>
      <xdr:rowOff>0</xdr:rowOff>
    </xdr:from>
    <xdr:to>
      <xdr:col>77</xdr:col>
      <xdr:colOff>380520</xdr:colOff>
      <xdr:row>73</xdr:row>
      <xdr:rowOff>199800</xdr:rowOff>
    </xdr:to>
    <xdr:pic>
      <xdr:nvPicPr>
        <xdr:cNvPr id="582" name="image602.png" descr=""/>
        <xdr:cNvPicPr/>
      </xdr:nvPicPr>
      <xdr:blipFill>
        <a:blip r:embed="rId583"/>
        <a:stretch/>
      </xdr:blipFill>
      <xdr:spPr>
        <a:xfrm>
          <a:off x="79992720" y="44357760"/>
          <a:ext cx="380520" cy="199800"/>
        </a:xfrm>
        <a:prstGeom prst="rect">
          <a:avLst/>
        </a:prstGeom>
        <a:noFill/>
        <a:ln w="0">
          <a:noFill/>
        </a:ln>
      </xdr:spPr>
    </xdr:pic>
    <xdr:clientData/>
  </xdr:twoCellAnchor>
  <xdr:twoCellAnchor editAs="oneCell">
    <xdr:from>
      <xdr:col>78</xdr:col>
      <xdr:colOff>0</xdr:colOff>
      <xdr:row>73</xdr:row>
      <xdr:rowOff>0</xdr:rowOff>
    </xdr:from>
    <xdr:to>
      <xdr:col>78</xdr:col>
      <xdr:colOff>380520</xdr:colOff>
      <xdr:row>73</xdr:row>
      <xdr:rowOff>199800</xdr:rowOff>
    </xdr:to>
    <xdr:pic>
      <xdr:nvPicPr>
        <xdr:cNvPr id="583" name="image685.png" descr=""/>
        <xdr:cNvPicPr/>
      </xdr:nvPicPr>
      <xdr:blipFill>
        <a:blip r:embed="rId584"/>
        <a:stretch/>
      </xdr:blipFill>
      <xdr:spPr>
        <a:xfrm>
          <a:off x="82160280" y="44357760"/>
          <a:ext cx="380520" cy="199800"/>
        </a:xfrm>
        <a:prstGeom prst="rect">
          <a:avLst/>
        </a:prstGeom>
        <a:noFill/>
        <a:ln w="0">
          <a:noFill/>
        </a:ln>
      </xdr:spPr>
    </xdr:pic>
    <xdr:clientData/>
  </xdr:twoCellAnchor>
  <xdr:twoCellAnchor editAs="oneCell">
    <xdr:from>
      <xdr:col>79</xdr:col>
      <xdr:colOff>0</xdr:colOff>
      <xdr:row>73</xdr:row>
      <xdr:rowOff>0</xdr:rowOff>
    </xdr:from>
    <xdr:to>
      <xdr:col>79</xdr:col>
      <xdr:colOff>380520</xdr:colOff>
      <xdr:row>73</xdr:row>
      <xdr:rowOff>199800</xdr:rowOff>
    </xdr:to>
    <xdr:pic>
      <xdr:nvPicPr>
        <xdr:cNvPr id="584" name="image608.png" descr=""/>
        <xdr:cNvPicPr/>
      </xdr:nvPicPr>
      <xdr:blipFill>
        <a:blip r:embed="rId585"/>
        <a:stretch/>
      </xdr:blipFill>
      <xdr:spPr>
        <a:xfrm>
          <a:off x="84327480" y="44357760"/>
          <a:ext cx="380520" cy="199800"/>
        </a:xfrm>
        <a:prstGeom prst="rect">
          <a:avLst/>
        </a:prstGeom>
        <a:noFill/>
        <a:ln w="0">
          <a:noFill/>
        </a:ln>
      </xdr:spPr>
    </xdr:pic>
    <xdr:clientData/>
  </xdr:twoCellAnchor>
  <xdr:twoCellAnchor editAs="oneCell">
    <xdr:from>
      <xdr:col>72</xdr:col>
      <xdr:colOff>0</xdr:colOff>
      <xdr:row>74</xdr:row>
      <xdr:rowOff>0</xdr:rowOff>
    </xdr:from>
    <xdr:to>
      <xdr:col>73</xdr:col>
      <xdr:colOff>175680</xdr:colOff>
      <xdr:row>74</xdr:row>
      <xdr:rowOff>1514160</xdr:rowOff>
    </xdr:to>
    <xdr:pic>
      <xdr:nvPicPr>
        <xdr:cNvPr id="585" name="image610.png" descr=""/>
        <xdr:cNvPicPr/>
      </xdr:nvPicPr>
      <xdr:blipFill>
        <a:blip r:embed="rId586"/>
        <a:stretch/>
      </xdr:blipFill>
      <xdr:spPr>
        <a:xfrm>
          <a:off x="69156720" y="44643600"/>
          <a:ext cx="2342880" cy="1514160"/>
        </a:xfrm>
        <a:prstGeom prst="rect">
          <a:avLst/>
        </a:prstGeom>
        <a:noFill/>
        <a:ln w="0">
          <a:noFill/>
        </a:ln>
      </xdr:spPr>
    </xdr:pic>
    <xdr:clientData/>
  </xdr:twoCellAnchor>
  <xdr:twoCellAnchor editAs="oneCell">
    <xdr:from>
      <xdr:col>73</xdr:col>
      <xdr:colOff>0</xdr:colOff>
      <xdr:row>74</xdr:row>
      <xdr:rowOff>0</xdr:rowOff>
    </xdr:from>
    <xdr:to>
      <xdr:col>74</xdr:col>
      <xdr:colOff>175680</xdr:colOff>
      <xdr:row>74</xdr:row>
      <xdr:rowOff>1514160</xdr:rowOff>
    </xdr:to>
    <xdr:pic>
      <xdr:nvPicPr>
        <xdr:cNvPr id="586" name="image554.png" descr=""/>
        <xdr:cNvPicPr/>
      </xdr:nvPicPr>
      <xdr:blipFill>
        <a:blip r:embed="rId587"/>
        <a:stretch/>
      </xdr:blipFill>
      <xdr:spPr>
        <a:xfrm>
          <a:off x="71323920" y="44643600"/>
          <a:ext cx="2342880" cy="1514160"/>
        </a:xfrm>
        <a:prstGeom prst="rect">
          <a:avLst/>
        </a:prstGeom>
        <a:noFill/>
        <a:ln w="0">
          <a:noFill/>
        </a:ln>
      </xdr:spPr>
    </xdr:pic>
    <xdr:clientData/>
  </xdr:twoCellAnchor>
  <xdr:twoCellAnchor editAs="oneCell">
    <xdr:from>
      <xdr:col>74</xdr:col>
      <xdr:colOff>0</xdr:colOff>
      <xdr:row>74</xdr:row>
      <xdr:rowOff>0</xdr:rowOff>
    </xdr:from>
    <xdr:to>
      <xdr:col>75</xdr:col>
      <xdr:colOff>175680</xdr:colOff>
      <xdr:row>74</xdr:row>
      <xdr:rowOff>1514160</xdr:rowOff>
    </xdr:to>
    <xdr:pic>
      <xdr:nvPicPr>
        <xdr:cNvPr id="587" name="image640.png" descr=""/>
        <xdr:cNvPicPr/>
      </xdr:nvPicPr>
      <xdr:blipFill>
        <a:blip r:embed="rId588"/>
        <a:stretch/>
      </xdr:blipFill>
      <xdr:spPr>
        <a:xfrm>
          <a:off x="73491120" y="44643600"/>
          <a:ext cx="2342880" cy="1514160"/>
        </a:xfrm>
        <a:prstGeom prst="rect">
          <a:avLst/>
        </a:prstGeom>
        <a:noFill/>
        <a:ln w="0">
          <a:noFill/>
        </a:ln>
      </xdr:spPr>
    </xdr:pic>
    <xdr:clientData/>
  </xdr:twoCellAnchor>
  <xdr:twoCellAnchor editAs="oneCell">
    <xdr:from>
      <xdr:col>75</xdr:col>
      <xdr:colOff>0</xdr:colOff>
      <xdr:row>74</xdr:row>
      <xdr:rowOff>0</xdr:rowOff>
    </xdr:from>
    <xdr:to>
      <xdr:col>76</xdr:col>
      <xdr:colOff>175680</xdr:colOff>
      <xdr:row>74</xdr:row>
      <xdr:rowOff>1514160</xdr:rowOff>
    </xdr:to>
    <xdr:pic>
      <xdr:nvPicPr>
        <xdr:cNvPr id="588" name="image559.png" descr=""/>
        <xdr:cNvPicPr/>
      </xdr:nvPicPr>
      <xdr:blipFill>
        <a:blip r:embed="rId589"/>
        <a:stretch/>
      </xdr:blipFill>
      <xdr:spPr>
        <a:xfrm>
          <a:off x="75658320" y="44643600"/>
          <a:ext cx="2342880" cy="1514160"/>
        </a:xfrm>
        <a:prstGeom prst="rect">
          <a:avLst/>
        </a:prstGeom>
        <a:noFill/>
        <a:ln w="0">
          <a:noFill/>
        </a:ln>
      </xdr:spPr>
    </xdr:pic>
    <xdr:clientData/>
  </xdr:twoCellAnchor>
  <xdr:twoCellAnchor editAs="oneCell">
    <xdr:from>
      <xdr:col>76</xdr:col>
      <xdr:colOff>0</xdr:colOff>
      <xdr:row>74</xdr:row>
      <xdr:rowOff>0</xdr:rowOff>
    </xdr:from>
    <xdr:to>
      <xdr:col>77</xdr:col>
      <xdr:colOff>175680</xdr:colOff>
      <xdr:row>74</xdr:row>
      <xdr:rowOff>1514160</xdr:rowOff>
    </xdr:to>
    <xdr:pic>
      <xdr:nvPicPr>
        <xdr:cNvPr id="589" name="image566.png" descr=""/>
        <xdr:cNvPicPr/>
      </xdr:nvPicPr>
      <xdr:blipFill>
        <a:blip r:embed="rId590"/>
        <a:stretch/>
      </xdr:blipFill>
      <xdr:spPr>
        <a:xfrm>
          <a:off x="77825520" y="44643600"/>
          <a:ext cx="2342880" cy="1514160"/>
        </a:xfrm>
        <a:prstGeom prst="rect">
          <a:avLst/>
        </a:prstGeom>
        <a:noFill/>
        <a:ln w="0">
          <a:noFill/>
        </a:ln>
      </xdr:spPr>
    </xdr:pic>
    <xdr:clientData/>
  </xdr:twoCellAnchor>
  <xdr:twoCellAnchor editAs="oneCell">
    <xdr:from>
      <xdr:col>77</xdr:col>
      <xdr:colOff>0</xdr:colOff>
      <xdr:row>74</xdr:row>
      <xdr:rowOff>0</xdr:rowOff>
    </xdr:from>
    <xdr:to>
      <xdr:col>78</xdr:col>
      <xdr:colOff>175320</xdr:colOff>
      <xdr:row>74</xdr:row>
      <xdr:rowOff>1514160</xdr:rowOff>
    </xdr:to>
    <xdr:pic>
      <xdr:nvPicPr>
        <xdr:cNvPr id="590" name="image555.png" descr=""/>
        <xdr:cNvPicPr/>
      </xdr:nvPicPr>
      <xdr:blipFill>
        <a:blip r:embed="rId591"/>
        <a:stretch/>
      </xdr:blipFill>
      <xdr:spPr>
        <a:xfrm>
          <a:off x="79992720" y="44643600"/>
          <a:ext cx="2342880" cy="1514160"/>
        </a:xfrm>
        <a:prstGeom prst="rect">
          <a:avLst/>
        </a:prstGeom>
        <a:noFill/>
        <a:ln w="0">
          <a:noFill/>
        </a:ln>
      </xdr:spPr>
    </xdr:pic>
    <xdr:clientData/>
  </xdr:twoCellAnchor>
  <xdr:twoCellAnchor editAs="oneCell">
    <xdr:from>
      <xdr:col>78</xdr:col>
      <xdr:colOff>0</xdr:colOff>
      <xdr:row>74</xdr:row>
      <xdr:rowOff>0</xdr:rowOff>
    </xdr:from>
    <xdr:to>
      <xdr:col>79</xdr:col>
      <xdr:colOff>175680</xdr:colOff>
      <xdr:row>74</xdr:row>
      <xdr:rowOff>1514160</xdr:rowOff>
    </xdr:to>
    <xdr:pic>
      <xdr:nvPicPr>
        <xdr:cNvPr id="591" name="image556.png" descr=""/>
        <xdr:cNvPicPr/>
      </xdr:nvPicPr>
      <xdr:blipFill>
        <a:blip r:embed="rId592"/>
        <a:stretch/>
      </xdr:blipFill>
      <xdr:spPr>
        <a:xfrm>
          <a:off x="82160280" y="44643600"/>
          <a:ext cx="2342880" cy="1514160"/>
        </a:xfrm>
        <a:prstGeom prst="rect">
          <a:avLst/>
        </a:prstGeom>
        <a:noFill/>
        <a:ln w="0">
          <a:noFill/>
        </a:ln>
      </xdr:spPr>
    </xdr:pic>
    <xdr:clientData/>
  </xdr:twoCellAnchor>
  <xdr:twoCellAnchor editAs="oneCell">
    <xdr:from>
      <xdr:col>79</xdr:col>
      <xdr:colOff>0</xdr:colOff>
      <xdr:row>74</xdr:row>
      <xdr:rowOff>0</xdr:rowOff>
    </xdr:from>
    <xdr:to>
      <xdr:col>80</xdr:col>
      <xdr:colOff>175680</xdr:colOff>
      <xdr:row>74</xdr:row>
      <xdr:rowOff>1514160</xdr:rowOff>
    </xdr:to>
    <xdr:pic>
      <xdr:nvPicPr>
        <xdr:cNvPr id="592" name="image569.png" descr=""/>
        <xdr:cNvPicPr/>
      </xdr:nvPicPr>
      <xdr:blipFill>
        <a:blip r:embed="rId593"/>
        <a:stretch/>
      </xdr:blipFill>
      <xdr:spPr>
        <a:xfrm>
          <a:off x="84327480" y="44643600"/>
          <a:ext cx="2342880" cy="1514160"/>
        </a:xfrm>
        <a:prstGeom prst="rect">
          <a:avLst/>
        </a:prstGeom>
        <a:noFill/>
        <a:ln w="0">
          <a:noFill/>
        </a:ln>
      </xdr:spPr>
    </xdr:pic>
    <xdr:clientData/>
  </xdr:twoCellAnchor>
  <xdr:twoCellAnchor editAs="oneCell">
    <xdr:from>
      <xdr:col>72</xdr:col>
      <xdr:colOff>0</xdr:colOff>
      <xdr:row>75</xdr:row>
      <xdr:rowOff>0</xdr:rowOff>
    </xdr:from>
    <xdr:to>
      <xdr:col>73</xdr:col>
      <xdr:colOff>175680</xdr:colOff>
      <xdr:row>75</xdr:row>
      <xdr:rowOff>1495080</xdr:rowOff>
    </xdr:to>
    <xdr:pic>
      <xdr:nvPicPr>
        <xdr:cNvPr id="593" name="image591.png" descr=""/>
        <xdr:cNvPicPr/>
      </xdr:nvPicPr>
      <xdr:blipFill>
        <a:blip r:embed="rId594"/>
        <a:stretch/>
      </xdr:blipFill>
      <xdr:spPr>
        <a:xfrm>
          <a:off x="69156720" y="46396440"/>
          <a:ext cx="2342880" cy="1495080"/>
        </a:xfrm>
        <a:prstGeom prst="rect">
          <a:avLst/>
        </a:prstGeom>
        <a:noFill/>
        <a:ln w="0">
          <a:noFill/>
        </a:ln>
      </xdr:spPr>
    </xdr:pic>
    <xdr:clientData/>
  </xdr:twoCellAnchor>
  <xdr:twoCellAnchor editAs="oneCell">
    <xdr:from>
      <xdr:col>73</xdr:col>
      <xdr:colOff>0</xdr:colOff>
      <xdr:row>75</xdr:row>
      <xdr:rowOff>0</xdr:rowOff>
    </xdr:from>
    <xdr:to>
      <xdr:col>74</xdr:col>
      <xdr:colOff>175680</xdr:colOff>
      <xdr:row>75</xdr:row>
      <xdr:rowOff>1476000</xdr:rowOff>
    </xdr:to>
    <xdr:pic>
      <xdr:nvPicPr>
        <xdr:cNvPr id="594" name="image605.png" descr=""/>
        <xdr:cNvPicPr/>
      </xdr:nvPicPr>
      <xdr:blipFill>
        <a:blip r:embed="rId595"/>
        <a:stretch/>
      </xdr:blipFill>
      <xdr:spPr>
        <a:xfrm>
          <a:off x="71323920" y="46396440"/>
          <a:ext cx="2342880" cy="1476000"/>
        </a:xfrm>
        <a:prstGeom prst="rect">
          <a:avLst/>
        </a:prstGeom>
        <a:noFill/>
        <a:ln w="0">
          <a:noFill/>
        </a:ln>
      </xdr:spPr>
    </xdr:pic>
    <xdr:clientData/>
  </xdr:twoCellAnchor>
  <xdr:twoCellAnchor editAs="oneCell">
    <xdr:from>
      <xdr:col>74</xdr:col>
      <xdr:colOff>0</xdr:colOff>
      <xdr:row>75</xdr:row>
      <xdr:rowOff>0</xdr:rowOff>
    </xdr:from>
    <xdr:to>
      <xdr:col>75</xdr:col>
      <xdr:colOff>175680</xdr:colOff>
      <xdr:row>75</xdr:row>
      <xdr:rowOff>1476000</xdr:rowOff>
    </xdr:to>
    <xdr:pic>
      <xdr:nvPicPr>
        <xdr:cNvPr id="595" name="image563.png" descr=""/>
        <xdr:cNvPicPr/>
      </xdr:nvPicPr>
      <xdr:blipFill>
        <a:blip r:embed="rId596"/>
        <a:stretch/>
      </xdr:blipFill>
      <xdr:spPr>
        <a:xfrm>
          <a:off x="73491120" y="46396440"/>
          <a:ext cx="2342880" cy="1476000"/>
        </a:xfrm>
        <a:prstGeom prst="rect">
          <a:avLst/>
        </a:prstGeom>
        <a:noFill/>
        <a:ln w="0">
          <a:noFill/>
        </a:ln>
      </xdr:spPr>
    </xdr:pic>
    <xdr:clientData/>
  </xdr:twoCellAnchor>
  <xdr:twoCellAnchor editAs="oneCell">
    <xdr:from>
      <xdr:col>75</xdr:col>
      <xdr:colOff>0</xdr:colOff>
      <xdr:row>75</xdr:row>
      <xdr:rowOff>0</xdr:rowOff>
    </xdr:from>
    <xdr:to>
      <xdr:col>76</xdr:col>
      <xdr:colOff>175680</xdr:colOff>
      <xdr:row>75</xdr:row>
      <xdr:rowOff>1476000</xdr:rowOff>
    </xdr:to>
    <xdr:pic>
      <xdr:nvPicPr>
        <xdr:cNvPr id="596" name="image617.png" descr=""/>
        <xdr:cNvPicPr/>
      </xdr:nvPicPr>
      <xdr:blipFill>
        <a:blip r:embed="rId597"/>
        <a:stretch/>
      </xdr:blipFill>
      <xdr:spPr>
        <a:xfrm>
          <a:off x="75658320" y="46396440"/>
          <a:ext cx="2342880" cy="1476000"/>
        </a:xfrm>
        <a:prstGeom prst="rect">
          <a:avLst/>
        </a:prstGeom>
        <a:noFill/>
        <a:ln w="0">
          <a:noFill/>
        </a:ln>
      </xdr:spPr>
    </xdr:pic>
    <xdr:clientData/>
  </xdr:twoCellAnchor>
  <xdr:twoCellAnchor editAs="oneCell">
    <xdr:from>
      <xdr:col>76</xdr:col>
      <xdr:colOff>0</xdr:colOff>
      <xdr:row>75</xdr:row>
      <xdr:rowOff>0</xdr:rowOff>
    </xdr:from>
    <xdr:to>
      <xdr:col>77</xdr:col>
      <xdr:colOff>175680</xdr:colOff>
      <xdr:row>75</xdr:row>
      <xdr:rowOff>1476000</xdr:rowOff>
    </xdr:to>
    <xdr:pic>
      <xdr:nvPicPr>
        <xdr:cNvPr id="597" name="image603.png" descr=""/>
        <xdr:cNvPicPr/>
      </xdr:nvPicPr>
      <xdr:blipFill>
        <a:blip r:embed="rId598"/>
        <a:stretch/>
      </xdr:blipFill>
      <xdr:spPr>
        <a:xfrm>
          <a:off x="77825520" y="46396440"/>
          <a:ext cx="2342880" cy="1476000"/>
        </a:xfrm>
        <a:prstGeom prst="rect">
          <a:avLst/>
        </a:prstGeom>
        <a:noFill/>
        <a:ln w="0">
          <a:noFill/>
        </a:ln>
      </xdr:spPr>
    </xdr:pic>
    <xdr:clientData/>
  </xdr:twoCellAnchor>
  <xdr:twoCellAnchor editAs="oneCell">
    <xdr:from>
      <xdr:col>77</xdr:col>
      <xdr:colOff>0</xdr:colOff>
      <xdr:row>75</xdr:row>
      <xdr:rowOff>0</xdr:rowOff>
    </xdr:from>
    <xdr:to>
      <xdr:col>78</xdr:col>
      <xdr:colOff>175320</xdr:colOff>
      <xdr:row>75</xdr:row>
      <xdr:rowOff>1476000</xdr:rowOff>
    </xdr:to>
    <xdr:pic>
      <xdr:nvPicPr>
        <xdr:cNvPr id="598" name="image604.png" descr=""/>
        <xdr:cNvPicPr/>
      </xdr:nvPicPr>
      <xdr:blipFill>
        <a:blip r:embed="rId599"/>
        <a:stretch/>
      </xdr:blipFill>
      <xdr:spPr>
        <a:xfrm>
          <a:off x="79992720" y="46396440"/>
          <a:ext cx="2342880" cy="1476000"/>
        </a:xfrm>
        <a:prstGeom prst="rect">
          <a:avLst/>
        </a:prstGeom>
        <a:noFill/>
        <a:ln w="0">
          <a:noFill/>
        </a:ln>
      </xdr:spPr>
    </xdr:pic>
    <xdr:clientData/>
  </xdr:twoCellAnchor>
  <xdr:twoCellAnchor editAs="oneCell">
    <xdr:from>
      <xdr:col>78</xdr:col>
      <xdr:colOff>0</xdr:colOff>
      <xdr:row>75</xdr:row>
      <xdr:rowOff>0</xdr:rowOff>
    </xdr:from>
    <xdr:to>
      <xdr:col>79</xdr:col>
      <xdr:colOff>175680</xdr:colOff>
      <xdr:row>75</xdr:row>
      <xdr:rowOff>1476000</xdr:rowOff>
    </xdr:to>
    <xdr:pic>
      <xdr:nvPicPr>
        <xdr:cNvPr id="599" name="image606.png" descr=""/>
        <xdr:cNvPicPr/>
      </xdr:nvPicPr>
      <xdr:blipFill>
        <a:blip r:embed="rId600"/>
        <a:stretch/>
      </xdr:blipFill>
      <xdr:spPr>
        <a:xfrm>
          <a:off x="82160280" y="46396440"/>
          <a:ext cx="2342880" cy="1476000"/>
        </a:xfrm>
        <a:prstGeom prst="rect">
          <a:avLst/>
        </a:prstGeom>
        <a:noFill/>
        <a:ln w="0">
          <a:noFill/>
        </a:ln>
      </xdr:spPr>
    </xdr:pic>
    <xdr:clientData/>
  </xdr:twoCellAnchor>
  <xdr:twoCellAnchor editAs="oneCell">
    <xdr:from>
      <xdr:col>79</xdr:col>
      <xdr:colOff>0</xdr:colOff>
      <xdr:row>75</xdr:row>
      <xdr:rowOff>0</xdr:rowOff>
    </xdr:from>
    <xdr:to>
      <xdr:col>80</xdr:col>
      <xdr:colOff>175680</xdr:colOff>
      <xdr:row>75</xdr:row>
      <xdr:rowOff>1476000</xdr:rowOff>
    </xdr:to>
    <xdr:pic>
      <xdr:nvPicPr>
        <xdr:cNvPr id="600" name="image649.png" descr=""/>
        <xdr:cNvPicPr/>
      </xdr:nvPicPr>
      <xdr:blipFill>
        <a:blip r:embed="rId601"/>
        <a:stretch/>
      </xdr:blipFill>
      <xdr:spPr>
        <a:xfrm>
          <a:off x="84327480" y="46396440"/>
          <a:ext cx="2342880" cy="1476000"/>
        </a:xfrm>
        <a:prstGeom prst="rect">
          <a:avLst/>
        </a:prstGeom>
        <a:noFill/>
        <a:ln w="0">
          <a:noFill/>
        </a:ln>
      </xdr:spPr>
    </xdr:pic>
    <xdr:clientData/>
  </xdr:twoCellAnchor>
  <xdr:twoCellAnchor editAs="oneCell">
    <xdr:from>
      <xdr:col>72</xdr:col>
      <xdr:colOff>0</xdr:colOff>
      <xdr:row>76</xdr:row>
      <xdr:rowOff>0</xdr:rowOff>
    </xdr:from>
    <xdr:to>
      <xdr:col>73</xdr:col>
      <xdr:colOff>175680</xdr:colOff>
      <xdr:row>76</xdr:row>
      <xdr:rowOff>1495080</xdr:rowOff>
    </xdr:to>
    <xdr:pic>
      <xdr:nvPicPr>
        <xdr:cNvPr id="601" name="image607.png" descr=""/>
        <xdr:cNvPicPr/>
      </xdr:nvPicPr>
      <xdr:blipFill>
        <a:blip r:embed="rId602"/>
        <a:stretch/>
      </xdr:blipFill>
      <xdr:spPr>
        <a:xfrm>
          <a:off x="69156720" y="48177360"/>
          <a:ext cx="2342880" cy="1495080"/>
        </a:xfrm>
        <a:prstGeom prst="rect">
          <a:avLst/>
        </a:prstGeom>
        <a:noFill/>
        <a:ln w="0">
          <a:noFill/>
        </a:ln>
      </xdr:spPr>
    </xdr:pic>
    <xdr:clientData/>
  </xdr:twoCellAnchor>
  <xdr:twoCellAnchor editAs="oneCell">
    <xdr:from>
      <xdr:col>73</xdr:col>
      <xdr:colOff>0</xdr:colOff>
      <xdr:row>76</xdr:row>
      <xdr:rowOff>0</xdr:rowOff>
    </xdr:from>
    <xdr:to>
      <xdr:col>74</xdr:col>
      <xdr:colOff>175680</xdr:colOff>
      <xdr:row>76</xdr:row>
      <xdr:rowOff>1495080</xdr:rowOff>
    </xdr:to>
    <xdr:pic>
      <xdr:nvPicPr>
        <xdr:cNvPr id="602" name="image609.png" descr=""/>
        <xdr:cNvPicPr/>
      </xdr:nvPicPr>
      <xdr:blipFill>
        <a:blip r:embed="rId603"/>
        <a:stretch/>
      </xdr:blipFill>
      <xdr:spPr>
        <a:xfrm>
          <a:off x="71323920" y="48177360"/>
          <a:ext cx="2342880" cy="1495080"/>
        </a:xfrm>
        <a:prstGeom prst="rect">
          <a:avLst/>
        </a:prstGeom>
        <a:noFill/>
        <a:ln w="0">
          <a:noFill/>
        </a:ln>
      </xdr:spPr>
    </xdr:pic>
    <xdr:clientData/>
  </xdr:twoCellAnchor>
  <xdr:twoCellAnchor editAs="oneCell">
    <xdr:from>
      <xdr:col>74</xdr:col>
      <xdr:colOff>0</xdr:colOff>
      <xdr:row>76</xdr:row>
      <xdr:rowOff>0</xdr:rowOff>
    </xdr:from>
    <xdr:to>
      <xdr:col>75</xdr:col>
      <xdr:colOff>175680</xdr:colOff>
      <xdr:row>76</xdr:row>
      <xdr:rowOff>1495080</xdr:rowOff>
    </xdr:to>
    <xdr:pic>
      <xdr:nvPicPr>
        <xdr:cNvPr id="603" name="image568.png" descr=""/>
        <xdr:cNvPicPr/>
      </xdr:nvPicPr>
      <xdr:blipFill>
        <a:blip r:embed="rId604"/>
        <a:stretch/>
      </xdr:blipFill>
      <xdr:spPr>
        <a:xfrm>
          <a:off x="73491120" y="48177360"/>
          <a:ext cx="2342880" cy="1495080"/>
        </a:xfrm>
        <a:prstGeom prst="rect">
          <a:avLst/>
        </a:prstGeom>
        <a:noFill/>
        <a:ln w="0">
          <a:noFill/>
        </a:ln>
      </xdr:spPr>
    </xdr:pic>
    <xdr:clientData/>
  </xdr:twoCellAnchor>
  <xdr:twoCellAnchor editAs="oneCell">
    <xdr:from>
      <xdr:col>75</xdr:col>
      <xdr:colOff>0</xdr:colOff>
      <xdr:row>76</xdr:row>
      <xdr:rowOff>0</xdr:rowOff>
    </xdr:from>
    <xdr:to>
      <xdr:col>76</xdr:col>
      <xdr:colOff>175680</xdr:colOff>
      <xdr:row>76</xdr:row>
      <xdr:rowOff>1495080</xdr:rowOff>
    </xdr:to>
    <xdr:pic>
      <xdr:nvPicPr>
        <xdr:cNvPr id="604" name="image691.png" descr=""/>
        <xdr:cNvPicPr/>
      </xdr:nvPicPr>
      <xdr:blipFill>
        <a:blip r:embed="rId605"/>
        <a:stretch/>
      </xdr:blipFill>
      <xdr:spPr>
        <a:xfrm>
          <a:off x="75658320" y="48177360"/>
          <a:ext cx="2342880" cy="1495080"/>
        </a:xfrm>
        <a:prstGeom prst="rect">
          <a:avLst/>
        </a:prstGeom>
        <a:noFill/>
        <a:ln w="0">
          <a:noFill/>
        </a:ln>
      </xdr:spPr>
    </xdr:pic>
    <xdr:clientData/>
  </xdr:twoCellAnchor>
  <xdr:twoCellAnchor editAs="oneCell">
    <xdr:from>
      <xdr:col>76</xdr:col>
      <xdr:colOff>0</xdr:colOff>
      <xdr:row>76</xdr:row>
      <xdr:rowOff>0</xdr:rowOff>
    </xdr:from>
    <xdr:to>
      <xdr:col>77</xdr:col>
      <xdr:colOff>175680</xdr:colOff>
      <xdr:row>76</xdr:row>
      <xdr:rowOff>1495080</xdr:rowOff>
    </xdr:to>
    <xdr:pic>
      <xdr:nvPicPr>
        <xdr:cNvPr id="605" name="image587.png" descr=""/>
        <xdr:cNvPicPr/>
      </xdr:nvPicPr>
      <xdr:blipFill>
        <a:blip r:embed="rId606"/>
        <a:stretch/>
      </xdr:blipFill>
      <xdr:spPr>
        <a:xfrm>
          <a:off x="77825520" y="48177360"/>
          <a:ext cx="2342880" cy="1495080"/>
        </a:xfrm>
        <a:prstGeom prst="rect">
          <a:avLst/>
        </a:prstGeom>
        <a:noFill/>
        <a:ln w="0">
          <a:noFill/>
        </a:ln>
      </xdr:spPr>
    </xdr:pic>
    <xdr:clientData/>
  </xdr:twoCellAnchor>
  <xdr:twoCellAnchor editAs="oneCell">
    <xdr:from>
      <xdr:col>77</xdr:col>
      <xdr:colOff>0</xdr:colOff>
      <xdr:row>76</xdr:row>
      <xdr:rowOff>0</xdr:rowOff>
    </xdr:from>
    <xdr:to>
      <xdr:col>78</xdr:col>
      <xdr:colOff>175320</xdr:colOff>
      <xdr:row>76</xdr:row>
      <xdr:rowOff>1495080</xdr:rowOff>
    </xdr:to>
    <xdr:pic>
      <xdr:nvPicPr>
        <xdr:cNvPr id="606" name="image622.png" descr=""/>
        <xdr:cNvPicPr/>
      </xdr:nvPicPr>
      <xdr:blipFill>
        <a:blip r:embed="rId607"/>
        <a:stretch/>
      </xdr:blipFill>
      <xdr:spPr>
        <a:xfrm>
          <a:off x="79992720" y="48177360"/>
          <a:ext cx="2342880" cy="1495080"/>
        </a:xfrm>
        <a:prstGeom prst="rect">
          <a:avLst/>
        </a:prstGeom>
        <a:noFill/>
        <a:ln w="0">
          <a:noFill/>
        </a:ln>
      </xdr:spPr>
    </xdr:pic>
    <xdr:clientData/>
  </xdr:twoCellAnchor>
  <xdr:twoCellAnchor editAs="oneCell">
    <xdr:from>
      <xdr:col>78</xdr:col>
      <xdr:colOff>0</xdr:colOff>
      <xdr:row>76</xdr:row>
      <xdr:rowOff>0</xdr:rowOff>
    </xdr:from>
    <xdr:to>
      <xdr:col>79</xdr:col>
      <xdr:colOff>175680</xdr:colOff>
      <xdr:row>76</xdr:row>
      <xdr:rowOff>1495080</xdr:rowOff>
    </xdr:to>
    <xdr:pic>
      <xdr:nvPicPr>
        <xdr:cNvPr id="607" name="image586.png" descr=""/>
        <xdr:cNvPicPr/>
      </xdr:nvPicPr>
      <xdr:blipFill>
        <a:blip r:embed="rId608"/>
        <a:stretch/>
      </xdr:blipFill>
      <xdr:spPr>
        <a:xfrm>
          <a:off x="82160280" y="48177360"/>
          <a:ext cx="2342880" cy="1495080"/>
        </a:xfrm>
        <a:prstGeom prst="rect">
          <a:avLst/>
        </a:prstGeom>
        <a:noFill/>
        <a:ln w="0">
          <a:noFill/>
        </a:ln>
      </xdr:spPr>
    </xdr:pic>
    <xdr:clientData/>
  </xdr:twoCellAnchor>
  <xdr:twoCellAnchor editAs="oneCell">
    <xdr:from>
      <xdr:col>79</xdr:col>
      <xdr:colOff>0</xdr:colOff>
      <xdr:row>76</xdr:row>
      <xdr:rowOff>0</xdr:rowOff>
    </xdr:from>
    <xdr:to>
      <xdr:col>80</xdr:col>
      <xdr:colOff>175680</xdr:colOff>
      <xdr:row>76</xdr:row>
      <xdr:rowOff>1495080</xdr:rowOff>
    </xdr:to>
    <xdr:pic>
      <xdr:nvPicPr>
        <xdr:cNvPr id="608" name="image613.png" descr=""/>
        <xdr:cNvPicPr/>
      </xdr:nvPicPr>
      <xdr:blipFill>
        <a:blip r:embed="rId609"/>
        <a:stretch/>
      </xdr:blipFill>
      <xdr:spPr>
        <a:xfrm>
          <a:off x="84327480" y="48177360"/>
          <a:ext cx="2342880" cy="1495080"/>
        </a:xfrm>
        <a:prstGeom prst="rect">
          <a:avLst/>
        </a:prstGeom>
        <a:noFill/>
        <a:ln w="0">
          <a:noFill/>
        </a:ln>
      </xdr:spPr>
    </xdr:pic>
    <xdr:clientData/>
  </xdr:twoCellAnchor>
  <xdr:twoCellAnchor editAs="oneCell">
    <xdr:from>
      <xdr:col>72</xdr:col>
      <xdr:colOff>0</xdr:colOff>
      <xdr:row>77</xdr:row>
      <xdr:rowOff>0</xdr:rowOff>
    </xdr:from>
    <xdr:to>
      <xdr:col>72</xdr:col>
      <xdr:colOff>294840</xdr:colOff>
      <xdr:row>77</xdr:row>
      <xdr:rowOff>199800</xdr:rowOff>
    </xdr:to>
    <xdr:pic>
      <xdr:nvPicPr>
        <xdr:cNvPr id="609" name="image645.png" descr=""/>
        <xdr:cNvPicPr/>
      </xdr:nvPicPr>
      <xdr:blipFill>
        <a:blip r:embed="rId610"/>
        <a:stretch/>
      </xdr:blipFill>
      <xdr:spPr>
        <a:xfrm>
          <a:off x="69156720" y="49730040"/>
          <a:ext cx="294840" cy="199800"/>
        </a:xfrm>
        <a:prstGeom prst="rect">
          <a:avLst/>
        </a:prstGeom>
        <a:noFill/>
        <a:ln w="0">
          <a:noFill/>
        </a:ln>
      </xdr:spPr>
    </xdr:pic>
    <xdr:clientData/>
  </xdr:twoCellAnchor>
  <xdr:twoCellAnchor editAs="oneCell">
    <xdr:from>
      <xdr:col>73</xdr:col>
      <xdr:colOff>0</xdr:colOff>
      <xdr:row>77</xdr:row>
      <xdr:rowOff>0</xdr:rowOff>
    </xdr:from>
    <xdr:to>
      <xdr:col>73</xdr:col>
      <xdr:colOff>294840</xdr:colOff>
      <xdr:row>77</xdr:row>
      <xdr:rowOff>199800</xdr:rowOff>
    </xdr:to>
    <xdr:pic>
      <xdr:nvPicPr>
        <xdr:cNvPr id="610" name="image618.png" descr=""/>
        <xdr:cNvPicPr/>
      </xdr:nvPicPr>
      <xdr:blipFill>
        <a:blip r:embed="rId611"/>
        <a:stretch/>
      </xdr:blipFill>
      <xdr:spPr>
        <a:xfrm>
          <a:off x="71323920" y="49730040"/>
          <a:ext cx="294840" cy="199800"/>
        </a:xfrm>
        <a:prstGeom prst="rect">
          <a:avLst/>
        </a:prstGeom>
        <a:noFill/>
        <a:ln w="0">
          <a:noFill/>
        </a:ln>
      </xdr:spPr>
    </xdr:pic>
    <xdr:clientData/>
  </xdr:twoCellAnchor>
  <xdr:twoCellAnchor editAs="oneCell">
    <xdr:from>
      <xdr:col>74</xdr:col>
      <xdr:colOff>0</xdr:colOff>
      <xdr:row>77</xdr:row>
      <xdr:rowOff>0</xdr:rowOff>
    </xdr:from>
    <xdr:to>
      <xdr:col>74</xdr:col>
      <xdr:colOff>294840</xdr:colOff>
      <xdr:row>77</xdr:row>
      <xdr:rowOff>199800</xdr:rowOff>
    </xdr:to>
    <xdr:pic>
      <xdr:nvPicPr>
        <xdr:cNvPr id="611" name="image584.png" descr=""/>
        <xdr:cNvPicPr/>
      </xdr:nvPicPr>
      <xdr:blipFill>
        <a:blip r:embed="rId612"/>
        <a:stretch/>
      </xdr:blipFill>
      <xdr:spPr>
        <a:xfrm>
          <a:off x="73491120" y="49730040"/>
          <a:ext cx="294840" cy="199800"/>
        </a:xfrm>
        <a:prstGeom prst="rect">
          <a:avLst/>
        </a:prstGeom>
        <a:noFill/>
        <a:ln w="0">
          <a:noFill/>
        </a:ln>
      </xdr:spPr>
    </xdr:pic>
    <xdr:clientData/>
  </xdr:twoCellAnchor>
  <xdr:twoCellAnchor editAs="oneCell">
    <xdr:from>
      <xdr:col>75</xdr:col>
      <xdr:colOff>0</xdr:colOff>
      <xdr:row>77</xdr:row>
      <xdr:rowOff>0</xdr:rowOff>
    </xdr:from>
    <xdr:to>
      <xdr:col>75</xdr:col>
      <xdr:colOff>294840</xdr:colOff>
      <xdr:row>77</xdr:row>
      <xdr:rowOff>199800</xdr:rowOff>
    </xdr:to>
    <xdr:pic>
      <xdr:nvPicPr>
        <xdr:cNvPr id="612" name="image576.png" descr=""/>
        <xdr:cNvPicPr/>
      </xdr:nvPicPr>
      <xdr:blipFill>
        <a:blip r:embed="rId613"/>
        <a:stretch/>
      </xdr:blipFill>
      <xdr:spPr>
        <a:xfrm>
          <a:off x="75658320" y="49730040"/>
          <a:ext cx="294840" cy="199800"/>
        </a:xfrm>
        <a:prstGeom prst="rect">
          <a:avLst/>
        </a:prstGeom>
        <a:noFill/>
        <a:ln w="0">
          <a:noFill/>
        </a:ln>
      </xdr:spPr>
    </xdr:pic>
    <xdr:clientData/>
  </xdr:twoCellAnchor>
  <xdr:twoCellAnchor editAs="oneCell">
    <xdr:from>
      <xdr:col>76</xdr:col>
      <xdr:colOff>0</xdr:colOff>
      <xdr:row>77</xdr:row>
      <xdr:rowOff>0</xdr:rowOff>
    </xdr:from>
    <xdr:to>
      <xdr:col>76</xdr:col>
      <xdr:colOff>294840</xdr:colOff>
      <xdr:row>77</xdr:row>
      <xdr:rowOff>199800</xdr:rowOff>
    </xdr:to>
    <xdr:pic>
      <xdr:nvPicPr>
        <xdr:cNvPr id="613" name="image578.png" descr=""/>
        <xdr:cNvPicPr/>
      </xdr:nvPicPr>
      <xdr:blipFill>
        <a:blip r:embed="rId614"/>
        <a:stretch/>
      </xdr:blipFill>
      <xdr:spPr>
        <a:xfrm>
          <a:off x="77825520" y="49730040"/>
          <a:ext cx="294840" cy="199800"/>
        </a:xfrm>
        <a:prstGeom prst="rect">
          <a:avLst/>
        </a:prstGeom>
        <a:noFill/>
        <a:ln w="0">
          <a:noFill/>
        </a:ln>
      </xdr:spPr>
    </xdr:pic>
    <xdr:clientData/>
  </xdr:twoCellAnchor>
  <xdr:twoCellAnchor editAs="oneCell">
    <xdr:from>
      <xdr:col>77</xdr:col>
      <xdr:colOff>0</xdr:colOff>
      <xdr:row>77</xdr:row>
      <xdr:rowOff>0</xdr:rowOff>
    </xdr:from>
    <xdr:to>
      <xdr:col>77</xdr:col>
      <xdr:colOff>294840</xdr:colOff>
      <xdr:row>77</xdr:row>
      <xdr:rowOff>199800</xdr:rowOff>
    </xdr:to>
    <xdr:pic>
      <xdr:nvPicPr>
        <xdr:cNvPr id="614" name="image644.png" descr=""/>
        <xdr:cNvPicPr/>
      </xdr:nvPicPr>
      <xdr:blipFill>
        <a:blip r:embed="rId615"/>
        <a:stretch/>
      </xdr:blipFill>
      <xdr:spPr>
        <a:xfrm>
          <a:off x="79992720" y="49730040"/>
          <a:ext cx="294840" cy="199800"/>
        </a:xfrm>
        <a:prstGeom prst="rect">
          <a:avLst/>
        </a:prstGeom>
        <a:noFill/>
        <a:ln w="0">
          <a:noFill/>
        </a:ln>
      </xdr:spPr>
    </xdr:pic>
    <xdr:clientData/>
  </xdr:twoCellAnchor>
  <xdr:twoCellAnchor editAs="oneCell">
    <xdr:from>
      <xdr:col>78</xdr:col>
      <xdr:colOff>0</xdr:colOff>
      <xdr:row>77</xdr:row>
      <xdr:rowOff>0</xdr:rowOff>
    </xdr:from>
    <xdr:to>
      <xdr:col>78</xdr:col>
      <xdr:colOff>294840</xdr:colOff>
      <xdr:row>77</xdr:row>
      <xdr:rowOff>199800</xdr:rowOff>
    </xdr:to>
    <xdr:pic>
      <xdr:nvPicPr>
        <xdr:cNvPr id="615" name="image614.png" descr=""/>
        <xdr:cNvPicPr/>
      </xdr:nvPicPr>
      <xdr:blipFill>
        <a:blip r:embed="rId616"/>
        <a:stretch/>
      </xdr:blipFill>
      <xdr:spPr>
        <a:xfrm>
          <a:off x="82160280" y="49730040"/>
          <a:ext cx="294840" cy="199800"/>
        </a:xfrm>
        <a:prstGeom prst="rect">
          <a:avLst/>
        </a:prstGeom>
        <a:noFill/>
        <a:ln w="0">
          <a:noFill/>
        </a:ln>
      </xdr:spPr>
    </xdr:pic>
    <xdr:clientData/>
  </xdr:twoCellAnchor>
  <xdr:twoCellAnchor editAs="oneCell">
    <xdr:from>
      <xdr:col>79</xdr:col>
      <xdr:colOff>0</xdr:colOff>
      <xdr:row>77</xdr:row>
      <xdr:rowOff>0</xdr:rowOff>
    </xdr:from>
    <xdr:to>
      <xdr:col>79</xdr:col>
      <xdr:colOff>294840</xdr:colOff>
      <xdr:row>77</xdr:row>
      <xdr:rowOff>199800</xdr:rowOff>
    </xdr:to>
    <xdr:pic>
      <xdr:nvPicPr>
        <xdr:cNvPr id="616" name="image621.png" descr=""/>
        <xdr:cNvPicPr/>
      </xdr:nvPicPr>
      <xdr:blipFill>
        <a:blip r:embed="rId617"/>
        <a:stretch/>
      </xdr:blipFill>
      <xdr:spPr>
        <a:xfrm>
          <a:off x="84327480" y="49730040"/>
          <a:ext cx="294840" cy="199800"/>
        </a:xfrm>
        <a:prstGeom prst="rect">
          <a:avLst/>
        </a:prstGeom>
        <a:noFill/>
        <a:ln w="0">
          <a:noFill/>
        </a:ln>
      </xdr:spPr>
    </xdr:pic>
    <xdr:clientData/>
  </xdr:twoCellAnchor>
  <xdr:twoCellAnchor editAs="oneCell">
    <xdr:from>
      <xdr:col>72</xdr:col>
      <xdr:colOff>0</xdr:colOff>
      <xdr:row>78</xdr:row>
      <xdr:rowOff>0</xdr:rowOff>
    </xdr:from>
    <xdr:to>
      <xdr:col>72</xdr:col>
      <xdr:colOff>418680</xdr:colOff>
      <xdr:row>78</xdr:row>
      <xdr:rowOff>199800</xdr:rowOff>
    </xdr:to>
    <xdr:pic>
      <xdr:nvPicPr>
        <xdr:cNvPr id="617" name="image634.png" descr=""/>
        <xdr:cNvPicPr/>
      </xdr:nvPicPr>
      <xdr:blipFill>
        <a:blip r:embed="rId618"/>
        <a:stretch/>
      </xdr:blipFill>
      <xdr:spPr>
        <a:xfrm>
          <a:off x="69156720" y="50015880"/>
          <a:ext cx="418680" cy="199800"/>
        </a:xfrm>
        <a:prstGeom prst="rect">
          <a:avLst/>
        </a:prstGeom>
        <a:noFill/>
        <a:ln w="0">
          <a:noFill/>
        </a:ln>
      </xdr:spPr>
    </xdr:pic>
    <xdr:clientData/>
  </xdr:twoCellAnchor>
  <xdr:twoCellAnchor editAs="oneCell">
    <xdr:from>
      <xdr:col>73</xdr:col>
      <xdr:colOff>0</xdr:colOff>
      <xdr:row>78</xdr:row>
      <xdr:rowOff>0</xdr:rowOff>
    </xdr:from>
    <xdr:to>
      <xdr:col>73</xdr:col>
      <xdr:colOff>418680</xdr:colOff>
      <xdr:row>78</xdr:row>
      <xdr:rowOff>199800</xdr:rowOff>
    </xdr:to>
    <xdr:pic>
      <xdr:nvPicPr>
        <xdr:cNvPr id="618" name="image630.png" descr=""/>
        <xdr:cNvPicPr/>
      </xdr:nvPicPr>
      <xdr:blipFill>
        <a:blip r:embed="rId619"/>
        <a:stretch/>
      </xdr:blipFill>
      <xdr:spPr>
        <a:xfrm>
          <a:off x="71323920" y="50015880"/>
          <a:ext cx="418680" cy="199800"/>
        </a:xfrm>
        <a:prstGeom prst="rect">
          <a:avLst/>
        </a:prstGeom>
        <a:noFill/>
        <a:ln w="0">
          <a:noFill/>
        </a:ln>
      </xdr:spPr>
    </xdr:pic>
    <xdr:clientData/>
  </xdr:twoCellAnchor>
  <xdr:twoCellAnchor editAs="oneCell">
    <xdr:from>
      <xdr:col>74</xdr:col>
      <xdr:colOff>0</xdr:colOff>
      <xdr:row>78</xdr:row>
      <xdr:rowOff>0</xdr:rowOff>
    </xdr:from>
    <xdr:to>
      <xdr:col>74</xdr:col>
      <xdr:colOff>418680</xdr:colOff>
      <xdr:row>78</xdr:row>
      <xdr:rowOff>199800</xdr:rowOff>
    </xdr:to>
    <xdr:pic>
      <xdr:nvPicPr>
        <xdr:cNvPr id="619" name="image628.png" descr=""/>
        <xdr:cNvPicPr/>
      </xdr:nvPicPr>
      <xdr:blipFill>
        <a:blip r:embed="rId620"/>
        <a:stretch/>
      </xdr:blipFill>
      <xdr:spPr>
        <a:xfrm>
          <a:off x="73491120" y="50015880"/>
          <a:ext cx="418680" cy="199800"/>
        </a:xfrm>
        <a:prstGeom prst="rect">
          <a:avLst/>
        </a:prstGeom>
        <a:noFill/>
        <a:ln w="0">
          <a:noFill/>
        </a:ln>
      </xdr:spPr>
    </xdr:pic>
    <xdr:clientData/>
  </xdr:twoCellAnchor>
  <xdr:twoCellAnchor editAs="oneCell">
    <xdr:from>
      <xdr:col>75</xdr:col>
      <xdr:colOff>0</xdr:colOff>
      <xdr:row>78</xdr:row>
      <xdr:rowOff>0</xdr:rowOff>
    </xdr:from>
    <xdr:to>
      <xdr:col>75</xdr:col>
      <xdr:colOff>418680</xdr:colOff>
      <xdr:row>78</xdr:row>
      <xdr:rowOff>199800</xdr:rowOff>
    </xdr:to>
    <xdr:pic>
      <xdr:nvPicPr>
        <xdr:cNvPr id="620" name="image580.png" descr=""/>
        <xdr:cNvPicPr/>
      </xdr:nvPicPr>
      <xdr:blipFill>
        <a:blip r:embed="rId621"/>
        <a:stretch/>
      </xdr:blipFill>
      <xdr:spPr>
        <a:xfrm>
          <a:off x="75658320" y="50015880"/>
          <a:ext cx="418680" cy="199800"/>
        </a:xfrm>
        <a:prstGeom prst="rect">
          <a:avLst/>
        </a:prstGeom>
        <a:noFill/>
        <a:ln w="0">
          <a:noFill/>
        </a:ln>
      </xdr:spPr>
    </xdr:pic>
    <xdr:clientData/>
  </xdr:twoCellAnchor>
  <xdr:twoCellAnchor editAs="oneCell">
    <xdr:from>
      <xdr:col>76</xdr:col>
      <xdr:colOff>0</xdr:colOff>
      <xdr:row>78</xdr:row>
      <xdr:rowOff>0</xdr:rowOff>
    </xdr:from>
    <xdr:to>
      <xdr:col>76</xdr:col>
      <xdr:colOff>437760</xdr:colOff>
      <xdr:row>78</xdr:row>
      <xdr:rowOff>199800</xdr:rowOff>
    </xdr:to>
    <xdr:pic>
      <xdr:nvPicPr>
        <xdr:cNvPr id="621" name="image635.png" descr=""/>
        <xdr:cNvPicPr/>
      </xdr:nvPicPr>
      <xdr:blipFill>
        <a:blip r:embed="rId622"/>
        <a:stretch/>
      </xdr:blipFill>
      <xdr:spPr>
        <a:xfrm>
          <a:off x="77825520" y="50015880"/>
          <a:ext cx="437760" cy="199800"/>
        </a:xfrm>
        <a:prstGeom prst="rect">
          <a:avLst/>
        </a:prstGeom>
        <a:noFill/>
        <a:ln w="0">
          <a:noFill/>
        </a:ln>
      </xdr:spPr>
    </xdr:pic>
    <xdr:clientData/>
  </xdr:twoCellAnchor>
  <xdr:twoCellAnchor editAs="oneCell">
    <xdr:from>
      <xdr:col>77</xdr:col>
      <xdr:colOff>0</xdr:colOff>
      <xdr:row>78</xdr:row>
      <xdr:rowOff>0</xdr:rowOff>
    </xdr:from>
    <xdr:to>
      <xdr:col>77</xdr:col>
      <xdr:colOff>428400</xdr:colOff>
      <xdr:row>78</xdr:row>
      <xdr:rowOff>199800</xdr:rowOff>
    </xdr:to>
    <xdr:pic>
      <xdr:nvPicPr>
        <xdr:cNvPr id="622" name="image579.png" descr=""/>
        <xdr:cNvPicPr/>
      </xdr:nvPicPr>
      <xdr:blipFill>
        <a:blip r:embed="rId623"/>
        <a:stretch/>
      </xdr:blipFill>
      <xdr:spPr>
        <a:xfrm>
          <a:off x="79992720" y="50015880"/>
          <a:ext cx="428400" cy="199800"/>
        </a:xfrm>
        <a:prstGeom prst="rect">
          <a:avLst/>
        </a:prstGeom>
        <a:noFill/>
        <a:ln w="0">
          <a:noFill/>
        </a:ln>
      </xdr:spPr>
    </xdr:pic>
    <xdr:clientData/>
  </xdr:twoCellAnchor>
  <xdr:twoCellAnchor editAs="oneCell">
    <xdr:from>
      <xdr:col>78</xdr:col>
      <xdr:colOff>0</xdr:colOff>
      <xdr:row>78</xdr:row>
      <xdr:rowOff>0</xdr:rowOff>
    </xdr:from>
    <xdr:to>
      <xdr:col>78</xdr:col>
      <xdr:colOff>428400</xdr:colOff>
      <xdr:row>78</xdr:row>
      <xdr:rowOff>199800</xdr:rowOff>
    </xdr:to>
    <xdr:pic>
      <xdr:nvPicPr>
        <xdr:cNvPr id="623" name="image619.png" descr=""/>
        <xdr:cNvPicPr/>
      </xdr:nvPicPr>
      <xdr:blipFill>
        <a:blip r:embed="rId624"/>
        <a:stretch/>
      </xdr:blipFill>
      <xdr:spPr>
        <a:xfrm>
          <a:off x="82160280" y="50015880"/>
          <a:ext cx="428400" cy="199800"/>
        </a:xfrm>
        <a:prstGeom prst="rect">
          <a:avLst/>
        </a:prstGeom>
        <a:noFill/>
        <a:ln w="0">
          <a:noFill/>
        </a:ln>
      </xdr:spPr>
    </xdr:pic>
    <xdr:clientData/>
  </xdr:twoCellAnchor>
  <xdr:twoCellAnchor editAs="oneCell">
    <xdr:from>
      <xdr:col>79</xdr:col>
      <xdr:colOff>0</xdr:colOff>
      <xdr:row>78</xdr:row>
      <xdr:rowOff>0</xdr:rowOff>
    </xdr:from>
    <xdr:to>
      <xdr:col>79</xdr:col>
      <xdr:colOff>418680</xdr:colOff>
      <xdr:row>78</xdr:row>
      <xdr:rowOff>199800</xdr:rowOff>
    </xdr:to>
    <xdr:pic>
      <xdr:nvPicPr>
        <xdr:cNvPr id="624" name="image616.png" descr=""/>
        <xdr:cNvPicPr/>
      </xdr:nvPicPr>
      <xdr:blipFill>
        <a:blip r:embed="rId625"/>
        <a:stretch/>
      </xdr:blipFill>
      <xdr:spPr>
        <a:xfrm>
          <a:off x="84327480" y="50015880"/>
          <a:ext cx="418680" cy="199800"/>
        </a:xfrm>
        <a:prstGeom prst="rect">
          <a:avLst/>
        </a:prstGeom>
        <a:noFill/>
        <a:ln w="0">
          <a:noFill/>
        </a:ln>
      </xdr:spPr>
    </xdr:pic>
    <xdr:clientData/>
  </xdr:twoCellAnchor>
  <xdr:twoCellAnchor editAs="oneCell">
    <xdr:from>
      <xdr:col>72</xdr:col>
      <xdr:colOff>0</xdr:colOff>
      <xdr:row>79</xdr:row>
      <xdr:rowOff>0</xdr:rowOff>
    </xdr:from>
    <xdr:to>
      <xdr:col>72</xdr:col>
      <xdr:colOff>437760</xdr:colOff>
      <xdr:row>79</xdr:row>
      <xdr:rowOff>199800</xdr:rowOff>
    </xdr:to>
    <xdr:pic>
      <xdr:nvPicPr>
        <xdr:cNvPr id="625" name="image627.png" descr=""/>
        <xdr:cNvPicPr/>
      </xdr:nvPicPr>
      <xdr:blipFill>
        <a:blip r:embed="rId626"/>
        <a:stretch/>
      </xdr:blipFill>
      <xdr:spPr>
        <a:xfrm>
          <a:off x="69156720" y="50301360"/>
          <a:ext cx="437760" cy="199800"/>
        </a:xfrm>
        <a:prstGeom prst="rect">
          <a:avLst/>
        </a:prstGeom>
        <a:noFill/>
        <a:ln w="0">
          <a:noFill/>
        </a:ln>
      </xdr:spPr>
    </xdr:pic>
    <xdr:clientData/>
  </xdr:twoCellAnchor>
  <xdr:twoCellAnchor editAs="oneCell">
    <xdr:from>
      <xdr:col>73</xdr:col>
      <xdr:colOff>0</xdr:colOff>
      <xdr:row>79</xdr:row>
      <xdr:rowOff>0</xdr:rowOff>
    </xdr:from>
    <xdr:to>
      <xdr:col>73</xdr:col>
      <xdr:colOff>437760</xdr:colOff>
      <xdr:row>79</xdr:row>
      <xdr:rowOff>199800</xdr:rowOff>
    </xdr:to>
    <xdr:pic>
      <xdr:nvPicPr>
        <xdr:cNvPr id="626" name="image643.png" descr=""/>
        <xdr:cNvPicPr/>
      </xdr:nvPicPr>
      <xdr:blipFill>
        <a:blip r:embed="rId627"/>
        <a:stretch/>
      </xdr:blipFill>
      <xdr:spPr>
        <a:xfrm>
          <a:off x="71323920" y="50301360"/>
          <a:ext cx="437760" cy="199800"/>
        </a:xfrm>
        <a:prstGeom prst="rect">
          <a:avLst/>
        </a:prstGeom>
        <a:noFill/>
        <a:ln w="0">
          <a:noFill/>
        </a:ln>
      </xdr:spPr>
    </xdr:pic>
    <xdr:clientData/>
  </xdr:twoCellAnchor>
  <xdr:twoCellAnchor editAs="oneCell">
    <xdr:from>
      <xdr:col>74</xdr:col>
      <xdr:colOff>0</xdr:colOff>
      <xdr:row>79</xdr:row>
      <xdr:rowOff>0</xdr:rowOff>
    </xdr:from>
    <xdr:to>
      <xdr:col>74</xdr:col>
      <xdr:colOff>437760</xdr:colOff>
      <xdr:row>79</xdr:row>
      <xdr:rowOff>199800</xdr:rowOff>
    </xdr:to>
    <xdr:pic>
      <xdr:nvPicPr>
        <xdr:cNvPr id="627" name="image582.png" descr=""/>
        <xdr:cNvPicPr/>
      </xdr:nvPicPr>
      <xdr:blipFill>
        <a:blip r:embed="rId628"/>
        <a:stretch/>
      </xdr:blipFill>
      <xdr:spPr>
        <a:xfrm>
          <a:off x="73491120" y="50301360"/>
          <a:ext cx="437760" cy="199800"/>
        </a:xfrm>
        <a:prstGeom prst="rect">
          <a:avLst/>
        </a:prstGeom>
        <a:noFill/>
        <a:ln w="0">
          <a:noFill/>
        </a:ln>
      </xdr:spPr>
    </xdr:pic>
    <xdr:clientData/>
  </xdr:twoCellAnchor>
  <xdr:twoCellAnchor editAs="oneCell">
    <xdr:from>
      <xdr:col>75</xdr:col>
      <xdr:colOff>0</xdr:colOff>
      <xdr:row>79</xdr:row>
      <xdr:rowOff>0</xdr:rowOff>
    </xdr:from>
    <xdr:to>
      <xdr:col>75</xdr:col>
      <xdr:colOff>428400</xdr:colOff>
      <xdr:row>79</xdr:row>
      <xdr:rowOff>199800</xdr:rowOff>
    </xdr:to>
    <xdr:pic>
      <xdr:nvPicPr>
        <xdr:cNvPr id="628" name="image595.png" descr=""/>
        <xdr:cNvPicPr/>
      </xdr:nvPicPr>
      <xdr:blipFill>
        <a:blip r:embed="rId629"/>
        <a:stretch/>
      </xdr:blipFill>
      <xdr:spPr>
        <a:xfrm>
          <a:off x="75658320" y="50301360"/>
          <a:ext cx="428400" cy="199800"/>
        </a:xfrm>
        <a:prstGeom prst="rect">
          <a:avLst/>
        </a:prstGeom>
        <a:noFill/>
        <a:ln w="0">
          <a:noFill/>
        </a:ln>
      </xdr:spPr>
    </xdr:pic>
    <xdr:clientData/>
  </xdr:twoCellAnchor>
  <xdr:twoCellAnchor editAs="oneCell">
    <xdr:from>
      <xdr:col>76</xdr:col>
      <xdr:colOff>0</xdr:colOff>
      <xdr:row>79</xdr:row>
      <xdr:rowOff>0</xdr:rowOff>
    </xdr:from>
    <xdr:to>
      <xdr:col>76</xdr:col>
      <xdr:colOff>418680</xdr:colOff>
      <xdr:row>79</xdr:row>
      <xdr:rowOff>199800</xdr:rowOff>
    </xdr:to>
    <xdr:pic>
      <xdr:nvPicPr>
        <xdr:cNvPr id="629" name="image686.png" descr=""/>
        <xdr:cNvPicPr/>
      </xdr:nvPicPr>
      <xdr:blipFill>
        <a:blip r:embed="rId630"/>
        <a:stretch/>
      </xdr:blipFill>
      <xdr:spPr>
        <a:xfrm>
          <a:off x="77825520" y="50301360"/>
          <a:ext cx="418680" cy="199800"/>
        </a:xfrm>
        <a:prstGeom prst="rect">
          <a:avLst/>
        </a:prstGeom>
        <a:noFill/>
        <a:ln w="0">
          <a:noFill/>
        </a:ln>
      </xdr:spPr>
    </xdr:pic>
    <xdr:clientData/>
  </xdr:twoCellAnchor>
  <xdr:twoCellAnchor editAs="oneCell">
    <xdr:from>
      <xdr:col>77</xdr:col>
      <xdr:colOff>0</xdr:colOff>
      <xdr:row>79</xdr:row>
      <xdr:rowOff>0</xdr:rowOff>
    </xdr:from>
    <xdr:to>
      <xdr:col>77</xdr:col>
      <xdr:colOff>428400</xdr:colOff>
      <xdr:row>79</xdr:row>
      <xdr:rowOff>199800</xdr:rowOff>
    </xdr:to>
    <xdr:pic>
      <xdr:nvPicPr>
        <xdr:cNvPr id="630" name="image594.png" descr=""/>
        <xdr:cNvPicPr/>
      </xdr:nvPicPr>
      <xdr:blipFill>
        <a:blip r:embed="rId631"/>
        <a:stretch/>
      </xdr:blipFill>
      <xdr:spPr>
        <a:xfrm>
          <a:off x="79992720" y="50301360"/>
          <a:ext cx="428400" cy="199800"/>
        </a:xfrm>
        <a:prstGeom prst="rect">
          <a:avLst/>
        </a:prstGeom>
        <a:noFill/>
        <a:ln w="0">
          <a:noFill/>
        </a:ln>
      </xdr:spPr>
    </xdr:pic>
    <xdr:clientData/>
  </xdr:twoCellAnchor>
  <xdr:twoCellAnchor editAs="oneCell">
    <xdr:from>
      <xdr:col>78</xdr:col>
      <xdr:colOff>0</xdr:colOff>
      <xdr:row>79</xdr:row>
      <xdr:rowOff>0</xdr:rowOff>
    </xdr:from>
    <xdr:to>
      <xdr:col>78</xdr:col>
      <xdr:colOff>418680</xdr:colOff>
      <xdr:row>79</xdr:row>
      <xdr:rowOff>199800</xdr:rowOff>
    </xdr:to>
    <xdr:pic>
      <xdr:nvPicPr>
        <xdr:cNvPr id="631" name="image598.png" descr=""/>
        <xdr:cNvPicPr/>
      </xdr:nvPicPr>
      <xdr:blipFill>
        <a:blip r:embed="rId632"/>
        <a:stretch/>
      </xdr:blipFill>
      <xdr:spPr>
        <a:xfrm>
          <a:off x="82160280" y="50301360"/>
          <a:ext cx="418680" cy="199800"/>
        </a:xfrm>
        <a:prstGeom prst="rect">
          <a:avLst/>
        </a:prstGeom>
        <a:noFill/>
        <a:ln w="0">
          <a:noFill/>
        </a:ln>
      </xdr:spPr>
    </xdr:pic>
    <xdr:clientData/>
  </xdr:twoCellAnchor>
  <xdr:twoCellAnchor editAs="oneCell">
    <xdr:from>
      <xdr:col>79</xdr:col>
      <xdr:colOff>0</xdr:colOff>
      <xdr:row>79</xdr:row>
      <xdr:rowOff>0</xdr:rowOff>
    </xdr:from>
    <xdr:to>
      <xdr:col>79</xdr:col>
      <xdr:colOff>428400</xdr:colOff>
      <xdr:row>79</xdr:row>
      <xdr:rowOff>199800</xdr:rowOff>
    </xdr:to>
    <xdr:pic>
      <xdr:nvPicPr>
        <xdr:cNvPr id="632" name="image600.png" descr=""/>
        <xdr:cNvPicPr/>
      </xdr:nvPicPr>
      <xdr:blipFill>
        <a:blip r:embed="rId633"/>
        <a:stretch/>
      </xdr:blipFill>
      <xdr:spPr>
        <a:xfrm>
          <a:off x="84327480" y="50301360"/>
          <a:ext cx="428400" cy="199800"/>
        </a:xfrm>
        <a:prstGeom prst="rect">
          <a:avLst/>
        </a:prstGeom>
        <a:noFill/>
        <a:ln w="0">
          <a:noFill/>
        </a:ln>
      </xdr:spPr>
    </xdr:pic>
    <xdr:clientData/>
  </xdr:twoCellAnchor>
  <xdr:twoCellAnchor editAs="oneCell">
    <xdr:from>
      <xdr:col>72</xdr:col>
      <xdr:colOff>0</xdr:colOff>
      <xdr:row>80</xdr:row>
      <xdr:rowOff>0</xdr:rowOff>
    </xdr:from>
    <xdr:to>
      <xdr:col>73</xdr:col>
      <xdr:colOff>175680</xdr:colOff>
      <xdr:row>80</xdr:row>
      <xdr:rowOff>1190160</xdr:rowOff>
    </xdr:to>
    <xdr:pic>
      <xdr:nvPicPr>
        <xdr:cNvPr id="633" name="image787.png" descr=""/>
        <xdr:cNvPicPr/>
      </xdr:nvPicPr>
      <xdr:blipFill>
        <a:blip r:embed="rId634"/>
        <a:stretch/>
      </xdr:blipFill>
      <xdr:spPr>
        <a:xfrm>
          <a:off x="69156720" y="50587200"/>
          <a:ext cx="2342880" cy="1190160"/>
        </a:xfrm>
        <a:prstGeom prst="rect">
          <a:avLst/>
        </a:prstGeom>
        <a:noFill/>
        <a:ln w="0">
          <a:noFill/>
        </a:ln>
      </xdr:spPr>
    </xdr:pic>
    <xdr:clientData/>
  </xdr:twoCellAnchor>
  <xdr:twoCellAnchor editAs="oneCell">
    <xdr:from>
      <xdr:col>73</xdr:col>
      <xdr:colOff>0</xdr:colOff>
      <xdr:row>80</xdr:row>
      <xdr:rowOff>0</xdr:rowOff>
    </xdr:from>
    <xdr:to>
      <xdr:col>74</xdr:col>
      <xdr:colOff>175680</xdr:colOff>
      <xdr:row>80</xdr:row>
      <xdr:rowOff>1190160</xdr:rowOff>
    </xdr:to>
    <xdr:pic>
      <xdr:nvPicPr>
        <xdr:cNvPr id="634" name="image674.png" descr=""/>
        <xdr:cNvPicPr/>
      </xdr:nvPicPr>
      <xdr:blipFill>
        <a:blip r:embed="rId635"/>
        <a:stretch/>
      </xdr:blipFill>
      <xdr:spPr>
        <a:xfrm>
          <a:off x="71323920" y="50587200"/>
          <a:ext cx="2342880" cy="1190160"/>
        </a:xfrm>
        <a:prstGeom prst="rect">
          <a:avLst/>
        </a:prstGeom>
        <a:noFill/>
        <a:ln w="0">
          <a:noFill/>
        </a:ln>
      </xdr:spPr>
    </xdr:pic>
    <xdr:clientData/>
  </xdr:twoCellAnchor>
  <xdr:twoCellAnchor editAs="oneCell">
    <xdr:from>
      <xdr:col>74</xdr:col>
      <xdr:colOff>0</xdr:colOff>
      <xdr:row>80</xdr:row>
      <xdr:rowOff>0</xdr:rowOff>
    </xdr:from>
    <xdr:to>
      <xdr:col>75</xdr:col>
      <xdr:colOff>175680</xdr:colOff>
      <xdr:row>80</xdr:row>
      <xdr:rowOff>1190160</xdr:rowOff>
    </xdr:to>
    <xdr:pic>
      <xdr:nvPicPr>
        <xdr:cNvPr id="635" name="image665.png" descr=""/>
        <xdr:cNvPicPr/>
      </xdr:nvPicPr>
      <xdr:blipFill>
        <a:blip r:embed="rId636"/>
        <a:stretch/>
      </xdr:blipFill>
      <xdr:spPr>
        <a:xfrm>
          <a:off x="73491120" y="50587200"/>
          <a:ext cx="2342880" cy="1190160"/>
        </a:xfrm>
        <a:prstGeom prst="rect">
          <a:avLst/>
        </a:prstGeom>
        <a:noFill/>
        <a:ln w="0">
          <a:noFill/>
        </a:ln>
      </xdr:spPr>
    </xdr:pic>
    <xdr:clientData/>
  </xdr:twoCellAnchor>
  <xdr:twoCellAnchor editAs="oneCell">
    <xdr:from>
      <xdr:col>75</xdr:col>
      <xdr:colOff>0</xdr:colOff>
      <xdr:row>80</xdr:row>
      <xdr:rowOff>0</xdr:rowOff>
    </xdr:from>
    <xdr:to>
      <xdr:col>76</xdr:col>
      <xdr:colOff>175680</xdr:colOff>
      <xdr:row>80</xdr:row>
      <xdr:rowOff>1190160</xdr:rowOff>
    </xdr:to>
    <xdr:pic>
      <xdr:nvPicPr>
        <xdr:cNvPr id="636" name="image599.png" descr=""/>
        <xdr:cNvPicPr/>
      </xdr:nvPicPr>
      <xdr:blipFill>
        <a:blip r:embed="rId637"/>
        <a:stretch/>
      </xdr:blipFill>
      <xdr:spPr>
        <a:xfrm>
          <a:off x="75658320" y="50587200"/>
          <a:ext cx="2342880" cy="1190160"/>
        </a:xfrm>
        <a:prstGeom prst="rect">
          <a:avLst/>
        </a:prstGeom>
        <a:noFill/>
        <a:ln w="0">
          <a:noFill/>
        </a:ln>
      </xdr:spPr>
    </xdr:pic>
    <xdr:clientData/>
  </xdr:twoCellAnchor>
  <xdr:twoCellAnchor editAs="oneCell">
    <xdr:from>
      <xdr:col>76</xdr:col>
      <xdr:colOff>0</xdr:colOff>
      <xdr:row>80</xdr:row>
      <xdr:rowOff>0</xdr:rowOff>
    </xdr:from>
    <xdr:to>
      <xdr:col>77</xdr:col>
      <xdr:colOff>175680</xdr:colOff>
      <xdr:row>80</xdr:row>
      <xdr:rowOff>1190160</xdr:rowOff>
    </xdr:to>
    <xdr:pic>
      <xdr:nvPicPr>
        <xdr:cNvPr id="637" name="image654.png" descr=""/>
        <xdr:cNvPicPr/>
      </xdr:nvPicPr>
      <xdr:blipFill>
        <a:blip r:embed="rId638"/>
        <a:stretch/>
      </xdr:blipFill>
      <xdr:spPr>
        <a:xfrm>
          <a:off x="77825520" y="50587200"/>
          <a:ext cx="2342880" cy="1190160"/>
        </a:xfrm>
        <a:prstGeom prst="rect">
          <a:avLst/>
        </a:prstGeom>
        <a:noFill/>
        <a:ln w="0">
          <a:noFill/>
        </a:ln>
      </xdr:spPr>
    </xdr:pic>
    <xdr:clientData/>
  </xdr:twoCellAnchor>
  <xdr:twoCellAnchor editAs="oneCell">
    <xdr:from>
      <xdr:col>77</xdr:col>
      <xdr:colOff>0</xdr:colOff>
      <xdr:row>80</xdr:row>
      <xdr:rowOff>0</xdr:rowOff>
    </xdr:from>
    <xdr:to>
      <xdr:col>78</xdr:col>
      <xdr:colOff>175320</xdr:colOff>
      <xdr:row>80</xdr:row>
      <xdr:rowOff>1190160</xdr:rowOff>
    </xdr:to>
    <xdr:pic>
      <xdr:nvPicPr>
        <xdr:cNvPr id="638" name="image653.png" descr=""/>
        <xdr:cNvPicPr/>
      </xdr:nvPicPr>
      <xdr:blipFill>
        <a:blip r:embed="rId639"/>
        <a:stretch/>
      </xdr:blipFill>
      <xdr:spPr>
        <a:xfrm>
          <a:off x="79992720" y="50587200"/>
          <a:ext cx="2342880" cy="1190160"/>
        </a:xfrm>
        <a:prstGeom prst="rect">
          <a:avLst/>
        </a:prstGeom>
        <a:noFill/>
        <a:ln w="0">
          <a:noFill/>
        </a:ln>
      </xdr:spPr>
    </xdr:pic>
    <xdr:clientData/>
  </xdr:twoCellAnchor>
  <xdr:twoCellAnchor editAs="oneCell">
    <xdr:from>
      <xdr:col>78</xdr:col>
      <xdr:colOff>0</xdr:colOff>
      <xdr:row>80</xdr:row>
      <xdr:rowOff>0</xdr:rowOff>
    </xdr:from>
    <xdr:to>
      <xdr:col>79</xdr:col>
      <xdr:colOff>175680</xdr:colOff>
      <xdr:row>80</xdr:row>
      <xdr:rowOff>1190160</xdr:rowOff>
    </xdr:to>
    <xdr:pic>
      <xdr:nvPicPr>
        <xdr:cNvPr id="639" name="image681.png" descr=""/>
        <xdr:cNvPicPr/>
      </xdr:nvPicPr>
      <xdr:blipFill>
        <a:blip r:embed="rId640"/>
        <a:stretch/>
      </xdr:blipFill>
      <xdr:spPr>
        <a:xfrm>
          <a:off x="82160280" y="50587200"/>
          <a:ext cx="2342880" cy="1190160"/>
        </a:xfrm>
        <a:prstGeom prst="rect">
          <a:avLst/>
        </a:prstGeom>
        <a:noFill/>
        <a:ln w="0">
          <a:noFill/>
        </a:ln>
      </xdr:spPr>
    </xdr:pic>
    <xdr:clientData/>
  </xdr:twoCellAnchor>
  <xdr:twoCellAnchor editAs="oneCell">
    <xdr:from>
      <xdr:col>79</xdr:col>
      <xdr:colOff>0</xdr:colOff>
      <xdr:row>80</xdr:row>
      <xdr:rowOff>0</xdr:rowOff>
    </xdr:from>
    <xdr:to>
      <xdr:col>80</xdr:col>
      <xdr:colOff>175680</xdr:colOff>
      <xdr:row>80</xdr:row>
      <xdr:rowOff>1190160</xdr:rowOff>
    </xdr:to>
    <xdr:pic>
      <xdr:nvPicPr>
        <xdr:cNvPr id="640" name="image676.png" descr=""/>
        <xdr:cNvPicPr/>
      </xdr:nvPicPr>
      <xdr:blipFill>
        <a:blip r:embed="rId641"/>
        <a:stretch/>
      </xdr:blipFill>
      <xdr:spPr>
        <a:xfrm>
          <a:off x="84327480" y="50587200"/>
          <a:ext cx="2342880" cy="1190160"/>
        </a:xfrm>
        <a:prstGeom prst="rect">
          <a:avLst/>
        </a:prstGeom>
        <a:noFill/>
        <a:ln w="0">
          <a:noFill/>
        </a:ln>
      </xdr:spPr>
    </xdr:pic>
    <xdr:clientData/>
  </xdr:twoCellAnchor>
  <xdr:twoCellAnchor editAs="oneCell">
    <xdr:from>
      <xdr:col>72</xdr:col>
      <xdr:colOff>0</xdr:colOff>
      <xdr:row>81</xdr:row>
      <xdr:rowOff>0</xdr:rowOff>
    </xdr:from>
    <xdr:to>
      <xdr:col>73</xdr:col>
      <xdr:colOff>61200</xdr:colOff>
      <xdr:row>81</xdr:row>
      <xdr:rowOff>1361880</xdr:rowOff>
    </xdr:to>
    <xdr:pic>
      <xdr:nvPicPr>
        <xdr:cNvPr id="641" name="image678.jpg" descr=""/>
        <xdr:cNvPicPr/>
      </xdr:nvPicPr>
      <xdr:blipFill>
        <a:blip r:embed="rId642"/>
        <a:stretch/>
      </xdr:blipFill>
      <xdr:spPr>
        <a:xfrm>
          <a:off x="69156720" y="51949440"/>
          <a:ext cx="2228400" cy="1361880"/>
        </a:xfrm>
        <a:prstGeom prst="rect">
          <a:avLst/>
        </a:prstGeom>
        <a:noFill/>
        <a:ln w="0">
          <a:noFill/>
        </a:ln>
      </xdr:spPr>
    </xdr:pic>
    <xdr:clientData/>
  </xdr:twoCellAnchor>
  <xdr:twoCellAnchor editAs="oneCell">
    <xdr:from>
      <xdr:col>73</xdr:col>
      <xdr:colOff>0</xdr:colOff>
      <xdr:row>81</xdr:row>
      <xdr:rowOff>0</xdr:rowOff>
    </xdr:from>
    <xdr:to>
      <xdr:col>74</xdr:col>
      <xdr:colOff>175680</xdr:colOff>
      <xdr:row>81</xdr:row>
      <xdr:rowOff>1294920</xdr:rowOff>
    </xdr:to>
    <xdr:pic>
      <xdr:nvPicPr>
        <xdr:cNvPr id="642" name="image638.jpg" descr=""/>
        <xdr:cNvPicPr/>
      </xdr:nvPicPr>
      <xdr:blipFill>
        <a:blip r:embed="rId643"/>
        <a:stretch/>
      </xdr:blipFill>
      <xdr:spPr>
        <a:xfrm>
          <a:off x="71323920" y="51949440"/>
          <a:ext cx="2342880" cy="1294920"/>
        </a:xfrm>
        <a:prstGeom prst="rect">
          <a:avLst/>
        </a:prstGeom>
        <a:noFill/>
        <a:ln w="0">
          <a:noFill/>
        </a:ln>
      </xdr:spPr>
    </xdr:pic>
    <xdr:clientData/>
  </xdr:twoCellAnchor>
  <xdr:twoCellAnchor editAs="oneCell">
    <xdr:from>
      <xdr:col>74</xdr:col>
      <xdr:colOff>0</xdr:colOff>
      <xdr:row>81</xdr:row>
      <xdr:rowOff>0</xdr:rowOff>
    </xdr:from>
    <xdr:to>
      <xdr:col>75</xdr:col>
      <xdr:colOff>175680</xdr:colOff>
      <xdr:row>81</xdr:row>
      <xdr:rowOff>1238040</xdr:rowOff>
    </xdr:to>
    <xdr:pic>
      <xdr:nvPicPr>
        <xdr:cNvPr id="643" name="image677.jpg" descr=""/>
        <xdr:cNvPicPr/>
      </xdr:nvPicPr>
      <xdr:blipFill>
        <a:blip r:embed="rId644"/>
        <a:stretch/>
      </xdr:blipFill>
      <xdr:spPr>
        <a:xfrm>
          <a:off x="73491120" y="51949440"/>
          <a:ext cx="2342880" cy="1238040"/>
        </a:xfrm>
        <a:prstGeom prst="rect">
          <a:avLst/>
        </a:prstGeom>
        <a:noFill/>
        <a:ln w="0">
          <a:noFill/>
        </a:ln>
      </xdr:spPr>
    </xdr:pic>
    <xdr:clientData/>
  </xdr:twoCellAnchor>
  <xdr:twoCellAnchor editAs="oneCell">
    <xdr:from>
      <xdr:col>75</xdr:col>
      <xdr:colOff>0</xdr:colOff>
      <xdr:row>81</xdr:row>
      <xdr:rowOff>0</xdr:rowOff>
    </xdr:from>
    <xdr:to>
      <xdr:col>76</xdr:col>
      <xdr:colOff>175680</xdr:colOff>
      <xdr:row>81</xdr:row>
      <xdr:rowOff>1304640</xdr:rowOff>
    </xdr:to>
    <xdr:pic>
      <xdr:nvPicPr>
        <xdr:cNvPr id="644" name="image629.jpg" descr=""/>
        <xdr:cNvPicPr/>
      </xdr:nvPicPr>
      <xdr:blipFill>
        <a:blip r:embed="rId645"/>
        <a:stretch/>
      </xdr:blipFill>
      <xdr:spPr>
        <a:xfrm>
          <a:off x="75658320" y="51949440"/>
          <a:ext cx="2342880" cy="1304640"/>
        </a:xfrm>
        <a:prstGeom prst="rect">
          <a:avLst/>
        </a:prstGeom>
        <a:noFill/>
        <a:ln w="0">
          <a:noFill/>
        </a:ln>
      </xdr:spPr>
    </xdr:pic>
    <xdr:clientData/>
  </xdr:twoCellAnchor>
  <xdr:twoCellAnchor editAs="oneCell">
    <xdr:from>
      <xdr:col>76</xdr:col>
      <xdr:colOff>0</xdr:colOff>
      <xdr:row>81</xdr:row>
      <xdr:rowOff>0</xdr:rowOff>
    </xdr:from>
    <xdr:to>
      <xdr:col>77</xdr:col>
      <xdr:colOff>175680</xdr:colOff>
      <xdr:row>81</xdr:row>
      <xdr:rowOff>1238040</xdr:rowOff>
    </xdr:to>
    <xdr:pic>
      <xdr:nvPicPr>
        <xdr:cNvPr id="645" name="image642.jpg" descr=""/>
        <xdr:cNvPicPr/>
      </xdr:nvPicPr>
      <xdr:blipFill>
        <a:blip r:embed="rId646"/>
        <a:stretch/>
      </xdr:blipFill>
      <xdr:spPr>
        <a:xfrm>
          <a:off x="77825520" y="51949440"/>
          <a:ext cx="2342880" cy="1238040"/>
        </a:xfrm>
        <a:prstGeom prst="rect">
          <a:avLst/>
        </a:prstGeom>
        <a:noFill/>
        <a:ln w="0">
          <a:noFill/>
        </a:ln>
      </xdr:spPr>
    </xdr:pic>
    <xdr:clientData/>
  </xdr:twoCellAnchor>
  <xdr:twoCellAnchor editAs="oneCell">
    <xdr:from>
      <xdr:col>77</xdr:col>
      <xdr:colOff>0</xdr:colOff>
      <xdr:row>81</xdr:row>
      <xdr:rowOff>0</xdr:rowOff>
    </xdr:from>
    <xdr:to>
      <xdr:col>78</xdr:col>
      <xdr:colOff>165600</xdr:colOff>
      <xdr:row>81</xdr:row>
      <xdr:rowOff>1361880</xdr:rowOff>
    </xdr:to>
    <xdr:pic>
      <xdr:nvPicPr>
        <xdr:cNvPr id="646" name="image682.jpg" descr=""/>
        <xdr:cNvPicPr/>
      </xdr:nvPicPr>
      <xdr:blipFill>
        <a:blip r:embed="rId647"/>
        <a:stretch/>
      </xdr:blipFill>
      <xdr:spPr>
        <a:xfrm>
          <a:off x="79992720" y="51949440"/>
          <a:ext cx="2333160" cy="1361880"/>
        </a:xfrm>
        <a:prstGeom prst="rect">
          <a:avLst/>
        </a:prstGeom>
        <a:noFill/>
        <a:ln w="0">
          <a:noFill/>
        </a:ln>
      </xdr:spPr>
    </xdr:pic>
    <xdr:clientData/>
  </xdr:twoCellAnchor>
  <xdr:twoCellAnchor editAs="oneCell">
    <xdr:from>
      <xdr:col>78</xdr:col>
      <xdr:colOff>0</xdr:colOff>
      <xdr:row>81</xdr:row>
      <xdr:rowOff>0</xdr:rowOff>
    </xdr:from>
    <xdr:to>
      <xdr:col>79</xdr:col>
      <xdr:colOff>175680</xdr:colOff>
      <xdr:row>81</xdr:row>
      <xdr:rowOff>1352160</xdr:rowOff>
    </xdr:to>
    <xdr:pic>
      <xdr:nvPicPr>
        <xdr:cNvPr id="647" name="image755.jpg" descr=""/>
        <xdr:cNvPicPr/>
      </xdr:nvPicPr>
      <xdr:blipFill>
        <a:blip r:embed="rId648"/>
        <a:stretch/>
      </xdr:blipFill>
      <xdr:spPr>
        <a:xfrm>
          <a:off x="82160280" y="51949440"/>
          <a:ext cx="2342880" cy="1352160"/>
        </a:xfrm>
        <a:prstGeom prst="rect">
          <a:avLst/>
        </a:prstGeom>
        <a:noFill/>
        <a:ln w="0">
          <a:noFill/>
        </a:ln>
      </xdr:spPr>
    </xdr:pic>
    <xdr:clientData/>
  </xdr:twoCellAnchor>
  <xdr:twoCellAnchor editAs="oneCell">
    <xdr:from>
      <xdr:col>79</xdr:col>
      <xdr:colOff>0</xdr:colOff>
      <xdr:row>81</xdr:row>
      <xdr:rowOff>0</xdr:rowOff>
    </xdr:from>
    <xdr:to>
      <xdr:col>80</xdr:col>
      <xdr:colOff>175680</xdr:colOff>
      <xdr:row>81</xdr:row>
      <xdr:rowOff>1294920</xdr:rowOff>
    </xdr:to>
    <xdr:pic>
      <xdr:nvPicPr>
        <xdr:cNvPr id="648" name="image647.jpg" descr=""/>
        <xdr:cNvPicPr/>
      </xdr:nvPicPr>
      <xdr:blipFill>
        <a:blip r:embed="rId649"/>
        <a:stretch/>
      </xdr:blipFill>
      <xdr:spPr>
        <a:xfrm>
          <a:off x="84327480" y="51949440"/>
          <a:ext cx="2342880" cy="1294920"/>
        </a:xfrm>
        <a:prstGeom prst="rect">
          <a:avLst/>
        </a:prstGeom>
        <a:noFill/>
        <a:ln w="0">
          <a:noFill/>
        </a:ln>
      </xdr:spPr>
    </xdr:pic>
    <xdr:clientData/>
  </xdr:twoCellAnchor>
  <xdr:twoCellAnchor editAs="oneCell">
    <xdr:from>
      <xdr:col>72</xdr:col>
      <xdr:colOff>0</xdr:colOff>
      <xdr:row>82</xdr:row>
      <xdr:rowOff>0</xdr:rowOff>
    </xdr:from>
    <xdr:to>
      <xdr:col>72</xdr:col>
      <xdr:colOff>361440</xdr:colOff>
      <xdr:row>82</xdr:row>
      <xdr:rowOff>199800</xdr:rowOff>
    </xdr:to>
    <xdr:pic>
      <xdr:nvPicPr>
        <xdr:cNvPr id="649" name="image612.png" descr=""/>
        <xdr:cNvPicPr/>
      </xdr:nvPicPr>
      <xdr:blipFill>
        <a:blip r:embed="rId650"/>
        <a:stretch/>
      </xdr:blipFill>
      <xdr:spPr>
        <a:xfrm>
          <a:off x="69156720" y="53311320"/>
          <a:ext cx="361440" cy="199800"/>
        </a:xfrm>
        <a:prstGeom prst="rect">
          <a:avLst/>
        </a:prstGeom>
        <a:noFill/>
        <a:ln w="0">
          <a:noFill/>
        </a:ln>
      </xdr:spPr>
    </xdr:pic>
    <xdr:clientData/>
  </xdr:twoCellAnchor>
  <xdr:twoCellAnchor editAs="oneCell">
    <xdr:from>
      <xdr:col>73</xdr:col>
      <xdr:colOff>0</xdr:colOff>
      <xdr:row>82</xdr:row>
      <xdr:rowOff>0</xdr:rowOff>
    </xdr:from>
    <xdr:to>
      <xdr:col>73</xdr:col>
      <xdr:colOff>361440</xdr:colOff>
      <xdr:row>82</xdr:row>
      <xdr:rowOff>199800</xdr:rowOff>
    </xdr:to>
    <xdr:pic>
      <xdr:nvPicPr>
        <xdr:cNvPr id="650" name="image611.png" descr=""/>
        <xdr:cNvPicPr/>
      </xdr:nvPicPr>
      <xdr:blipFill>
        <a:blip r:embed="rId651"/>
        <a:stretch/>
      </xdr:blipFill>
      <xdr:spPr>
        <a:xfrm>
          <a:off x="71323920" y="53311320"/>
          <a:ext cx="361440" cy="199800"/>
        </a:xfrm>
        <a:prstGeom prst="rect">
          <a:avLst/>
        </a:prstGeom>
        <a:noFill/>
        <a:ln w="0">
          <a:noFill/>
        </a:ln>
      </xdr:spPr>
    </xdr:pic>
    <xdr:clientData/>
  </xdr:twoCellAnchor>
  <xdr:twoCellAnchor editAs="oneCell">
    <xdr:from>
      <xdr:col>74</xdr:col>
      <xdr:colOff>0</xdr:colOff>
      <xdr:row>82</xdr:row>
      <xdr:rowOff>0</xdr:rowOff>
    </xdr:from>
    <xdr:to>
      <xdr:col>74</xdr:col>
      <xdr:colOff>361440</xdr:colOff>
      <xdr:row>82</xdr:row>
      <xdr:rowOff>199800</xdr:rowOff>
    </xdr:to>
    <xdr:pic>
      <xdr:nvPicPr>
        <xdr:cNvPr id="651" name="image669.png" descr=""/>
        <xdr:cNvPicPr/>
      </xdr:nvPicPr>
      <xdr:blipFill>
        <a:blip r:embed="rId652"/>
        <a:stretch/>
      </xdr:blipFill>
      <xdr:spPr>
        <a:xfrm>
          <a:off x="73491120" y="53311320"/>
          <a:ext cx="361440" cy="199800"/>
        </a:xfrm>
        <a:prstGeom prst="rect">
          <a:avLst/>
        </a:prstGeom>
        <a:noFill/>
        <a:ln w="0">
          <a:noFill/>
        </a:ln>
      </xdr:spPr>
    </xdr:pic>
    <xdr:clientData/>
  </xdr:twoCellAnchor>
  <xdr:twoCellAnchor editAs="oneCell">
    <xdr:from>
      <xdr:col>75</xdr:col>
      <xdr:colOff>0</xdr:colOff>
      <xdr:row>82</xdr:row>
      <xdr:rowOff>0</xdr:rowOff>
    </xdr:from>
    <xdr:to>
      <xdr:col>75</xdr:col>
      <xdr:colOff>361440</xdr:colOff>
      <xdr:row>82</xdr:row>
      <xdr:rowOff>199800</xdr:rowOff>
    </xdr:to>
    <xdr:pic>
      <xdr:nvPicPr>
        <xdr:cNvPr id="652" name="image666.png" descr=""/>
        <xdr:cNvPicPr/>
      </xdr:nvPicPr>
      <xdr:blipFill>
        <a:blip r:embed="rId653"/>
        <a:stretch/>
      </xdr:blipFill>
      <xdr:spPr>
        <a:xfrm>
          <a:off x="75658320" y="53311320"/>
          <a:ext cx="361440" cy="199800"/>
        </a:xfrm>
        <a:prstGeom prst="rect">
          <a:avLst/>
        </a:prstGeom>
        <a:noFill/>
        <a:ln w="0">
          <a:noFill/>
        </a:ln>
      </xdr:spPr>
    </xdr:pic>
    <xdr:clientData/>
  </xdr:twoCellAnchor>
  <xdr:twoCellAnchor editAs="oneCell">
    <xdr:from>
      <xdr:col>76</xdr:col>
      <xdr:colOff>0</xdr:colOff>
      <xdr:row>82</xdr:row>
      <xdr:rowOff>0</xdr:rowOff>
    </xdr:from>
    <xdr:to>
      <xdr:col>76</xdr:col>
      <xdr:colOff>361440</xdr:colOff>
      <xdr:row>82</xdr:row>
      <xdr:rowOff>199800</xdr:rowOff>
    </xdr:to>
    <xdr:pic>
      <xdr:nvPicPr>
        <xdr:cNvPr id="653" name="image662.png" descr=""/>
        <xdr:cNvPicPr/>
      </xdr:nvPicPr>
      <xdr:blipFill>
        <a:blip r:embed="rId654"/>
        <a:stretch/>
      </xdr:blipFill>
      <xdr:spPr>
        <a:xfrm>
          <a:off x="77825520" y="53311320"/>
          <a:ext cx="361440" cy="199800"/>
        </a:xfrm>
        <a:prstGeom prst="rect">
          <a:avLst/>
        </a:prstGeom>
        <a:noFill/>
        <a:ln w="0">
          <a:noFill/>
        </a:ln>
      </xdr:spPr>
    </xdr:pic>
    <xdr:clientData/>
  </xdr:twoCellAnchor>
  <xdr:twoCellAnchor editAs="oneCell">
    <xdr:from>
      <xdr:col>77</xdr:col>
      <xdr:colOff>0</xdr:colOff>
      <xdr:row>82</xdr:row>
      <xdr:rowOff>0</xdr:rowOff>
    </xdr:from>
    <xdr:to>
      <xdr:col>77</xdr:col>
      <xdr:colOff>361440</xdr:colOff>
      <xdr:row>82</xdr:row>
      <xdr:rowOff>199800</xdr:rowOff>
    </xdr:to>
    <xdr:pic>
      <xdr:nvPicPr>
        <xdr:cNvPr id="654" name="image624.png" descr=""/>
        <xdr:cNvPicPr/>
      </xdr:nvPicPr>
      <xdr:blipFill>
        <a:blip r:embed="rId655"/>
        <a:stretch/>
      </xdr:blipFill>
      <xdr:spPr>
        <a:xfrm>
          <a:off x="79992720" y="53311320"/>
          <a:ext cx="361440" cy="199800"/>
        </a:xfrm>
        <a:prstGeom prst="rect">
          <a:avLst/>
        </a:prstGeom>
        <a:noFill/>
        <a:ln w="0">
          <a:noFill/>
        </a:ln>
      </xdr:spPr>
    </xdr:pic>
    <xdr:clientData/>
  </xdr:twoCellAnchor>
  <xdr:twoCellAnchor editAs="oneCell">
    <xdr:from>
      <xdr:col>78</xdr:col>
      <xdr:colOff>0</xdr:colOff>
      <xdr:row>82</xdr:row>
      <xdr:rowOff>0</xdr:rowOff>
    </xdr:from>
    <xdr:to>
      <xdr:col>78</xdr:col>
      <xdr:colOff>361440</xdr:colOff>
      <xdr:row>82</xdr:row>
      <xdr:rowOff>199800</xdr:rowOff>
    </xdr:to>
    <xdr:pic>
      <xdr:nvPicPr>
        <xdr:cNvPr id="655" name="image657.png" descr=""/>
        <xdr:cNvPicPr/>
      </xdr:nvPicPr>
      <xdr:blipFill>
        <a:blip r:embed="rId656"/>
        <a:stretch/>
      </xdr:blipFill>
      <xdr:spPr>
        <a:xfrm>
          <a:off x="82160280" y="53311320"/>
          <a:ext cx="361440" cy="199800"/>
        </a:xfrm>
        <a:prstGeom prst="rect">
          <a:avLst/>
        </a:prstGeom>
        <a:noFill/>
        <a:ln w="0">
          <a:noFill/>
        </a:ln>
      </xdr:spPr>
    </xdr:pic>
    <xdr:clientData/>
  </xdr:twoCellAnchor>
  <xdr:twoCellAnchor editAs="oneCell">
    <xdr:from>
      <xdr:col>79</xdr:col>
      <xdr:colOff>0</xdr:colOff>
      <xdr:row>82</xdr:row>
      <xdr:rowOff>0</xdr:rowOff>
    </xdr:from>
    <xdr:to>
      <xdr:col>79</xdr:col>
      <xdr:colOff>361440</xdr:colOff>
      <xdr:row>82</xdr:row>
      <xdr:rowOff>199800</xdr:rowOff>
    </xdr:to>
    <xdr:pic>
      <xdr:nvPicPr>
        <xdr:cNvPr id="656" name="image615.png" descr=""/>
        <xdr:cNvPicPr/>
      </xdr:nvPicPr>
      <xdr:blipFill>
        <a:blip r:embed="rId657"/>
        <a:stretch/>
      </xdr:blipFill>
      <xdr:spPr>
        <a:xfrm>
          <a:off x="84327480" y="53311320"/>
          <a:ext cx="361440" cy="199800"/>
        </a:xfrm>
        <a:prstGeom prst="rect">
          <a:avLst/>
        </a:prstGeom>
        <a:noFill/>
        <a:ln w="0">
          <a:noFill/>
        </a:ln>
      </xdr:spPr>
    </xdr:pic>
    <xdr:clientData/>
  </xdr:twoCellAnchor>
  <xdr:twoCellAnchor editAs="oneCell">
    <xdr:from>
      <xdr:col>72</xdr:col>
      <xdr:colOff>0</xdr:colOff>
      <xdr:row>83</xdr:row>
      <xdr:rowOff>0</xdr:rowOff>
    </xdr:from>
    <xdr:to>
      <xdr:col>72</xdr:col>
      <xdr:colOff>352080</xdr:colOff>
      <xdr:row>83</xdr:row>
      <xdr:rowOff>199800</xdr:rowOff>
    </xdr:to>
    <xdr:pic>
      <xdr:nvPicPr>
        <xdr:cNvPr id="657" name="image716.png" descr=""/>
        <xdr:cNvPicPr/>
      </xdr:nvPicPr>
      <xdr:blipFill>
        <a:blip r:embed="rId658"/>
        <a:stretch/>
      </xdr:blipFill>
      <xdr:spPr>
        <a:xfrm>
          <a:off x="69156720" y="53597160"/>
          <a:ext cx="352080" cy="199800"/>
        </a:xfrm>
        <a:prstGeom prst="rect">
          <a:avLst/>
        </a:prstGeom>
        <a:noFill/>
        <a:ln w="0">
          <a:noFill/>
        </a:ln>
      </xdr:spPr>
    </xdr:pic>
    <xdr:clientData/>
  </xdr:twoCellAnchor>
  <xdr:twoCellAnchor editAs="oneCell">
    <xdr:from>
      <xdr:col>73</xdr:col>
      <xdr:colOff>0</xdr:colOff>
      <xdr:row>83</xdr:row>
      <xdr:rowOff>0</xdr:rowOff>
    </xdr:from>
    <xdr:to>
      <xdr:col>73</xdr:col>
      <xdr:colOff>352080</xdr:colOff>
      <xdr:row>83</xdr:row>
      <xdr:rowOff>199800</xdr:rowOff>
    </xdr:to>
    <xdr:pic>
      <xdr:nvPicPr>
        <xdr:cNvPr id="658" name="image661.png" descr=""/>
        <xdr:cNvPicPr/>
      </xdr:nvPicPr>
      <xdr:blipFill>
        <a:blip r:embed="rId659"/>
        <a:stretch/>
      </xdr:blipFill>
      <xdr:spPr>
        <a:xfrm>
          <a:off x="71323920" y="53597160"/>
          <a:ext cx="352080" cy="199800"/>
        </a:xfrm>
        <a:prstGeom prst="rect">
          <a:avLst/>
        </a:prstGeom>
        <a:noFill/>
        <a:ln w="0">
          <a:noFill/>
        </a:ln>
      </xdr:spPr>
    </xdr:pic>
    <xdr:clientData/>
  </xdr:twoCellAnchor>
  <xdr:twoCellAnchor editAs="oneCell">
    <xdr:from>
      <xdr:col>74</xdr:col>
      <xdr:colOff>0</xdr:colOff>
      <xdr:row>83</xdr:row>
      <xdr:rowOff>0</xdr:rowOff>
    </xdr:from>
    <xdr:to>
      <xdr:col>74</xdr:col>
      <xdr:colOff>352080</xdr:colOff>
      <xdr:row>83</xdr:row>
      <xdr:rowOff>199800</xdr:rowOff>
    </xdr:to>
    <xdr:pic>
      <xdr:nvPicPr>
        <xdr:cNvPr id="659" name="image625.png" descr=""/>
        <xdr:cNvPicPr/>
      </xdr:nvPicPr>
      <xdr:blipFill>
        <a:blip r:embed="rId660"/>
        <a:stretch/>
      </xdr:blipFill>
      <xdr:spPr>
        <a:xfrm>
          <a:off x="73491120" y="53597160"/>
          <a:ext cx="352080" cy="199800"/>
        </a:xfrm>
        <a:prstGeom prst="rect">
          <a:avLst/>
        </a:prstGeom>
        <a:noFill/>
        <a:ln w="0">
          <a:noFill/>
        </a:ln>
      </xdr:spPr>
    </xdr:pic>
    <xdr:clientData/>
  </xdr:twoCellAnchor>
  <xdr:twoCellAnchor editAs="oneCell">
    <xdr:from>
      <xdr:col>75</xdr:col>
      <xdr:colOff>0</xdr:colOff>
      <xdr:row>83</xdr:row>
      <xdr:rowOff>0</xdr:rowOff>
    </xdr:from>
    <xdr:to>
      <xdr:col>75</xdr:col>
      <xdr:colOff>352080</xdr:colOff>
      <xdr:row>83</xdr:row>
      <xdr:rowOff>199800</xdr:rowOff>
    </xdr:to>
    <xdr:pic>
      <xdr:nvPicPr>
        <xdr:cNvPr id="660" name="image631.png" descr=""/>
        <xdr:cNvPicPr/>
      </xdr:nvPicPr>
      <xdr:blipFill>
        <a:blip r:embed="rId661"/>
        <a:stretch/>
      </xdr:blipFill>
      <xdr:spPr>
        <a:xfrm>
          <a:off x="75658320" y="53597160"/>
          <a:ext cx="352080" cy="199800"/>
        </a:xfrm>
        <a:prstGeom prst="rect">
          <a:avLst/>
        </a:prstGeom>
        <a:noFill/>
        <a:ln w="0">
          <a:noFill/>
        </a:ln>
      </xdr:spPr>
    </xdr:pic>
    <xdr:clientData/>
  </xdr:twoCellAnchor>
  <xdr:twoCellAnchor editAs="oneCell">
    <xdr:from>
      <xdr:col>76</xdr:col>
      <xdr:colOff>0</xdr:colOff>
      <xdr:row>83</xdr:row>
      <xdr:rowOff>0</xdr:rowOff>
    </xdr:from>
    <xdr:to>
      <xdr:col>76</xdr:col>
      <xdr:colOff>352080</xdr:colOff>
      <xdr:row>83</xdr:row>
      <xdr:rowOff>199800</xdr:rowOff>
    </xdr:to>
    <xdr:pic>
      <xdr:nvPicPr>
        <xdr:cNvPr id="661" name="image673.png" descr=""/>
        <xdr:cNvPicPr/>
      </xdr:nvPicPr>
      <xdr:blipFill>
        <a:blip r:embed="rId662"/>
        <a:stretch/>
      </xdr:blipFill>
      <xdr:spPr>
        <a:xfrm>
          <a:off x="77825520" y="53597160"/>
          <a:ext cx="352080" cy="199800"/>
        </a:xfrm>
        <a:prstGeom prst="rect">
          <a:avLst/>
        </a:prstGeom>
        <a:noFill/>
        <a:ln w="0">
          <a:noFill/>
        </a:ln>
      </xdr:spPr>
    </xdr:pic>
    <xdr:clientData/>
  </xdr:twoCellAnchor>
  <xdr:twoCellAnchor editAs="oneCell">
    <xdr:from>
      <xdr:col>77</xdr:col>
      <xdr:colOff>0</xdr:colOff>
      <xdr:row>83</xdr:row>
      <xdr:rowOff>0</xdr:rowOff>
    </xdr:from>
    <xdr:to>
      <xdr:col>77</xdr:col>
      <xdr:colOff>352080</xdr:colOff>
      <xdr:row>83</xdr:row>
      <xdr:rowOff>199800</xdr:rowOff>
    </xdr:to>
    <xdr:pic>
      <xdr:nvPicPr>
        <xdr:cNvPr id="662" name="image633.png" descr=""/>
        <xdr:cNvPicPr/>
      </xdr:nvPicPr>
      <xdr:blipFill>
        <a:blip r:embed="rId663"/>
        <a:stretch/>
      </xdr:blipFill>
      <xdr:spPr>
        <a:xfrm>
          <a:off x="79992720" y="53597160"/>
          <a:ext cx="352080" cy="199800"/>
        </a:xfrm>
        <a:prstGeom prst="rect">
          <a:avLst/>
        </a:prstGeom>
        <a:noFill/>
        <a:ln w="0">
          <a:noFill/>
        </a:ln>
      </xdr:spPr>
    </xdr:pic>
    <xdr:clientData/>
  </xdr:twoCellAnchor>
  <xdr:twoCellAnchor editAs="oneCell">
    <xdr:from>
      <xdr:col>78</xdr:col>
      <xdr:colOff>0</xdr:colOff>
      <xdr:row>83</xdr:row>
      <xdr:rowOff>0</xdr:rowOff>
    </xdr:from>
    <xdr:to>
      <xdr:col>78</xdr:col>
      <xdr:colOff>352080</xdr:colOff>
      <xdr:row>83</xdr:row>
      <xdr:rowOff>199800</xdr:rowOff>
    </xdr:to>
    <xdr:pic>
      <xdr:nvPicPr>
        <xdr:cNvPr id="663" name="image680.png" descr=""/>
        <xdr:cNvPicPr/>
      </xdr:nvPicPr>
      <xdr:blipFill>
        <a:blip r:embed="rId664"/>
        <a:stretch/>
      </xdr:blipFill>
      <xdr:spPr>
        <a:xfrm>
          <a:off x="82160280" y="53597160"/>
          <a:ext cx="352080" cy="199800"/>
        </a:xfrm>
        <a:prstGeom prst="rect">
          <a:avLst/>
        </a:prstGeom>
        <a:noFill/>
        <a:ln w="0">
          <a:noFill/>
        </a:ln>
      </xdr:spPr>
    </xdr:pic>
    <xdr:clientData/>
  </xdr:twoCellAnchor>
  <xdr:twoCellAnchor editAs="oneCell">
    <xdr:from>
      <xdr:col>79</xdr:col>
      <xdr:colOff>0</xdr:colOff>
      <xdr:row>83</xdr:row>
      <xdr:rowOff>0</xdr:rowOff>
    </xdr:from>
    <xdr:to>
      <xdr:col>79</xdr:col>
      <xdr:colOff>352080</xdr:colOff>
      <xdr:row>83</xdr:row>
      <xdr:rowOff>199800</xdr:rowOff>
    </xdr:to>
    <xdr:pic>
      <xdr:nvPicPr>
        <xdr:cNvPr id="664" name="image632.png" descr=""/>
        <xdr:cNvPicPr/>
      </xdr:nvPicPr>
      <xdr:blipFill>
        <a:blip r:embed="rId665"/>
        <a:stretch/>
      </xdr:blipFill>
      <xdr:spPr>
        <a:xfrm>
          <a:off x="84327480" y="53597160"/>
          <a:ext cx="352080" cy="199800"/>
        </a:xfrm>
        <a:prstGeom prst="rect">
          <a:avLst/>
        </a:prstGeom>
        <a:noFill/>
        <a:ln w="0">
          <a:noFill/>
        </a:ln>
      </xdr:spPr>
    </xdr:pic>
    <xdr:clientData/>
  </xdr:twoCellAnchor>
  <xdr:twoCellAnchor editAs="oneCell">
    <xdr:from>
      <xdr:col>72</xdr:col>
      <xdr:colOff>0</xdr:colOff>
      <xdr:row>84</xdr:row>
      <xdr:rowOff>0</xdr:rowOff>
    </xdr:from>
    <xdr:to>
      <xdr:col>72</xdr:col>
      <xdr:colOff>304560</xdr:colOff>
      <xdr:row>84</xdr:row>
      <xdr:rowOff>199800</xdr:rowOff>
    </xdr:to>
    <xdr:pic>
      <xdr:nvPicPr>
        <xdr:cNvPr id="665" name="image623.png" descr=""/>
        <xdr:cNvPicPr/>
      </xdr:nvPicPr>
      <xdr:blipFill>
        <a:blip r:embed="rId666"/>
        <a:stretch/>
      </xdr:blipFill>
      <xdr:spPr>
        <a:xfrm>
          <a:off x="69156720" y="53883000"/>
          <a:ext cx="304560" cy="199800"/>
        </a:xfrm>
        <a:prstGeom prst="rect">
          <a:avLst/>
        </a:prstGeom>
        <a:noFill/>
        <a:ln w="0">
          <a:noFill/>
        </a:ln>
      </xdr:spPr>
    </xdr:pic>
    <xdr:clientData/>
  </xdr:twoCellAnchor>
  <xdr:twoCellAnchor editAs="oneCell">
    <xdr:from>
      <xdr:col>73</xdr:col>
      <xdr:colOff>0</xdr:colOff>
      <xdr:row>84</xdr:row>
      <xdr:rowOff>0</xdr:rowOff>
    </xdr:from>
    <xdr:to>
      <xdr:col>73</xdr:col>
      <xdr:colOff>304560</xdr:colOff>
      <xdr:row>84</xdr:row>
      <xdr:rowOff>199800</xdr:rowOff>
    </xdr:to>
    <xdr:pic>
      <xdr:nvPicPr>
        <xdr:cNvPr id="666" name="image636.png" descr=""/>
        <xdr:cNvPicPr/>
      </xdr:nvPicPr>
      <xdr:blipFill>
        <a:blip r:embed="rId667"/>
        <a:stretch/>
      </xdr:blipFill>
      <xdr:spPr>
        <a:xfrm>
          <a:off x="71323920" y="53883000"/>
          <a:ext cx="304560" cy="199800"/>
        </a:xfrm>
        <a:prstGeom prst="rect">
          <a:avLst/>
        </a:prstGeom>
        <a:noFill/>
        <a:ln w="0">
          <a:noFill/>
        </a:ln>
      </xdr:spPr>
    </xdr:pic>
    <xdr:clientData/>
  </xdr:twoCellAnchor>
  <xdr:twoCellAnchor editAs="oneCell">
    <xdr:from>
      <xdr:col>74</xdr:col>
      <xdr:colOff>0</xdr:colOff>
      <xdr:row>84</xdr:row>
      <xdr:rowOff>0</xdr:rowOff>
    </xdr:from>
    <xdr:to>
      <xdr:col>74</xdr:col>
      <xdr:colOff>304560</xdr:colOff>
      <xdr:row>84</xdr:row>
      <xdr:rowOff>199800</xdr:rowOff>
    </xdr:to>
    <xdr:pic>
      <xdr:nvPicPr>
        <xdr:cNvPr id="667" name="image626.png" descr=""/>
        <xdr:cNvPicPr/>
      </xdr:nvPicPr>
      <xdr:blipFill>
        <a:blip r:embed="rId668"/>
        <a:stretch/>
      </xdr:blipFill>
      <xdr:spPr>
        <a:xfrm>
          <a:off x="73491120" y="53883000"/>
          <a:ext cx="304560" cy="199800"/>
        </a:xfrm>
        <a:prstGeom prst="rect">
          <a:avLst/>
        </a:prstGeom>
        <a:noFill/>
        <a:ln w="0">
          <a:noFill/>
        </a:ln>
      </xdr:spPr>
    </xdr:pic>
    <xdr:clientData/>
  </xdr:twoCellAnchor>
  <xdr:twoCellAnchor editAs="oneCell">
    <xdr:from>
      <xdr:col>75</xdr:col>
      <xdr:colOff>0</xdr:colOff>
      <xdr:row>84</xdr:row>
      <xdr:rowOff>0</xdr:rowOff>
    </xdr:from>
    <xdr:to>
      <xdr:col>75</xdr:col>
      <xdr:colOff>304560</xdr:colOff>
      <xdr:row>84</xdr:row>
      <xdr:rowOff>199800</xdr:rowOff>
    </xdr:to>
    <xdr:pic>
      <xdr:nvPicPr>
        <xdr:cNvPr id="668" name="image704.png" descr=""/>
        <xdr:cNvPicPr/>
      </xdr:nvPicPr>
      <xdr:blipFill>
        <a:blip r:embed="rId669"/>
        <a:stretch/>
      </xdr:blipFill>
      <xdr:spPr>
        <a:xfrm>
          <a:off x="75658320" y="53883000"/>
          <a:ext cx="304560" cy="199800"/>
        </a:xfrm>
        <a:prstGeom prst="rect">
          <a:avLst/>
        </a:prstGeom>
        <a:noFill/>
        <a:ln w="0">
          <a:noFill/>
        </a:ln>
      </xdr:spPr>
    </xdr:pic>
    <xdr:clientData/>
  </xdr:twoCellAnchor>
  <xdr:twoCellAnchor editAs="oneCell">
    <xdr:from>
      <xdr:col>76</xdr:col>
      <xdr:colOff>0</xdr:colOff>
      <xdr:row>84</xdr:row>
      <xdr:rowOff>0</xdr:rowOff>
    </xdr:from>
    <xdr:to>
      <xdr:col>76</xdr:col>
      <xdr:colOff>304560</xdr:colOff>
      <xdr:row>84</xdr:row>
      <xdr:rowOff>199800</xdr:rowOff>
    </xdr:to>
    <xdr:pic>
      <xdr:nvPicPr>
        <xdr:cNvPr id="669" name="image637.png" descr=""/>
        <xdr:cNvPicPr/>
      </xdr:nvPicPr>
      <xdr:blipFill>
        <a:blip r:embed="rId670"/>
        <a:stretch/>
      </xdr:blipFill>
      <xdr:spPr>
        <a:xfrm>
          <a:off x="77825520" y="53883000"/>
          <a:ext cx="304560" cy="199800"/>
        </a:xfrm>
        <a:prstGeom prst="rect">
          <a:avLst/>
        </a:prstGeom>
        <a:noFill/>
        <a:ln w="0">
          <a:noFill/>
        </a:ln>
      </xdr:spPr>
    </xdr:pic>
    <xdr:clientData/>
  </xdr:twoCellAnchor>
  <xdr:twoCellAnchor editAs="oneCell">
    <xdr:from>
      <xdr:col>77</xdr:col>
      <xdr:colOff>0</xdr:colOff>
      <xdr:row>84</xdr:row>
      <xdr:rowOff>0</xdr:rowOff>
    </xdr:from>
    <xdr:to>
      <xdr:col>77</xdr:col>
      <xdr:colOff>304560</xdr:colOff>
      <xdr:row>84</xdr:row>
      <xdr:rowOff>199800</xdr:rowOff>
    </xdr:to>
    <xdr:pic>
      <xdr:nvPicPr>
        <xdr:cNvPr id="670" name="image690.png" descr=""/>
        <xdr:cNvPicPr/>
      </xdr:nvPicPr>
      <xdr:blipFill>
        <a:blip r:embed="rId671"/>
        <a:stretch/>
      </xdr:blipFill>
      <xdr:spPr>
        <a:xfrm>
          <a:off x="79992720" y="53883000"/>
          <a:ext cx="304560" cy="199800"/>
        </a:xfrm>
        <a:prstGeom prst="rect">
          <a:avLst/>
        </a:prstGeom>
        <a:noFill/>
        <a:ln w="0">
          <a:noFill/>
        </a:ln>
      </xdr:spPr>
    </xdr:pic>
    <xdr:clientData/>
  </xdr:twoCellAnchor>
  <xdr:twoCellAnchor editAs="oneCell">
    <xdr:from>
      <xdr:col>78</xdr:col>
      <xdr:colOff>0</xdr:colOff>
      <xdr:row>84</xdr:row>
      <xdr:rowOff>0</xdr:rowOff>
    </xdr:from>
    <xdr:to>
      <xdr:col>78</xdr:col>
      <xdr:colOff>304560</xdr:colOff>
      <xdr:row>84</xdr:row>
      <xdr:rowOff>199800</xdr:rowOff>
    </xdr:to>
    <xdr:pic>
      <xdr:nvPicPr>
        <xdr:cNvPr id="671" name="image693.png" descr=""/>
        <xdr:cNvPicPr/>
      </xdr:nvPicPr>
      <xdr:blipFill>
        <a:blip r:embed="rId672"/>
        <a:stretch/>
      </xdr:blipFill>
      <xdr:spPr>
        <a:xfrm>
          <a:off x="82160280" y="53883000"/>
          <a:ext cx="304560" cy="199800"/>
        </a:xfrm>
        <a:prstGeom prst="rect">
          <a:avLst/>
        </a:prstGeom>
        <a:noFill/>
        <a:ln w="0">
          <a:noFill/>
        </a:ln>
      </xdr:spPr>
    </xdr:pic>
    <xdr:clientData/>
  </xdr:twoCellAnchor>
  <xdr:twoCellAnchor editAs="oneCell">
    <xdr:from>
      <xdr:col>79</xdr:col>
      <xdr:colOff>0</xdr:colOff>
      <xdr:row>84</xdr:row>
      <xdr:rowOff>0</xdr:rowOff>
    </xdr:from>
    <xdr:to>
      <xdr:col>79</xdr:col>
      <xdr:colOff>304560</xdr:colOff>
      <xdr:row>84</xdr:row>
      <xdr:rowOff>199800</xdr:rowOff>
    </xdr:to>
    <xdr:pic>
      <xdr:nvPicPr>
        <xdr:cNvPr id="672" name="image679.png" descr=""/>
        <xdr:cNvPicPr/>
      </xdr:nvPicPr>
      <xdr:blipFill>
        <a:blip r:embed="rId673"/>
        <a:stretch/>
      </xdr:blipFill>
      <xdr:spPr>
        <a:xfrm>
          <a:off x="84327480" y="53883000"/>
          <a:ext cx="304560" cy="199800"/>
        </a:xfrm>
        <a:prstGeom prst="rect">
          <a:avLst/>
        </a:prstGeom>
        <a:noFill/>
        <a:ln w="0">
          <a:noFill/>
        </a:ln>
      </xdr:spPr>
    </xdr:pic>
    <xdr:clientData/>
  </xdr:twoCellAnchor>
  <xdr:twoCellAnchor editAs="oneCell">
    <xdr:from>
      <xdr:col>72</xdr:col>
      <xdr:colOff>0</xdr:colOff>
      <xdr:row>85</xdr:row>
      <xdr:rowOff>0</xdr:rowOff>
    </xdr:from>
    <xdr:to>
      <xdr:col>72</xdr:col>
      <xdr:colOff>304560</xdr:colOff>
      <xdr:row>85</xdr:row>
      <xdr:rowOff>199800</xdr:rowOff>
    </xdr:to>
    <xdr:pic>
      <xdr:nvPicPr>
        <xdr:cNvPr id="673" name="image646.png" descr=""/>
        <xdr:cNvPicPr/>
      </xdr:nvPicPr>
      <xdr:blipFill>
        <a:blip r:embed="rId674"/>
        <a:stretch/>
      </xdr:blipFill>
      <xdr:spPr>
        <a:xfrm>
          <a:off x="69156720" y="54168840"/>
          <a:ext cx="304560" cy="199800"/>
        </a:xfrm>
        <a:prstGeom prst="rect">
          <a:avLst/>
        </a:prstGeom>
        <a:noFill/>
        <a:ln w="0">
          <a:noFill/>
        </a:ln>
      </xdr:spPr>
    </xdr:pic>
    <xdr:clientData/>
  </xdr:twoCellAnchor>
  <xdr:twoCellAnchor editAs="oneCell">
    <xdr:from>
      <xdr:col>73</xdr:col>
      <xdr:colOff>0</xdr:colOff>
      <xdr:row>85</xdr:row>
      <xdr:rowOff>0</xdr:rowOff>
    </xdr:from>
    <xdr:to>
      <xdr:col>73</xdr:col>
      <xdr:colOff>304560</xdr:colOff>
      <xdr:row>85</xdr:row>
      <xdr:rowOff>199800</xdr:rowOff>
    </xdr:to>
    <xdr:pic>
      <xdr:nvPicPr>
        <xdr:cNvPr id="674" name="image641.png" descr=""/>
        <xdr:cNvPicPr/>
      </xdr:nvPicPr>
      <xdr:blipFill>
        <a:blip r:embed="rId675"/>
        <a:stretch/>
      </xdr:blipFill>
      <xdr:spPr>
        <a:xfrm>
          <a:off x="71323920" y="54168840"/>
          <a:ext cx="304560" cy="199800"/>
        </a:xfrm>
        <a:prstGeom prst="rect">
          <a:avLst/>
        </a:prstGeom>
        <a:noFill/>
        <a:ln w="0">
          <a:noFill/>
        </a:ln>
      </xdr:spPr>
    </xdr:pic>
    <xdr:clientData/>
  </xdr:twoCellAnchor>
  <xdr:twoCellAnchor editAs="oneCell">
    <xdr:from>
      <xdr:col>74</xdr:col>
      <xdr:colOff>0</xdr:colOff>
      <xdr:row>85</xdr:row>
      <xdr:rowOff>0</xdr:rowOff>
    </xdr:from>
    <xdr:to>
      <xdr:col>74</xdr:col>
      <xdr:colOff>304560</xdr:colOff>
      <xdr:row>85</xdr:row>
      <xdr:rowOff>199800</xdr:rowOff>
    </xdr:to>
    <xdr:pic>
      <xdr:nvPicPr>
        <xdr:cNvPr id="675" name="image720.png" descr=""/>
        <xdr:cNvPicPr/>
      </xdr:nvPicPr>
      <xdr:blipFill>
        <a:blip r:embed="rId676"/>
        <a:stretch/>
      </xdr:blipFill>
      <xdr:spPr>
        <a:xfrm>
          <a:off x="73491120" y="54168840"/>
          <a:ext cx="304560" cy="199800"/>
        </a:xfrm>
        <a:prstGeom prst="rect">
          <a:avLst/>
        </a:prstGeom>
        <a:noFill/>
        <a:ln w="0">
          <a:noFill/>
        </a:ln>
      </xdr:spPr>
    </xdr:pic>
    <xdr:clientData/>
  </xdr:twoCellAnchor>
  <xdr:twoCellAnchor editAs="oneCell">
    <xdr:from>
      <xdr:col>75</xdr:col>
      <xdr:colOff>0</xdr:colOff>
      <xdr:row>85</xdr:row>
      <xdr:rowOff>0</xdr:rowOff>
    </xdr:from>
    <xdr:to>
      <xdr:col>75</xdr:col>
      <xdr:colOff>304560</xdr:colOff>
      <xdr:row>85</xdr:row>
      <xdr:rowOff>199800</xdr:rowOff>
    </xdr:to>
    <xdr:pic>
      <xdr:nvPicPr>
        <xdr:cNvPr id="676" name="image694.png" descr=""/>
        <xdr:cNvPicPr/>
      </xdr:nvPicPr>
      <xdr:blipFill>
        <a:blip r:embed="rId677"/>
        <a:stretch/>
      </xdr:blipFill>
      <xdr:spPr>
        <a:xfrm>
          <a:off x="75658320" y="54168840"/>
          <a:ext cx="304560" cy="199800"/>
        </a:xfrm>
        <a:prstGeom prst="rect">
          <a:avLst/>
        </a:prstGeom>
        <a:noFill/>
        <a:ln w="0">
          <a:noFill/>
        </a:ln>
      </xdr:spPr>
    </xdr:pic>
    <xdr:clientData/>
  </xdr:twoCellAnchor>
  <xdr:twoCellAnchor editAs="oneCell">
    <xdr:from>
      <xdr:col>76</xdr:col>
      <xdr:colOff>0</xdr:colOff>
      <xdr:row>85</xdr:row>
      <xdr:rowOff>0</xdr:rowOff>
    </xdr:from>
    <xdr:to>
      <xdr:col>76</xdr:col>
      <xdr:colOff>304560</xdr:colOff>
      <xdr:row>85</xdr:row>
      <xdr:rowOff>199800</xdr:rowOff>
    </xdr:to>
    <xdr:pic>
      <xdr:nvPicPr>
        <xdr:cNvPr id="677" name="image738.png" descr=""/>
        <xdr:cNvPicPr/>
      </xdr:nvPicPr>
      <xdr:blipFill>
        <a:blip r:embed="rId678"/>
        <a:stretch/>
      </xdr:blipFill>
      <xdr:spPr>
        <a:xfrm>
          <a:off x="77825520" y="54168840"/>
          <a:ext cx="304560" cy="199800"/>
        </a:xfrm>
        <a:prstGeom prst="rect">
          <a:avLst/>
        </a:prstGeom>
        <a:noFill/>
        <a:ln w="0">
          <a:noFill/>
        </a:ln>
      </xdr:spPr>
    </xdr:pic>
    <xdr:clientData/>
  </xdr:twoCellAnchor>
  <xdr:twoCellAnchor editAs="oneCell">
    <xdr:from>
      <xdr:col>77</xdr:col>
      <xdr:colOff>0</xdr:colOff>
      <xdr:row>85</xdr:row>
      <xdr:rowOff>0</xdr:rowOff>
    </xdr:from>
    <xdr:to>
      <xdr:col>77</xdr:col>
      <xdr:colOff>304560</xdr:colOff>
      <xdr:row>85</xdr:row>
      <xdr:rowOff>199800</xdr:rowOff>
    </xdr:to>
    <xdr:pic>
      <xdr:nvPicPr>
        <xdr:cNvPr id="678" name="image659.png" descr=""/>
        <xdr:cNvPicPr/>
      </xdr:nvPicPr>
      <xdr:blipFill>
        <a:blip r:embed="rId679"/>
        <a:stretch/>
      </xdr:blipFill>
      <xdr:spPr>
        <a:xfrm>
          <a:off x="79992720" y="54168840"/>
          <a:ext cx="304560" cy="199800"/>
        </a:xfrm>
        <a:prstGeom prst="rect">
          <a:avLst/>
        </a:prstGeom>
        <a:noFill/>
        <a:ln w="0">
          <a:noFill/>
        </a:ln>
      </xdr:spPr>
    </xdr:pic>
    <xdr:clientData/>
  </xdr:twoCellAnchor>
  <xdr:twoCellAnchor editAs="oneCell">
    <xdr:from>
      <xdr:col>78</xdr:col>
      <xdr:colOff>0</xdr:colOff>
      <xdr:row>85</xdr:row>
      <xdr:rowOff>0</xdr:rowOff>
    </xdr:from>
    <xdr:to>
      <xdr:col>78</xdr:col>
      <xdr:colOff>304560</xdr:colOff>
      <xdr:row>85</xdr:row>
      <xdr:rowOff>199800</xdr:rowOff>
    </xdr:to>
    <xdr:pic>
      <xdr:nvPicPr>
        <xdr:cNvPr id="679" name="image753.png" descr=""/>
        <xdr:cNvPicPr/>
      </xdr:nvPicPr>
      <xdr:blipFill>
        <a:blip r:embed="rId680"/>
        <a:stretch/>
      </xdr:blipFill>
      <xdr:spPr>
        <a:xfrm>
          <a:off x="82160280" y="54168840"/>
          <a:ext cx="304560" cy="199800"/>
        </a:xfrm>
        <a:prstGeom prst="rect">
          <a:avLst/>
        </a:prstGeom>
        <a:noFill/>
        <a:ln w="0">
          <a:noFill/>
        </a:ln>
      </xdr:spPr>
    </xdr:pic>
    <xdr:clientData/>
  </xdr:twoCellAnchor>
  <xdr:twoCellAnchor editAs="oneCell">
    <xdr:from>
      <xdr:col>79</xdr:col>
      <xdr:colOff>0</xdr:colOff>
      <xdr:row>85</xdr:row>
      <xdr:rowOff>0</xdr:rowOff>
    </xdr:from>
    <xdr:to>
      <xdr:col>79</xdr:col>
      <xdr:colOff>304560</xdr:colOff>
      <xdr:row>85</xdr:row>
      <xdr:rowOff>199800</xdr:rowOff>
    </xdr:to>
    <xdr:pic>
      <xdr:nvPicPr>
        <xdr:cNvPr id="680" name="image655.png" descr=""/>
        <xdr:cNvPicPr/>
      </xdr:nvPicPr>
      <xdr:blipFill>
        <a:blip r:embed="rId681"/>
        <a:stretch/>
      </xdr:blipFill>
      <xdr:spPr>
        <a:xfrm>
          <a:off x="84327480" y="54168840"/>
          <a:ext cx="304560" cy="199800"/>
        </a:xfrm>
        <a:prstGeom prst="rect">
          <a:avLst/>
        </a:prstGeom>
        <a:noFill/>
        <a:ln w="0">
          <a:noFill/>
        </a:ln>
      </xdr:spPr>
    </xdr:pic>
    <xdr:clientData/>
  </xdr:twoCellAnchor>
  <xdr:twoCellAnchor editAs="oneCell">
    <xdr:from>
      <xdr:col>72</xdr:col>
      <xdr:colOff>0</xdr:colOff>
      <xdr:row>86</xdr:row>
      <xdr:rowOff>0</xdr:rowOff>
    </xdr:from>
    <xdr:to>
      <xdr:col>72</xdr:col>
      <xdr:colOff>361440</xdr:colOff>
      <xdr:row>86</xdr:row>
      <xdr:rowOff>199800</xdr:rowOff>
    </xdr:to>
    <xdr:pic>
      <xdr:nvPicPr>
        <xdr:cNvPr id="681" name="image664.png" descr=""/>
        <xdr:cNvPicPr/>
      </xdr:nvPicPr>
      <xdr:blipFill>
        <a:blip r:embed="rId682"/>
        <a:stretch/>
      </xdr:blipFill>
      <xdr:spPr>
        <a:xfrm>
          <a:off x="69156720" y="54454320"/>
          <a:ext cx="361440" cy="199800"/>
        </a:xfrm>
        <a:prstGeom prst="rect">
          <a:avLst/>
        </a:prstGeom>
        <a:noFill/>
        <a:ln w="0">
          <a:noFill/>
        </a:ln>
      </xdr:spPr>
    </xdr:pic>
    <xdr:clientData/>
  </xdr:twoCellAnchor>
  <xdr:twoCellAnchor editAs="oneCell">
    <xdr:from>
      <xdr:col>73</xdr:col>
      <xdr:colOff>0</xdr:colOff>
      <xdr:row>86</xdr:row>
      <xdr:rowOff>0</xdr:rowOff>
    </xdr:from>
    <xdr:to>
      <xdr:col>73</xdr:col>
      <xdr:colOff>361440</xdr:colOff>
      <xdr:row>86</xdr:row>
      <xdr:rowOff>199800</xdr:rowOff>
    </xdr:to>
    <xdr:pic>
      <xdr:nvPicPr>
        <xdr:cNvPr id="682" name="image699.png" descr=""/>
        <xdr:cNvPicPr/>
      </xdr:nvPicPr>
      <xdr:blipFill>
        <a:blip r:embed="rId683"/>
        <a:stretch/>
      </xdr:blipFill>
      <xdr:spPr>
        <a:xfrm>
          <a:off x="71323920" y="54454320"/>
          <a:ext cx="361440" cy="199800"/>
        </a:xfrm>
        <a:prstGeom prst="rect">
          <a:avLst/>
        </a:prstGeom>
        <a:noFill/>
        <a:ln w="0">
          <a:noFill/>
        </a:ln>
      </xdr:spPr>
    </xdr:pic>
    <xdr:clientData/>
  </xdr:twoCellAnchor>
  <xdr:twoCellAnchor editAs="oneCell">
    <xdr:from>
      <xdr:col>74</xdr:col>
      <xdr:colOff>0</xdr:colOff>
      <xdr:row>86</xdr:row>
      <xdr:rowOff>0</xdr:rowOff>
    </xdr:from>
    <xdr:to>
      <xdr:col>74</xdr:col>
      <xdr:colOff>361440</xdr:colOff>
      <xdr:row>86</xdr:row>
      <xdr:rowOff>199800</xdr:rowOff>
    </xdr:to>
    <xdr:pic>
      <xdr:nvPicPr>
        <xdr:cNvPr id="683" name="image692.png" descr=""/>
        <xdr:cNvPicPr/>
      </xdr:nvPicPr>
      <xdr:blipFill>
        <a:blip r:embed="rId684"/>
        <a:stretch/>
      </xdr:blipFill>
      <xdr:spPr>
        <a:xfrm>
          <a:off x="73491120" y="54454320"/>
          <a:ext cx="361440" cy="199800"/>
        </a:xfrm>
        <a:prstGeom prst="rect">
          <a:avLst/>
        </a:prstGeom>
        <a:noFill/>
        <a:ln w="0">
          <a:noFill/>
        </a:ln>
      </xdr:spPr>
    </xdr:pic>
    <xdr:clientData/>
  </xdr:twoCellAnchor>
  <xdr:twoCellAnchor editAs="oneCell">
    <xdr:from>
      <xdr:col>75</xdr:col>
      <xdr:colOff>0</xdr:colOff>
      <xdr:row>86</xdr:row>
      <xdr:rowOff>0</xdr:rowOff>
    </xdr:from>
    <xdr:to>
      <xdr:col>75</xdr:col>
      <xdr:colOff>361440</xdr:colOff>
      <xdr:row>86</xdr:row>
      <xdr:rowOff>199800</xdr:rowOff>
    </xdr:to>
    <xdr:pic>
      <xdr:nvPicPr>
        <xdr:cNvPr id="684" name="image684.png" descr=""/>
        <xdr:cNvPicPr/>
      </xdr:nvPicPr>
      <xdr:blipFill>
        <a:blip r:embed="rId685"/>
        <a:stretch/>
      </xdr:blipFill>
      <xdr:spPr>
        <a:xfrm>
          <a:off x="75658320" y="54454320"/>
          <a:ext cx="361440" cy="199800"/>
        </a:xfrm>
        <a:prstGeom prst="rect">
          <a:avLst/>
        </a:prstGeom>
        <a:noFill/>
        <a:ln w="0">
          <a:noFill/>
        </a:ln>
      </xdr:spPr>
    </xdr:pic>
    <xdr:clientData/>
  </xdr:twoCellAnchor>
  <xdr:twoCellAnchor editAs="oneCell">
    <xdr:from>
      <xdr:col>76</xdr:col>
      <xdr:colOff>0</xdr:colOff>
      <xdr:row>86</xdr:row>
      <xdr:rowOff>0</xdr:rowOff>
    </xdr:from>
    <xdr:to>
      <xdr:col>76</xdr:col>
      <xdr:colOff>361440</xdr:colOff>
      <xdr:row>86</xdr:row>
      <xdr:rowOff>199800</xdr:rowOff>
    </xdr:to>
    <xdr:pic>
      <xdr:nvPicPr>
        <xdr:cNvPr id="685" name="image695.png" descr=""/>
        <xdr:cNvPicPr/>
      </xdr:nvPicPr>
      <xdr:blipFill>
        <a:blip r:embed="rId686"/>
        <a:stretch/>
      </xdr:blipFill>
      <xdr:spPr>
        <a:xfrm>
          <a:off x="77825520" y="54454320"/>
          <a:ext cx="361440" cy="199800"/>
        </a:xfrm>
        <a:prstGeom prst="rect">
          <a:avLst/>
        </a:prstGeom>
        <a:noFill/>
        <a:ln w="0">
          <a:noFill/>
        </a:ln>
      </xdr:spPr>
    </xdr:pic>
    <xdr:clientData/>
  </xdr:twoCellAnchor>
  <xdr:twoCellAnchor editAs="oneCell">
    <xdr:from>
      <xdr:col>77</xdr:col>
      <xdr:colOff>0</xdr:colOff>
      <xdr:row>86</xdr:row>
      <xdr:rowOff>0</xdr:rowOff>
    </xdr:from>
    <xdr:to>
      <xdr:col>77</xdr:col>
      <xdr:colOff>361440</xdr:colOff>
      <xdr:row>86</xdr:row>
      <xdr:rowOff>199800</xdr:rowOff>
    </xdr:to>
    <xdr:pic>
      <xdr:nvPicPr>
        <xdr:cNvPr id="686" name="image652.png" descr=""/>
        <xdr:cNvPicPr/>
      </xdr:nvPicPr>
      <xdr:blipFill>
        <a:blip r:embed="rId687"/>
        <a:stretch/>
      </xdr:blipFill>
      <xdr:spPr>
        <a:xfrm>
          <a:off x="79992720" y="54454320"/>
          <a:ext cx="361440" cy="199800"/>
        </a:xfrm>
        <a:prstGeom prst="rect">
          <a:avLst/>
        </a:prstGeom>
        <a:noFill/>
        <a:ln w="0">
          <a:noFill/>
        </a:ln>
      </xdr:spPr>
    </xdr:pic>
    <xdr:clientData/>
  </xdr:twoCellAnchor>
  <xdr:twoCellAnchor editAs="oneCell">
    <xdr:from>
      <xdr:col>78</xdr:col>
      <xdr:colOff>0</xdr:colOff>
      <xdr:row>86</xdr:row>
      <xdr:rowOff>0</xdr:rowOff>
    </xdr:from>
    <xdr:to>
      <xdr:col>78</xdr:col>
      <xdr:colOff>361440</xdr:colOff>
      <xdr:row>86</xdr:row>
      <xdr:rowOff>199800</xdr:rowOff>
    </xdr:to>
    <xdr:pic>
      <xdr:nvPicPr>
        <xdr:cNvPr id="687" name="image809.png" descr=""/>
        <xdr:cNvPicPr/>
      </xdr:nvPicPr>
      <xdr:blipFill>
        <a:blip r:embed="rId688"/>
        <a:stretch/>
      </xdr:blipFill>
      <xdr:spPr>
        <a:xfrm>
          <a:off x="82160280" y="54454320"/>
          <a:ext cx="361440" cy="199800"/>
        </a:xfrm>
        <a:prstGeom prst="rect">
          <a:avLst/>
        </a:prstGeom>
        <a:noFill/>
        <a:ln w="0">
          <a:noFill/>
        </a:ln>
      </xdr:spPr>
    </xdr:pic>
    <xdr:clientData/>
  </xdr:twoCellAnchor>
  <xdr:twoCellAnchor editAs="oneCell">
    <xdr:from>
      <xdr:col>79</xdr:col>
      <xdr:colOff>0</xdr:colOff>
      <xdr:row>86</xdr:row>
      <xdr:rowOff>0</xdr:rowOff>
    </xdr:from>
    <xdr:to>
      <xdr:col>79</xdr:col>
      <xdr:colOff>361440</xdr:colOff>
      <xdr:row>86</xdr:row>
      <xdr:rowOff>199800</xdr:rowOff>
    </xdr:to>
    <xdr:pic>
      <xdr:nvPicPr>
        <xdr:cNvPr id="688" name="image650.png" descr=""/>
        <xdr:cNvPicPr/>
      </xdr:nvPicPr>
      <xdr:blipFill>
        <a:blip r:embed="rId689"/>
        <a:stretch/>
      </xdr:blipFill>
      <xdr:spPr>
        <a:xfrm>
          <a:off x="84327480" y="54454320"/>
          <a:ext cx="361440" cy="199800"/>
        </a:xfrm>
        <a:prstGeom prst="rect">
          <a:avLst/>
        </a:prstGeom>
        <a:noFill/>
        <a:ln w="0">
          <a:noFill/>
        </a:ln>
      </xdr:spPr>
    </xdr:pic>
    <xdr:clientData/>
  </xdr:twoCellAnchor>
  <xdr:twoCellAnchor editAs="oneCell">
    <xdr:from>
      <xdr:col>72</xdr:col>
      <xdr:colOff>0</xdr:colOff>
      <xdr:row>87</xdr:row>
      <xdr:rowOff>0</xdr:rowOff>
    </xdr:from>
    <xdr:to>
      <xdr:col>72</xdr:col>
      <xdr:colOff>371160</xdr:colOff>
      <xdr:row>87</xdr:row>
      <xdr:rowOff>199800</xdr:rowOff>
    </xdr:to>
    <xdr:pic>
      <xdr:nvPicPr>
        <xdr:cNvPr id="689" name="image714.png" descr=""/>
        <xdr:cNvPicPr/>
      </xdr:nvPicPr>
      <xdr:blipFill>
        <a:blip r:embed="rId690"/>
        <a:stretch/>
      </xdr:blipFill>
      <xdr:spPr>
        <a:xfrm>
          <a:off x="69156720" y="54740160"/>
          <a:ext cx="371160" cy="199800"/>
        </a:xfrm>
        <a:prstGeom prst="rect">
          <a:avLst/>
        </a:prstGeom>
        <a:noFill/>
        <a:ln w="0">
          <a:noFill/>
        </a:ln>
      </xdr:spPr>
    </xdr:pic>
    <xdr:clientData/>
  </xdr:twoCellAnchor>
  <xdr:twoCellAnchor editAs="oneCell">
    <xdr:from>
      <xdr:col>73</xdr:col>
      <xdr:colOff>0</xdr:colOff>
      <xdr:row>87</xdr:row>
      <xdr:rowOff>0</xdr:rowOff>
    </xdr:from>
    <xdr:to>
      <xdr:col>73</xdr:col>
      <xdr:colOff>371160</xdr:colOff>
      <xdr:row>87</xdr:row>
      <xdr:rowOff>199800</xdr:rowOff>
    </xdr:to>
    <xdr:pic>
      <xdr:nvPicPr>
        <xdr:cNvPr id="690" name="image648.png" descr=""/>
        <xdr:cNvPicPr/>
      </xdr:nvPicPr>
      <xdr:blipFill>
        <a:blip r:embed="rId691"/>
        <a:stretch/>
      </xdr:blipFill>
      <xdr:spPr>
        <a:xfrm>
          <a:off x="71323920" y="54740160"/>
          <a:ext cx="371160" cy="199800"/>
        </a:xfrm>
        <a:prstGeom prst="rect">
          <a:avLst/>
        </a:prstGeom>
        <a:noFill/>
        <a:ln w="0">
          <a:noFill/>
        </a:ln>
      </xdr:spPr>
    </xdr:pic>
    <xdr:clientData/>
  </xdr:twoCellAnchor>
  <xdr:twoCellAnchor editAs="oneCell">
    <xdr:from>
      <xdr:col>74</xdr:col>
      <xdr:colOff>0</xdr:colOff>
      <xdr:row>87</xdr:row>
      <xdr:rowOff>0</xdr:rowOff>
    </xdr:from>
    <xdr:to>
      <xdr:col>74</xdr:col>
      <xdr:colOff>371160</xdr:colOff>
      <xdr:row>87</xdr:row>
      <xdr:rowOff>199800</xdr:rowOff>
    </xdr:to>
    <xdr:pic>
      <xdr:nvPicPr>
        <xdr:cNvPr id="691" name="image707.png" descr=""/>
        <xdr:cNvPicPr/>
      </xdr:nvPicPr>
      <xdr:blipFill>
        <a:blip r:embed="rId692"/>
        <a:stretch/>
      </xdr:blipFill>
      <xdr:spPr>
        <a:xfrm>
          <a:off x="73491120" y="54740160"/>
          <a:ext cx="371160" cy="199800"/>
        </a:xfrm>
        <a:prstGeom prst="rect">
          <a:avLst/>
        </a:prstGeom>
        <a:noFill/>
        <a:ln w="0">
          <a:noFill/>
        </a:ln>
      </xdr:spPr>
    </xdr:pic>
    <xdr:clientData/>
  </xdr:twoCellAnchor>
  <xdr:twoCellAnchor editAs="oneCell">
    <xdr:from>
      <xdr:col>75</xdr:col>
      <xdr:colOff>0</xdr:colOff>
      <xdr:row>87</xdr:row>
      <xdr:rowOff>0</xdr:rowOff>
    </xdr:from>
    <xdr:to>
      <xdr:col>75</xdr:col>
      <xdr:colOff>371160</xdr:colOff>
      <xdr:row>87</xdr:row>
      <xdr:rowOff>199800</xdr:rowOff>
    </xdr:to>
    <xdr:pic>
      <xdr:nvPicPr>
        <xdr:cNvPr id="692" name="image672.png" descr=""/>
        <xdr:cNvPicPr/>
      </xdr:nvPicPr>
      <xdr:blipFill>
        <a:blip r:embed="rId693"/>
        <a:stretch/>
      </xdr:blipFill>
      <xdr:spPr>
        <a:xfrm>
          <a:off x="75658320" y="54740160"/>
          <a:ext cx="371160" cy="199800"/>
        </a:xfrm>
        <a:prstGeom prst="rect">
          <a:avLst/>
        </a:prstGeom>
        <a:noFill/>
        <a:ln w="0">
          <a:noFill/>
        </a:ln>
      </xdr:spPr>
    </xdr:pic>
    <xdr:clientData/>
  </xdr:twoCellAnchor>
  <xdr:twoCellAnchor editAs="oneCell">
    <xdr:from>
      <xdr:col>76</xdr:col>
      <xdr:colOff>0</xdr:colOff>
      <xdr:row>87</xdr:row>
      <xdr:rowOff>0</xdr:rowOff>
    </xdr:from>
    <xdr:to>
      <xdr:col>76</xdr:col>
      <xdr:colOff>371160</xdr:colOff>
      <xdr:row>87</xdr:row>
      <xdr:rowOff>199800</xdr:rowOff>
    </xdr:to>
    <xdr:pic>
      <xdr:nvPicPr>
        <xdr:cNvPr id="693" name="image723.png" descr=""/>
        <xdr:cNvPicPr/>
      </xdr:nvPicPr>
      <xdr:blipFill>
        <a:blip r:embed="rId694"/>
        <a:stretch/>
      </xdr:blipFill>
      <xdr:spPr>
        <a:xfrm>
          <a:off x="77825520" y="54740160"/>
          <a:ext cx="371160" cy="199800"/>
        </a:xfrm>
        <a:prstGeom prst="rect">
          <a:avLst/>
        </a:prstGeom>
        <a:noFill/>
        <a:ln w="0">
          <a:noFill/>
        </a:ln>
      </xdr:spPr>
    </xdr:pic>
    <xdr:clientData/>
  </xdr:twoCellAnchor>
  <xdr:twoCellAnchor editAs="oneCell">
    <xdr:from>
      <xdr:col>77</xdr:col>
      <xdr:colOff>0</xdr:colOff>
      <xdr:row>87</xdr:row>
      <xdr:rowOff>0</xdr:rowOff>
    </xdr:from>
    <xdr:to>
      <xdr:col>77</xdr:col>
      <xdr:colOff>371160</xdr:colOff>
      <xdr:row>87</xdr:row>
      <xdr:rowOff>199800</xdr:rowOff>
    </xdr:to>
    <xdr:pic>
      <xdr:nvPicPr>
        <xdr:cNvPr id="694" name="image651.png" descr=""/>
        <xdr:cNvPicPr/>
      </xdr:nvPicPr>
      <xdr:blipFill>
        <a:blip r:embed="rId695"/>
        <a:stretch/>
      </xdr:blipFill>
      <xdr:spPr>
        <a:xfrm>
          <a:off x="79992720" y="54740160"/>
          <a:ext cx="371160" cy="199800"/>
        </a:xfrm>
        <a:prstGeom prst="rect">
          <a:avLst/>
        </a:prstGeom>
        <a:noFill/>
        <a:ln w="0">
          <a:noFill/>
        </a:ln>
      </xdr:spPr>
    </xdr:pic>
    <xdr:clientData/>
  </xdr:twoCellAnchor>
  <xdr:twoCellAnchor editAs="oneCell">
    <xdr:from>
      <xdr:col>78</xdr:col>
      <xdr:colOff>0</xdr:colOff>
      <xdr:row>87</xdr:row>
      <xdr:rowOff>0</xdr:rowOff>
    </xdr:from>
    <xdr:to>
      <xdr:col>78</xdr:col>
      <xdr:colOff>371160</xdr:colOff>
      <xdr:row>87</xdr:row>
      <xdr:rowOff>199800</xdr:rowOff>
    </xdr:to>
    <xdr:pic>
      <xdr:nvPicPr>
        <xdr:cNvPr id="695" name="image658.png" descr=""/>
        <xdr:cNvPicPr/>
      </xdr:nvPicPr>
      <xdr:blipFill>
        <a:blip r:embed="rId696"/>
        <a:stretch/>
      </xdr:blipFill>
      <xdr:spPr>
        <a:xfrm>
          <a:off x="82160280" y="54740160"/>
          <a:ext cx="371160" cy="199800"/>
        </a:xfrm>
        <a:prstGeom prst="rect">
          <a:avLst/>
        </a:prstGeom>
        <a:noFill/>
        <a:ln w="0">
          <a:noFill/>
        </a:ln>
      </xdr:spPr>
    </xdr:pic>
    <xdr:clientData/>
  </xdr:twoCellAnchor>
  <xdr:twoCellAnchor editAs="oneCell">
    <xdr:from>
      <xdr:col>79</xdr:col>
      <xdr:colOff>0</xdr:colOff>
      <xdr:row>87</xdr:row>
      <xdr:rowOff>0</xdr:rowOff>
    </xdr:from>
    <xdr:to>
      <xdr:col>79</xdr:col>
      <xdr:colOff>371160</xdr:colOff>
      <xdr:row>87</xdr:row>
      <xdr:rowOff>199800</xdr:rowOff>
    </xdr:to>
    <xdr:pic>
      <xdr:nvPicPr>
        <xdr:cNvPr id="696" name="image656.png" descr=""/>
        <xdr:cNvPicPr/>
      </xdr:nvPicPr>
      <xdr:blipFill>
        <a:blip r:embed="rId697"/>
        <a:stretch/>
      </xdr:blipFill>
      <xdr:spPr>
        <a:xfrm>
          <a:off x="84327480" y="54740160"/>
          <a:ext cx="371160" cy="199800"/>
        </a:xfrm>
        <a:prstGeom prst="rect">
          <a:avLst/>
        </a:prstGeom>
        <a:noFill/>
        <a:ln w="0">
          <a:noFill/>
        </a:ln>
      </xdr:spPr>
    </xdr:pic>
    <xdr:clientData/>
  </xdr:twoCellAnchor>
  <xdr:twoCellAnchor editAs="oneCell">
    <xdr:from>
      <xdr:col>72</xdr:col>
      <xdr:colOff>0</xdr:colOff>
      <xdr:row>88</xdr:row>
      <xdr:rowOff>0</xdr:rowOff>
    </xdr:from>
    <xdr:to>
      <xdr:col>72</xdr:col>
      <xdr:colOff>466200</xdr:colOff>
      <xdr:row>88</xdr:row>
      <xdr:rowOff>199800</xdr:rowOff>
    </xdr:to>
    <xdr:pic>
      <xdr:nvPicPr>
        <xdr:cNvPr id="697" name="image712.png" descr=""/>
        <xdr:cNvPicPr/>
      </xdr:nvPicPr>
      <xdr:blipFill>
        <a:blip r:embed="rId698"/>
        <a:stretch/>
      </xdr:blipFill>
      <xdr:spPr>
        <a:xfrm>
          <a:off x="69156720" y="55026000"/>
          <a:ext cx="466200" cy="199800"/>
        </a:xfrm>
        <a:prstGeom prst="rect">
          <a:avLst/>
        </a:prstGeom>
        <a:noFill/>
        <a:ln w="0">
          <a:noFill/>
        </a:ln>
      </xdr:spPr>
    </xdr:pic>
    <xdr:clientData/>
  </xdr:twoCellAnchor>
  <xdr:twoCellAnchor editAs="oneCell">
    <xdr:from>
      <xdr:col>73</xdr:col>
      <xdr:colOff>0</xdr:colOff>
      <xdr:row>88</xdr:row>
      <xdr:rowOff>0</xdr:rowOff>
    </xdr:from>
    <xdr:to>
      <xdr:col>73</xdr:col>
      <xdr:colOff>466200</xdr:colOff>
      <xdr:row>88</xdr:row>
      <xdr:rowOff>199800</xdr:rowOff>
    </xdr:to>
    <xdr:pic>
      <xdr:nvPicPr>
        <xdr:cNvPr id="698" name="image711.png" descr=""/>
        <xdr:cNvPicPr/>
      </xdr:nvPicPr>
      <xdr:blipFill>
        <a:blip r:embed="rId699"/>
        <a:stretch/>
      </xdr:blipFill>
      <xdr:spPr>
        <a:xfrm>
          <a:off x="71323920" y="55026000"/>
          <a:ext cx="466200" cy="199800"/>
        </a:xfrm>
        <a:prstGeom prst="rect">
          <a:avLst/>
        </a:prstGeom>
        <a:noFill/>
        <a:ln w="0">
          <a:noFill/>
        </a:ln>
      </xdr:spPr>
    </xdr:pic>
    <xdr:clientData/>
  </xdr:twoCellAnchor>
  <xdr:twoCellAnchor editAs="oneCell">
    <xdr:from>
      <xdr:col>74</xdr:col>
      <xdr:colOff>0</xdr:colOff>
      <xdr:row>88</xdr:row>
      <xdr:rowOff>0</xdr:rowOff>
    </xdr:from>
    <xdr:to>
      <xdr:col>74</xdr:col>
      <xdr:colOff>466200</xdr:colOff>
      <xdr:row>88</xdr:row>
      <xdr:rowOff>199800</xdr:rowOff>
    </xdr:to>
    <xdr:pic>
      <xdr:nvPicPr>
        <xdr:cNvPr id="699" name="image660.png" descr=""/>
        <xdr:cNvPicPr/>
      </xdr:nvPicPr>
      <xdr:blipFill>
        <a:blip r:embed="rId700"/>
        <a:stretch/>
      </xdr:blipFill>
      <xdr:spPr>
        <a:xfrm>
          <a:off x="73491120" y="55026000"/>
          <a:ext cx="466200" cy="199800"/>
        </a:xfrm>
        <a:prstGeom prst="rect">
          <a:avLst/>
        </a:prstGeom>
        <a:noFill/>
        <a:ln w="0">
          <a:noFill/>
        </a:ln>
      </xdr:spPr>
    </xdr:pic>
    <xdr:clientData/>
  </xdr:twoCellAnchor>
  <xdr:twoCellAnchor editAs="oneCell">
    <xdr:from>
      <xdr:col>75</xdr:col>
      <xdr:colOff>0</xdr:colOff>
      <xdr:row>88</xdr:row>
      <xdr:rowOff>0</xdr:rowOff>
    </xdr:from>
    <xdr:to>
      <xdr:col>75</xdr:col>
      <xdr:colOff>466200</xdr:colOff>
      <xdr:row>88</xdr:row>
      <xdr:rowOff>199800</xdr:rowOff>
    </xdr:to>
    <xdr:pic>
      <xdr:nvPicPr>
        <xdr:cNvPr id="700" name="image792.png" descr=""/>
        <xdr:cNvPicPr/>
      </xdr:nvPicPr>
      <xdr:blipFill>
        <a:blip r:embed="rId701"/>
        <a:stretch/>
      </xdr:blipFill>
      <xdr:spPr>
        <a:xfrm>
          <a:off x="75658320" y="55026000"/>
          <a:ext cx="466200" cy="199800"/>
        </a:xfrm>
        <a:prstGeom prst="rect">
          <a:avLst/>
        </a:prstGeom>
        <a:noFill/>
        <a:ln w="0">
          <a:noFill/>
        </a:ln>
      </xdr:spPr>
    </xdr:pic>
    <xdr:clientData/>
  </xdr:twoCellAnchor>
  <xdr:twoCellAnchor editAs="oneCell">
    <xdr:from>
      <xdr:col>76</xdr:col>
      <xdr:colOff>0</xdr:colOff>
      <xdr:row>88</xdr:row>
      <xdr:rowOff>0</xdr:rowOff>
    </xdr:from>
    <xdr:to>
      <xdr:col>76</xdr:col>
      <xdr:colOff>466200</xdr:colOff>
      <xdr:row>88</xdr:row>
      <xdr:rowOff>199800</xdr:rowOff>
    </xdr:to>
    <xdr:pic>
      <xdr:nvPicPr>
        <xdr:cNvPr id="701" name="image668.png" descr=""/>
        <xdr:cNvPicPr/>
      </xdr:nvPicPr>
      <xdr:blipFill>
        <a:blip r:embed="rId702"/>
        <a:stretch/>
      </xdr:blipFill>
      <xdr:spPr>
        <a:xfrm>
          <a:off x="77825520" y="55026000"/>
          <a:ext cx="466200" cy="199800"/>
        </a:xfrm>
        <a:prstGeom prst="rect">
          <a:avLst/>
        </a:prstGeom>
        <a:noFill/>
        <a:ln w="0">
          <a:noFill/>
        </a:ln>
      </xdr:spPr>
    </xdr:pic>
    <xdr:clientData/>
  </xdr:twoCellAnchor>
  <xdr:twoCellAnchor editAs="oneCell">
    <xdr:from>
      <xdr:col>77</xdr:col>
      <xdr:colOff>0</xdr:colOff>
      <xdr:row>88</xdr:row>
      <xdr:rowOff>0</xdr:rowOff>
    </xdr:from>
    <xdr:to>
      <xdr:col>77</xdr:col>
      <xdr:colOff>466200</xdr:colOff>
      <xdr:row>88</xdr:row>
      <xdr:rowOff>199800</xdr:rowOff>
    </xdr:to>
    <xdr:pic>
      <xdr:nvPicPr>
        <xdr:cNvPr id="702" name="image754.png" descr=""/>
        <xdr:cNvPicPr/>
      </xdr:nvPicPr>
      <xdr:blipFill>
        <a:blip r:embed="rId703"/>
        <a:stretch/>
      </xdr:blipFill>
      <xdr:spPr>
        <a:xfrm>
          <a:off x="79992720" y="55026000"/>
          <a:ext cx="466200" cy="199800"/>
        </a:xfrm>
        <a:prstGeom prst="rect">
          <a:avLst/>
        </a:prstGeom>
        <a:noFill/>
        <a:ln w="0">
          <a:noFill/>
        </a:ln>
      </xdr:spPr>
    </xdr:pic>
    <xdr:clientData/>
  </xdr:twoCellAnchor>
  <xdr:twoCellAnchor editAs="oneCell">
    <xdr:from>
      <xdr:col>78</xdr:col>
      <xdr:colOff>0</xdr:colOff>
      <xdr:row>88</xdr:row>
      <xdr:rowOff>0</xdr:rowOff>
    </xdr:from>
    <xdr:to>
      <xdr:col>78</xdr:col>
      <xdr:colOff>466200</xdr:colOff>
      <xdr:row>88</xdr:row>
      <xdr:rowOff>199800</xdr:rowOff>
    </xdr:to>
    <xdr:pic>
      <xdr:nvPicPr>
        <xdr:cNvPr id="703" name="image663.png" descr=""/>
        <xdr:cNvPicPr/>
      </xdr:nvPicPr>
      <xdr:blipFill>
        <a:blip r:embed="rId704"/>
        <a:stretch/>
      </xdr:blipFill>
      <xdr:spPr>
        <a:xfrm>
          <a:off x="82160280" y="55026000"/>
          <a:ext cx="466200" cy="199800"/>
        </a:xfrm>
        <a:prstGeom prst="rect">
          <a:avLst/>
        </a:prstGeom>
        <a:noFill/>
        <a:ln w="0">
          <a:noFill/>
        </a:ln>
      </xdr:spPr>
    </xdr:pic>
    <xdr:clientData/>
  </xdr:twoCellAnchor>
  <xdr:twoCellAnchor editAs="oneCell">
    <xdr:from>
      <xdr:col>79</xdr:col>
      <xdr:colOff>0</xdr:colOff>
      <xdr:row>88</xdr:row>
      <xdr:rowOff>0</xdr:rowOff>
    </xdr:from>
    <xdr:to>
      <xdr:col>79</xdr:col>
      <xdr:colOff>466200</xdr:colOff>
      <xdr:row>88</xdr:row>
      <xdr:rowOff>199800</xdr:rowOff>
    </xdr:to>
    <xdr:pic>
      <xdr:nvPicPr>
        <xdr:cNvPr id="704" name="image719.png" descr=""/>
        <xdr:cNvPicPr/>
      </xdr:nvPicPr>
      <xdr:blipFill>
        <a:blip r:embed="rId705"/>
        <a:stretch/>
      </xdr:blipFill>
      <xdr:spPr>
        <a:xfrm>
          <a:off x="84327480" y="55026000"/>
          <a:ext cx="466200" cy="199800"/>
        </a:xfrm>
        <a:prstGeom prst="rect">
          <a:avLst/>
        </a:prstGeom>
        <a:noFill/>
        <a:ln w="0">
          <a:noFill/>
        </a:ln>
      </xdr:spPr>
    </xdr:pic>
    <xdr:clientData/>
  </xdr:twoCellAnchor>
  <xdr:twoCellAnchor editAs="oneCell">
    <xdr:from>
      <xdr:col>72</xdr:col>
      <xdr:colOff>0</xdr:colOff>
      <xdr:row>89</xdr:row>
      <xdr:rowOff>0</xdr:rowOff>
    </xdr:from>
    <xdr:to>
      <xdr:col>72</xdr:col>
      <xdr:colOff>1752120</xdr:colOff>
      <xdr:row>89</xdr:row>
      <xdr:rowOff>1628280</xdr:rowOff>
    </xdr:to>
    <xdr:pic>
      <xdr:nvPicPr>
        <xdr:cNvPr id="705" name="image667.png" descr=""/>
        <xdr:cNvPicPr/>
      </xdr:nvPicPr>
      <xdr:blipFill>
        <a:blip r:embed="rId706"/>
        <a:stretch/>
      </xdr:blipFill>
      <xdr:spPr>
        <a:xfrm>
          <a:off x="69156720" y="55311840"/>
          <a:ext cx="1752120" cy="1628280"/>
        </a:xfrm>
        <a:prstGeom prst="rect">
          <a:avLst/>
        </a:prstGeom>
        <a:noFill/>
        <a:ln w="0">
          <a:noFill/>
        </a:ln>
      </xdr:spPr>
    </xdr:pic>
    <xdr:clientData/>
  </xdr:twoCellAnchor>
  <xdr:twoCellAnchor editAs="oneCell">
    <xdr:from>
      <xdr:col>73</xdr:col>
      <xdr:colOff>0</xdr:colOff>
      <xdr:row>89</xdr:row>
      <xdr:rowOff>0</xdr:rowOff>
    </xdr:from>
    <xdr:to>
      <xdr:col>73</xdr:col>
      <xdr:colOff>1752120</xdr:colOff>
      <xdr:row>89</xdr:row>
      <xdr:rowOff>1628280</xdr:rowOff>
    </xdr:to>
    <xdr:pic>
      <xdr:nvPicPr>
        <xdr:cNvPr id="706" name="image670.png" descr=""/>
        <xdr:cNvPicPr/>
      </xdr:nvPicPr>
      <xdr:blipFill>
        <a:blip r:embed="rId707"/>
        <a:stretch/>
      </xdr:blipFill>
      <xdr:spPr>
        <a:xfrm>
          <a:off x="71323920" y="55311840"/>
          <a:ext cx="1752120" cy="1628280"/>
        </a:xfrm>
        <a:prstGeom prst="rect">
          <a:avLst/>
        </a:prstGeom>
        <a:noFill/>
        <a:ln w="0">
          <a:noFill/>
        </a:ln>
      </xdr:spPr>
    </xdr:pic>
    <xdr:clientData/>
  </xdr:twoCellAnchor>
  <xdr:twoCellAnchor editAs="oneCell">
    <xdr:from>
      <xdr:col>74</xdr:col>
      <xdr:colOff>0</xdr:colOff>
      <xdr:row>89</xdr:row>
      <xdr:rowOff>0</xdr:rowOff>
    </xdr:from>
    <xdr:to>
      <xdr:col>74</xdr:col>
      <xdr:colOff>1847520</xdr:colOff>
      <xdr:row>89</xdr:row>
      <xdr:rowOff>1628280</xdr:rowOff>
    </xdr:to>
    <xdr:pic>
      <xdr:nvPicPr>
        <xdr:cNvPr id="707" name="image724.png" descr=""/>
        <xdr:cNvPicPr/>
      </xdr:nvPicPr>
      <xdr:blipFill>
        <a:blip r:embed="rId708"/>
        <a:stretch/>
      </xdr:blipFill>
      <xdr:spPr>
        <a:xfrm>
          <a:off x="73491120" y="55311840"/>
          <a:ext cx="1847520" cy="1628280"/>
        </a:xfrm>
        <a:prstGeom prst="rect">
          <a:avLst/>
        </a:prstGeom>
        <a:noFill/>
        <a:ln w="0">
          <a:noFill/>
        </a:ln>
      </xdr:spPr>
    </xdr:pic>
    <xdr:clientData/>
  </xdr:twoCellAnchor>
  <xdr:twoCellAnchor editAs="oneCell">
    <xdr:from>
      <xdr:col>75</xdr:col>
      <xdr:colOff>0</xdr:colOff>
      <xdr:row>89</xdr:row>
      <xdr:rowOff>0</xdr:rowOff>
    </xdr:from>
    <xdr:to>
      <xdr:col>75</xdr:col>
      <xdr:colOff>1752120</xdr:colOff>
      <xdr:row>89</xdr:row>
      <xdr:rowOff>1628280</xdr:rowOff>
    </xdr:to>
    <xdr:pic>
      <xdr:nvPicPr>
        <xdr:cNvPr id="708" name="image683.png" descr=""/>
        <xdr:cNvPicPr/>
      </xdr:nvPicPr>
      <xdr:blipFill>
        <a:blip r:embed="rId709"/>
        <a:stretch/>
      </xdr:blipFill>
      <xdr:spPr>
        <a:xfrm>
          <a:off x="75658320" y="55311840"/>
          <a:ext cx="1752120" cy="1628280"/>
        </a:xfrm>
        <a:prstGeom prst="rect">
          <a:avLst/>
        </a:prstGeom>
        <a:noFill/>
        <a:ln w="0">
          <a:noFill/>
        </a:ln>
      </xdr:spPr>
    </xdr:pic>
    <xdr:clientData/>
  </xdr:twoCellAnchor>
  <xdr:twoCellAnchor editAs="oneCell">
    <xdr:from>
      <xdr:col>76</xdr:col>
      <xdr:colOff>0</xdr:colOff>
      <xdr:row>89</xdr:row>
      <xdr:rowOff>0</xdr:rowOff>
    </xdr:from>
    <xdr:to>
      <xdr:col>76</xdr:col>
      <xdr:colOff>1752120</xdr:colOff>
      <xdr:row>89</xdr:row>
      <xdr:rowOff>1628280</xdr:rowOff>
    </xdr:to>
    <xdr:pic>
      <xdr:nvPicPr>
        <xdr:cNvPr id="709" name="image671.png" descr=""/>
        <xdr:cNvPicPr/>
      </xdr:nvPicPr>
      <xdr:blipFill>
        <a:blip r:embed="rId710"/>
        <a:stretch/>
      </xdr:blipFill>
      <xdr:spPr>
        <a:xfrm>
          <a:off x="77825520" y="55311840"/>
          <a:ext cx="1752120" cy="1628280"/>
        </a:xfrm>
        <a:prstGeom prst="rect">
          <a:avLst/>
        </a:prstGeom>
        <a:noFill/>
        <a:ln w="0">
          <a:noFill/>
        </a:ln>
      </xdr:spPr>
    </xdr:pic>
    <xdr:clientData/>
  </xdr:twoCellAnchor>
  <xdr:twoCellAnchor editAs="oneCell">
    <xdr:from>
      <xdr:col>77</xdr:col>
      <xdr:colOff>0</xdr:colOff>
      <xdr:row>89</xdr:row>
      <xdr:rowOff>0</xdr:rowOff>
    </xdr:from>
    <xdr:to>
      <xdr:col>77</xdr:col>
      <xdr:colOff>1752120</xdr:colOff>
      <xdr:row>89</xdr:row>
      <xdr:rowOff>1628280</xdr:rowOff>
    </xdr:to>
    <xdr:pic>
      <xdr:nvPicPr>
        <xdr:cNvPr id="710" name="image715.png" descr=""/>
        <xdr:cNvPicPr/>
      </xdr:nvPicPr>
      <xdr:blipFill>
        <a:blip r:embed="rId711"/>
        <a:stretch/>
      </xdr:blipFill>
      <xdr:spPr>
        <a:xfrm>
          <a:off x="79992720" y="55311840"/>
          <a:ext cx="1752120" cy="1628280"/>
        </a:xfrm>
        <a:prstGeom prst="rect">
          <a:avLst/>
        </a:prstGeom>
        <a:noFill/>
        <a:ln w="0">
          <a:noFill/>
        </a:ln>
      </xdr:spPr>
    </xdr:pic>
    <xdr:clientData/>
  </xdr:twoCellAnchor>
  <xdr:twoCellAnchor editAs="oneCell">
    <xdr:from>
      <xdr:col>78</xdr:col>
      <xdr:colOff>0</xdr:colOff>
      <xdr:row>89</xdr:row>
      <xdr:rowOff>0</xdr:rowOff>
    </xdr:from>
    <xdr:to>
      <xdr:col>78</xdr:col>
      <xdr:colOff>1752120</xdr:colOff>
      <xdr:row>89</xdr:row>
      <xdr:rowOff>1628280</xdr:rowOff>
    </xdr:to>
    <xdr:pic>
      <xdr:nvPicPr>
        <xdr:cNvPr id="711" name="image735.png" descr=""/>
        <xdr:cNvPicPr/>
      </xdr:nvPicPr>
      <xdr:blipFill>
        <a:blip r:embed="rId712"/>
        <a:stretch/>
      </xdr:blipFill>
      <xdr:spPr>
        <a:xfrm>
          <a:off x="82160280" y="55311840"/>
          <a:ext cx="1752120" cy="1628280"/>
        </a:xfrm>
        <a:prstGeom prst="rect">
          <a:avLst/>
        </a:prstGeom>
        <a:noFill/>
        <a:ln w="0">
          <a:noFill/>
        </a:ln>
      </xdr:spPr>
    </xdr:pic>
    <xdr:clientData/>
  </xdr:twoCellAnchor>
  <xdr:twoCellAnchor editAs="oneCell">
    <xdr:from>
      <xdr:col>79</xdr:col>
      <xdr:colOff>0</xdr:colOff>
      <xdr:row>89</xdr:row>
      <xdr:rowOff>0</xdr:rowOff>
    </xdr:from>
    <xdr:to>
      <xdr:col>79</xdr:col>
      <xdr:colOff>1752120</xdr:colOff>
      <xdr:row>89</xdr:row>
      <xdr:rowOff>1628280</xdr:rowOff>
    </xdr:to>
    <xdr:pic>
      <xdr:nvPicPr>
        <xdr:cNvPr id="712" name="image730.png" descr=""/>
        <xdr:cNvPicPr/>
      </xdr:nvPicPr>
      <xdr:blipFill>
        <a:blip r:embed="rId713"/>
        <a:stretch/>
      </xdr:blipFill>
      <xdr:spPr>
        <a:xfrm>
          <a:off x="84327480" y="55311840"/>
          <a:ext cx="1752120" cy="1628280"/>
        </a:xfrm>
        <a:prstGeom prst="rect">
          <a:avLst/>
        </a:prstGeom>
        <a:noFill/>
        <a:ln w="0">
          <a:noFill/>
        </a:ln>
      </xdr:spPr>
    </xdr:pic>
    <xdr:clientData/>
  </xdr:twoCellAnchor>
  <xdr:twoCellAnchor editAs="oneCell">
    <xdr:from>
      <xdr:col>72</xdr:col>
      <xdr:colOff>0</xdr:colOff>
      <xdr:row>90</xdr:row>
      <xdr:rowOff>0</xdr:rowOff>
    </xdr:from>
    <xdr:to>
      <xdr:col>72</xdr:col>
      <xdr:colOff>323640</xdr:colOff>
      <xdr:row>90</xdr:row>
      <xdr:rowOff>199800</xdr:rowOff>
    </xdr:to>
    <xdr:pic>
      <xdr:nvPicPr>
        <xdr:cNvPr id="713" name="image803.jpg" descr=""/>
        <xdr:cNvPicPr/>
      </xdr:nvPicPr>
      <xdr:blipFill>
        <a:blip r:embed="rId714"/>
        <a:stretch/>
      </xdr:blipFill>
      <xdr:spPr>
        <a:xfrm>
          <a:off x="69156720" y="56940480"/>
          <a:ext cx="323640" cy="199800"/>
        </a:xfrm>
        <a:prstGeom prst="rect">
          <a:avLst/>
        </a:prstGeom>
        <a:noFill/>
        <a:ln w="0">
          <a:noFill/>
        </a:ln>
      </xdr:spPr>
    </xdr:pic>
    <xdr:clientData/>
  </xdr:twoCellAnchor>
  <xdr:twoCellAnchor editAs="oneCell">
    <xdr:from>
      <xdr:col>73</xdr:col>
      <xdr:colOff>0</xdr:colOff>
      <xdr:row>90</xdr:row>
      <xdr:rowOff>0</xdr:rowOff>
    </xdr:from>
    <xdr:to>
      <xdr:col>73</xdr:col>
      <xdr:colOff>380520</xdr:colOff>
      <xdr:row>90</xdr:row>
      <xdr:rowOff>199800</xdr:rowOff>
    </xdr:to>
    <xdr:pic>
      <xdr:nvPicPr>
        <xdr:cNvPr id="714" name="image688.jpg" descr=""/>
        <xdr:cNvPicPr/>
      </xdr:nvPicPr>
      <xdr:blipFill>
        <a:blip r:embed="rId715"/>
        <a:stretch/>
      </xdr:blipFill>
      <xdr:spPr>
        <a:xfrm>
          <a:off x="71323920" y="56940480"/>
          <a:ext cx="380520" cy="199800"/>
        </a:xfrm>
        <a:prstGeom prst="rect">
          <a:avLst/>
        </a:prstGeom>
        <a:noFill/>
        <a:ln w="0">
          <a:noFill/>
        </a:ln>
      </xdr:spPr>
    </xdr:pic>
    <xdr:clientData/>
  </xdr:twoCellAnchor>
  <xdr:twoCellAnchor editAs="oneCell">
    <xdr:from>
      <xdr:col>74</xdr:col>
      <xdr:colOff>0</xdr:colOff>
      <xdr:row>90</xdr:row>
      <xdr:rowOff>0</xdr:rowOff>
    </xdr:from>
    <xdr:to>
      <xdr:col>74</xdr:col>
      <xdr:colOff>380520</xdr:colOff>
      <xdr:row>90</xdr:row>
      <xdr:rowOff>199800</xdr:rowOff>
    </xdr:to>
    <xdr:pic>
      <xdr:nvPicPr>
        <xdr:cNvPr id="715" name="image740.jpg" descr=""/>
        <xdr:cNvPicPr/>
      </xdr:nvPicPr>
      <xdr:blipFill>
        <a:blip r:embed="rId716"/>
        <a:stretch/>
      </xdr:blipFill>
      <xdr:spPr>
        <a:xfrm>
          <a:off x="73491120" y="56940480"/>
          <a:ext cx="380520" cy="199800"/>
        </a:xfrm>
        <a:prstGeom prst="rect">
          <a:avLst/>
        </a:prstGeom>
        <a:noFill/>
        <a:ln w="0">
          <a:noFill/>
        </a:ln>
      </xdr:spPr>
    </xdr:pic>
    <xdr:clientData/>
  </xdr:twoCellAnchor>
  <xdr:twoCellAnchor editAs="oneCell">
    <xdr:from>
      <xdr:col>75</xdr:col>
      <xdr:colOff>0</xdr:colOff>
      <xdr:row>90</xdr:row>
      <xdr:rowOff>0</xdr:rowOff>
    </xdr:from>
    <xdr:to>
      <xdr:col>75</xdr:col>
      <xdr:colOff>380520</xdr:colOff>
      <xdr:row>90</xdr:row>
      <xdr:rowOff>199800</xdr:rowOff>
    </xdr:to>
    <xdr:pic>
      <xdr:nvPicPr>
        <xdr:cNvPr id="716" name="image687.jpg" descr=""/>
        <xdr:cNvPicPr/>
      </xdr:nvPicPr>
      <xdr:blipFill>
        <a:blip r:embed="rId717"/>
        <a:stretch/>
      </xdr:blipFill>
      <xdr:spPr>
        <a:xfrm>
          <a:off x="75658320" y="56940480"/>
          <a:ext cx="380520" cy="199800"/>
        </a:xfrm>
        <a:prstGeom prst="rect">
          <a:avLst/>
        </a:prstGeom>
        <a:noFill/>
        <a:ln w="0">
          <a:noFill/>
        </a:ln>
      </xdr:spPr>
    </xdr:pic>
    <xdr:clientData/>
  </xdr:twoCellAnchor>
  <xdr:twoCellAnchor editAs="oneCell">
    <xdr:from>
      <xdr:col>76</xdr:col>
      <xdr:colOff>0</xdr:colOff>
      <xdr:row>90</xdr:row>
      <xdr:rowOff>0</xdr:rowOff>
    </xdr:from>
    <xdr:to>
      <xdr:col>76</xdr:col>
      <xdr:colOff>380520</xdr:colOff>
      <xdr:row>90</xdr:row>
      <xdr:rowOff>199800</xdr:rowOff>
    </xdr:to>
    <xdr:pic>
      <xdr:nvPicPr>
        <xdr:cNvPr id="717" name="image758.jpg" descr=""/>
        <xdr:cNvPicPr/>
      </xdr:nvPicPr>
      <xdr:blipFill>
        <a:blip r:embed="rId718"/>
        <a:stretch/>
      </xdr:blipFill>
      <xdr:spPr>
        <a:xfrm>
          <a:off x="77825520" y="56940480"/>
          <a:ext cx="380520" cy="199800"/>
        </a:xfrm>
        <a:prstGeom prst="rect">
          <a:avLst/>
        </a:prstGeom>
        <a:noFill/>
        <a:ln w="0">
          <a:noFill/>
        </a:ln>
      </xdr:spPr>
    </xdr:pic>
    <xdr:clientData/>
  </xdr:twoCellAnchor>
  <xdr:twoCellAnchor editAs="oneCell">
    <xdr:from>
      <xdr:col>77</xdr:col>
      <xdr:colOff>0</xdr:colOff>
      <xdr:row>90</xdr:row>
      <xdr:rowOff>0</xdr:rowOff>
    </xdr:from>
    <xdr:to>
      <xdr:col>77</xdr:col>
      <xdr:colOff>380520</xdr:colOff>
      <xdr:row>90</xdr:row>
      <xdr:rowOff>199800</xdr:rowOff>
    </xdr:to>
    <xdr:pic>
      <xdr:nvPicPr>
        <xdr:cNvPr id="718" name="image739.jpg" descr=""/>
        <xdr:cNvPicPr/>
      </xdr:nvPicPr>
      <xdr:blipFill>
        <a:blip r:embed="rId719"/>
        <a:stretch/>
      </xdr:blipFill>
      <xdr:spPr>
        <a:xfrm>
          <a:off x="79992720" y="56940480"/>
          <a:ext cx="380520" cy="199800"/>
        </a:xfrm>
        <a:prstGeom prst="rect">
          <a:avLst/>
        </a:prstGeom>
        <a:noFill/>
        <a:ln w="0">
          <a:noFill/>
        </a:ln>
      </xdr:spPr>
    </xdr:pic>
    <xdr:clientData/>
  </xdr:twoCellAnchor>
  <xdr:twoCellAnchor editAs="oneCell">
    <xdr:from>
      <xdr:col>78</xdr:col>
      <xdr:colOff>0</xdr:colOff>
      <xdr:row>90</xdr:row>
      <xdr:rowOff>0</xdr:rowOff>
    </xdr:from>
    <xdr:to>
      <xdr:col>78</xdr:col>
      <xdr:colOff>380520</xdr:colOff>
      <xdr:row>90</xdr:row>
      <xdr:rowOff>199800</xdr:rowOff>
    </xdr:to>
    <xdr:pic>
      <xdr:nvPicPr>
        <xdr:cNvPr id="719" name="image710.jpg" descr=""/>
        <xdr:cNvPicPr/>
      </xdr:nvPicPr>
      <xdr:blipFill>
        <a:blip r:embed="rId720"/>
        <a:stretch/>
      </xdr:blipFill>
      <xdr:spPr>
        <a:xfrm>
          <a:off x="82160280" y="56940480"/>
          <a:ext cx="380520" cy="199800"/>
        </a:xfrm>
        <a:prstGeom prst="rect">
          <a:avLst/>
        </a:prstGeom>
        <a:noFill/>
        <a:ln w="0">
          <a:noFill/>
        </a:ln>
      </xdr:spPr>
    </xdr:pic>
    <xdr:clientData/>
  </xdr:twoCellAnchor>
  <xdr:twoCellAnchor editAs="oneCell">
    <xdr:from>
      <xdr:col>79</xdr:col>
      <xdr:colOff>0</xdr:colOff>
      <xdr:row>90</xdr:row>
      <xdr:rowOff>0</xdr:rowOff>
    </xdr:from>
    <xdr:to>
      <xdr:col>79</xdr:col>
      <xdr:colOff>380520</xdr:colOff>
      <xdr:row>90</xdr:row>
      <xdr:rowOff>199800</xdr:rowOff>
    </xdr:to>
    <xdr:pic>
      <xdr:nvPicPr>
        <xdr:cNvPr id="720" name="image797.jpg" descr=""/>
        <xdr:cNvPicPr/>
      </xdr:nvPicPr>
      <xdr:blipFill>
        <a:blip r:embed="rId721"/>
        <a:stretch/>
      </xdr:blipFill>
      <xdr:spPr>
        <a:xfrm>
          <a:off x="84327480" y="56940480"/>
          <a:ext cx="380520" cy="199800"/>
        </a:xfrm>
        <a:prstGeom prst="rect">
          <a:avLst/>
        </a:prstGeom>
        <a:noFill/>
        <a:ln w="0">
          <a:noFill/>
        </a:ln>
      </xdr:spPr>
    </xdr:pic>
    <xdr:clientData/>
  </xdr:twoCellAnchor>
  <xdr:twoCellAnchor editAs="oneCell">
    <xdr:from>
      <xdr:col>72</xdr:col>
      <xdr:colOff>0</xdr:colOff>
      <xdr:row>91</xdr:row>
      <xdr:rowOff>0</xdr:rowOff>
    </xdr:from>
    <xdr:to>
      <xdr:col>72</xdr:col>
      <xdr:colOff>1961640</xdr:colOff>
      <xdr:row>91</xdr:row>
      <xdr:rowOff>1885680</xdr:rowOff>
    </xdr:to>
    <xdr:pic>
      <xdr:nvPicPr>
        <xdr:cNvPr id="721" name="image721.png" descr=""/>
        <xdr:cNvPicPr/>
      </xdr:nvPicPr>
      <xdr:blipFill>
        <a:blip r:embed="rId722"/>
        <a:stretch/>
      </xdr:blipFill>
      <xdr:spPr>
        <a:xfrm>
          <a:off x="69156720" y="57226320"/>
          <a:ext cx="1961640" cy="1885680"/>
        </a:xfrm>
        <a:prstGeom prst="rect">
          <a:avLst/>
        </a:prstGeom>
        <a:noFill/>
        <a:ln w="0">
          <a:noFill/>
        </a:ln>
      </xdr:spPr>
    </xdr:pic>
    <xdr:clientData/>
  </xdr:twoCellAnchor>
  <xdr:twoCellAnchor editAs="oneCell">
    <xdr:from>
      <xdr:col>73</xdr:col>
      <xdr:colOff>0</xdr:colOff>
      <xdr:row>91</xdr:row>
      <xdr:rowOff>0</xdr:rowOff>
    </xdr:from>
    <xdr:to>
      <xdr:col>73</xdr:col>
      <xdr:colOff>1961640</xdr:colOff>
      <xdr:row>91</xdr:row>
      <xdr:rowOff>1885680</xdr:rowOff>
    </xdr:to>
    <xdr:pic>
      <xdr:nvPicPr>
        <xdr:cNvPr id="722" name="image689.png" descr=""/>
        <xdr:cNvPicPr/>
      </xdr:nvPicPr>
      <xdr:blipFill>
        <a:blip r:embed="rId723"/>
        <a:stretch/>
      </xdr:blipFill>
      <xdr:spPr>
        <a:xfrm>
          <a:off x="71323920" y="57226320"/>
          <a:ext cx="1961640" cy="1885680"/>
        </a:xfrm>
        <a:prstGeom prst="rect">
          <a:avLst/>
        </a:prstGeom>
        <a:noFill/>
        <a:ln w="0">
          <a:noFill/>
        </a:ln>
      </xdr:spPr>
    </xdr:pic>
    <xdr:clientData/>
  </xdr:twoCellAnchor>
  <xdr:twoCellAnchor editAs="oneCell">
    <xdr:from>
      <xdr:col>74</xdr:col>
      <xdr:colOff>0</xdr:colOff>
      <xdr:row>91</xdr:row>
      <xdr:rowOff>0</xdr:rowOff>
    </xdr:from>
    <xdr:to>
      <xdr:col>74</xdr:col>
      <xdr:colOff>1961640</xdr:colOff>
      <xdr:row>91</xdr:row>
      <xdr:rowOff>1885680</xdr:rowOff>
    </xdr:to>
    <xdr:pic>
      <xdr:nvPicPr>
        <xdr:cNvPr id="723" name="image697.png" descr=""/>
        <xdr:cNvPicPr/>
      </xdr:nvPicPr>
      <xdr:blipFill>
        <a:blip r:embed="rId724"/>
        <a:stretch/>
      </xdr:blipFill>
      <xdr:spPr>
        <a:xfrm>
          <a:off x="73491120" y="57226320"/>
          <a:ext cx="1961640" cy="1885680"/>
        </a:xfrm>
        <a:prstGeom prst="rect">
          <a:avLst/>
        </a:prstGeom>
        <a:noFill/>
        <a:ln w="0">
          <a:noFill/>
        </a:ln>
      </xdr:spPr>
    </xdr:pic>
    <xdr:clientData/>
  </xdr:twoCellAnchor>
  <xdr:twoCellAnchor editAs="oneCell">
    <xdr:from>
      <xdr:col>75</xdr:col>
      <xdr:colOff>0</xdr:colOff>
      <xdr:row>91</xdr:row>
      <xdr:rowOff>0</xdr:rowOff>
    </xdr:from>
    <xdr:to>
      <xdr:col>75</xdr:col>
      <xdr:colOff>1961640</xdr:colOff>
      <xdr:row>91</xdr:row>
      <xdr:rowOff>1885680</xdr:rowOff>
    </xdr:to>
    <xdr:pic>
      <xdr:nvPicPr>
        <xdr:cNvPr id="724" name="image696.png" descr=""/>
        <xdr:cNvPicPr/>
      </xdr:nvPicPr>
      <xdr:blipFill>
        <a:blip r:embed="rId725"/>
        <a:stretch/>
      </xdr:blipFill>
      <xdr:spPr>
        <a:xfrm>
          <a:off x="75658320" y="57226320"/>
          <a:ext cx="1961640" cy="1885680"/>
        </a:xfrm>
        <a:prstGeom prst="rect">
          <a:avLst/>
        </a:prstGeom>
        <a:noFill/>
        <a:ln w="0">
          <a:noFill/>
        </a:ln>
      </xdr:spPr>
    </xdr:pic>
    <xdr:clientData/>
  </xdr:twoCellAnchor>
  <xdr:twoCellAnchor editAs="oneCell">
    <xdr:from>
      <xdr:col>76</xdr:col>
      <xdr:colOff>0</xdr:colOff>
      <xdr:row>91</xdr:row>
      <xdr:rowOff>0</xdr:rowOff>
    </xdr:from>
    <xdr:to>
      <xdr:col>76</xdr:col>
      <xdr:colOff>1961640</xdr:colOff>
      <xdr:row>91</xdr:row>
      <xdr:rowOff>1885680</xdr:rowOff>
    </xdr:to>
    <xdr:pic>
      <xdr:nvPicPr>
        <xdr:cNvPr id="725" name="image742.png" descr=""/>
        <xdr:cNvPicPr/>
      </xdr:nvPicPr>
      <xdr:blipFill>
        <a:blip r:embed="rId726"/>
        <a:stretch/>
      </xdr:blipFill>
      <xdr:spPr>
        <a:xfrm>
          <a:off x="77825520" y="57226320"/>
          <a:ext cx="1961640" cy="1885680"/>
        </a:xfrm>
        <a:prstGeom prst="rect">
          <a:avLst/>
        </a:prstGeom>
        <a:noFill/>
        <a:ln w="0">
          <a:noFill/>
        </a:ln>
      </xdr:spPr>
    </xdr:pic>
    <xdr:clientData/>
  </xdr:twoCellAnchor>
  <xdr:twoCellAnchor editAs="oneCell">
    <xdr:from>
      <xdr:col>77</xdr:col>
      <xdr:colOff>0</xdr:colOff>
      <xdr:row>91</xdr:row>
      <xdr:rowOff>0</xdr:rowOff>
    </xdr:from>
    <xdr:to>
      <xdr:col>77</xdr:col>
      <xdr:colOff>1961640</xdr:colOff>
      <xdr:row>91</xdr:row>
      <xdr:rowOff>1885680</xdr:rowOff>
    </xdr:to>
    <xdr:pic>
      <xdr:nvPicPr>
        <xdr:cNvPr id="726" name="image698.png" descr=""/>
        <xdr:cNvPicPr/>
      </xdr:nvPicPr>
      <xdr:blipFill>
        <a:blip r:embed="rId727"/>
        <a:stretch/>
      </xdr:blipFill>
      <xdr:spPr>
        <a:xfrm>
          <a:off x="79992720" y="57226320"/>
          <a:ext cx="1961640" cy="1885680"/>
        </a:xfrm>
        <a:prstGeom prst="rect">
          <a:avLst/>
        </a:prstGeom>
        <a:noFill/>
        <a:ln w="0">
          <a:noFill/>
        </a:ln>
      </xdr:spPr>
    </xdr:pic>
    <xdr:clientData/>
  </xdr:twoCellAnchor>
  <xdr:twoCellAnchor editAs="oneCell">
    <xdr:from>
      <xdr:col>78</xdr:col>
      <xdr:colOff>0</xdr:colOff>
      <xdr:row>91</xdr:row>
      <xdr:rowOff>0</xdr:rowOff>
    </xdr:from>
    <xdr:to>
      <xdr:col>78</xdr:col>
      <xdr:colOff>1961640</xdr:colOff>
      <xdr:row>91</xdr:row>
      <xdr:rowOff>1885680</xdr:rowOff>
    </xdr:to>
    <xdr:pic>
      <xdr:nvPicPr>
        <xdr:cNvPr id="727" name="image743.png" descr=""/>
        <xdr:cNvPicPr/>
      </xdr:nvPicPr>
      <xdr:blipFill>
        <a:blip r:embed="rId728"/>
        <a:stretch/>
      </xdr:blipFill>
      <xdr:spPr>
        <a:xfrm>
          <a:off x="82160280" y="57226320"/>
          <a:ext cx="1961640" cy="1885680"/>
        </a:xfrm>
        <a:prstGeom prst="rect">
          <a:avLst/>
        </a:prstGeom>
        <a:noFill/>
        <a:ln w="0">
          <a:noFill/>
        </a:ln>
      </xdr:spPr>
    </xdr:pic>
    <xdr:clientData/>
  </xdr:twoCellAnchor>
  <xdr:twoCellAnchor editAs="oneCell">
    <xdr:from>
      <xdr:col>79</xdr:col>
      <xdr:colOff>0</xdr:colOff>
      <xdr:row>91</xdr:row>
      <xdr:rowOff>0</xdr:rowOff>
    </xdr:from>
    <xdr:to>
      <xdr:col>79</xdr:col>
      <xdr:colOff>1961640</xdr:colOff>
      <xdr:row>91</xdr:row>
      <xdr:rowOff>1885680</xdr:rowOff>
    </xdr:to>
    <xdr:pic>
      <xdr:nvPicPr>
        <xdr:cNvPr id="728" name="image700.png" descr=""/>
        <xdr:cNvPicPr/>
      </xdr:nvPicPr>
      <xdr:blipFill>
        <a:blip r:embed="rId729"/>
        <a:stretch/>
      </xdr:blipFill>
      <xdr:spPr>
        <a:xfrm>
          <a:off x="84327480" y="57226320"/>
          <a:ext cx="1961640" cy="1885680"/>
        </a:xfrm>
        <a:prstGeom prst="rect">
          <a:avLst/>
        </a:prstGeom>
        <a:noFill/>
        <a:ln w="0">
          <a:noFill/>
        </a:ln>
      </xdr:spPr>
    </xdr:pic>
    <xdr:clientData/>
  </xdr:twoCellAnchor>
  <xdr:twoCellAnchor editAs="oneCell">
    <xdr:from>
      <xdr:col>72</xdr:col>
      <xdr:colOff>0</xdr:colOff>
      <xdr:row>92</xdr:row>
      <xdr:rowOff>0</xdr:rowOff>
    </xdr:from>
    <xdr:to>
      <xdr:col>73</xdr:col>
      <xdr:colOff>13680</xdr:colOff>
      <xdr:row>92</xdr:row>
      <xdr:rowOff>1866600</xdr:rowOff>
    </xdr:to>
    <xdr:pic>
      <xdr:nvPicPr>
        <xdr:cNvPr id="729" name="image703.png" descr=""/>
        <xdr:cNvPicPr/>
      </xdr:nvPicPr>
      <xdr:blipFill>
        <a:blip r:embed="rId730"/>
        <a:stretch/>
      </xdr:blipFill>
      <xdr:spPr>
        <a:xfrm>
          <a:off x="69156720" y="59112000"/>
          <a:ext cx="2180880" cy="1866600"/>
        </a:xfrm>
        <a:prstGeom prst="rect">
          <a:avLst/>
        </a:prstGeom>
        <a:noFill/>
        <a:ln w="0">
          <a:noFill/>
        </a:ln>
      </xdr:spPr>
    </xdr:pic>
    <xdr:clientData/>
  </xdr:twoCellAnchor>
  <xdr:twoCellAnchor editAs="oneCell">
    <xdr:from>
      <xdr:col>73</xdr:col>
      <xdr:colOff>0</xdr:colOff>
      <xdr:row>92</xdr:row>
      <xdr:rowOff>0</xdr:rowOff>
    </xdr:from>
    <xdr:to>
      <xdr:col>74</xdr:col>
      <xdr:colOff>13680</xdr:colOff>
      <xdr:row>92</xdr:row>
      <xdr:rowOff>1866600</xdr:rowOff>
    </xdr:to>
    <xdr:pic>
      <xdr:nvPicPr>
        <xdr:cNvPr id="730" name="image702.png" descr=""/>
        <xdr:cNvPicPr/>
      </xdr:nvPicPr>
      <xdr:blipFill>
        <a:blip r:embed="rId731"/>
        <a:stretch/>
      </xdr:blipFill>
      <xdr:spPr>
        <a:xfrm>
          <a:off x="71323920" y="59112000"/>
          <a:ext cx="2180880" cy="1866600"/>
        </a:xfrm>
        <a:prstGeom prst="rect">
          <a:avLst/>
        </a:prstGeom>
        <a:noFill/>
        <a:ln w="0">
          <a:noFill/>
        </a:ln>
      </xdr:spPr>
    </xdr:pic>
    <xdr:clientData/>
  </xdr:twoCellAnchor>
  <xdr:twoCellAnchor editAs="oneCell">
    <xdr:from>
      <xdr:col>74</xdr:col>
      <xdr:colOff>0</xdr:colOff>
      <xdr:row>92</xdr:row>
      <xdr:rowOff>0</xdr:rowOff>
    </xdr:from>
    <xdr:to>
      <xdr:col>75</xdr:col>
      <xdr:colOff>13680</xdr:colOff>
      <xdr:row>92</xdr:row>
      <xdr:rowOff>1866600</xdr:rowOff>
    </xdr:to>
    <xdr:pic>
      <xdr:nvPicPr>
        <xdr:cNvPr id="731" name="image746.png" descr=""/>
        <xdr:cNvPicPr/>
      </xdr:nvPicPr>
      <xdr:blipFill>
        <a:blip r:embed="rId732"/>
        <a:stretch/>
      </xdr:blipFill>
      <xdr:spPr>
        <a:xfrm>
          <a:off x="73491120" y="59112000"/>
          <a:ext cx="2180880" cy="1866600"/>
        </a:xfrm>
        <a:prstGeom prst="rect">
          <a:avLst/>
        </a:prstGeom>
        <a:noFill/>
        <a:ln w="0">
          <a:noFill/>
        </a:ln>
      </xdr:spPr>
    </xdr:pic>
    <xdr:clientData/>
  </xdr:twoCellAnchor>
  <xdr:twoCellAnchor editAs="oneCell">
    <xdr:from>
      <xdr:col>75</xdr:col>
      <xdr:colOff>0</xdr:colOff>
      <xdr:row>92</xdr:row>
      <xdr:rowOff>0</xdr:rowOff>
    </xdr:from>
    <xdr:to>
      <xdr:col>76</xdr:col>
      <xdr:colOff>13680</xdr:colOff>
      <xdr:row>92</xdr:row>
      <xdr:rowOff>1866600</xdr:rowOff>
    </xdr:to>
    <xdr:pic>
      <xdr:nvPicPr>
        <xdr:cNvPr id="732" name="image701.png" descr=""/>
        <xdr:cNvPicPr/>
      </xdr:nvPicPr>
      <xdr:blipFill>
        <a:blip r:embed="rId733"/>
        <a:stretch/>
      </xdr:blipFill>
      <xdr:spPr>
        <a:xfrm>
          <a:off x="75658320" y="59112000"/>
          <a:ext cx="2180880" cy="1866600"/>
        </a:xfrm>
        <a:prstGeom prst="rect">
          <a:avLst/>
        </a:prstGeom>
        <a:noFill/>
        <a:ln w="0">
          <a:noFill/>
        </a:ln>
      </xdr:spPr>
    </xdr:pic>
    <xdr:clientData/>
  </xdr:twoCellAnchor>
  <xdr:twoCellAnchor editAs="oneCell">
    <xdr:from>
      <xdr:col>76</xdr:col>
      <xdr:colOff>0</xdr:colOff>
      <xdr:row>92</xdr:row>
      <xdr:rowOff>0</xdr:rowOff>
    </xdr:from>
    <xdr:to>
      <xdr:col>77</xdr:col>
      <xdr:colOff>13680</xdr:colOff>
      <xdr:row>92</xdr:row>
      <xdr:rowOff>1866600</xdr:rowOff>
    </xdr:to>
    <xdr:pic>
      <xdr:nvPicPr>
        <xdr:cNvPr id="733" name="image745.png" descr=""/>
        <xdr:cNvPicPr/>
      </xdr:nvPicPr>
      <xdr:blipFill>
        <a:blip r:embed="rId734"/>
        <a:stretch/>
      </xdr:blipFill>
      <xdr:spPr>
        <a:xfrm>
          <a:off x="77825520" y="59112000"/>
          <a:ext cx="2180880" cy="1866600"/>
        </a:xfrm>
        <a:prstGeom prst="rect">
          <a:avLst/>
        </a:prstGeom>
        <a:noFill/>
        <a:ln w="0">
          <a:noFill/>
        </a:ln>
      </xdr:spPr>
    </xdr:pic>
    <xdr:clientData/>
  </xdr:twoCellAnchor>
  <xdr:twoCellAnchor editAs="oneCell">
    <xdr:from>
      <xdr:col>77</xdr:col>
      <xdr:colOff>0</xdr:colOff>
      <xdr:row>92</xdr:row>
      <xdr:rowOff>0</xdr:rowOff>
    </xdr:from>
    <xdr:to>
      <xdr:col>78</xdr:col>
      <xdr:colOff>13320</xdr:colOff>
      <xdr:row>92</xdr:row>
      <xdr:rowOff>1866600</xdr:rowOff>
    </xdr:to>
    <xdr:pic>
      <xdr:nvPicPr>
        <xdr:cNvPr id="734" name="image771.png" descr=""/>
        <xdr:cNvPicPr/>
      </xdr:nvPicPr>
      <xdr:blipFill>
        <a:blip r:embed="rId735"/>
        <a:stretch/>
      </xdr:blipFill>
      <xdr:spPr>
        <a:xfrm>
          <a:off x="79992720" y="59112000"/>
          <a:ext cx="2180880" cy="1866600"/>
        </a:xfrm>
        <a:prstGeom prst="rect">
          <a:avLst/>
        </a:prstGeom>
        <a:noFill/>
        <a:ln w="0">
          <a:noFill/>
        </a:ln>
      </xdr:spPr>
    </xdr:pic>
    <xdr:clientData/>
  </xdr:twoCellAnchor>
  <xdr:twoCellAnchor editAs="oneCell">
    <xdr:from>
      <xdr:col>78</xdr:col>
      <xdr:colOff>0</xdr:colOff>
      <xdr:row>92</xdr:row>
      <xdr:rowOff>0</xdr:rowOff>
    </xdr:from>
    <xdr:to>
      <xdr:col>79</xdr:col>
      <xdr:colOff>13680</xdr:colOff>
      <xdr:row>92</xdr:row>
      <xdr:rowOff>1866600</xdr:rowOff>
    </xdr:to>
    <xdr:pic>
      <xdr:nvPicPr>
        <xdr:cNvPr id="735" name="image759.png" descr=""/>
        <xdr:cNvPicPr/>
      </xdr:nvPicPr>
      <xdr:blipFill>
        <a:blip r:embed="rId736"/>
        <a:stretch/>
      </xdr:blipFill>
      <xdr:spPr>
        <a:xfrm>
          <a:off x="82160280" y="59112000"/>
          <a:ext cx="2180880" cy="1866600"/>
        </a:xfrm>
        <a:prstGeom prst="rect">
          <a:avLst/>
        </a:prstGeom>
        <a:noFill/>
        <a:ln w="0">
          <a:noFill/>
        </a:ln>
      </xdr:spPr>
    </xdr:pic>
    <xdr:clientData/>
  </xdr:twoCellAnchor>
  <xdr:twoCellAnchor editAs="oneCell">
    <xdr:from>
      <xdr:col>79</xdr:col>
      <xdr:colOff>0</xdr:colOff>
      <xdr:row>92</xdr:row>
      <xdr:rowOff>0</xdr:rowOff>
    </xdr:from>
    <xdr:to>
      <xdr:col>80</xdr:col>
      <xdr:colOff>13680</xdr:colOff>
      <xdr:row>92</xdr:row>
      <xdr:rowOff>1866600</xdr:rowOff>
    </xdr:to>
    <xdr:pic>
      <xdr:nvPicPr>
        <xdr:cNvPr id="736" name="image761.png" descr=""/>
        <xdr:cNvPicPr/>
      </xdr:nvPicPr>
      <xdr:blipFill>
        <a:blip r:embed="rId737"/>
        <a:stretch/>
      </xdr:blipFill>
      <xdr:spPr>
        <a:xfrm>
          <a:off x="84327480" y="59112000"/>
          <a:ext cx="2180880" cy="1866600"/>
        </a:xfrm>
        <a:prstGeom prst="rect">
          <a:avLst/>
        </a:prstGeom>
        <a:noFill/>
        <a:ln w="0">
          <a:noFill/>
        </a:ln>
      </xdr:spPr>
    </xdr:pic>
    <xdr:clientData/>
  </xdr:twoCellAnchor>
  <xdr:twoCellAnchor editAs="oneCell">
    <xdr:from>
      <xdr:col>72</xdr:col>
      <xdr:colOff>0</xdr:colOff>
      <xdr:row>93</xdr:row>
      <xdr:rowOff>0</xdr:rowOff>
    </xdr:from>
    <xdr:to>
      <xdr:col>73</xdr:col>
      <xdr:colOff>165960</xdr:colOff>
      <xdr:row>93</xdr:row>
      <xdr:rowOff>1999800</xdr:rowOff>
    </xdr:to>
    <xdr:pic>
      <xdr:nvPicPr>
        <xdr:cNvPr id="737" name="image749.png" descr=""/>
        <xdr:cNvPicPr/>
      </xdr:nvPicPr>
      <xdr:blipFill>
        <a:blip r:embed="rId738"/>
        <a:stretch/>
      </xdr:blipFill>
      <xdr:spPr>
        <a:xfrm>
          <a:off x="69156720" y="60978960"/>
          <a:ext cx="2333160" cy="1999800"/>
        </a:xfrm>
        <a:prstGeom prst="rect">
          <a:avLst/>
        </a:prstGeom>
        <a:noFill/>
        <a:ln w="0">
          <a:noFill/>
        </a:ln>
      </xdr:spPr>
    </xdr:pic>
    <xdr:clientData/>
  </xdr:twoCellAnchor>
  <xdr:twoCellAnchor editAs="oneCell">
    <xdr:from>
      <xdr:col>73</xdr:col>
      <xdr:colOff>0</xdr:colOff>
      <xdr:row>93</xdr:row>
      <xdr:rowOff>0</xdr:rowOff>
    </xdr:from>
    <xdr:to>
      <xdr:col>74</xdr:col>
      <xdr:colOff>165960</xdr:colOff>
      <xdr:row>93</xdr:row>
      <xdr:rowOff>1999800</xdr:rowOff>
    </xdr:to>
    <xdr:pic>
      <xdr:nvPicPr>
        <xdr:cNvPr id="738" name="image708.png" descr=""/>
        <xdr:cNvPicPr/>
      </xdr:nvPicPr>
      <xdr:blipFill>
        <a:blip r:embed="rId739"/>
        <a:stretch/>
      </xdr:blipFill>
      <xdr:spPr>
        <a:xfrm>
          <a:off x="71323920" y="60978960"/>
          <a:ext cx="2333160" cy="1999800"/>
        </a:xfrm>
        <a:prstGeom prst="rect">
          <a:avLst/>
        </a:prstGeom>
        <a:noFill/>
        <a:ln w="0">
          <a:noFill/>
        </a:ln>
      </xdr:spPr>
    </xdr:pic>
    <xdr:clientData/>
  </xdr:twoCellAnchor>
  <xdr:twoCellAnchor editAs="oneCell">
    <xdr:from>
      <xdr:col>74</xdr:col>
      <xdr:colOff>0</xdr:colOff>
      <xdr:row>93</xdr:row>
      <xdr:rowOff>0</xdr:rowOff>
    </xdr:from>
    <xdr:to>
      <xdr:col>75</xdr:col>
      <xdr:colOff>165960</xdr:colOff>
      <xdr:row>93</xdr:row>
      <xdr:rowOff>1999800</xdr:rowOff>
    </xdr:to>
    <xdr:pic>
      <xdr:nvPicPr>
        <xdr:cNvPr id="739" name="image752.png" descr=""/>
        <xdr:cNvPicPr/>
      </xdr:nvPicPr>
      <xdr:blipFill>
        <a:blip r:embed="rId740"/>
        <a:stretch/>
      </xdr:blipFill>
      <xdr:spPr>
        <a:xfrm>
          <a:off x="73491120" y="60978960"/>
          <a:ext cx="2333160" cy="1999800"/>
        </a:xfrm>
        <a:prstGeom prst="rect">
          <a:avLst/>
        </a:prstGeom>
        <a:noFill/>
        <a:ln w="0">
          <a:noFill/>
        </a:ln>
      </xdr:spPr>
    </xdr:pic>
    <xdr:clientData/>
  </xdr:twoCellAnchor>
  <xdr:twoCellAnchor editAs="oneCell">
    <xdr:from>
      <xdr:col>75</xdr:col>
      <xdr:colOff>0</xdr:colOff>
      <xdr:row>93</xdr:row>
      <xdr:rowOff>0</xdr:rowOff>
    </xdr:from>
    <xdr:to>
      <xdr:col>76</xdr:col>
      <xdr:colOff>165960</xdr:colOff>
      <xdr:row>93</xdr:row>
      <xdr:rowOff>1999800</xdr:rowOff>
    </xdr:to>
    <xdr:pic>
      <xdr:nvPicPr>
        <xdr:cNvPr id="740" name="image762.png" descr=""/>
        <xdr:cNvPicPr/>
      </xdr:nvPicPr>
      <xdr:blipFill>
        <a:blip r:embed="rId741"/>
        <a:stretch/>
      </xdr:blipFill>
      <xdr:spPr>
        <a:xfrm>
          <a:off x="75658320" y="60978960"/>
          <a:ext cx="2333160" cy="1999800"/>
        </a:xfrm>
        <a:prstGeom prst="rect">
          <a:avLst/>
        </a:prstGeom>
        <a:noFill/>
        <a:ln w="0">
          <a:noFill/>
        </a:ln>
      </xdr:spPr>
    </xdr:pic>
    <xdr:clientData/>
  </xdr:twoCellAnchor>
  <xdr:twoCellAnchor editAs="oneCell">
    <xdr:from>
      <xdr:col>76</xdr:col>
      <xdr:colOff>0</xdr:colOff>
      <xdr:row>93</xdr:row>
      <xdr:rowOff>0</xdr:rowOff>
    </xdr:from>
    <xdr:to>
      <xdr:col>77</xdr:col>
      <xdr:colOff>165960</xdr:colOff>
      <xdr:row>93</xdr:row>
      <xdr:rowOff>1999800</xdr:rowOff>
    </xdr:to>
    <xdr:pic>
      <xdr:nvPicPr>
        <xdr:cNvPr id="741" name="image706.png" descr=""/>
        <xdr:cNvPicPr/>
      </xdr:nvPicPr>
      <xdr:blipFill>
        <a:blip r:embed="rId742"/>
        <a:stretch/>
      </xdr:blipFill>
      <xdr:spPr>
        <a:xfrm>
          <a:off x="77825520" y="60978960"/>
          <a:ext cx="2333160" cy="1999800"/>
        </a:xfrm>
        <a:prstGeom prst="rect">
          <a:avLst/>
        </a:prstGeom>
        <a:noFill/>
        <a:ln w="0">
          <a:noFill/>
        </a:ln>
      </xdr:spPr>
    </xdr:pic>
    <xdr:clientData/>
  </xdr:twoCellAnchor>
  <xdr:twoCellAnchor editAs="oneCell">
    <xdr:from>
      <xdr:col>77</xdr:col>
      <xdr:colOff>0</xdr:colOff>
      <xdr:row>93</xdr:row>
      <xdr:rowOff>0</xdr:rowOff>
    </xdr:from>
    <xdr:to>
      <xdr:col>78</xdr:col>
      <xdr:colOff>165600</xdr:colOff>
      <xdr:row>93</xdr:row>
      <xdr:rowOff>1999800</xdr:rowOff>
    </xdr:to>
    <xdr:pic>
      <xdr:nvPicPr>
        <xdr:cNvPr id="742" name="image705.png" descr=""/>
        <xdr:cNvPicPr/>
      </xdr:nvPicPr>
      <xdr:blipFill>
        <a:blip r:embed="rId743"/>
        <a:stretch/>
      </xdr:blipFill>
      <xdr:spPr>
        <a:xfrm>
          <a:off x="79992720" y="60978960"/>
          <a:ext cx="2333160" cy="1999800"/>
        </a:xfrm>
        <a:prstGeom prst="rect">
          <a:avLst/>
        </a:prstGeom>
        <a:noFill/>
        <a:ln w="0">
          <a:noFill/>
        </a:ln>
      </xdr:spPr>
    </xdr:pic>
    <xdr:clientData/>
  </xdr:twoCellAnchor>
  <xdr:twoCellAnchor editAs="oneCell">
    <xdr:from>
      <xdr:col>78</xdr:col>
      <xdr:colOff>0</xdr:colOff>
      <xdr:row>93</xdr:row>
      <xdr:rowOff>0</xdr:rowOff>
    </xdr:from>
    <xdr:to>
      <xdr:col>79</xdr:col>
      <xdr:colOff>165960</xdr:colOff>
      <xdr:row>93</xdr:row>
      <xdr:rowOff>1999800</xdr:rowOff>
    </xdr:to>
    <xdr:pic>
      <xdr:nvPicPr>
        <xdr:cNvPr id="743" name="image728.png" descr=""/>
        <xdr:cNvPicPr/>
      </xdr:nvPicPr>
      <xdr:blipFill>
        <a:blip r:embed="rId744"/>
        <a:stretch/>
      </xdr:blipFill>
      <xdr:spPr>
        <a:xfrm>
          <a:off x="82160280" y="60978960"/>
          <a:ext cx="2333160" cy="1999800"/>
        </a:xfrm>
        <a:prstGeom prst="rect">
          <a:avLst/>
        </a:prstGeom>
        <a:noFill/>
        <a:ln w="0">
          <a:noFill/>
        </a:ln>
      </xdr:spPr>
    </xdr:pic>
    <xdr:clientData/>
  </xdr:twoCellAnchor>
  <xdr:twoCellAnchor editAs="oneCell">
    <xdr:from>
      <xdr:col>79</xdr:col>
      <xdr:colOff>0</xdr:colOff>
      <xdr:row>93</xdr:row>
      <xdr:rowOff>0</xdr:rowOff>
    </xdr:from>
    <xdr:to>
      <xdr:col>80</xdr:col>
      <xdr:colOff>165960</xdr:colOff>
      <xdr:row>93</xdr:row>
      <xdr:rowOff>1999800</xdr:rowOff>
    </xdr:to>
    <xdr:pic>
      <xdr:nvPicPr>
        <xdr:cNvPr id="744" name="image748.png" descr=""/>
        <xdr:cNvPicPr/>
      </xdr:nvPicPr>
      <xdr:blipFill>
        <a:blip r:embed="rId745"/>
        <a:stretch/>
      </xdr:blipFill>
      <xdr:spPr>
        <a:xfrm>
          <a:off x="84327480" y="60978960"/>
          <a:ext cx="2333160" cy="1999800"/>
        </a:xfrm>
        <a:prstGeom prst="rect">
          <a:avLst/>
        </a:prstGeom>
        <a:noFill/>
        <a:ln w="0">
          <a:noFill/>
        </a:ln>
      </xdr:spPr>
    </xdr:pic>
    <xdr:clientData/>
  </xdr:twoCellAnchor>
  <xdr:twoCellAnchor editAs="oneCell">
    <xdr:from>
      <xdr:col>72</xdr:col>
      <xdr:colOff>0</xdr:colOff>
      <xdr:row>94</xdr:row>
      <xdr:rowOff>0</xdr:rowOff>
    </xdr:from>
    <xdr:to>
      <xdr:col>73</xdr:col>
      <xdr:colOff>175680</xdr:colOff>
      <xdr:row>94</xdr:row>
      <xdr:rowOff>1428480</xdr:rowOff>
    </xdr:to>
    <xdr:pic>
      <xdr:nvPicPr>
        <xdr:cNvPr id="745" name="image781.png" descr=""/>
        <xdr:cNvPicPr/>
      </xdr:nvPicPr>
      <xdr:blipFill>
        <a:blip r:embed="rId746"/>
        <a:stretch/>
      </xdr:blipFill>
      <xdr:spPr>
        <a:xfrm>
          <a:off x="69156720" y="62979480"/>
          <a:ext cx="2342880" cy="1428480"/>
        </a:xfrm>
        <a:prstGeom prst="rect">
          <a:avLst/>
        </a:prstGeom>
        <a:noFill/>
        <a:ln w="0">
          <a:noFill/>
        </a:ln>
      </xdr:spPr>
    </xdr:pic>
    <xdr:clientData/>
  </xdr:twoCellAnchor>
  <xdr:twoCellAnchor editAs="oneCell">
    <xdr:from>
      <xdr:col>73</xdr:col>
      <xdr:colOff>0</xdr:colOff>
      <xdr:row>94</xdr:row>
      <xdr:rowOff>0</xdr:rowOff>
    </xdr:from>
    <xdr:to>
      <xdr:col>74</xdr:col>
      <xdr:colOff>175680</xdr:colOff>
      <xdr:row>94</xdr:row>
      <xdr:rowOff>1428480</xdr:rowOff>
    </xdr:to>
    <xdr:pic>
      <xdr:nvPicPr>
        <xdr:cNvPr id="746" name="image726.png" descr=""/>
        <xdr:cNvPicPr/>
      </xdr:nvPicPr>
      <xdr:blipFill>
        <a:blip r:embed="rId747"/>
        <a:stretch/>
      </xdr:blipFill>
      <xdr:spPr>
        <a:xfrm>
          <a:off x="71323920" y="62979480"/>
          <a:ext cx="2342880" cy="1428480"/>
        </a:xfrm>
        <a:prstGeom prst="rect">
          <a:avLst/>
        </a:prstGeom>
        <a:noFill/>
        <a:ln w="0">
          <a:noFill/>
        </a:ln>
      </xdr:spPr>
    </xdr:pic>
    <xdr:clientData/>
  </xdr:twoCellAnchor>
  <xdr:twoCellAnchor editAs="oneCell">
    <xdr:from>
      <xdr:col>74</xdr:col>
      <xdr:colOff>0</xdr:colOff>
      <xdr:row>94</xdr:row>
      <xdr:rowOff>0</xdr:rowOff>
    </xdr:from>
    <xdr:to>
      <xdr:col>75</xdr:col>
      <xdr:colOff>175680</xdr:colOff>
      <xdr:row>94</xdr:row>
      <xdr:rowOff>1428480</xdr:rowOff>
    </xdr:to>
    <xdr:pic>
      <xdr:nvPicPr>
        <xdr:cNvPr id="747" name="image760.png" descr=""/>
        <xdr:cNvPicPr/>
      </xdr:nvPicPr>
      <xdr:blipFill>
        <a:blip r:embed="rId748"/>
        <a:stretch/>
      </xdr:blipFill>
      <xdr:spPr>
        <a:xfrm>
          <a:off x="73491120" y="62979480"/>
          <a:ext cx="2342880" cy="1428480"/>
        </a:xfrm>
        <a:prstGeom prst="rect">
          <a:avLst/>
        </a:prstGeom>
        <a:noFill/>
        <a:ln w="0">
          <a:noFill/>
        </a:ln>
      </xdr:spPr>
    </xdr:pic>
    <xdr:clientData/>
  </xdr:twoCellAnchor>
  <xdr:twoCellAnchor editAs="oneCell">
    <xdr:from>
      <xdr:col>75</xdr:col>
      <xdr:colOff>0</xdr:colOff>
      <xdr:row>94</xdr:row>
      <xdr:rowOff>0</xdr:rowOff>
    </xdr:from>
    <xdr:to>
      <xdr:col>76</xdr:col>
      <xdr:colOff>175680</xdr:colOff>
      <xdr:row>94</xdr:row>
      <xdr:rowOff>1428480</xdr:rowOff>
    </xdr:to>
    <xdr:pic>
      <xdr:nvPicPr>
        <xdr:cNvPr id="748" name="image763.png" descr=""/>
        <xdr:cNvPicPr/>
      </xdr:nvPicPr>
      <xdr:blipFill>
        <a:blip r:embed="rId749"/>
        <a:stretch/>
      </xdr:blipFill>
      <xdr:spPr>
        <a:xfrm>
          <a:off x="75658320" y="62979480"/>
          <a:ext cx="2342880" cy="1428480"/>
        </a:xfrm>
        <a:prstGeom prst="rect">
          <a:avLst/>
        </a:prstGeom>
        <a:noFill/>
        <a:ln w="0">
          <a:noFill/>
        </a:ln>
      </xdr:spPr>
    </xdr:pic>
    <xdr:clientData/>
  </xdr:twoCellAnchor>
  <xdr:twoCellAnchor editAs="oneCell">
    <xdr:from>
      <xdr:col>76</xdr:col>
      <xdr:colOff>0</xdr:colOff>
      <xdr:row>94</xdr:row>
      <xdr:rowOff>0</xdr:rowOff>
    </xdr:from>
    <xdr:to>
      <xdr:col>77</xdr:col>
      <xdr:colOff>175680</xdr:colOff>
      <xdr:row>94</xdr:row>
      <xdr:rowOff>1428480</xdr:rowOff>
    </xdr:to>
    <xdr:pic>
      <xdr:nvPicPr>
        <xdr:cNvPr id="749" name="image731.png" descr=""/>
        <xdr:cNvPicPr/>
      </xdr:nvPicPr>
      <xdr:blipFill>
        <a:blip r:embed="rId750"/>
        <a:stretch/>
      </xdr:blipFill>
      <xdr:spPr>
        <a:xfrm>
          <a:off x="77825520" y="62979480"/>
          <a:ext cx="2342880" cy="1428480"/>
        </a:xfrm>
        <a:prstGeom prst="rect">
          <a:avLst/>
        </a:prstGeom>
        <a:noFill/>
        <a:ln w="0">
          <a:noFill/>
        </a:ln>
      </xdr:spPr>
    </xdr:pic>
    <xdr:clientData/>
  </xdr:twoCellAnchor>
  <xdr:twoCellAnchor editAs="oneCell">
    <xdr:from>
      <xdr:col>77</xdr:col>
      <xdr:colOff>0</xdr:colOff>
      <xdr:row>94</xdr:row>
      <xdr:rowOff>0</xdr:rowOff>
    </xdr:from>
    <xdr:to>
      <xdr:col>78</xdr:col>
      <xdr:colOff>175320</xdr:colOff>
      <xdr:row>94</xdr:row>
      <xdr:rowOff>1428480</xdr:rowOff>
    </xdr:to>
    <xdr:pic>
      <xdr:nvPicPr>
        <xdr:cNvPr id="750" name="image713.png" descr=""/>
        <xdr:cNvPicPr/>
      </xdr:nvPicPr>
      <xdr:blipFill>
        <a:blip r:embed="rId751"/>
        <a:stretch/>
      </xdr:blipFill>
      <xdr:spPr>
        <a:xfrm>
          <a:off x="79992720" y="62979480"/>
          <a:ext cx="2342880" cy="1428480"/>
        </a:xfrm>
        <a:prstGeom prst="rect">
          <a:avLst/>
        </a:prstGeom>
        <a:noFill/>
        <a:ln w="0">
          <a:noFill/>
        </a:ln>
      </xdr:spPr>
    </xdr:pic>
    <xdr:clientData/>
  </xdr:twoCellAnchor>
  <xdr:twoCellAnchor editAs="oneCell">
    <xdr:from>
      <xdr:col>78</xdr:col>
      <xdr:colOff>0</xdr:colOff>
      <xdr:row>94</xdr:row>
      <xdr:rowOff>0</xdr:rowOff>
    </xdr:from>
    <xdr:to>
      <xdr:col>79</xdr:col>
      <xdr:colOff>175680</xdr:colOff>
      <xdr:row>94</xdr:row>
      <xdr:rowOff>1428480</xdr:rowOff>
    </xdr:to>
    <xdr:pic>
      <xdr:nvPicPr>
        <xdr:cNvPr id="751" name="image737.png" descr=""/>
        <xdr:cNvPicPr/>
      </xdr:nvPicPr>
      <xdr:blipFill>
        <a:blip r:embed="rId752"/>
        <a:stretch/>
      </xdr:blipFill>
      <xdr:spPr>
        <a:xfrm>
          <a:off x="82160280" y="62979480"/>
          <a:ext cx="2342880" cy="1428480"/>
        </a:xfrm>
        <a:prstGeom prst="rect">
          <a:avLst/>
        </a:prstGeom>
        <a:noFill/>
        <a:ln w="0">
          <a:noFill/>
        </a:ln>
      </xdr:spPr>
    </xdr:pic>
    <xdr:clientData/>
  </xdr:twoCellAnchor>
  <xdr:twoCellAnchor editAs="oneCell">
    <xdr:from>
      <xdr:col>79</xdr:col>
      <xdr:colOff>0</xdr:colOff>
      <xdr:row>94</xdr:row>
      <xdr:rowOff>0</xdr:rowOff>
    </xdr:from>
    <xdr:to>
      <xdr:col>80</xdr:col>
      <xdr:colOff>175680</xdr:colOff>
      <xdr:row>94</xdr:row>
      <xdr:rowOff>1428480</xdr:rowOff>
    </xdr:to>
    <xdr:pic>
      <xdr:nvPicPr>
        <xdr:cNvPr id="752" name="image722.png" descr=""/>
        <xdr:cNvPicPr/>
      </xdr:nvPicPr>
      <xdr:blipFill>
        <a:blip r:embed="rId753"/>
        <a:stretch/>
      </xdr:blipFill>
      <xdr:spPr>
        <a:xfrm>
          <a:off x="84327480" y="62979480"/>
          <a:ext cx="2342880" cy="1428480"/>
        </a:xfrm>
        <a:prstGeom prst="rect">
          <a:avLst/>
        </a:prstGeom>
        <a:noFill/>
        <a:ln w="0">
          <a:noFill/>
        </a:ln>
      </xdr:spPr>
    </xdr:pic>
    <xdr:clientData/>
  </xdr:twoCellAnchor>
  <xdr:twoCellAnchor editAs="oneCell">
    <xdr:from>
      <xdr:col>72</xdr:col>
      <xdr:colOff>0</xdr:colOff>
      <xdr:row>95</xdr:row>
      <xdr:rowOff>0</xdr:rowOff>
    </xdr:from>
    <xdr:to>
      <xdr:col>73</xdr:col>
      <xdr:colOff>175680</xdr:colOff>
      <xdr:row>95</xdr:row>
      <xdr:rowOff>1466640</xdr:rowOff>
    </xdr:to>
    <xdr:pic>
      <xdr:nvPicPr>
        <xdr:cNvPr id="753" name="image709.png" descr=""/>
        <xdr:cNvPicPr/>
      </xdr:nvPicPr>
      <xdr:blipFill>
        <a:blip r:embed="rId754"/>
        <a:stretch/>
      </xdr:blipFill>
      <xdr:spPr>
        <a:xfrm>
          <a:off x="69156720" y="64903320"/>
          <a:ext cx="2342880" cy="1466640"/>
        </a:xfrm>
        <a:prstGeom prst="rect">
          <a:avLst/>
        </a:prstGeom>
        <a:noFill/>
        <a:ln w="0">
          <a:noFill/>
        </a:ln>
      </xdr:spPr>
    </xdr:pic>
    <xdr:clientData/>
  </xdr:twoCellAnchor>
  <xdr:twoCellAnchor editAs="oneCell">
    <xdr:from>
      <xdr:col>73</xdr:col>
      <xdr:colOff>0</xdr:colOff>
      <xdr:row>95</xdr:row>
      <xdr:rowOff>0</xdr:rowOff>
    </xdr:from>
    <xdr:to>
      <xdr:col>74</xdr:col>
      <xdr:colOff>175680</xdr:colOff>
      <xdr:row>95</xdr:row>
      <xdr:rowOff>1466640</xdr:rowOff>
    </xdr:to>
    <xdr:pic>
      <xdr:nvPicPr>
        <xdr:cNvPr id="754" name="image768.png" descr=""/>
        <xdr:cNvPicPr/>
      </xdr:nvPicPr>
      <xdr:blipFill>
        <a:blip r:embed="rId755"/>
        <a:stretch/>
      </xdr:blipFill>
      <xdr:spPr>
        <a:xfrm>
          <a:off x="71323920" y="64903320"/>
          <a:ext cx="2342880" cy="1466640"/>
        </a:xfrm>
        <a:prstGeom prst="rect">
          <a:avLst/>
        </a:prstGeom>
        <a:noFill/>
        <a:ln w="0">
          <a:noFill/>
        </a:ln>
      </xdr:spPr>
    </xdr:pic>
    <xdr:clientData/>
  </xdr:twoCellAnchor>
  <xdr:twoCellAnchor editAs="oneCell">
    <xdr:from>
      <xdr:col>74</xdr:col>
      <xdr:colOff>0</xdr:colOff>
      <xdr:row>95</xdr:row>
      <xdr:rowOff>0</xdr:rowOff>
    </xdr:from>
    <xdr:to>
      <xdr:col>75</xdr:col>
      <xdr:colOff>175680</xdr:colOff>
      <xdr:row>95</xdr:row>
      <xdr:rowOff>1466640</xdr:rowOff>
    </xdr:to>
    <xdr:pic>
      <xdr:nvPicPr>
        <xdr:cNvPr id="755" name="image770.png" descr=""/>
        <xdr:cNvPicPr/>
      </xdr:nvPicPr>
      <xdr:blipFill>
        <a:blip r:embed="rId756"/>
        <a:stretch/>
      </xdr:blipFill>
      <xdr:spPr>
        <a:xfrm>
          <a:off x="73491120" y="64903320"/>
          <a:ext cx="2342880" cy="1466640"/>
        </a:xfrm>
        <a:prstGeom prst="rect">
          <a:avLst/>
        </a:prstGeom>
        <a:noFill/>
        <a:ln w="0">
          <a:noFill/>
        </a:ln>
      </xdr:spPr>
    </xdr:pic>
    <xdr:clientData/>
  </xdr:twoCellAnchor>
  <xdr:twoCellAnchor editAs="oneCell">
    <xdr:from>
      <xdr:col>75</xdr:col>
      <xdr:colOff>0</xdr:colOff>
      <xdr:row>95</xdr:row>
      <xdr:rowOff>0</xdr:rowOff>
    </xdr:from>
    <xdr:to>
      <xdr:col>76</xdr:col>
      <xdr:colOff>175680</xdr:colOff>
      <xdr:row>95</xdr:row>
      <xdr:rowOff>1466640</xdr:rowOff>
    </xdr:to>
    <xdr:pic>
      <xdr:nvPicPr>
        <xdr:cNvPr id="756" name="image765.png" descr=""/>
        <xdr:cNvPicPr/>
      </xdr:nvPicPr>
      <xdr:blipFill>
        <a:blip r:embed="rId757"/>
        <a:stretch/>
      </xdr:blipFill>
      <xdr:spPr>
        <a:xfrm>
          <a:off x="75658320" y="64903320"/>
          <a:ext cx="2342880" cy="1466640"/>
        </a:xfrm>
        <a:prstGeom prst="rect">
          <a:avLst/>
        </a:prstGeom>
        <a:noFill/>
        <a:ln w="0">
          <a:noFill/>
        </a:ln>
      </xdr:spPr>
    </xdr:pic>
    <xdr:clientData/>
  </xdr:twoCellAnchor>
  <xdr:twoCellAnchor editAs="oneCell">
    <xdr:from>
      <xdr:col>76</xdr:col>
      <xdr:colOff>0</xdr:colOff>
      <xdr:row>95</xdr:row>
      <xdr:rowOff>0</xdr:rowOff>
    </xdr:from>
    <xdr:to>
      <xdr:col>77</xdr:col>
      <xdr:colOff>175680</xdr:colOff>
      <xdr:row>95</xdr:row>
      <xdr:rowOff>1466640</xdr:rowOff>
    </xdr:to>
    <xdr:pic>
      <xdr:nvPicPr>
        <xdr:cNvPr id="757" name="image717.png" descr=""/>
        <xdr:cNvPicPr/>
      </xdr:nvPicPr>
      <xdr:blipFill>
        <a:blip r:embed="rId758"/>
        <a:stretch/>
      </xdr:blipFill>
      <xdr:spPr>
        <a:xfrm>
          <a:off x="77825520" y="64903320"/>
          <a:ext cx="2342880" cy="1466640"/>
        </a:xfrm>
        <a:prstGeom prst="rect">
          <a:avLst/>
        </a:prstGeom>
        <a:noFill/>
        <a:ln w="0">
          <a:noFill/>
        </a:ln>
      </xdr:spPr>
    </xdr:pic>
    <xdr:clientData/>
  </xdr:twoCellAnchor>
  <xdr:twoCellAnchor editAs="oneCell">
    <xdr:from>
      <xdr:col>77</xdr:col>
      <xdr:colOff>0</xdr:colOff>
      <xdr:row>95</xdr:row>
      <xdr:rowOff>0</xdr:rowOff>
    </xdr:from>
    <xdr:to>
      <xdr:col>78</xdr:col>
      <xdr:colOff>175320</xdr:colOff>
      <xdr:row>95</xdr:row>
      <xdr:rowOff>1466640</xdr:rowOff>
    </xdr:to>
    <xdr:pic>
      <xdr:nvPicPr>
        <xdr:cNvPr id="758" name="image777.png" descr=""/>
        <xdr:cNvPicPr/>
      </xdr:nvPicPr>
      <xdr:blipFill>
        <a:blip r:embed="rId759"/>
        <a:stretch/>
      </xdr:blipFill>
      <xdr:spPr>
        <a:xfrm>
          <a:off x="79992720" y="64903320"/>
          <a:ext cx="2342880" cy="1466640"/>
        </a:xfrm>
        <a:prstGeom prst="rect">
          <a:avLst/>
        </a:prstGeom>
        <a:noFill/>
        <a:ln w="0">
          <a:noFill/>
        </a:ln>
      </xdr:spPr>
    </xdr:pic>
    <xdr:clientData/>
  </xdr:twoCellAnchor>
  <xdr:twoCellAnchor editAs="oneCell">
    <xdr:from>
      <xdr:col>78</xdr:col>
      <xdr:colOff>0</xdr:colOff>
      <xdr:row>95</xdr:row>
      <xdr:rowOff>0</xdr:rowOff>
    </xdr:from>
    <xdr:to>
      <xdr:col>79</xdr:col>
      <xdr:colOff>175680</xdr:colOff>
      <xdr:row>95</xdr:row>
      <xdr:rowOff>1466640</xdr:rowOff>
    </xdr:to>
    <xdr:pic>
      <xdr:nvPicPr>
        <xdr:cNvPr id="759" name="image718.png" descr=""/>
        <xdr:cNvPicPr/>
      </xdr:nvPicPr>
      <xdr:blipFill>
        <a:blip r:embed="rId760"/>
        <a:stretch/>
      </xdr:blipFill>
      <xdr:spPr>
        <a:xfrm>
          <a:off x="82160280" y="64903320"/>
          <a:ext cx="2342880" cy="1466640"/>
        </a:xfrm>
        <a:prstGeom prst="rect">
          <a:avLst/>
        </a:prstGeom>
        <a:noFill/>
        <a:ln w="0">
          <a:noFill/>
        </a:ln>
      </xdr:spPr>
    </xdr:pic>
    <xdr:clientData/>
  </xdr:twoCellAnchor>
  <xdr:twoCellAnchor editAs="oneCell">
    <xdr:from>
      <xdr:col>79</xdr:col>
      <xdr:colOff>0</xdr:colOff>
      <xdr:row>95</xdr:row>
      <xdr:rowOff>0</xdr:rowOff>
    </xdr:from>
    <xdr:to>
      <xdr:col>80</xdr:col>
      <xdr:colOff>175680</xdr:colOff>
      <xdr:row>95</xdr:row>
      <xdr:rowOff>1466640</xdr:rowOff>
    </xdr:to>
    <xdr:pic>
      <xdr:nvPicPr>
        <xdr:cNvPr id="760" name="image800.png" descr=""/>
        <xdr:cNvPicPr/>
      </xdr:nvPicPr>
      <xdr:blipFill>
        <a:blip r:embed="rId761"/>
        <a:stretch/>
      </xdr:blipFill>
      <xdr:spPr>
        <a:xfrm>
          <a:off x="84327480" y="64903320"/>
          <a:ext cx="2342880" cy="1466640"/>
        </a:xfrm>
        <a:prstGeom prst="rect">
          <a:avLst/>
        </a:prstGeom>
        <a:noFill/>
        <a:ln w="0">
          <a:noFill/>
        </a:ln>
      </xdr:spPr>
    </xdr:pic>
    <xdr:clientData/>
  </xdr:twoCellAnchor>
  <xdr:twoCellAnchor editAs="oneCell">
    <xdr:from>
      <xdr:col>72</xdr:col>
      <xdr:colOff>0</xdr:colOff>
      <xdr:row>96</xdr:row>
      <xdr:rowOff>0</xdr:rowOff>
    </xdr:from>
    <xdr:to>
      <xdr:col>72</xdr:col>
      <xdr:colOff>256680</xdr:colOff>
      <xdr:row>96</xdr:row>
      <xdr:rowOff>199800</xdr:rowOff>
    </xdr:to>
    <xdr:pic>
      <xdr:nvPicPr>
        <xdr:cNvPr id="761" name="image769.png" descr=""/>
        <xdr:cNvPicPr/>
      </xdr:nvPicPr>
      <xdr:blipFill>
        <a:blip r:embed="rId762"/>
        <a:stretch/>
      </xdr:blipFill>
      <xdr:spPr>
        <a:xfrm>
          <a:off x="69156720" y="67017960"/>
          <a:ext cx="256680" cy="199800"/>
        </a:xfrm>
        <a:prstGeom prst="rect">
          <a:avLst/>
        </a:prstGeom>
        <a:noFill/>
        <a:ln w="0">
          <a:noFill/>
        </a:ln>
      </xdr:spPr>
    </xdr:pic>
    <xdr:clientData/>
  </xdr:twoCellAnchor>
  <xdr:twoCellAnchor editAs="oneCell">
    <xdr:from>
      <xdr:col>73</xdr:col>
      <xdr:colOff>0</xdr:colOff>
      <xdr:row>96</xdr:row>
      <xdr:rowOff>0</xdr:rowOff>
    </xdr:from>
    <xdr:to>
      <xdr:col>73</xdr:col>
      <xdr:colOff>256680</xdr:colOff>
      <xdr:row>96</xdr:row>
      <xdr:rowOff>199800</xdr:rowOff>
    </xdr:to>
    <xdr:pic>
      <xdr:nvPicPr>
        <xdr:cNvPr id="762" name="image848.png" descr=""/>
        <xdr:cNvPicPr/>
      </xdr:nvPicPr>
      <xdr:blipFill>
        <a:blip r:embed="rId763"/>
        <a:stretch/>
      </xdr:blipFill>
      <xdr:spPr>
        <a:xfrm>
          <a:off x="71323920" y="67017960"/>
          <a:ext cx="256680" cy="199800"/>
        </a:xfrm>
        <a:prstGeom prst="rect">
          <a:avLst/>
        </a:prstGeom>
        <a:noFill/>
        <a:ln w="0">
          <a:noFill/>
        </a:ln>
      </xdr:spPr>
    </xdr:pic>
    <xdr:clientData/>
  </xdr:twoCellAnchor>
  <xdr:twoCellAnchor editAs="oneCell">
    <xdr:from>
      <xdr:col>74</xdr:col>
      <xdr:colOff>0</xdr:colOff>
      <xdr:row>96</xdr:row>
      <xdr:rowOff>0</xdr:rowOff>
    </xdr:from>
    <xdr:to>
      <xdr:col>74</xdr:col>
      <xdr:colOff>256680</xdr:colOff>
      <xdr:row>96</xdr:row>
      <xdr:rowOff>199800</xdr:rowOff>
    </xdr:to>
    <xdr:pic>
      <xdr:nvPicPr>
        <xdr:cNvPr id="763" name="image725.png" descr=""/>
        <xdr:cNvPicPr/>
      </xdr:nvPicPr>
      <xdr:blipFill>
        <a:blip r:embed="rId764"/>
        <a:stretch/>
      </xdr:blipFill>
      <xdr:spPr>
        <a:xfrm>
          <a:off x="73491120" y="67017960"/>
          <a:ext cx="256680" cy="199800"/>
        </a:xfrm>
        <a:prstGeom prst="rect">
          <a:avLst/>
        </a:prstGeom>
        <a:noFill/>
        <a:ln w="0">
          <a:noFill/>
        </a:ln>
      </xdr:spPr>
    </xdr:pic>
    <xdr:clientData/>
  </xdr:twoCellAnchor>
  <xdr:twoCellAnchor editAs="oneCell">
    <xdr:from>
      <xdr:col>75</xdr:col>
      <xdr:colOff>0</xdr:colOff>
      <xdr:row>96</xdr:row>
      <xdr:rowOff>0</xdr:rowOff>
    </xdr:from>
    <xdr:to>
      <xdr:col>75</xdr:col>
      <xdr:colOff>256680</xdr:colOff>
      <xdr:row>96</xdr:row>
      <xdr:rowOff>199800</xdr:rowOff>
    </xdr:to>
    <xdr:pic>
      <xdr:nvPicPr>
        <xdr:cNvPr id="764" name="image732.png" descr=""/>
        <xdr:cNvPicPr/>
      </xdr:nvPicPr>
      <xdr:blipFill>
        <a:blip r:embed="rId765"/>
        <a:stretch/>
      </xdr:blipFill>
      <xdr:spPr>
        <a:xfrm>
          <a:off x="75658320" y="67017960"/>
          <a:ext cx="256680" cy="199800"/>
        </a:xfrm>
        <a:prstGeom prst="rect">
          <a:avLst/>
        </a:prstGeom>
        <a:noFill/>
        <a:ln w="0">
          <a:noFill/>
        </a:ln>
      </xdr:spPr>
    </xdr:pic>
    <xdr:clientData/>
  </xdr:twoCellAnchor>
  <xdr:twoCellAnchor editAs="oneCell">
    <xdr:from>
      <xdr:col>76</xdr:col>
      <xdr:colOff>0</xdr:colOff>
      <xdr:row>96</xdr:row>
      <xdr:rowOff>0</xdr:rowOff>
    </xdr:from>
    <xdr:to>
      <xdr:col>76</xdr:col>
      <xdr:colOff>256680</xdr:colOff>
      <xdr:row>96</xdr:row>
      <xdr:rowOff>199800</xdr:rowOff>
    </xdr:to>
    <xdr:pic>
      <xdr:nvPicPr>
        <xdr:cNvPr id="765" name="image729.png" descr=""/>
        <xdr:cNvPicPr/>
      </xdr:nvPicPr>
      <xdr:blipFill>
        <a:blip r:embed="rId766"/>
        <a:stretch/>
      </xdr:blipFill>
      <xdr:spPr>
        <a:xfrm>
          <a:off x="77825520" y="67017960"/>
          <a:ext cx="256680" cy="199800"/>
        </a:xfrm>
        <a:prstGeom prst="rect">
          <a:avLst/>
        </a:prstGeom>
        <a:noFill/>
        <a:ln w="0">
          <a:noFill/>
        </a:ln>
      </xdr:spPr>
    </xdr:pic>
    <xdr:clientData/>
  </xdr:twoCellAnchor>
  <xdr:twoCellAnchor editAs="oneCell">
    <xdr:from>
      <xdr:col>77</xdr:col>
      <xdr:colOff>0</xdr:colOff>
      <xdr:row>96</xdr:row>
      <xdr:rowOff>0</xdr:rowOff>
    </xdr:from>
    <xdr:to>
      <xdr:col>77</xdr:col>
      <xdr:colOff>256680</xdr:colOff>
      <xdr:row>96</xdr:row>
      <xdr:rowOff>199800</xdr:rowOff>
    </xdr:to>
    <xdr:pic>
      <xdr:nvPicPr>
        <xdr:cNvPr id="766" name="image727.png" descr=""/>
        <xdr:cNvPicPr/>
      </xdr:nvPicPr>
      <xdr:blipFill>
        <a:blip r:embed="rId767"/>
        <a:stretch/>
      </xdr:blipFill>
      <xdr:spPr>
        <a:xfrm>
          <a:off x="79992720" y="67017960"/>
          <a:ext cx="256680" cy="199800"/>
        </a:xfrm>
        <a:prstGeom prst="rect">
          <a:avLst/>
        </a:prstGeom>
        <a:noFill/>
        <a:ln w="0">
          <a:noFill/>
        </a:ln>
      </xdr:spPr>
    </xdr:pic>
    <xdr:clientData/>
  </xdr:twoCellAnchor>
  <xdr:twoCellAnchor editAs="oneCell">
    <xdr:from>
      <xdr:col>78</xdr:col>
      <xdr:colOff>0</xdr:colOff>
      <xdr:row>96</xdr:row>
      <xdr:rowOff>0</xdr:rowOff>
    </xdr:from>
    <xdr:to>
      <xdr:col>78</xdr:col>
      <xdr:colOff>256680</xdr:colOff>
      <xdr:row>96</xdr:row>
      <xdr:rowOff>199800</xdr:rowOff>
    </xdr:to>
    <xdr:pic>
      <xdr:nvPicPr>
        <xdr:cNvPr id="767" name="image789.png" descr=""/>
        <xdr:cNvPicPr/>
      </xdr:nvPicPr>
      <xdr:blipFill>
        <a:blip r:embed="rId768"/>
        <a:stretch/>
      </xdr:blipFill>
      <xdr:spPr>
        <a:xfrm>
          <a:off x="82160280" y="67017960"/>
          <a:ext cx="256680" cy="199800"/>
        </a:xfrm>
        <a:prstGeom prst="rect">
          <a:avLst/>
        </a:prstGeom>
        <a:noFill/>
        <a:ln w="0">
          <a:noFill/>
        </a:ln>
      </xdr:spPr>
    </xdr:pic>
    <xdr:clientData/>
  </xdr:twoCellAnchor>
  <xdr:twoCellAnchor editAs="oneCell">
    <xdr:from>
      <xdr:col>79</xdr:col>
      <xdr:colOff>0</xdr:colOff>
      <xdr:row>96</xdr:row>
      <xdr:rowOff>0</xdr:rowOff>
    </xdr:from>
    <xdr:to>
      <xdr:col>79</xdr:col>
      <xdr:colOff>256680</xdr:colOff>
      <xdr:row>96</xdr:row>
      <xdr:rowOff>199800</xdr:rowOff>
    </xdr:to>
    <xdr:pic>
      <xdr:nvPicPr>
        <xdr:cNvPr id="768" name="image733.png" descr=""/>
        <xdr:cNvPicPr/>
      </xdr:nvPicPr>
      <xdr:blipFill>
        <a:blip r:embed="rId769"/>
        <a:stretch/>
      </xdr:blipFill>
      <xdr:spPr>
        <a:xfrm>
          <a:off x="84327480" y="67017960"/>
          <a:ext cx="256680" cy="199800"/>
        </a:xfrm>
        <a:prstGeom prst="rect">
          <a:avLst/>
        </a:prstGeom>
        <a:noFill/>
        <a:ln w="0">
          <a:noFill/>
        </a:ln>
      </xdr:spPr>
    </xdr:pic>
    <xdr:clientData/>
  </xdr:twoCellAnchor>
  <xdr:twoCellAnchor editAs="oneCell">
    <xdr:from>
      <xdr:col>72</xdr:col>
      <xdr:colOff>0</xdr:colOff>
      <xdr:row>97</xdr:row>
      <xdr:rowOff>0</xdr:rowOff>
    </xdr:from>
    <xdr:to>
      <xdr:col>73</xdr:col>
      <xdr:colOff>175680</xdr:colOff>
      <xdr:row>97</xdr:row>
      <xdr:rowOff>1800000</xdr:rowOff>
    </xdr:to>
    <xdr:pic>
      <xdr:nvPicPr>
        <xdr:cNvPr id="769" name="image774.png" descr=""/>
        <xdr:cNvPicPr/>
      </xdr:nvPicPr>
      <xdr:blipFill>
        <a:blip r:embed="rId770"/>
        <a:stretch/>
      </xdr:blipFill>
      <xdr:spPr>
        <a:xfrm>
          <a:off x="69156720" y="67303800"/>
          <a:ext cx="2342880" cy="1800000"/>
        </a:xfrm>
        <a:prstGeom prst="rect">
          <a:avLst/>
        </a:prstGeom>
        <a:noFill/>
        <a:ln w="0">
          <a:noFill/>
        </a:ln>
      </xdr:spPr>
    </xdr:pic>
    <xdr:clientData/>
  </xdr:twoCellAnchor>
  <xdr:twoCellAnchor editAs="oneCell">
    <xdr:from>
      <xdr:col>73</xdr:col>
      <xdr:colOff>0</xdr:colOff>
      <xdr:row>97</xdr:row>
      <xdr:rowOff>0</xdr:rowOff>
    </xdr:from>
    <xdr:to>
      <xdr:col>74</xdr:col>
      <xdr:colOff>175680</xdr:colOff>
      <xdr:row>97</xdr:row>
      <xdr:rowOff>1800000</xdr:rowOff>
    </xdr:to>
    <xdr:pic>
      <xdr:nvPicPr>
        <xdr:cNvPr id="770" name="image778.png" descr=""/>
        <xdr:cNvPicPr/>
      </xdr:nvPicPr>
      <xdr:blipFill>
        <a:blip r:embed="rId771"/>
        <a:stretch/>
      </xdr:blipFill>
      <xdr:spPr>
        <a:xfrm>
          <a:off x="71323920" y="67303800"/>
          <a:ext cx="2342880" cy="1800000"/>
        </a:xfrm>
        <a:prstGeom prst="rect">
          <a:avLst/>
        </a:prstGeom>
        <a:noFill/>
        <a:ln w="0">
          <a:noFill/>
        </a:ln>
      </xdr:spPr>
    </xdr:pic>
    <xdr:clientData/>
  </xdr:twoCellAnchor>
  <xdr:twoCellAnchor editAs="oneCell">
    <xdr:from>
      <xdr:col>74</xdr:col>
      <xdr:colOff>0</xdr:colOff>
      <xdr:row>97</xdr:row>
      <xdr:rowOff>0</xdr:rowOff>
    </xdr:from>
    <xdr:to>
      <xdr:col>75</xdr:col>
      <xdr:colOff>175680</xdr:colOff>
      <xdr:row>97</xdr:row>
      <xdr:rowOff>1800000</xdr:rowOff>
    </xdr:to>
    <xdr:pic>
      <xdr:nvPicPr>
        <xdr:cNvPr id="771" name="image734.png" descr=""/>
        <xdr:cNvPicPr/>
      </xdr:nvPicPr>
      <xdr:blipFill>
        <a:blip r:embed="rId772"/>
        <a:stretch/>
      </xdr:blipFill>
      <xdr:spPr>
        <a:xfrm>
          <a:off x="73491120" y="67303800"/>
          <a:ext cx="2342880" cy="1800000"/>
        </a:xfrm>
        <a:prstGeom prst="rect">
          <a:avLst/>
        </a:prstGeom>
        <a:noFill/>
        <a:ln w="0">
          <a:noFill/>
        </a:ln>
      </xdr:spPr>
    </xdr:pic>
    <xdr:clientData/>
  </xdr:twoCellAnchor>
  <xdr:twoCellAnchor editAs="oneCell">
    <xdr:from>
      <xdr:col>75</xdr:col>
      <xdr:colOff>0</xdr:colOff>
      <xdr:row>97</xdr:row>
      <xdr:rowOff>0</xdr:rowOff>
    </xdr:from>
    <xdr:to>
      <xdr:col>76</xdr:col>
      <xdr:colOff>175680</xdr:colOff>
      <xdr:row>97</xdr:row>
      <xdr:rowOff>1800000</xdr:rowOff>
    </xdr:to>
    <xdr:pic>
      <xdr:nvPicPr>
        <xdr:cNvPr id="772" name="image736.png" descr=""/>
        <xdr:cNvPicPr/>
      </xdr:nvPicPr>
      <xdr:blipFill>
        <a:blip r:embed="rId773"/>
        <a:stretch/>
      </xdr:blipFill>
      <xdr:spPr>
        <a:xfrm>
          <a:off x="75658320" y="67303800"/>
          <a:ext cx="2342880" cy="1800000"/>
        </a:xfrm>
        <a:prstGeom prst="rect">
          <a:avLst/>
        </a:prstGeom>
        <a:noFill/>
        <a:ln w="0">
          <a:noFill/>
        </a:ln>
      </xdr:spPr>
    </xdr:pic>
    <xdr:clientData/>
  </xdr:twoCellAnchor>
  <xdr:twoCellAnchor editAs="oneCell">
    <xdr:from>
      <xdr:col>76</xdr:col>
      <xdr:colOff>0</xdr:colOff>
      <xdr:row>97</xdr:row>
      <xdr:rowOff>0</xdr:rowOff>
    </xdr:from>
    <xdr:to>
      <xdr:col>77</xdr:col>
      <xdr:colOff>175680</xdr:colOff>
      <xdr:row>97</xdr:row>
      <xdr:rowOff>1800000</xdr:rowOff>
    </xdr:to>
    <xdr:pic>
      <xdr:nvPicPr>
        <xdr:cNvPr id="773" name="image783.png" descr=""/>
        <xdr:cNvPicPr/>
      </xdr:nvPicPr>
      <xdr:blipFill>
        <a:blip r:embed="rId774"/>
        <a:stretch/>
      </xdr:blipFill>
      <xdr:spPr>
        <a:xfrm>
          <a:off x="77825520" y="67303800"/>
          <a:ext cx="2342880" cy="1800000"/>
        </a:xfrm>
        <a:prstGeom prst="rect">
          <a:avLst/>
        </a:prstGeom>
        <a:noFill/>
        <a:ln w="0">
          <a:noFill/>
        </a:ln>
      </xdr:spPr>
    </xdr:pic>
    <xdr:clientData/>
  </xdr:twoCellAnchor>
  <xdr:twoCellAnchor editAs="oneCell">
    <xdr:from>
      <xdr:col>77</xdr:col>
      <xdr:colOff>0</xdr:colOff>
      <xdr:row>97</xdr:row>
      <xdr:rowOff>0</xdr:rowOff>
    </xdr:from>
    <xdr:to>
      <xdr:col>78</xdr:col>
      <xdr:colOff>175320</xdr:colOff>
      <xdr:row>97</xdr:row>
      <xdr:rowOff>1800000</xdr:rowOff>
    </xdr:to>
    <xdr:pic>
      <xdr:nvPicPr>
        <xdr:cNvPr id="774" name="image784.png" descr=""/>
        <xdr:cNvPicPr/>
      </xdr:nvPicPr>
      <xdr:blipFill>
        <a:blip r:embed="rId775"/>
        <a:stretch/>
      </xdr:blipFill>
      <xdr:spPr>
        <a:xfrm>
          <a:off x="79992720" y="67303800"/>
          <a:ext cx="2342880" cy="1800000"/>
        </a:xfrm>
        <a:prstGeom prst="rect">
          <a:avLst/>
        </a:prstGeom>
        <a:noFill/>
        <a:ln w="0">
          <a:noFill/>
        </a:ln>
      </xdr:spPr>
    </xdr:pic>
    <xdr:clientData/>
  </xdr:twoCellAnchor>
  <xdr:twoCellAnchor editAs="oneCell">
    <xdr:from>
      <xdr:col>78</xdr:col>
      <xdr:colOff>0</xdr:colOff>
      <xdr:row>97</xdr:row>
      <xdr:rowOff>0</xdr:rowOff>
    </xdr:from>
    <xdr:to>
      <xdr:col>79</xdr:col>
      <xdr:colOff>175680</xdr:colOff>
      <xdr:row>97</xdr:row>
      <xdr:rowOff>1800000</xdr:rowOff>
    </xdr:to>
    <xdr:pic>
      <xdr:nvPicPr>
        <xdr:cNvPr id="775" name="image741.png" descr=""/>
        <xdr:cNvPicPr/>
      </xdr:nvPicPr>
      <xdr:blipFill>
        <a:blip r:embed="rId776"/>
        <a:stretch/>
      </xdr:blipFill>
      <xdr:spPr>
        <a:xfrm>
          <a:off x="82160280" y="67303800"/>
          <a:ext cx="2342880" cy="1800000"/>
        </a:xfrm>
        <a:prstGeom prst="rect">
          <a:avLst/>
        </a:prstGeom>
        <a:noFill/>
        <a:ln w="0">
          <a:noFill/>
        </a:ln>
      </xdr:spPr>
    </xdr:pic>
    <xdr:clientData/>
  </xdr:twoCellAnchor>
  <xdr:twoCellAnchor editAs="oneCell">
    <xdr:from>
      <xdr:col>79</xdr:col>
      <xdr:colOff>0</xdr:colOff>
      <xdr:row>97</xdr:row>
      <xdr:rowOff>0</xdr:rowOff>
    </xdr:from>
    <xdr:to>
      <xdr:col>80</xdr:col>
      <xdr:colOff>175680</xdr:colOff>
      <xdr:row>97</xdr:row>
      <xdr:rowOff>1800000</xdr:rowOff>
    </xdr:to>
    <xdr:pic>
      <xdr:nvPicPr>
        <xdr:cNvPr id="776" name="image764.png" descr=""/>
        <xdr:cNvPicPr/>
      </xdr:nvPicPr>
      <xdr:blipFill>
        <a:blip r:embed="rId777"/>
        <a:stretch/>
      </xdr:blipFill>
      <xdr:spPr>
        <a:xfrm>
          <a:off x="84327480" y="67303800"/>
          <a:ext cx="2342880" cy="1800000"/>
        </a:xfrm>
        <a:prstGeom prst="rect">
          <a:avLst/>
        </a:prstGeom>
        <a:noFill/>
        <a:ln w="0">
          <a:noFill/>
        </a:ln>
      </xdr:spPr>
    </xdr:pic>
    <xdr:clientData/>
  </xdr:twoCellAnchor>
  <xdr:twoCellAnchor editAs="oneCell">
    <xdr:from>
      <xdr:col>72</xdr:col>
      <xdr:colOff>0</xdr:colOff>
      <xdr:row>98</xdr:row>
      <xdr:rowOff>0</xdr:rowOff>
    </xdr:from>
    <xdr:to>
      <xdr:col>72</xdr:col>
      <xdr:colOff>352080</xdr:colOff>
      <xdr:row>98</xdr:row>
      <xdr:rowOff>199800</xdr:rowOff>
    </xdr:to>
    <xdr:pic>
      <xdr:nvPicPr>
        <xdr:cNvPr id="777" name="image819.png" descr=""/>
        <xdr:cNvPicPr/>
      </xdr:nvPicPr>
      <xdr:blipFill>
        <a:blip r:embed="rId778"/>
        <a:stretch/>
      </xdr:blipFill>
      <xdr:spPr>
        <a:xfrm>
          <a:off x="69156720" y="69161040"/>
          <a:ext cx="352080" cy="199800"/>
        </a:xfrm>
        <a:prstGeom prst="rect">
          <a:avLst/>
        </a:prstGeom>
        <a:noFill/>
        <a:ln w="0">
          <a:noFill/>
        </a:ln>
      </xdr:spPr>
    </xdr:pic>
    <xdr:clientData/>
  </xdr:twoCellAnchor>
  <xdr:twoCellAnchor editAs="oneCell">
    <xdr:from>
      <xdr:col>73</xdr:col>
      <xdr:colOff>0</xdr:colOff>
      <xdr:row>98</xdr:row>
      <xdr:rowOff>0</xdr:rowOff>
    </xdr:from>
    <xdr:to>
      <xdr:col>73</xdr:col>
      <xdr:colOff>352080</xdr:colOff>
      <xdr:row>98</xdr:row>
      <xdr:rowOff>199800</xdr:rowOff>
    </xdr:to>
    <xdr:pic>
      <xdr:nvPicPr>
        <xdr:cNvPr id="778" name="image744.png" descr=""/>
        <xdr:cNvPicPr/>
      </xdr:nvPicPr>
      <xdr:blipFill>
        <a:blip r:embed="rId779"/>
        <a:stretch/>
      </xdr:blipFill>
      <xdr:spPr>
        <a:xfrm>
          <a:off x="71323920" y="69161040"/>
          <a:ext cx="352080" cy="199800"/>
        </a:xfrm>
        <a:prstGeom prst="rect">
          <a:avLst/>
        </a:prstGeom>
        <a:noFill/>
        <a:ln w="0">
          <a:noFill/>
        </a:ln>
      </xdr:spPr>
    </xdr:pic>
    <xdr:clientData/>
  </xdr:twoCellAnchor>
  <xdr:twoCellAnchor editAs="oneCell">
    <xdr:from>
      <xdr:col>74</xdr:col>
      <xdr:colOff>0</xdr:colOff>
      <xdr:row>98</xdr:row>
      <xdr:rowOff>0</xdr:rowOff>
    </xdr:from>
    <xdr:to>
      <xdr:col>74</xdr:col>
      <xdr:colOff>352080</xdr:colOff>
      <xdr:row>98</xdr:row>
      <xdr:rowOff>199800</xdr:rowOff>
    </xdr:to>
    <xdr:pic>
      <xdr:nvPicPr>
        <xdr:cNvPr id="779" name="image816.png" descr=""/>
        <xdr:cNvPicPr/>
      </xdr:nvPicPr>
      <xdr:blipFill>
        <a:blip r:embed="rId780"/>
        <a:stretch/>
      </xdr:blipFill>
      <xdr:spPr>
        <a:xfrm>
          <a:off x="73491120" y="69161040"/>
          <a:ext cx="352080" cy="199800"/>
        </a:xfrm>
        <a:prstGeom prst="rect">
          <a:avLst/>
        </a:prstGeom>
        <a:noFill/>
        <a:ln w="0">
          <a:noFill/>
        </a:ln>
      </xdr:spPr>
    </xdr:pic>
    <xdr:clientData/>
  </xdr:twoCellAnchor>
  <xdr:twoCellAnchor editAs="oneCell">
    <xdr:from>
      <xdr:col>75</xdr:col>
      <xdr:colOff>0</xdr:colOff>
      <xdr:row>98</xdr:row>
      <xdr:rowOff>0</xdr:rowOff>
    </xdr:from>
    <xdr:to>
      <xdr:col>75</xdr:col>
      <xdr:colOff>352080</xdr:colOff>
      <xdr:row>98</xdr:row>
      <xdr:rowOff>199800</xdr:rowOff>
    </xdr:to>
    <xdr:pic>
      <xdr:nvPicPr>
        <xdr:cNvPr id="780" name="image747.png" descr=""/>
        <xdr:cNvPicPr/>
      </xdr:nvPicPr>
      <xdr:blipFill>
        <a:blip r:embed="rId781"/>
        <a:stretch/>
      </xdr:blipFill>
      <xdr:spPr>
        <a:xfrm>
          <a:off x="75658320" y="69161040"/>
          <a:ext cx="352080" cy="199800"/>
        </a:xfrm>
        <a:prstGeom prst="rect">
          <a:avLst/>
        </a:prstGeom>
        <a:noFill/>
        <a:ln w="0">
          <a:noFill/>
        </a:ln>
      </xdr:spPr>
    </xdr:pic>
    <xdr:clientData/>
  </xdr:twoCellAnchor>
  <xdr:twoCellAnchor editAs="oneCell">
    <xdr:from>
      <xdr:col>76</xdr:col>
      <xdr:colOff>0</xdr:colOff>
      <xdr:row>98</xdr:row>
      <xdr:rowOff>0</xdr:rowOff>
    </xdr:from>
    <xdr:to>
      <xdr:col>76</xdr:col>
      <xdr:colOff>352080</xdr:colOff>
      <xdr:row>98</xdr:row>
      <xdr:rowOff>199800</xdr:rowOff>
    </xdr:to>
    <xdr:pic>
      <xdr:nvPicPr>
        <xdr:cNvPr id="781" name="image751.png" descr=""/>
        <xdr:cNvPicPr/>
      </xdr:nvPicPr>
      <xdr:blipFill>
        <a:blip r:embed="rId782"/>
        <a:stretch/>
      </xdr:blipFill>
      <xdr:spPr>
        <a:xfrm>
          <a:off x="77825520" y="69161040"/>
          <a:ext cx="352080" cy="199800"/>
        </a:xfrm>
        <a:prstGeom prst="rect">
          <a:avLst/>
        </a:prstGeom>
        <a:noFill/>
        <a:ln w="0">
          <a:noFill/>
        </a:ln>
      </xdr:spPr>
    </xdr:pic>
    <xdr:clientData/>
  </xdr:twoCellAnchor>
  <xdr:twoCellAnchor editAs="oneCell">
    <xdr:from>
      <xdr:col>77</xdr:col>
      <xdr:colOff>0</xdr:colOff>
      <xdr:row>98</xdr:row>
      <xdr:rowOff>0</xdr:rowOff>
    </xdr:from>
    <xdr:to>
      <xdr:col>77</xdr:col>
      <xdr:colOff>352080</xdr:colOff>
      <xdr:row>98</xdr:row>
      <xdr:rowOff>199800</xdr:rowOff>
    </xdr:to>
    <xdr:pic>
      <xdr:nvPicPr>
        <xdr:cNvPr id="782" name="image790.png" descr=""/>
        <xdr:cNvPicPr/>
      </xdr:nvPicPr>
      <xdr:blipFill>
        <a:blip r:embed="rId783"/>
        <a:stretch/>
      </xdr:blipFill>
      <xdr:spPr>
        <a:xfrm>
          <a:off x="79992720" y="69161040"/>
          <a:ext cx="352080" cy="199800"/>
        </a:xfrm>
        <a:prstGeom prst="rect">
          <a:avLst/>
        </a:prstGeom>
        <a:noFill/>
        <a:ln w="0">
          <a:noFill/>
        </a:ln>
      </xdr:spPr>
    </xdr:pic>
    <xdr:clientData/>
  </xdr:twoCellAnchor>
  <xdr:twoCellAnchor editAs="oneCell">
    <xdr:from>
      <xdr:col>78</xdr:col>
      <xdr:colOff>0</xdr:colOff>
      <xdr:row>98</xdr:row>
      <xdr:rowOff>0</xdr:rowOff>
    </xdr:from>
    <xdr:to>
      <xdr:col>78</xdr:col>
      <xdr:colOff>352080</xdr:colOff>
      <xdr:row>98</xdr:row>
      <xdr:rowOff>199800</xdr:rowOff>
    </xdr:to>
    <xdr:pic>
      <xdr:nvPicPr>
        <xdr:cNvPr id="783" name="image795.png" descr=""/>
        <xdr:cNvPicPr/>
      </xdr:nvPicPr>
      <xdr:blipFill>
        <a:blip r:embed="rId784"/>
        <a:stretch/>
      </xdr:blipFill>
      <xdr:spPr>
        <a:xfrm>
          <a:off x="82160280" y="69161040"/>
          <a:ext cx="352080" cy="199800"/>
        </a:xfrm>
        <a:prstGeom prst="rect">
          <a:avLst/>
        </a:prstGeom>
        <a:noFill/>
        <a:ln w="0">
          <a:noFill/>
        </a:ln>
      </xdr:spPr>
    </xdr:pic>
    <xdr:clientData/>
  </xdr:twoCellAnchor>
  <xdr:twoCellAnchor editAs="oneCell">
    <xdr:from>
      <xdr:col>79</xdr:col>
      <xdr:colOff>0</xdr:colOff>
      <xdr:row>98</xdr:row>
      <xdr:rowOff>0</xdr:rowOff>
    </xdr:from>
    <xdr:to>
      <xdr:col>79</xdr:col>
      <xdr:colOff>352080</xdr:colOff>
      <xdr:row>98</xdr:row>
      <xdr:rowOff>199800</xdr:rowOff>
    </xdr:to>
    <xdr:pic>
      <xdr:nvPicPr>
        <xdr:cNvPr id="784" name="image757.png" descr=""/>
        <xdr:cNvPicPr/>
      </xdr:nvPicPr>
      <xdr:blipFill>
        <a:blip r:embed="rId785"/>
        <a:stretch/>
      </xdr:blipFill>
      <xdr:spPr>
        <a:xfrm>
          <a:off x="84327480" y="69161040"/>
          <a:ext cx="352080" cy="199800"/>
        </a:xfrm>
        <a:prstGeom prst="rect">
          <a:avLst/>
        </a:prstGeom>
        <a:noFill/>
        <a:ln w="0">
          <a:noFill/>
        </a:ln>
      </xdr:spPr>
    </xdr:pic>
    <xdr:clientData/>
  </xdr:twoCellAnchor>
  <xdr:twoCellAnchor editAs="oneCell">
    <xdr:from>
      <xdr:col>72</xdr:col>
      <xdr:colOff>0</xdr:colOff>
      <xdr:row>99</xdr:row>
      <xdr:rowOff>0</xdr:rowOff>
    </xdr:from>
    <xdr:to>
      <xdr:col>72</xdr:col>
      <xdr:colOff>247320</xdr:colOff>
      <xdr:row>99</xdr:row>
      <xdr:rowOff>199800</xdr:rowOff>
    </xdr:to>
    <xdr:pic>
      <xdr:nvPicPr>
        <xdr:cNvPr id="785" name="image807.png" descr=""/>
        <xdr:cNvPicPr/>
      </xdr:nvPicPr>
      <xdr:blipFill>
        <a:blip r:embed="rId786"/>
        <a:stretch/>
      </xdr:blipFill>
      <xdr:spPr>
        <a:xfrm>
          <a:off x="69156720" y="69446880"/>
          <a:ext cx="247320" cy="199800"/>
        </a:xfrm>
        <a:prstGeom prst="rect">
          <a:avLst/>
        </a:prstGeom>
        <a:noFill/>
        <a:ln w="0">
          <a:noFill/>
        </a:ln>
      </xdr:spPr>
    </xdr:pic>
    <xdr:clientData/>
  </xdr:twoCellAnchor>
  <xdr:twoCellAnchor editAs="oneCell">
    <xdr:from>
      <xdr:col>73</xdr:col>
      <xdr:colOff>0</xdr:colOff>
      <xdr:row>99</xdr:row>
      <xdr:rowOff>0</xdr:rowOff>
    </xdr:from>
    <xdr:to>
      <xdr:col>73</xdr:col>
      <xdr:colOff>247320</xdr:colOff>
      <xdr:row>99</xdr:row>
      <xdr:rowOff>199800</xdr:rowOff>
    </xdr:to>
    <xdr:pic>
      <xdr:nvPicPr>
        <xdr:cNvPr id="786" name="image750.png" descr=""/>
        <xdr:cNvPicPr/>
      </xdr:nvPicPr>
      <xdr:blipFill>
        <a:blip r:embed="rId787"/>
        <a:stretch/>
      </xdr:blipFill>
      <xdr:spPr>
        <a:xfrm>
          <a:off x="71323920" y="69446880"/>
          <a:ext cx="247320" cy="199800"/>
        </a:xfrm>
        <a:prstGeom prst="rect">
          <a:avLst/>
        </a:prstGeom>
        <a:noFill/>
        <a:ln w="0">
          <a:noFill/>
        </a:ln>
      </xdr:spPr>
    </xdr:pic>
    <xdr:clientData/>
  </xdr:twoCellAnchor>
  <xdr:twoCellAnchor editAs="oneCell">
    <xdr:from>
      <xdr:col>74</xdr:col>
      <xdr:colOff>0</xdr:colOff>
      <xdr:row>99</xdr:row>
      <xdr:rowOff>0</xdr:rowOff>
    </xdr:from>
    <xdr:to>
      <xdr:col>74</xdr:col>
      <xdr:colOff>247320</xdr:colOff>
      <xdr:row>99</xdr:row>
      <xdr:rowOff>199800</xdr:rowOff>
    </xdr:to>
    <xdr:pic>
      <xdr:nvPicPr>
        <xdr:cNvPr id="787" name="image817.png" descr=""/>
        <xdr:cNvPicPr/>
      </xdr:nvPicPr>
      <xdr:blipFill>
        <a:blip r:embed="rId788"/>
        <a:stretch/>
      </xdr:blipFill>
      <xdr:spPr>
        <a:xfrm>
          <a:off x="73491120" y="69446880"/>
          <a:ext cx="247320" cy="199800"/>
        </a:xfrm>
        <a:prstGeom prst="rect">
          <a:avLst/>
        </a:prstGeom>
        <a:noFill/>
        <a:ln w="0">
          <a:noFill/>
        </a:ln>
      </xdr:spPr>
    </xdr:pic>
    <xdr:clientData/>
  </xdr:twoCellAnchor>
  <xdr:twoCellAnchor editAs="oneCell">
    <xdr:from>
      <xdr:col>75</xdr:col>
      <xdr:colOff>0</xdr:colOff>
      <xdr:row>99</xdr:row>
      <xdr:rowOff>0</xdr:rowOff>
    </xdr:from>
    <xdr:to>
      <xdr:col>75</xdr:col>
      <xdr:colOff>247320</xdr:colOff>
      <xdr:row>99</xdr:row>
      <xdr:rowOff>199800</xdr:rowOff>
    </xdr:to>
    <xdr:pic>
      <xdr:nvPicPr>
        <xdr:cNvPr id="788" name="image756.png" descr=""/>
        <xdr:cNvPicPr/>
      </xdr:nvPicPr>
      <xdr:blipFill>
        <a:blip r:embed="rId789"/>
        <a:stretch/>
      </xdr:blipFill>
      <xdr:spPr>
        <a:xfrm>
          <a:off x="75658320" y="69446880"/>
          <a:ext cx="247320" cy="199800"/>
        </a:xfrm>
        <a:prstGeom prst="rect">
          <a:avLst/>
        </a:prstGeom>
        <a:noFill/>
        <a:ln w="0">
          <a:noFill/>
        </a:ln>
      </xdr:spPr>
    </xdr:pic>
    <xdr:clientData/>
  </xdr:twoCellAnchor>
  <xdr:twoCellAnchor editAs="oneCell">
    <xdr:from>
      <xdr:col>76</xdr:col>
      <xdr:colOff>0</xdr:colOff>
      <xdr:row>99</xdr:row>
      <xdr:rowOff>0</xdr:rowOff>
    </xdr:from>
    <xdr:to>
      <xdr:col>76</xdr:col>
      <xdr:colOff>247320</xdr:colOff>
      <xdr:row>99</xdr:row>
      <xdr:rowOff>199800</xdr:rowOff>
    </xdr:to>
    <xdr:pic>
      <xdr:nvPicPr>
        <xdr:cNvPr id="789" name="image799.png" descr=""/>
        <xdr:cNvPicPr/>
      </xdr:nvPicPr>
      <xdr:blipFill>
        <a:blip r:embed="rId790"/>
        <a:stretch/>
      </xdr:blipFill>
      <xdr:spPr>
        <a:xfrm>
          <a:off x="77825520" y="69446880"/>
          <a:ext cx="247320" cy="199800"/>
        </a:xfrm>
        <a:prstGeom prst="rect">
          <a:avLst/>
        </a:prstGeom>
        <a:noFill/>
        <a:ln w="0">
          <a:noFill/>
        </a:ln>
      </xdr:spPr>
    </xdr:pic>
    <xdr:clientData/>
  </xdr:twoCellAnchor>
  <xdr:twoCellAnchor editAs="oneCell">
    <xdr:from>
      <xdr:col>77</xdr:col>
      <xdr:colOff>0</xdr:colOff>
      <xdr:row>99</xdr:row>
      <xdr:rowOff>0</xdr:rowOff>
    </xdr:from>
    <xdr:to>
      <xdr:col>77</xdr:col>
      <xdr:colOff>247320</xdr:colOff>
      <xdr:row>99</xdr:row>
      <xdr:rowOff>199800</xdr:rowOff>
    </xdr:to>
    <xdr:pic>
      <xdr:nvPicPr>
        <xdr:cNvPr id="790" name="image813.png" descr=""/>
        <xdr:cNvPicPr/>
      </xdr:nvPicPr>
      <xdr:blipFill>
        <a:blip r:embed="rId791"/>
        <a:stretch/>
      </xdr:blipFill>
      <xdr:spPr>
        <a:xfrm>
          <a:off x="79992720" y="69446880"/>
          <a:ext cx="247320" cy="199800"/>
        </a:xfrm>
        <a:prstGeom prst="rect">
          <a:avLst/>
        </a:prstGeom>
        <a:noFill/>
        <a:ln w="0">
          <a:noFill/>
        </a:ln>
      </xdr:spPr>
    </xdr:pic>
    <xdr:clientData/>
  </xdr:twoCellAnchor>
  <xdr:twoCellAnchor editAs="oneCell">
    <xdr:from>
      <xdr:col>78</xdr:col>
      <xdr:colOff>0</xdr:colOff>
      <xdr:row>99</xdr:row>
      <xdr:rowOff>0</xdr:rowOff>
    </xdr:from>
    <xdr:to>
      <xdr:col>78</xdr:col>
      <xdr:colOff>247320</xdr:colOff>
      <xdr:row>99</xdr:row>
      <xdr:rowOff>199800</xdr:rowOff>
    </xdr:to>
    <xdr:pic>
      <xdr:nvPicPr>
        <xdr:cNvPr id="791" name="image815.png" descr=""/>
        <xdr:cNvPicPr/>
      </xdr:nvPicPr>
      <xdr:blipFill>
        <a:blip r:embed="rId792"/>
        <a:stretch/>
      </xdr:blipFill>
      <xdr:spPr>
        <a:xfrm>
          <a:off x="82160280" y="69446880"/>
          <a:ext cx="247320" cy="199800"/>
        </a:xfrm>
        <a:prstGeom prst="rect">
          <a:avLst/>
        </a:prstGeom>
        <a:noFill/>
        <a:ln w="0">
          <a:noFill/>
        </a:ln>
      </xdr:spPr>
    </xdr:pic>
    <xdr:clientData/>
  </xdr:twoCellAnchor>
  <xdr:twoCellAnchor editAs="oneCell">
    <xdr:from>
      <xdr:col>79</xdr:col>
      <xdr:colOff>0</xdr:colOff>
      <xdr:row>99</xdr:row>
      <xdr:rowOff>0</xdr:rowOff>
    </xdr:from>
    <xdr:to>
      <xdr:col>79</xdr:col>
      <xdr:colOff>247320</xdr:colOff>
      <xdr:row>99</xdr:row>
      <xdr:rowOff>199800</xdr:rowOff>
    </xdr:to>
    <xdr:pic>
      <xdr:nvPicPr>
        <xdr:cNvPr id="792" name="image766.png" descr=""/>
        <xdr:cNvPicPr/>
      </xdr:nvPicPr>
      <xdr:blipFill>
        <a:blip r:embed="rId793"/>
        <a:stretch/>
      </xdr:blipFill>
      <xdr:spPr>
        <a:xfrm>
          <a:off x="84327480" y="69446880"/>
          <a:ext cx="247320" cy="199800"/>
        </a:xfrm>
        <a:prstGeom prst="rect">
          <a:avLst/>
        </a:prstGeom>
        <a:noFill/>
        <a:ln w="0">
          <a:noFill/>
        </a:ln>
      </xdr:spPr>
    </xdr:pic>
    <xdr:clientData/>
  </xdr:twoCellAnchor>
  <xdr:twoCellAnchor editAs="oneCell">
    <xdr:from>
      <xdr:col>72</xdr:col>
      <xdr:colOff>0</xdr:colOff>
      <xdr:row>100</xdr:row>
      <xdr:rowOff>0</xdr:rowOff>
    </xdr:from>
    <xdr:to>
      <xdr:col>72</xdr:col>
      <xdr:colOff>1761840</xdr:colOff>
      <xdr:row>100</xdr:row>
      <xdr:rowOff>1618920</xdr:rowOff>
    </xdr:to>
    <xdr:pic>
      <xdr:nvPicPr>
        <xdr:cNvPr id="793" name="image808.png" descr=""/>
        <xdr:cNvPicPr/>
      </xdr:nvPicPr>
      <xdr:blipFill>
        <a:blip r:embed="rId794"/>
        <a:stretch/>
      </xdr:blipFill>
      <xdr:spPr>
        <a:xfrm>
          <a:off x="69156720" y="69732360"/>
          <a:ext cx="1761840" cy="1618920"/>
        </a:xfrm>
        <a:prstGeom prst="rect">
          <a:avLst/>
        </a:prstGeom>
        <a:noFill/>
        <a:ln w="0">
          <a:noFill/>
        </a:ln>
      </xdr:spPr>
    </xdr:pic>
    <xdr:clientData/>
  </xdr:twoCellAnchor>
  <xdr:twoCellAnchor editAs="oneCell">
    <xdr:from>
      <xdr:col>73</xdr:col>
      <xdr:colOff>0</xdr:colOff>
      <xdr:row>100</xdr:row>
      <xdr:rowOff>0</xdr:rowOff>
    </xdr:from>
    <xdr:to>
      <xdr:col>73</xdr:col>
      <xdr:colOff>1761840</xdr:colOff>
      <xdr:row>100</xdr:row>
      <xdr:rowOff>1618920</xdr:rowOff>
    </xdr:to>
    <xdr:pic>
      <xdr:nvPicPr>
        <xdr:cNvPr id="794" name="image767.png" descr=""/>
        <xdr:cNvPicPr/>
      </xdr:nvPicPr>
      <xdr:blipFill>
        <a:blip r:embed="rId795"/>
        <a:stretch/>
      </xdr:blipFill>
      <xdr:spPr>
        <a:xfrm>
          <a:off x="71323920" y="69732360"/>
          <a:ext cx="1761840" cy="1618920"/>
        </a:xfrm>
        <a:prstGeom prst="rect">
          <a:avLst/>
        </a:prstGeom>
        <a:noFill/>
        <a:ln w="0">
          <a:noFill/>
        </a:ln>
      </xdr:spPr>
    </xdr:pic>
    <xdr:clientData/>
  </xdr:twoCellAnchor>
  <xdr:twoCellAnchor editAs="oneCell">
    <xdr:from>
      <xdr:col>74</xdr:col>
      <xdr:colOff>0</xdr:colOff>
      <xdr:row>100</xdr:row>
      <xdr:rowOff>0</xdr:rowOff>
    </xdr:from>
    <xdr:to>
      <xdr:col>74</xdr:col>
      <xdr:colOff>1761840</xdr:colOff>
      <xdr:row>100</xdr:row>
      <xdr:rowOff>1618920</xdr:rowOff>
    </xdr:to>
    <xdr:pic>
      <xdr:nvPicPr>
        <xdr:cNvPr id="795" name="image821.png" descr=""/>
        <xdr:cNvPicPr/>
      </xdr:nvPicPr>
      <xdr:blipFill>
        <a:blip r:embed="rId796"/>
        <a:stretch/>
      </xdr:blipFill>
      <xdr:spPr>
        <a:xfrm>
          <a:off x="73491120" y="69732360"/>
          <a:ext cx="1761840" cy="1618920"/>
        </a:xfrm>
        <a:prstGeom prst="rect">
          <a:avLst/>
        </a:prstGeom>
        <a:noFill/>
        <a:ln w="0">
          <a:noFill/>
        </a:ln>
      </xdr:spPr>
    </xdr:pic>
    <xdr:clientData/>
  </xdr:twoCellAnchor>
  <xdr:twoCellAnchor editAs="oneCell">
    <xdr:from>
      <xdr:col>75</xdr:col>
      <xdr:colOff>0</xdr:colOff>
      <xdr:row>100</xdr:row>
      <xdr:rowOff>0</xdr:rowOff>
    </xdr:from>
    <xdr:to>
      <xdr:col>75</xdr:col>
      <xdr:colOff>1761840</xdr:colOff>
      <xdr:row>100</xdr:row>
      <xdr:rowOff>1618920</xdr:rowOff>
    </xdr:to>
    <xdr:pic>
      <xdr:nvPicPr>
        <xdr:cNvPr id="796" name="image826.png" descr=""/>
        <xdr:cNvPicPr/>
      </xdr:nvPicPr>
      <xdr:blipFill>
        <a:blip r:embed="rId797"/>
        <a:stretch/>
      </xdr:blipFill>
      <xdr:spPr>
        <a:xfrm>
          <a:off x="75658320" y="69732360"/>
          <a:ext cx="1761840" cy="1618920"/>
        </a:xfrm>
        <a:prstGeom prst="rect">
          <a:avLst/>
        </a:prstGeom>
        <a:noFill/>
        <a:ln w="0">
          <a:noFill/>
        </a:ln>
      </xdr:spPr>
    </xdr:pic>
    <xdr:clientData/>
  </xdr:twoCellAnchor>
  <xdr:twoCellAnchor editAs="oneCell">
    <xdr:from>
      <xdr:col>76</xdr:col>
      <xdr:colOff>0</xdr:colOff>
      <xdr:row>100</xdr:row>
      <xdr:rowOff>0</xdr:rowOff>
    </xdr:from>
    <xdr:to>
      <xdr:col>76</xdr:col>
      <xdr:colOff>1761840</xdr:colOff>
      <xdr:row>100</xdr:row>
      <xdr:rowOff>1618920</xdr:rowOff>
    </xdr:to>
    <xdr:pic>
      <xdr:nvPicPr>
        <xdr:cNvPr id="797" name="image776.png" descr=""/>
        <xdr:cNvPicPr/>
      </xdr:nvPicPr>
      <xdr:blipFill>
        <a:blip r:embed="rId798"/>
        <a:stretch/>
      </xdr:blipFill>
      <xdr:spPr>
        <a:xfrm>
          <a:off x="77825520" y="69732360"/>
          <a:ext cx="1761840" cy="1618920"/>
        </a:xfrm>
        <a:prstGeom prst="rect">
          <a:avLst/>
        </a:prstGeom>
        <a:noFill/>
        <a:ln w="0">
          <a:noFill/>
        </a:ln>
      </xdr:spPr>
    </xdr:pic>
    <xdr:clientData/>
  </xdr:twoCellAnchor>
  <xdr:twoCellAnchor editAs="oneCell">
    <xdr:from>
      <xdr:col>77</xdr:col>
      <xdr:colOff>0</xdr:colOff>
      <xdr:row>100</xdr:row>
      <xdr:rowOff>0</xdr:rowOff>
    </xdr:from>
    <xdr:to>
      <xdr:col>77</xdr:col>
      <xdr:colOff>1761840</xdr:colOff>
      <xdr:row>100</xdr:row>
      <xdr:rowOff>1618920</xdr:rowOff>
    </xdr:to>
    <xdr:pic>
      <xdr:nvPicPr>
        <xdr:cNvPr id="798" name="image786.png" descr=""/>
        <xdr:cNvPicPr/>
      </xdr:nvPicPr>
      <xdr:blipFill>
        <a:blip r:embed="rId799"/>
        <a:stretch/>
      </xdr:blipFill>
      <xdr:spPr>
        <a:xfrm>
          <a:off x="79992720" y="69732360"/>
          <a:ext cx="1761840" cy="1618920"/>
        </a:xfrm>
        <a:prstGeom prst="rect">
          <a:avLst/>
        </a:prstGeom>
        <a:noFill/>
        <a:ln w="0">
          <a:noFill/>
        </a:ln>
      </xdr:spPr>
    </xdr:pic>
    <xdr:clientData/>
  </xdr:twoCellAnchor>
  <xdr:twoCellAnchor editAs="oneCell">
    <xdr:from>
      <xdr:col>78</xdr:col>
      <xdr:colOff>0</xdr:colOff>
      <xdr:row>100</xdr:row>
      <xdr:rowOff>0</xdr:rowOff>
    </xdr:from>
    <xdr:to>
      <xdr:col>78</xdr:col>
      <xdr:colOff>1761840</xdr:colOff>
      <xdr:row>100</xdr:row>
      <xdr:rowOff>1618920</xdr:rowOff>
    </xdr:to>
    <xdr:pic>
      <xdr:nvPicPr>
        <xdr:cNvPr id="799" name="image831.png" descr=""/>
        <xdr:cNvPicPr/>
      </xdr:nvPicPr>
      <xdr:blipFill>
        <a:blip r:embed="rId800"/>
        <a:stretch/>
      </xdr:blipFill>
      <xdr:spPr>
        <a:xfrm>
          <a:off x="82160280" y="69732360"/>
          <a:ext cx="1761840" cy="1618920"/>
        </a:xfrm>
        <a:prstGeom prst="rect">
          <a:avLst/>
        </a:prstGeom>
        <a:noFill/>
        <a:ln w="0">
          <a:noFill/>
        </a:ln>
      </xdr:spPr>
    </xdr:pic>
    <xdr:clientData/>
  </xdr:twoCellAnchor>
  <xdr:twoCellAnchor editAs="oneCell">
    <xdr:from>
      <xdr:col>79</xdr:col>
      <xdr:colOff>0</xdr:colOff>
      <xdr:row>100</xdr:row>
      <xdr:rowOff>0</xdr:rowOff>
    </xdr:from>
    <xdr:to>
      <xdr:col>79</xdr:col>
      <xdr:colOff>1761840</xdr:colOff>
      <xdr:row>100</xdr:row>
      <xdr:rowOff>1618920</xdr:rowOff>
    </xdr:to>
    <xdr:pic>
      <xdr:nvPicPr>
        <xdr:cNvPr id="800" name="image829.png" descr=""/>
        <xdr:cNvPicPr/>
      </xdr:nvPicPr>
      <xdr:blipFill>
        <a:blip r:embed="rId801"/>
        <a:stretch/>
      </xdr:blipFill>
      <xdr:spPr>
        <a:xfrm>
          <a:off x="84327480" y="69732360"/>
          <a:ext cx="1761840" cy="1618920"/>
        </a:xfrm>
        <a:prstGeom prst="rect">
          <a:avLst/>
        </a:prstGeom>
        <a:noFill/>
        <a:ln w="0">
          <a:noFill/>
        </a:ln>
      </xdr:spPr>
    </xdr:pic>
    <xdr:clientData/>
  </xdr:twoCellAnchor>
  <xdr:twoCellAnchor editAs="oneCell">
    <xdr:from>
      <xdr:col>72</xdr:col>
      <xdr:colOff>0</xdr:colOff>
      <xdr:row>101</xdr:row>
      <xdr:rowOff>0</xdr:rowOff>
    </xdr:from>
    <xdr:to>
      <xdr:col>72</xdr:col>
      <xdr:colOff>2076120</xdr:colOff>
      <xdr:row>101</xdr:row>
      <xdr:rowOff>1618920</xdr:rowOff>
    </xdr:to>
    <xdr:pic>
      <xdr:nvPicPr>
        <xdr:cNvPr id="801" name="image897.jpg" descr=""/>
        <xdr:cNvPicPr/>
      </xdr:nvPicPr>
      <xdr:blipFill>
        <a:blip r:embed="rId802"/>
        <a:stretch/>
      </xdr:blipFill>
      <xdr:spPr>
        <a:xfrm>
          <a:off x="69156720" y="71351640"/>
          <a:ext cx="2076120" cy="1618920"/>
        </a:xfrm>
        <a:prstGeom prst="rect">
          <a:avLst/>
        </a:prstGeom>
        <a:noFill/>
        <a:ln w="0">
          <a:noFill/>
        </a:ln>
      </xdr:spPr>
    </xdr:pic>
    <xdr:clientData/>
  </xdr:twoCellAnchor>
  <xdr:twoCellAnchor editAs="oneCell">
    <xdr:from>
      <xdr:col>73</xdr:col>
      <xdr:colOff>0</xdr:colOff>
      <xdr:row>101</xdr:row>
      <xdr:rowOff>0</xdr:rowOff>
    </xdr:from>
    <xdr:to>
      <xdr:col>73</xdr:col>
      <xdr:colOff>1923840</xdr:colOff>
      <xdr:row>101</xdr:row>
      <xdr:rowOff>1618920</xdr:rowOff>
    </xdr:to>
    <xdr:pic>
      <xdr:nvPicPr>
        <xdr:cNvPr id="802" name="image806.jpg" descr=""/>
        <xdr:cNvPicPr/>
      </xdr:nvPicPr>
      <xdr:blipFill>
        <a:blip r:embed="rId803"/>
        <a:stretch/>
      </xdr:blipFill>
      <xdr:spPr>
        <a:xfrm>
          <a:off x="71323920" y="71351640"/>
          <a:ext cx="1923840" cy="1618920"/>
        </a:xfrm>
        <a:prstGeom prst="rect">
          <a:avLst/>
        </a:prstGeom>
        <a:noFill/>
        <a:ln w="0">
          <a:noFill/>
        </a:ln>
      </xdr:spPr>
    </xdr:pic>
    <xdr:clientData/>
  </xdr:twoCellAnchor>
  <xdr:twoCellAnchor editAs="oneCell">
    <xdr:from>
      <xdr:col>74</xdr:col>
      <xdr:colOff>0</xdr:colOff>
      <xdr:row>101</xdr:row>
      <xdr:rowOff>0</xdr:rowOff>
    </xdr:from>
    <xdr:to>
      <xdr:col>74</xdr:col>
      <xdr:colOff>1999800</xdr:colOff>
      <xdr:row>101</xdr:row>
      <xdr:rowOff>1618920</xdr:rowOff>
    </xdr:to>
    <xdr:pic>
      <xdr:nvPicPr>
        <xdr:cNvPr id="803" name="image824.jpg" descr=""/>
        <xdr:cNvPicPr/>
      </xdr:nvPicPr>
      <xdr:blipFill>
        <a:blip r:embed="rId804"/>
        <a:stretch/>
      </xdr:blipFill>
      <xdr:spPr>
        <a:xfrm>
          <a:off x="73491120" y="71351640"/>
          <a:ext cx="1999800" cy="1618920"/>
        </a:xfrm>
        <a:prstGeom prst="rect">
          <a:avLst/>
        </a:prstGeom>
        <a:noFill/>
        <a:ln w="0">
          <a:noFill/>
        </a:ln>
      </xdr:spPr>
    </xdr:pic>
    <xdr:clientData/>
  </xdr:twoCellAnchor>
  <xdr:twoCellAnchor editAs="oneCell">
    <xdr:from>
      <xdr:col>75</xdr:col>
      <xdr:colOff>0</xdr:colOff>
      <xdr:row>101</xdr:row>
      <xdr:rowOff>0</xdr:rowOff>
    </xdr:from>
    <xdr:to>
      <xdr:col>75</xdr:col>
      <xdr:colOff>1990440</xdr:colOff>
      <xdr:row>101</xdr:row>
      <xdr:rowOff>1618920</xdr:rowOff>
    </xdr:to>
    <xdr:pic>
      <xdr:nvPicPr>
        <xdr:cNvPr id="804" name="image798.jpg" descr=""/>
        <xdr:cNvPicPr/>
      </xdr:nvPicPr>
      <xdr:blipFill>
        <a:blip r:embed="rId805"/>
        <a:stretch/>
      </xdr:blipFill>
      <xdr:spPr>
        <a:xfrm>
          <a:off x="75658320" y="71351640"/>
          <a:ext cx="1990440" cy="1618920"/>
        </a:xfrm>
        <a:prstGeom prst="rect">
          <a:avLst/>
        </a:prstGeom>
        <a:noFill/>
        <a:ln w="0">
          <a:noFill/>
        </a:ln>
      </xdr:spPr>
    </xdr:pic>
    <xdr:clientData/>
  </xdr:twoCellAnchor>
  <xdr:twoCellAnchor editAs="oneCell">
    <xdr:from>
      <xdr:col>76</xdr:col>
      <xdr:colOff>0</xdr:colOff>
      <xdr:row>101</xdr:row>
      <xdr:rowOff>0</xdr:rowOff>
    </xdr:from>
    <xdr:to>
      <xdr:col>76</xdr:col>
      <xdr:colOff>1904760</xdr:colOff>
      <xdr:row>101</xdr:row>
      <xdr:rowOff>1618920</xdr:rowOff>
    </xdr:to>
    <xdr:pic>
      <xdr:nvPicPr>
        <xdr:cNvPr id="805" name="image791.jpg" descr=""/>
        <xdr:cNvPicPr/>
      </xdr:nvPicPr>
      <xdr:blipFill>
        <a:blip r:embed="rId806"/>
        <a:stretch/>
      </xdr:blipFill>
      <xdr:spPr>
        <a:xfrm>
          <a:off x="77825520" y="71351640"/>
          <a:ext cx="1904760" cy="1618920"/>
        </a:xfrm>
        <a:prstGeom prst="rect">
          <a:avLst/>
        </a:prstGeom>
        <a:noFill/>
        <a:ln w="0">
          <a:noFill/>
        </a:ln>
      </xdr:spPr>
    </xdr:pic>
    <xdr:clientData/>
  </xdr:twoCellAnchor>
  <xdr:twoCellAnchor editAs="oneCell">
    <xdr:from>
      <xdr:col>77</xdr:col>
      <xdr:colOff>0</xdr:colOff>
      <xdr:row>101</xdr:row>
      <xdr:rowOff>0</xdr:rowOff>
    </xdr:from>
    <xdr:to>
      <xdr:col>77</xdr:col>
      <xdr:colOff>1961640</xdr:colOff>
      <xdr:row>101</xdr:row>
      <xdr:rowOff>1618920</xdr:rowOff>
    </xdr:to>
    <xdr:pic>
      <xdr:nvPicPr>
        <xdr:cNvPr id="806" name="image849.jpg" descr=""/>
        <xdr:cNvPicPr/>
      </xdr:nvPicPr>
      <xdr:blipFill>
        <a:blip r:embed="rId807"/>
        <a:stretch/>
      </xdr:blipFill>
      <xdr:spPr>
        <a:xfrm>
          <a:off x="79992720" y="71351640"/>
          <a:ext cx="1961640" cy="1618920"/>
        </a:xfrm>
        <a:prstGeom prst="rect">
          <a:avLst/>
        </a:prstGeom>
        <a:noFill/>
        <a:ln w="0">
          <a:noFill/>
        </a:ln>
      </xdr:spPr>
    </xdr:pic>
    <xdr:clientData/>
  </xdr:twoCellAnchor>
  <xdr:twoCellAnchor editAs="oneCell">
    <xdr:from>
      <xdr:col>78</xdr:col>
      <xdr:colOff>0</xdr:colOff>
      <xdr:row>101</xdr:row>
      <xdr:rowOff>0</xdr:rowOff>
    </xdr:from>
    <xdr:to>
      <xdr:col>78</xdr:col>
      <xdr:colOff>1952280</xdr:colOff>
      <xdr:row>101</xdr:row>
      <xdr:rowOff>1618920</xdr:rowOff>
    </xdr:to>
    <xdr:pic>
      <xdr:nvPicPr>
        <xdr:cNvPr id="807" name="image796.jpg" descr=""/>
        <xdr:cNvPicPr/>
      </xdr:nvPicPr>
      <xdr:blipFill>
        <a:blip r:embed="rId808"/>
        <a:stretch/>
      </xdr:blipFill>
      <xdr:spPr>
        <a:xfrm>
          <a:off x="82160280" y="71351640"/>
          <a:ext cx="1952280" cy="1618920"/>
        </a:xfrm>
        <a:prstGeom prst="rect">
          <a:avLst/>
        </a:prstGeom>
        <a:noFill/>
        <a:ln w="0">
          <a:noFill/>
        </a:ln>
      </xdr:spPr>
    </xdr:pic>
    <xdr:clientData/>
  </xdr:twoCellAnchor>
  <xdr:twoCellAnchor editAs="oneCell">
    <xdr:from>
      <xdr:col>79</xdr:col>
      <xdr:colOff>0</xdr:colOff>
      <xdr:row>101</xdr:row>
      <xdr:rowOff>0</xdr:rowOff>
    </xdr:from>
    <xdr:to>
      <xdr:col>79</xdr:col>
      <xdr:colOff>1904760</xdr:colOff>
      <xdr:row>101</xdr:row>
      <xdr:rowOff>1618920</xdr:rowOff>
    </xdr:to>
    <xdr:pic>
      <xdr:nvPicPr>
        <xdr:cNvPr id="808" name="image801.jpg" descr=""/>
        <xdr:cNvPicPr/>
      </xdr:nvPicPr>
      <xdr:blipFill>
        <a:blip r:embed="rId809"/>
        <a:stretch/>
      </xdr:blipFill>
      <xdr:spPr>
        <a:xfrm>
          <a:off x="84327480" y="71351640"/>
          <a:ext cx="1904760" cy="1618920"/>
        </a:xfrm>
        <a:prstGeom prst="rect">
          <a:avLst/>
        </a:prstGeom>
        <a:noFill/>
        <a:ln w="0">
          <a:noFill/>
        </a:ln>
      </xdr:spPr>
    </xdr:pic>
    <xdr:clientData/>
  </xdr:twoCellAnchor>
  <xdr:twoCellAnchor editAs="oneCell">
    <xdr:from>
      <xdr:col>72</xdr:col>
      <xdr:colOff>0</xdr:colOff>
      <xdr:row>102</xdr:row>
      <xdr:rowOff>0</xdr:rowOff>
    </xdr:from>
    <xdr:to>
      <xdr:col>72</xdr:col>
      <xdr:colOff>1752120</xdr:colOff>
      <xdr:row>102</xdr:row>
      <xdr:rowOff>1552320</xdr:rowOff>
    </xdr:to>
    <xdr:pic>
      <xdr:nvPicPr>
        <xdr:cNvPr id="809" name="image835.png" descr=""/>
        <xdr:cNvPicPr/>
      </xdr:nvPicPr>
      <xdr:blipFill>
        <a:blip r:embed="rId810"/>
        <a:stretch/>
      </xdr:blipFill>
      <xdr:spPr>
        <a:xfrm>
          <a:off x="69156720" y="72970920"/>
          <a:ext cx="1752120" cy="1552320"/>
        </a:xfrm>
        <a:prstGeom prst="rect">
          <a:avLst/>
        </a:prstGeom>
        <a:noFill/>
        <a:ln w="0">
          <a:noFill/>
        </a:ln>
      </xdr:spPr>
    </xdr:pic>
    <xdr:clientData/>
  </xdr:twoCellAnchor>
  <xdr:twoCellAnchor editAs="oneCell">
    <xdr:from>
      <xdr:col>73</xdr:col>
      <xdr:colOff>0</xdr:colOff>
      <xdr:row>102</xdr:row>
      <xdr:rowOff>0</xdr:rowOff>
    </xdr:from>
    <xdr:to>
      <xdr:col>73</xdr:col>
      <xdr:colOff>1752120</xdr:colOff>
      <xdr:row>102</xdr:row>
      <xdr:rowOff>1552320</xdr:rowOff>
    </xdr:to>
    <xdr:pic>
      <xdr:nvPicPr>
        <xdr:cNvPr id="810" name="image775.png" descr=""/>
        <xdr:cNvPicPr/>
      </xdr:nvPicPr>
      <xdr:blipFill>
        <a:blip r:embed="rId811"/>
        <a:stretch/>
      </xdr:blipFill>
      <xdr:spPr>
        <a:xfrm>
          <a:off x="71323920" y="72970920"/>
          <a:ext cx="1752120" cy="1552320"/>
        </a:xfrm>
        <a:prstGeom prst="rect">
          <a:avLst/>
        </a:prstGeom>
        <a:noFill/>
        <a:ln w="0">
          <a:noFill/>
        </a:ln>
      </xdr:spPr>
    </xdr:pic>
    <xdr:clientData/>
  </xdr:twoCellAnchor>
  <xdr:twoCellAnchor editAs="oneCell">
    <xdr:from>
      <xdr:col>74</xdr:col>
      <xdr:colOff>0</xdr:colOff>
      <xdr:row>102</xdr:row>
      <xdr:rowOff>0</xdr:rowOff>
    </xdr:from>
    <xdr:to>
      <xdr:col>74</xdr:col>
      <xdr:colOff>1752120</xdr:colOff>
      <xdr:row>102</xdr:row>
      <xdr:rowOff>1552320</xdr:rowOff>
    </xdr:to>
    <xdr:pic>
      <xdr:nvPicPr>
        <xdr:cNvPr id="811" name="image852.png" descr=""/>
        <xdr:cNvPicPr/>
      </xdr:nvPicPr>
      <xdr:blipFill>
        <a:blip r:embed="rId812"/>
        <a:stretch/>
      </xdr:blipFill>
      <xdr:spPr>
        <a:xfrm>
          <a:off x="73491120" y="72970920"/>
          <a:ext cx="1752120" cy="1552320"/>
        </a:xfrm>
        <a:prstGeom prst="rect">
          <a:avLst/>
        </a:prstGeom>
        <a:noFill/>
        <a:ln w="0">
          <a:noFill/>
        </a:ln>
      </xdr:spPr>
    </xdr:pic>
    <xdr:clientData/>
  </xdr:twoCellAnchor>
  <xdr:twoCellAnchor editAs="oneCell">
    <xdr:from>
      <xdr:col>75</xdr:col>
      <xdr:colOff>0</xdr:colOff>
      <xdr:row>102</xdr:row>
      <xdr:rowOff>0</xdr:rowOff>
    </xdr:from>
    <xdr:to>
      <xdr:col>75</xdr:col>
      <xdr:colOff>1752120</xdr:colOff>
      <xdr:row>102</xdr:row>
      <xdr:rowOff>1552320</xdr:rowOff>
    </xdr:to>
    <xdr:pic>
      <xdr:nvPicPr>
        <xdr:cNvPr id="812" name="image772.png" descr=""/>
        <xdr:cNvPicPr/>
      </xdr:nvPicPr>
      <xdr:blipFill>
        <a:blip r:embed="rId813"/>
        <a:stretch/>
      </xdr:blipFill>
      <xdr:spPr>
        <a:xfrm>
          <a:off x="75658320" y="72970920"/>
          <a:ext cx="1752120" cy="1552320"/>
        </a:xfrm>
        <a:prstGeom prst="rect">
          <a:avLst/>
        </a:prstGeom>
        <a:noFill/>
        <a:ln w="0">
          <a:noFill/>
        </a:ln>
      </xdr:spPr>
    </xdr:pic>
    <xdr:clientData/>
  </xdr:twoCellAnchor>
  <xdr:twoCellAnchor editAs="oneCell">
    <xdr:from>
      <xdr:col>76</xdr:col>
      <xdr:colOff>0</xdr:colOff>
      <xdr:row>102</xdr:row>
      <xdr:rowOff>0</xdr:rowOff>
    </xdr:from>
    <xdr:to>
      <xdr:col>76</xdr:col>
      <xdr:colOff>1752120</xdr:colOff>
      <xdr:row>102</xdr:row>
      <xdr:rowOff>1552320</xdr:rowOff>
    </xdr:to>
    <xdr:pic>
      <xdr:nvPicPr>
        <xdr:cNvPr id="813" name="image794.png" descr=""/>
        <xdr:cNvPicPr/>
      </xdr:nvPicPr>
      <xdr:blipFill>
        <a:blip r:embed="rId814"/>
        <a:stretch/>
      </xdr:blipFill>
      <xdr:spPr>
        <a:xfrm>
          <a:off x="77825520" y="72970920"/>
          <a:ext cx="1752120" cy="1552320"/>
        </a:xfrm>
        <a:prstGeom prst="rect">
          <a:avLst/>
        </a:prstGeom>
        <a:noFill/>
        <a:ln w="0">
          <a:noFill/>
        </a:ln>
      </xdr:spPr>
    </xdr:pic>
    <xdr:clientData/>
  </xdr:twoCellAnchor>
  <xdr:twoCellAnchor editAs="oneCell">
    <xdr:from>
      <xdr:col>77</xdr:col>
      <xdr:colOff>0</xdr:colOff>
      <xdr:row>102</xdr:row>
      <xdr:rowOff>0</xdr:rowOff>
    </xdr:from>
    <xdr:to>
      <xdr:col>77</xdr:col>
      <xdr:colOff>1752120</xdr:colOff>
      <xdr:row>102</xdr:row>
      <xdr:rowOff>1552320</xdr:rowOff>
    </xdr:to>
    <xdr:pic>
      <xdr:nvPicPr>
        <xdr:cNvPr id="814" name="image830.png" descr=""/>
        <xdr:cNvPicPr/>
      </xdr:nvPicPr>
      <xdr:blipFill>
        <a:blip r:embed="rId815"/>
        <a:stretch/>
      </xdr:blipFill>
      <xdr:spPr>
        <a:xfrm>
          <a:off x="79992720" y="72970920"/>
          <a:ext cx="1752120" cy="1552320"/>
        </a:xfrm>
        <a:prstGeom prst="rect">
          <a:avLst/>
        </a:prstGeom>
        <a:noFill/>
        <a:ln w="0">
          <a:noFill/>
        </a:ln>
      </xdr:spPr>
    </xdr:pic>
    <xdr:clientData/>
  </xdr:twoCellAnchor>
  <xdr:twoCellAnchor editAs="oneCell">
    <xdr:from>
      <xdr:col>78</xdr:col>
      <xdr:colOff>0</xdr:colOff>
      <xdr:row>102</xdr:row>
      <xdr:rowOff>0</xdr:rowOff>
    </xdr:from>
    <xdr:to>
      <xdr:col>78</xdr:col>
      <xdr:colOff>1752120</xdr:colOff>
      <xdr:row>102</xdr:row>
      <xdr:rowOff>1552320</xdr:rowOff>
    </xdr:to>
    <xdr:pic>
      <xdr:nvPicPr>
        <xdr:cNvPr id="815" name="image779.png" descr=""/>
        <xdr:cNvPicPr/>
      </xdr:nvPicPr>
      <xdr:blipFill>
        <a:blip r:embed="rId816"/>
        <a:stretch/>
      </xdr:blipFill>
      <xdr:spPr>
        <a:xfrm>
          <a:off x="82160280" y="72970920"/>
          <a:ext cx="1752120" cy="1552320"/>
        </a:xfrm>
        <a:prstGeom prst="rect">
          <a:avLst/>
        </a:prstGeom>
        <a:noFill/>
        <a:ln w="0">
          <a:noFill/>
        </a:ln>
      </xdr:spPr>
    </xdr:pic>
    <xdr:clientData/>
  </xdr:twoCellAnchor>
  <xdr:twoCellAnchor editAs="oneCell">
    <xdr:from>
      <xdr:col>79</xdr:col>
      <xdr:colOff>0</xdr:colOff>
      <xdr:row>102</xdr:row>
      <xdr:rowOff>0</xdr:rowOff>
    </xdr:from>
    <xdr:to>
      <xdr:col>79</xdr:col>
      <xdr:colOff>1752120</xdr:colOff>
      <xdr:row>102</xdr:row>
      <xdr:rowOff>1552320</xdr:rowOff>
    </xdr:to>
    <xdr:pic>
      <xdr:nvPicPr>
        <xdr:cNvPr id="816" name="image773.png" descr=""/>
        <xdr:cNvPicPr/>
      </xdr:nvPicPr>
      <xdr:blipFill>
        <a:blip r:embed="rId817"/>
        <a:stretch/>
      </xdr:blipFill>
      <xdr:spPr>
        <a:xfrm>
          <a:off x="84327480" y="72970920"/>
          <a:ext cx="1752120" cy="1552320"/>
        </a:xfrm>
        <a:prstGeom prst="rect">
          <a:avLst/>
        </a:prstGeom>
        <a:noFill/>
        <a:ln w="0">
          <a:noFill/>
        </a:ln>
      </xdr:spPr>
    </xdr:pic>
    <xdr:clientData/>
  </xdr:twoCellAnchor>
  <xdr:twoCellAnchor editAs="oneCell">
    <xdr:from>
      <xdr:col>72</xdr:col>
      <xdr:colOff>0</xdr:colOff>
      <xdr:row>103</xdr:row>
      <xdr:rowOff>0</xdr:rowOff>
    </xdr:from>
    <xdr:to>
      <xdr:col>73</xdr:col>
      <xdr:colOff>175680</xdr:colOff>
      <xdr:row>103</xdr:row>
      <xdr:rowOff>1085400</xdr:rowOff>
    </xdr:to>
    <xdr:pic>
      <xdr:nvPicPr>
        <xdr:cNvPr id="817" name="image827.png" descr=""/>
        <xdr:cNvPicPr/>
      </xdr:nvPicPr>
      <xdr:blipFill>
        <a:blip r:embed="rId818"/>
        <a:stretch/>
      </xdr:blipFill>
      <xdr:spPr>
        <a:xfrm>
          <a:off x="69156720" y="74523600"/>
          <a:ext cx="2342880" cy="1085400"/>
        </a:xfrm>
        <a:prstGeom prst="rect">
          <a:avLst/>
        </a:prstGeom>
        <a:noFill/>
        <a:ln w="0">
          <a:noFill/>
        </a:ln>
      </xdr:spPr>
    </xdr:pic>
    <xdr:clientData/>
  </xdr:twoCellAnchor>
  <xdr:twoCellAnchor editAs="oneCell">
    <xdr:from>
      <xdr:col>73</xdr:col>
      <xdr:colOff>0</xdr:colOff>
      <xdr:row>103</xdr:row>
      <xdr:rowOff>0</xdr:rowOff>
    </xdr:from>
    <xdr:to>
      <xdr:col>74</xdr:col>
      <xdr:colOff>175680</xdr:colOff>
      <xdr:row>103</xdr:row>
      <xdr:rowOff>1085400</xdr:rowOff>
    </xdr:to>
    <xdr:pic>
      <xdr:nvPicPr>
        <xdr:cNvPr id="818" name="image811.png" descr=""/>
        <xdr:cNvPicPr/>
      </xdr:nvPicPr>
      <xdr:blipFill>
        <a:blip r:embed="rId819"/>
        <a:stretch/>
      </xdr:blipFill>
      <xdr:spPr>
        <a:xfrm>
          <a:off x="71323920" y="74523600"/>
          <a:ext cx="2342880" cy="1085400"/>
        </a:xfrm>
        <a:prstGeom prst="rect">
          <a:avLst/>
        </a:prstGeom>
        <a:noFill/>
        <a:ln w="0">
          <a:noFill/>
        </a:ln>
      </xdr:spPr>
    </xdr:pic>
    <xdr:clientData/>
  </xdr:twoCellAnchor>
  <xdr:twoCellAnchor editAs="oneCell">
    <xdr:from>
      <xdr:col>74</xdr:col>
      <xdr:colOff>0</xdr:colOff>
      <xdr:row>103</xdr:row>
      <xdr:rowOff>0</xdr:rowOff>
    </xdr:from>
    <xdr:to>
      <xdr:col>75</xdr:col>
      <xdr:colOff>175680</xdr:colOff>
      <xdr:row>103</xdr:row>
      <xdr:rowOff>1085400</xdr:rowOff>
    </xdr:to>
    <xdr:pic>
      <xdr:nvPicPr>
        <xdr:cNvPr id="819" name="image860.png" descr=""/>
        <xdr:cNvPicPr/>
      </xdr:nvPicPr>
      <xdr:blipFill>
        <a:blip r:embed="rId820"/>
        <a:stretch/>
      </xdr:blipFill>
      <xdr:spPr>
        <a:xfrm>
          <a:off x="73491120" y="74523600"/>
          <a:ext cx="2342880" cy="1085400"/>
        </a:xfrm>
        <a:prstGeom prst="rect">
          <a:avLst/>
        </a:prstGeom>
        <a:noFill/>
        <a:ln w="0">
          <a:noFill/>
        </a:ln>
      </xdr:spPr>
    </xdr:pic>
    <xdr:clientData/>
  </xdr:twoCellAnchor>
  <xdr:twoCellAnchor editAs="oneCell">
    <xdr:from>
      <xdr:col>75</xdr:col>
      <xdr:colOff>0</xdr:colOff>
      <xdr:row>103</xdr:row>
      <xdr:rowOff>0</xdr:rowOff>
    </xdr:from>
    <xdr:to>
      <xdr:col>76</xdr:col>
      <xdr:colOff>175680</xdr:colOff>
      <xdr:row>103</xdr:row>
      <xdr:rowOff>1085400</xdr:rowOff>
    </xdr:to>
    <xdr:pic>
      <xdr:nvPicPr>
        <xdr:cNvPr id="820" name="image780.png" descr=""/>
        <xdr:cNvPicPr/>
      </xdr:nvPicPr>
      <xdr:blipFill>
        <a:blip r:embed="rId821"/>
        <a:stretch/>
      </xdr:blipFill>
      <xdr:spPr>
        <a:xfrm>
          <a:off x="75658320" y="74523600"/>
          <a:ext cx="2342880" cy="1085400"/>
        </a:xfrm>
        <a:prstGeom prst="rect">
          <a:avLst/>
        </a:prstGeom>
        <a:noFill/>
        <a:ln w="0">
          <a:noFill/>
        </a:ln>
      </xdr:spPr>
    </xdr:pic>
    <xdr:clientData/>
  </xdr:twoCellAnchor>
  <xdr:twoCellAnchor editAs="oneCell">
    <xdr:from>
      <xdr:col>76</xdr:col>
      <xdr:colOff>0</xdr:colOff>
      <xdr:row>103</xdr:row>
      <xdr:rowOff>0</xdr:rowOff>
    </xdr:from>
    <xdr:to>
      <xdr:col>77</xdr:col>
      <xdr:colOff>175680</xdr:colOff>
      <xdr:row>103</xdr:row>
      <xdr:rowOff>1085400</xdr:rowOff>
    </xdr:to>
    <xdr:pic>
      <xdr:nvPicPr>
        <xdr:cNvPr id="821" name="image788.png" descr=""/>
        <xdr:cNvPicPr/>
      </xdr:nvPicPr>
      <xdr:blipFill>
        <a:blip r:embed="rId822"/>
        <a:stretch/>
      </xdr:blipFill>
      <xdr:spPr>
        <a:xfrm>
          <a:off x="77825520" y="74523600"/>
          <a:ext cx="2342880" cy="1085400"/>
        </a:xfrm>
        <a:prstGeom prst="rect">
          <a:avLst/>
        </a:prstGeom>
        <a:noFill/>
        <a:ln w="0">
          <a:noFill/>
        </a:ln>
      </xdr:spPr>
    </xdr:pic>
    <xdr:clientData/>
  </xdr:twoCellAnchor>
  <xdr:twoCellAnchor editAs="oneCell">
    <xdr:from>
      <xdr:col>77</xdr:col>
      <xdr:colOff>0</xdr:colOff>
      <xdr:row>103</xdr:row>
      <xdr:rowOff>0</xdr:rowOff>
    </xdr:from>
    <xdr:to>
      <xdr:col>78</xdr:col>
      <xdr:colOff>175320</xdr:colOff>
      <xdr:row>103</xdr:row>
      <xdr:rowOff>1085400</xdr:rowOff>
    </xdr:to>
    <xdr:pic>
      <xdr:nvPicPr>
        <xdr:cNvPr id="822" name="image837.png" descr=""/>
        <xdr:cNvPicPr/>
      </xdr:nvPicPr>
      <xdr:blipFill>
        <a:blip r:embed="rId823"/>
        <a:stretch/>
      </xdr:blipFill>
      <xdr:spPr>
        <a:xfrm>
          <a:off x="79992720" y="74523600"/>
          <a:ext cx="2342880" cy="1085400"/>
        </a:xfrm>
        <a:prstGeom prst="rect">
          <a:avLst/>
        </a:prstGeom>
        <a:noFill/>
        <a:ln w="0">
          <a:noFill/>
        </a:ln>
      </xdr:spPr>
    </xdr:pic>
    <xdr:clientData/>
  </xdr:twoCellAnchor>
  <xdr:twoCellAnchor editAs="oneCell">
    <xdr:from>
      <xdr:col>78</xdr:col>
      <xdr:colOff>0</xdr:colOff>
      <xdr:row>103</xdr:row>
      <xdr:rowOff>0</xdr:rowOff>
    </xdr:from>
    <xdr:to>
      <xdr:col>79</xdr:col>
      <xdr:colOff>175680</xdr:colOff>
      <xdr:row>103</xdr:row>
      <xdr:rowOff>1085400</xdr:rowOff>
    </xdr:to>
    <xdr:pic>
      <xdr:nvPicPr>
        <xdr:cNvPr id="823" name="image838.png" descr=""/>
        <xdr:cNvPicPr/>
      </xdr:nvPicPr>
      <xdr:blipFill>
        <a:blip r:embed="rId824"/>
        <a:stretch/>
      </xdr:blipFill>
      <xdr:spPr>
        <a:xfrm>
          <a:off x="82160280" y="74523600"/>
          <a:ext cx="2342880" cy="1085400"/>
        </a:xfrm>
        <a:prstGeom prst="rect">
          <a:avLst/>
        </a:prstGeom>
        <a:noFill/>
        <a:ln w="0">
          <a:noFill/>
        </a:ln>
      </xdr:spPr>
    </xdr:pic>
    <xdr:clientData/>
  </xdr:twoCellAnchor>
  <xdr:twoCellAnchor editAs="oneCell">
    <xdr:from>
      <xdr:col>79</xdr:col>
      <xdr:colOff>0</xdr:colOff>
      <xdr:row>103</xdr:row>
      <xdr:rowOff>0</xdr:rowOff>
    </xdr:from>
    <xdr:to>
      <xdr:col>80</xdr:col>
      <xdr:colOff>175680</xdr:colOff>
      <xdr:row>103</xdr:row>
      <xdr:rowOff>1085400</xdr:rowOff>
    </xdr:to>
    <xdr:pic>
      <xdr:nvPicPr>
        <xdr:cNvPr id="824" name="image782.png" descr=""/>
        <xdr:cNvPicPr/>
      </xdr:nvPicPr>
      <xdr:blipFill>
        <a:blip r:embed="rId825"/>
        <a:stretch/>
      </xdr:blipFill>
      <xdr:spPr>
        <a:xfrm>
          <a:off x="84327480" y="74523600"/>
          <a:ext cx="2342880" cy="1085400"/>
        </a:xfrm>
        <a:prstGeom prst="rect">
          <a:avLst/>
        </a:prstGeom>
        <a:noFill/>
        <a:ln w="0">
          <a:noFill/>
        </a:ln>
      </xdr:spPr>
    </xdr:pic>
    <xdr:clientData/>
  </xdr:twoCellAnchor>
  <xdr:twoCellAnchor editAs="oneCell">
    <xdr:from>
      <xdr:col>72</xdr:col>
      <xdr:colOff>0</xdr:colOff>
      <xdr:row>104</xdr:row>
      <xdr:rowOff>0</xdr:rowOff>
    </xdr:from>
    <xdr:to>
      <xdr:col>73</xdr:col>
      <xdr:colOff>175680</xdr:colOff>
      <xdr:row>104</xdr:row>
      <xdr:rowOff>1076040</xdr:rowOff>
    </xdr:to>
    <xdr:pic>
      <xdr:nvPicPr>
        <xdr:cNvPr id="825" name="image847.png" descr=""/>
        <xdr:cNvPicPr/>
      </xdr:nvPicPr>
      <xdr:blipFill>
        <a:blip r:embed="rId826"/>
        <a:stretch/>
      </xdr:blipFill>
      <xdr:spPr>
        <a:xfrm>
          <a:off x="69156720" y="76123800"/>
          <a:ext cx="2342880" cy="1076040"/>
        </a:xfrm>
        <a:prstGeom prst="rect">
          <a:avLst/>
        </a:prstGeom>
        <a:noFill/>
        <a:ln w="0">
          <a:noFill/>
        </a:ln>
      </xdr:spPr>
    </xdr:pic>
    <xdr:clientData/>
  </xdr:twoCellAnchor>
  <xdr:twoCellAnchor editAs="oneCell">
    <xdr:from>
      <xdr:col>73</xdr:col>
      <xdr:colOff>0</xdr:colOff>
      <xdr:row>104</xdr:row>
      <xdr:rowOff>0</xdr:rowOff>
    </xdr:from>
    <xdr:to>
      <xdr:col>74</xdr:col>
      <xdr:colOff>175680</xdr:colOff>
      <xdr:row>104</xdr:row>
      <xdr:rowOff>1076040</xdr:rowOff>
    </xdr:to>
    <xdr:pic>
      <xdr:nvPicPr>
        <xdr:cNvPr id="826" name="image833.png" descr=""/>
        <xdr:cNvPicPr/>
      </xdr:nvPicPr>
      <xdr:blipFill>
        <a:blip r:embed="rId827"/>
        <a:stretch/>
      </xdr:blipFill>
      <xdr:spPr>
        <a:xfrm>
          <a:off x="71323920" y="76123800"/>
          <a:ext cx="2342880" cy="1076040"/>
        </a:xfrm>
        <a:prstGeom prst="rect">
          <a:avLst/>
        </a:prstGeom>
        <a:noFill/>
        <a:ln w="0">
          <a:noFill/>
        </a:ln>
      </xdr:spPr>
    </xdr:pic>
    <xdr:clientData/>
  </xdr:twoCellAnchor>
  <xdr:twoCellAnchor editAs="oneCell">
    <xdr:from>
      <xdr:col>74</xdr:col>
      <xdr:colOff>0</xdr:colOff>
      <xdr:row>104</xdr:row>
      <xdr:rowOff>0</xdr:rowOff>
    </xdr:from>
    <xdr:to>
      <xdr:col>75</xdr:col>
      <xdr:colOff>175680</xdr:colOff>
      <xdr:row>104</xdr:row>
      <xdr:rowOff>1076040</xdr:rowOff>
    </xdr:to>
    <xdr:pic>
      <xdr:nvPicPr>
        <xdr:cNvPr id="827" name="image785.png" descr=""/>
        <xdr:cNvPicPr/>
      </xdr:nvPicPr>
      <xdr:blipFill>
        <a:blip r:embed="rId828"/>
        <a:stretch/>
      </xdr:blipFill>
      <xdr:spPr>
        <a:xfrm>
          <a:off x="73491120" y="76123800"/>
          <a:ext cx="2342880" cy="1076040"/>
        </a:xfrm>
        <a:prstGeom prst="rect">
          <a:avLst/>
        </a:prstGeom>
        <a:noFill/>
        <a:ln w="0">
          <a:noFill/>
        </a:ln>
      </xdr:spPr>
    </xdr:pic>
    <xdr:clientData/>
  </xdr:twoCellAnchor>
  <xdr:twoCellAnchor editAs="oneCell">
    <xdr:from>
      <xdr:col>75</xdr:col>
      <xdr:colOff>0</xdr:colOff>
      <xdr:row>104</xdr:row>
      <xdr:rowOff>0</xdr:rowOff>
    </xdr:from>
    <xdr:to>
      <xdr:col>76</xdr:col>
      <xdr:colOff>175680</xdr:colOff>
      <xdr:row>104</xdr:row>
      <xdr:rowOff>1076040</xdr:rowOff>
    </xdr:to>
    <xdr:pic>
      <xdr:nvPicPr>
        <xdr:cNvPr id="828" name="image810.png" descr=""/>
        <xdr:cNvPicPr/>
      </xdr:nvPicPr>
      <xdr:blipFill>
        <a:blip r:embed="rId829"/>
        <a:stretch/>
      </xdr:blipFill>
      <xdr:spPr>
        <a:xfrm>
          <a:off x="75658320" y="76123800"/>
          <a:ext cx="2342880" cy="1076040"/>
        </a:xfrm>
        <a:prstGeom prst="rect">
          <a:avLst/>
        </a:prstGeom>
        <a:noFill/>
        <a:ln w="0">
          <a:noFill/>
        </a:ln>
      </xdr:spPr>
    </xdr:pic>
    <xdr:clientData/>
  </xdr:twoCellAnchor>
  <xdr:twoCellAnchor editAs="oneCell">
    <xdr:from>
      <xdr:col>76</xdr:col>
      <xdr:colOff>0</xdr:colOff>
      <xdr:row>104</xdr:row>
      <xdr:rowOff>0</xdr:rowOff>
    </xdr:from>
    <xdr:to>
      <xdr:col>77</xdr:col>
      <xdr:colOff>175680</xdr:colOff>
      <xdr:row>104</xdr:row>
      <xdr:rowOff>1076040</xdr:rowOff>
    </xdr:to>
    <xdr:pic>
      <xdr:nvPicPr>
        <xdr:cNvPr id="829" name="image812.png" descr=""/>
        <xdr:cNvPicPr/>
      </xdr:nvPicPr>
      <xdr:blipFill>
        <a:blip r:embed="rId830"/>
        <a:stretch/>
      </xdr:blipFill>
      <xdr:spPr>
        <a:xfrm>
          <a:off x="77825520" y="76123800"/>
          <a:ext cx="2342880" cy="1076040"/>
        </a:xfrm>
        <a:prstGeom prst="rect">
          <a:avLst/>
        </a:prstGeom>
        <a:noFill/>
        <a:ln w="0">
          <a:noFill/>
        </a:ln>
      </xdr:spPr>
    </xdr:pic>
    <xdr:clientData/>
  </xdr:twoCellAnchor>
  <xdr:twoCellAnchor editAs="oneCell">
    <xdr:from>
      <xdr:col>77</xdr:col>
      <xdr:colOff>0</xdr:colOff>
      <xdr:row>104</xdr:row>
      <xdr:rowOff>0</xdr:rowOff>
    </xdr:from>
    <xdr:to>
      <xdr:col>78</xdr:col>
      <xdr:colOff>175320</xdr:colOff>
      <xdr:row>104</xdr:row>
      <xdr:rowOff>1076040</xdr:rowOff>
    </xdr:to>
    <xdr:pic>
      <xdr:nvPicPr>
        <xdr:cNvPr id="830" name="image853.png" descr=""/>
        <xdr:cNvPicPr/>
      </xdr:nvPicPr>
      <xdr:blipFill>
        <a:blip r:embed="rId831"/>
        <a:stretch/>
      </xdr:blipFill>
      <xdr:spPr>
        <a:xfrm>
          <a:off x="79992720" y="76123800"/>
          <a:ext cx="2342880" cy="1076040"/>
        </a:xfrm>
        <a:prstGeom prst="rect">
          <a:avLst/>
        </a:prstGeom>
        <a:noFill/>
        <a:ln w="0">
          <a:noFill/>
        </a:ln>
      </xdr:spPr>
    </xdr:pic>
    <xdr:clientData/>
  </xdr:twoCellAnchor>
  <xdr:twoCellAnchor editAs="oneCell">
    <xdr:from>
      <xdr:col>78</xdr:col>
      <xdr:colOff>0</xdr:colOff>
      <xdr:row>104</xdr:row>
      <xdr:rowOff>0</xdr:rowOff>
    </xdr:from>
    <xdr:to>
      <xdr:col>79</xdr:col>
      <xdr:colOff>175680</xdr:colOff>
      <xdr:row>104</xdr:row>
      <xdr:rowOff>1076040</xdr:rowOff>
    </xdr:to>
    <xdr:pic>
      <xdr:nvPicPr>
        <xdr:cNvPr id="831" name="image804.png" descr=""/>
        <xdr:cNvPicPr/>
      </xdr:nvPicPr>
      <xdr:blipFill>
        <a:blip r:embed="rId832"/>
        <a:stretch/>
      </xdr:blipFill>
      <xdr:spPr>
        <a:xfrm>
          <a:off x="82160280" y="76123800"/>
          <a:ext cx="2342880" cy="1076040"/>
        </a:xfrm>
        <a:prstGeom prst="rect">
          <a:avLst/>
        </a:prstGeom>
        <a:noFill/>
        <a:ln w="0">
          <a:noFill/>
        </a:ln>
      </xdr:spPr>
    </xdr:pic>
    <xdr:clientData/>
  </xdr:twoCellAnchor>
  <xdr:twoCellAnchor editAs="oneCell">
    <xdr:from>
      <xdr:col>79</xdr:col>
      <xdr:colOff>0</xdr:colOff>
      <xdr:row>104</xdr:row>
      <xdr:rowOff>0</xdr:rowOff>
    </xdr:from>
    <xdr:to>
      <xdr:col>80</xdr:col>
      <xdr:colOff>175680</xdr:colOff>
      <xdr:row>104</xdr:row>
      <xdr:rowOff>1076040</xdr:rowOff>
    </xdr:to>
    <xdr:pic>
      <xdr:nvPicPr>
        <xdr:cNvPr id="832" name="image805.png" descr=""/>
        <xdr:cNvPicPr/>
      </xdr:nvPicPr>
      <xdr:blipFill>
        <a:blip r:embed="rId833"/>
        <a:stretch/>
      </xdr:blipFill>
      <xdr:spPr>
        <a:xfrm>
          <a:off x="84327480" y="76123800"/>
          <a:ext cx="2342880" cy="1076040"/>
        </a:xfrm>
        <a:prstGeom prst="rect">
          <a:avLst/>
        </a:prstGeom>
        <a:noFill/>
        <a:ln w="0">
          <a:noFill/>
        </a:ln>
      </xdr:spPr>
    </xdr:pic>
    <xdr:clientData/>
  </xdr:twoCellAnchor>
  <xdr:twoCellAnchor editAs="oneCell">
    <xdr:from>
      <xdr:col>72</xdr:col>
      <xdr:colOff>0</xdr:colOff>
      <xdr:row>105</xdr:row>
      <xdr:rowOff>0</xdr:rowOff>
    </xdr:from>
    <xdr:to>
      <xdr:col>73</xdr:col>
      <xdr:colOff>175680</xdr:colOff>
      <xdr:row>105</xdr:row>
      <xdr:rowOff>561600</xdr:rowOff>
    </xdr:to>
    <xdr:pic>
      <xdr:nvPicPr>
        <xdr:cNvPr id="833" name="image814.png" descr=""/>
        <xdr:cNvPicPr/>
      </xdr:nvPicPr>
      <xdr:blipFill>
        <a:blip r:embed="rId834"/>
        <a:stretch/>
      </xdr:blipFill>
      <xdr:spPr>
        <a:xfrm>
          <a:off x="69156720" y="77733360"/>
          <a:ext cx="2342880" cy="561600"/>
        </a:xfrm>
        <a:prstGeom prst="rect">
          <a:avLst/>
        </a:prstGeom>
        <a:noFill/>
        <a:ln w="0">
          <a:noFill/>
        </a:ln>
      </xdr:spPr>
    </xdr:pic>
    <xdr:clientData/>
  </xdr:twoCellAnchor>
  <xdr:twoCellAnchor editAs="oneCell">
    <xdr:from>
      <xdr:col>73</xdr:col>
      <xdr:colOff>0</xdr:colOff>
      <xdr:row>105</xdr:row>
      <xdr:rowOff>0</xdr:rowOff>
    </xdr:from>
    <xdr:to>
      <xdr:col>74</xdr:col>
      <xdr:colOff>175680</xdr:colOff>
      <xdr:row>105</xdr:row>
      <xdr:rowOff>561600</xdr:rowOff>
    </xdr:to>
    <xdr:pic>
      <xdr:nvPicPr>
        <xdr:cNvPr id="834" name="image793.png" descr=""/>
        <xdr:cNvPicPr/>
      </xdr:nvPicPr>
      <xdr:blipFill>
        <a:blip r:embed="rId835"/>
        <a:stretch/>
      </xdr:blipFill>
      <xdr:spPr>
        <a:xfrm>
          <a:off x="71323920" y="77733360"/>
          <a:ext cx="2342880" cy="561600"/>
        </a:xfrm>
        <a:prstGeom prst="rect">
          <a:avLst/>
        </a:prstGeom>
        <a:noFill/>
        <a:ln w="0">
          <a:noFill/>
        </a:ln>
      </xdr:spPr>
    </xdr:pic>
    <xdr:clientData/>
  </xdr:twoCellAnchor>
  <xdr:twoCellAnchor editAs="oneCell">
    <xdr:from>
      <xdr:col>74</xdr:col>
      <xdr:colOff>0</xdr:colOff>
      <xdr:row>105</xdr:row>
      <xdr:rowOff>0</xdr:rowOff>
    </xdr:from>
    <xdr:to>
      <xdr:col>75</xdr:col>
      <xdr:colOff>175680</xdr:colOff>
      <xdr:row>105</xdr:row>
      <xdr:rowOff>561600</xdr:rowOff>
    </xdr:to>
    <xdr:pic>
      <xdr:nvPicPr>
        <xdr:cNvPr id="835" name="image818.png" descr=""/>
        <xdr:cNvPicPr/>
      </xdr:nvPicPr>
      <xdr:blipFill>
        <a:blip r:embed="rId836"/>
        <a:stretch/>
      </xdr:blipFill>
      <xdr:spPr>
        <a:xfrm>
          <a:off x="73491120" y="77733360"/>
          <a:ext cx="2342880" cy="561600"/>
        </a:xfrm>
        <a:prstGeom prst="rect">
          <a:avLst/>
        </a:prstGeom>
        <a:noFill/>
        <a:ln w="0">
          <a:noFill/>
        </a:ln>
      </xdr:spPr>
    </xdr:pic>
    <xdr:clientData/>
  </xdr:twoCellAnchor>
  <xdr:twoCellAnchor editAs="oneCell">
    <xdr:from>
      <xdr:col>75</xdr:col>
      <xdr:colOff>0</xdr:colOff>
      <xdr:row>105</xdr:row>
      <xdr:rowOff>0</xdr:rowOff>
    </xdr:from>
    <xdr:to>
      <xdr:col>76</xdr:col>
      <xdr:colOff>175680</xdr:colOff>
      <xdr:row>105</xdr:row>
      <xdr:rowOff>561600</xdr:rowOff>
    </xdr:to>
    <xdr:pic>
      <xdr:nvPicPr>
        <xdr:cNvPr id="836" name="image865.png" descr=""/>
        <xdr:cNvPicPr/>
      </xdr:nvPicPr>
      <xdr:blipFill>
        <a:blip r:embed="rId837"/>
        <a:stretch/>
      </xdr:blipFill>
      <xdr:spPr>
        <a:xfrm>
          <a:off x="75658320" y="77733360"/>
          <a:ext cx="2342880" cy="561600"/>
        </a:xfrm>
        <a:prstGeom prst="rect">
          <a:avLst/>
        </a:prstGeom>
        <a:noFill/>
        <a:ln w="0">
          <a:noFill/>
        </a:ln>
      </xdr:spPr>
    </xdr:pic>
    <xdr:clientData/>
  </xdr:twoCellAnchor>
  <xdr:twoCellAnchor editAs="oneCell">
    <xdr:from>
      <xdr:col>76</xdr:col>
      <xdr:colOff>0</xdr:colOff>
      <xdr:row>105</xdr:row>
      <xdr:rowOff>0</xdr:rowOff>
    </xdr:from>
    <xdr:to>
      <xdr:col>77</xdr:col>
      <xdr:colOff>175680</xdr:colOff>
      <xdr:row>105</xdr:row>
      <xdr:rowOff>561600</xdr:rowOff>
    </xdr:to>
    <xdr:pic>
      <xdr:nvPicPr>
        <xdr:cNvPr id="837" name="image802.png" descr=""/>
        <xdr:cNvPicPr/>
      </xdr:nvPicPr>
      <xdr:blipFill>
        <a:blip r:embed="rId838"/>
        <a:stretch/>
      </xdr:blipFill>
      <xdr:spPr>
        <a:xfrm>
          <a:off x="77825520" y="77733360"/>
          <a:ext cx="2342880" cy="561600"/>
        </a:xfrm>
        <a:prstGeom prst="rect">
          <a:avLst/>
        </a:prstGeom>
        <a:noFill/>
        <a:ln w="0">
          <a:noFill/>
        </a:ln>
      </xdr:spPr>
    </xdr:pic>
    <xdr:clientData/>
  </xdr:twoCellAnchor>
  <xdr:twoCellAnchor editAs="oneCell">
    <xdr:from>
      <xdr:col>77</xdr:col>
      <xdr:colOff>0</xdr:colOff>
      <xdr:row>105</xdr:row>
      <xdr:rowOff>0</xdr:rowOff>
    </xdr:from>
    <xdr:to>
      <xdr:col>78</xdr:col>
      <xdr:colOff>175320</xdr:colOff>
      <xdr:row>105</xdr:row>
      <xdr:rowOff>561600</xdr:rowOff>
    </xdr:to>
    <xdr:pic>
      <xdr:nvPicPr>
        <xdr:cNvPr id="838" name="image862.png" descr=""/>
        <xdr:cNvPicPr/>
      </xdr:nvPicPr>
      <xdr:blipFill>
        <a:blip r:embed="rId839"/>
        <a:stretch/>
      </xdr:blipFill>
      <xdr:spPr>
        <a:xfrm>
          <a:off x="79992720" y="77733360"/>
          <a:ext cx="2342880" cy="561600"/>
        </a:xfrm>
        <a:prstGeom prst="rect">
          <a:avLst/>
        </a:prstGeom>
        <a:noFill/>
        <a:ln w="0">
          <a:noFill/>
        </a:ln>
      </xdr:spPr>
    </xdr:pic>
    <xdr:clientData/>
  </xdr:twoCellAnchor>
  <xdr:twoCellAnchor editAs="oneCell">
    <xdr:from>
      <xdr:col>78</xdr:col>
      <xdr:colOff>0</xdr:colOff>
      <xdr:row>105</xdr:row>
      <xdr:rowOff>0</xdr:rowOff>
    </xdr:from>
    <xdr:to>
      <xdr:col>79</xdr:col>
      <xdr:colOff>175680</xdr:colOff>
      <xdr:row>105</xdr:row>
      <xdr:rowOff>561600</xdr:rowOff>
    </xdr:to>
    <xdr:pic>
      <xdr:nvPicPr>
        <xdr:cNvPr id="839" name="image879.png" descr=""/>
        <xdr:cNvPicPr/>
      </xdr:nvPicPr>
      <xdr:blipFill>
        <a:blip r:embed="rId840"/>
        <a:stretch/>
      </xdr:blipFill>
      <xdr:spPr>
        <a:xfrm>
          <a:off x="82160280" y="77733360"/>
          <a:ext cx="2342880" cy="561600"/>
        </a:xfrm>
        <a:prstGeom prst="rect">
          <a:avLst/>
        </a:prstGeom>
        <a:noFill/>
        <a:ln w="0">
          <a:noFill/>
        </a:ln>
      </xdr:spPr>
    </xdr:pic>
    <xdr:clientData/>
  </xdr:twoCellAnchor>
  <xdr:twoCellAnchor editAs="oneCell">
    <xdr:from>
      <xdr:col>79</xdr:col>
      <xdr:colOff>0</xdr:colOff>
      <xdr:row>105</xdr:row>
      <xdr:rowOff>0</xdr:rowOff>
    </xdr:from>
    <xdr:to>
      <xdr:col>80</xdr:col>
      <xdr:colOff>175680</xdr:colOff>
      <xdr:row>105</xdr:row>
      <xdr:rowOff>561600</xdr:rowOff>
    </xdr:to>
    <xdr:pic>
      <xdr:nvPicPr>
        <xdr:cNvPr id="840" name="image893.png" descr=""/>
        <xdr:cNvPicPr/>
      </xdr:nvPicPr>
      <xdr:blipFill>
        <a:blip r:embed="rId841"/>
        <a:stretch/>
      </xdr:blipFill>
      <xdr:spPr>
        <a:xfrm>
          <a:off x="84327480" y="77733360"/>
          <a:ext cx="2342880" cy="561600"/>
        </a:xfrm>
        <a:prstGeom prst="rect">
          <a:avLst/>
        </a:prstGeom>
        <a:noFill/>
        <a:ln w="0">
          <a:noFill/>
        </a:ln>
      </xdr:spPr>
    </xdr:pic>
    <xdr:clientData/>
  </xdr:twoCellAnchor>
  <xdr:twoCellAnchor editAs="oneCell">
    <xdr:from>
      <xdr:col>72</xdr:col>
      <xdr:colOff>0</xdr:colOff>
      <xdr:row>106</xdr:row>
      <xdr:rowOff>0</xdr:rowOff>
    </xdr:from>
    <xdr:to>
      <xdr:col>72</xdr:col>
      <xdr:colOff>342720</xdr:colOff>
      <xdr:row>106</xdr:row>
      <xdr:rowOff>199800</xdr:rowOff>
    </xdr:to>
    <xdr:pic>
      <xdr:nvPicPr>
        <xdr:cNvPr id="841" name="image868.png" descr=""/>
        <xdr:cNvPicPr/>
      </xdr:nvPicPr>
      <xdr:blipFill>
        <a:blip r:embed="rId842"/>
        <a:stretch/>
      </xdr:blipFill>
      <xdr:spPr>
        <a:xfrm>
          <a:off x="69156720" y="79048080"/>
          <a:ext cx="342720" cy="199800"/>
        </a:xfrm>
        <a:prstGeom prst="rect">
          <a:avLst/>
        </a:prstGeom>
        <a:noFill/>
        <a:ln w="0">
          <a:noFill/>
        </a:ln>
      </xdr:spPr>
    </xdr:pic>
    <xdr:clientData/>
  </xdr:twoCellAnchor>
  <xdr:twoCellAnchor editAs="oneCell">
    <xdr:from>
      <xdr:col>73</xdr:col>
      <xdr:colOff>0</xdr:colOff>
      <xdr:row>106</xdr:row>
      <xdr:rowOff>0</xdr:rowOff>
    </xdr:from>
    <xdr:to>
      <xdr:col>73</xdr:col>
      <xdr:colOff>342720</xdr:colOff>
      <xdr:row>106</xdr:row>
      <xdr:rowOff>199800</xdr:rowOff>
    </xdr:to>
    <xdr:pic>
      <xdr:nvPicPr>
        <xdr:cNvPr id="842" name="image864.png" descr=""/>
        <xdr:cNvPicPr/>
      </xdr:nvPicPr>
      <xdr:blipFill>
        <a:blip r:embed="rId843"/>
        <a:stretch/>
      </xdr:blipFill>
      <xdr:spPr>
        <a:xfrm>
          <a:off x="71323920" y="79048080"/>
          <a:ext cx="342720" cy="199800"/>
        </a:xfrm>
        <a:prstGeom prst="rect">
          <a:avLst/>
        </a:prstGeom>
        <a:noFill/>
        <a:ln w="0">
          <a:noFill/>
        </a:ln>
      </xdr:spPr>
    </xdr:pic>
    <xdr:clientData/>
  </xdr:twoCellAnchor>
  <xdr:twoCellAnchor editAs="oneCell">
    <xdr:from>
      <xdr:col>74</xdr:col>
      <xdr:colOff>0</xdr:colOff>
      <xdr:row>106</xdr:row>
      <xdr:rowOff>0</xdr:rowOff>
    </xdr:from>
    <xdr:to>
      <xdr:col>74</xdr:col>
      <xdr:colOff>342720</xdr:colOff>
      <xdr:row>106</xdr:row>
      <xdr:rowOff>199800</xdr:rowOff>
    </xdr:to>
    <xdr:pic>
      <xdr:nvPicPr>
        <xdr:cNvPr id="843" name="image867.png" descr=""/>
        <xdr:cNvPicPr/>
      </xdr:nvPicPr>
      <xdr:blipFill>
        <a:blip r:embed="rId844"/>
        <a:stretch/>
      </xdr:blipFill>
      <xdr:spPr>
        <a:xfrm>
          <a:off x="73491120" y="79048080"/>
          <a:ext cx="342720" cy="199800"/>
        </a:xfrm>
        <a:prstGeom prst="rect">
          <a:avLst/>
        </a:prstGeom>
        <a:noFill/>
        <a:ln w="0">
          <a:noFill/>
        </a:ln>
      </xdr:spPr>
    </xdr:pic>
    <xdr:clientData/>
  </xdr:twoCellAnchor>
  <xdr:twoCellAnchor editAs="oneCell">
    <xdr:from>
      <xdr:col>75</xdr:col>
      <xdr:colOff>0</xdr:colOff>
      <xdr:row>106</xdr:row>
      <xdr:rowOff>0</xdr:rowOff>
    </xdr:from>
    <xdr:to>
      <xdr:col>75</xdr:col>
      <xdr:colOff>342720</xdr:colOff>
      <xdr:row>106</xdr:row>
      <xdr:rowOff>199800</xdr:rowOff>
    </xdr:to>
    <xdr:pic>
      <xdr:nvPicPr>
        <xdr:cNvPr id="844" name="image820.png" descr=""/>
        <xdr:cNvPicPr/>
      </xdr:nvPicPr>
      <xdr:blipFill>
        <a:blip r:embed="rId845"/>
        <a:stretch/>
      </xdr:blipFill>
      <xdr:spPr>
        <a:xfrm>
          <a:off x="75658320" y="79048080"/>
          <a:ext cx="342720" cy="199800"/>
        </a:xfrm>
        <a:prstGeom prst="rect">
          <a:avLst/>
        </a:prstGeom>
        <a:noFill/>
        <a:ln w="0">
          <a:noFill/>
        </a:ln>
      </xdr:spPr>
    </xdr:pic>
    <xdr:clientData/>
  </xdr:twoCellAnchor>
  <xdr:twoCellAnchor editAs="oneCell">
    <xdr:from>
      <xdr:col>76</xdr:col>
      <xdr:colOff>0</xdr:colOff>
      <xdr:row>106</xdr:row>
      <xdr:rowOff>0</xdr:rowOff>
    </xdr:from>
    <xdr:to>
      <xdr:col>76</xdr:col>
      <xdr:colOff>342720</xdr:colOff>
      <xdr:row>106</xdr:row>
      <xdr:rowOff>199800</xdr:rowOff>
    </xdr:to>
    <xdr:pic>
      <xdr:nvPicPr>
        <xdr:cNvPr id="845" name="image861.png" descr=""/>
        <xdr:cNvPicPr/>
      </xdr:nvPicPr>
      <xdr:blipFill>
        <a:blip r:embed="rId846"/>
        <a:stretch/>
      </xdr:blipFill>
      <xdr:spPr>
        <a:xfrm>
          <a:off x="77825520" y="79048080"/>
          <a:ext cx="342720" cy="199800"/>
        </a:xfrm>
        <a:prstGeom prst="rect">
          <a:avLst/>
        </a:prstGeom>
        <a:noFill/>
        <a:ln w="0">
          <a:noFill/>
        </a:ln>
      </xdr:spPr>
    </xdr:pic>
    <xdr:clientData/>
  </xdr:twoCellAnchor>
  <xdr:twoCellAnchor editAs="oneCell">
    <xdr:from>
      <xdr:col>77</xdr:col>
      <xdr:colOff>0</xdr:colOff>
      <xdr:row>106</xdr:row>
      <xdr:rowOff>0</xdr:rowOff>
    </xdr:from>
    <xdr:to>
      <xdr:col>77</xdr:col>
      <xdr:colOff>342720</xdr:colOff>
      <xdr:row>106</xdr:row>
      <xdr:rowOff>199800</xdr:rowOff>
    </xdr:to>
    <xdr:pic>
      <xdr:nvPicPr>
        <xdr:cNvPr id="846" name="image866.png" descr=""/>
        <xdr:cNvPicPr/>
      </xdr:nvPicPr>
      <xdr:blipFill>
        <a:blip r:embed="rId847"/>
        <a:stretch/>
      </xdr:blipFill>
      <xdr:spPr>
        <a:xfrm>
          <a:off x="79992720" y="79048080"/>
          <a:ext cx="342720" cy="199800"/>
        </a:xfrm>
        <a:prstGeom prst="rect">
          <a:avLst/>
        </a:prstGeom>
        <a:noFill/>
        <a:ln w="0">
          <a:noFill/>
        </a:ln>
      </xdr:spPr>
    </xdr:pic>
    <xdr:clientData/>
  </xdr:twoCellAnchor>
  <xdr:twoCellAnchor editAs="oneCell">
    <xdr:from>
      <xdr:col>78</xdr:col>
      <xdr:colOff>0</xdr:colOff>
      <xdr:row>106</xdr:row>
      <xdr:rowOff>0</xdr:rowOff>
    </xdr:from>
    <xdr:to>
      <xdr:col>78</xdr:col>
      <xdr:colOff>342720</xdr:colOff>
      <xdr:row>106</xdr:row>
      <xdr:rowOff>199800</xdr:rowOff>
    </xdr:to>
    <xdr:pic>
      <xdr:nvPicPr>
        <xdr:cNvPr id="847" name="image859.png" descr=""/>
        <xdr:cNvPicPr/>
      </xdr:nvPicPr>
      <xdr:blipFill>
        <a:blip r:embed="rId848"/>
        <a:stretch/>
      </xdr:blipFill>
      <xdr:spPr>
        <a:xfrm>
          <a:off x="82160280" y="79048080"/>
          <a:ext cx="342720" cy="199800"/>
        </a:xfrm>
        <a:prstGeom prst="rect">
          <a:avLst/>
        </a:prstGeom>
        <a:noFill/>
        <a:ln w="0">
          <a:noFill/>
        </a:ln>
      </xdr:spPr>
    </xdr:pic>
    <xdr:clientData/>
  </xdr:twoCellAnchor>
  <xdr:twoCellAnchor editAs="oneCell">
    <xdr:from>
      <xdr:col>79</xdr:col>
      <xdr:colOff>0</xdr:colOff>
      <xdr:row>106</xdr:row>
      <xdr:rowOff>0</xdr:rowOff>
    </xdr:from>
    <xdr:to>
      <xdr:col>79</xdr:col>
      <xdr:colOff>342720</xdr:colOff>
      <xdr:row>106</xdr:row>
      <xdr:rowOff>199800</xdr:rowOff>
    </xdr:to>
    <xdr:pic>
      <xdr:nvPicPr>
        <xdr:cNvPr id="848" name="image877.png" descr=""/>
        <xdr:cNvPicPr/>
      </xdr:nvPicPr>
      <xdr:blipFill>
        <a:blip r:embed="rId849"/>
        <a:stretch/>
      </xdr:blipFill>
      <xdr:spPr>
        <a:xfrm>
          <a:off x="84327480" y="79048080"/>
          <a:ext cx="342720" cy="199800"/>
        </a:xfrm>
        <a:prstGeom prst="rect">
          <a:avLst/>
        </a:prstGeom>
        <a:noFill/>
        <a:ln w="0">
          <a:noFill/>
        </a:ln>
      </xdr:spPr>
    </xdr:pic>
    <xdr:clientData/>
  </xdr:twoCellAnchor>
  <xdr:twoCellAnchor editAs="oneCell">
    <xdr:from>
      <xdr:col>72</xdr:col>
      <xdr:colOff>0</xdr:colOff>
      <xdr:row>107</xdr:row>
      <xdr:rowOff>0</xdr:rowOff>
    </xdr:from>
    <xdr:to>
      <xdr:col>72</xdr:col>
      <xdr:colOff>552240</xdr:colOff>
      <xdr:row>107</xdr:row>
      <xdr:rowOff>199800</xdr:rowOff>
    </xdr:to>
    <xdr:pic>
      <xdr:nvPicPr>
        <xdr:cNvPr id="849" name="image834.png" descr=""/>
        <xdr:cNvPicPr/>
      </xdr:nvPicPr>
      <xdr:blipFill>
        <a:blip r:embed="rId850"/>
        <a:stretch/>
      </xdr:blipFill>
      <xdr:spPr>
        <a:xfrm>
          <a:off x="69156720" y="79333560"/>
          <a:ext cx="552240" cy="199800"/>
        </a:xfrm>
        <a:prstGeom prst="rect">
          <a:avLst/>
        </a:prstGeom>
        <a:noFill/>
        <a:ln w="0">
          <a:noFill/>
        </a:ln>
      </xdr:spPr>
    </xdr:pic>
    <xdr:clientData/>
  </xdr:twoCellAnchor>
  <xdr:twoCellAnchor editAs="oneCell">
    <xdr:from>
      <xdr:col>73</xdr:col>
      <xdr:colOff>0</xdr:colOff>
      <xdr:row>107</xdr:row>
      <xdr:rowOff>0</xdr:rowOff>
    </xdr:from>
    <xdr:to>
      <xdr:col>73</xdr:col>
      <xdr:colOff>552240</xdr:colOff>
      <xdr:row>107</xdr:row>
      <xdr:rowOff>199800</xdr:rowOff>
    </xdr:to>
    <xdr:pic>
      <xdr:nvPicPr>
        <xdr:cNvPr id="850" name="image881.png" descr=""/>
        <xdr:cNvPicPr/>
      </xdr:nvPicPr>
      <xdr:blipFill>
        <a:blip r:embed="rId851"/>
        <a:stretch/>
      </xdr:blipFill>
      <xdr:spPr>
        <a:xfrm>
          <a:off x="71323920" y="79333560"/>
          <a:ext cx="552240" cy="199800"/>
        </a:xfrm>
        <a:prstGeom prst="rect">
          <a:avLst/>
        </a:prstGeom>
        <a:noFill/>
        <a:ln w="0">
          <a:noFill/>
        </a:ln>
      </xdr:spPr>
    </xdr:pic>
    <xdr:clientData/>
  </xdr:twoCellAnchor>
  <xdr:twoCellAnchor editAs="oneCell">
    <xdr:from>
      <xdr:col>74</xdr:col>
      <xdr:colOff>0</xdr:colOff>
      <xdr:row>107</xdr:row>
      <xdr:rowOff>0</xdr:rowOff>
    </xdr:from>
    <xdr:to>
      <xdr:col>74</xdr:col>
      <xdr:colOff>552240</xdr:colOff>
      <xdr:row>107</xdr:row>
      <xdr:rowOff>199800</xdr:rowOff>
    </xdr:to>
    <xdr:pic>
      <xdr:nvPicPr>
        <xdr:cNvPr id="851" name="image822.png" descr=""/>
        <xdr:cNvPicPr/>
      </xdr:nvPicPr>
      <xdr:blipFill>
        <a:blip r:embed="rId852"/>
        <a:stretch/>
      </xdr:blipFill>
      <xdr:spPr>
        <a:xfrm>
          <a:off x="73491120" y="79333560"/>
          <a:ext cx="552240" cy="199800"/>
        </a:xfrm>
        <a:prstGeom prst="rect">
          <a:avLst/>
        </a:prstGeom>
        <a:noFill/>
        <a:ln w="0">
          <a:noFill/>
        </a:ln>
      </xdr:spPr>
    </xdr:pic>
    <xdr:clientData/>
  </xdr:twoCellAnchor>
  <xdr:twoCellAnchor editAs="oneCell">
    <xdr:from>
      <xdr:col>75</xdr:col>
      <xdr:colOff>0</xdr:colOff>
      <xdr:row>107</xdr:row>
      <xdr:rowOff>0</xdr:rowOff>
    </xdr:from>
    <xdr:to>
      <xdr:col>75</xdr:col>
      <xdr:colOff>552240</xdr:colOff>
      <xdr:row>107</xdr:row>
      <xdr:rowOff>199800</xdr:rowOff>
    </xdr:to>
    <xdr:pic>
      <xdr:nvPicPr>
        <xdr:cNvPr id="852" name="image823.png" descr=""/>
        <xdr:cNvPicPr/>
      </xdr:nvPicPr>
      <xdr:blipFill>
        <a:blip r:embed="rId853"/>
        <a:stretch/>
      </xdr:blipFill>
      <xdr:spPr>
        <a:xfrm>
          <a:off x="75658320" y="79333560"/>
          <a:ext cx="552240" cy="199800"/>
        </a:xfrm>
        <a:prstGeom prst="rect">
          <a:avLst/>
        </a:prstGeom>
        <a:noFill/>
        <a:ln w="0">
          <a:noFill/>
        </a:ln>
      </xdr:spPr>
    </xdr:pic>
    <xdr:clientData/>
  </xdr:twoCellAnchor>
  <xdr:twoCellAnchor editAs="oneCell">
    <xdr:from>
      <xdr:col>76</xdr:col>
      <xdr:colOff>0</xdr:colOff>
      <xdr:row>107</xdr:row>
      <xdr:rowOff>0</xdr:rowOff>
    </xdr:from>
    <xdr:to>
      <xdr:col>76</xdr:col>
      <xdr:colOff>552240</xdr:colOff>
      <xdr:row>107</xdr:row>
      <xdr:rowOff>199800</xdr:rowOff>
    </xdr:to>
    <xdr:pic>
      <xdr:nvPicPr>
        <xdr:cNvPr id="853" name="image825.png" descr=""/>
        <xdr:cNvPicPr/>
      </xdr:nvPicPr>
      <xdr:blipFill>
        <a:blip r:embed="rId854"/>
        <a:stretch/>
      </xdr:blipFill>
      <xdr:spPr>
        <a:xfrm>
          <a:off x="77825520" y="79333560"/>
          <a:ext cx="552240" cy="199800"/>
        </a:xfrm>
        <a:prstGeom prst="rect">
          <a:avLst/>
        </a:prstGeom>
        <a:noFill/>
        <a:ln w="0">
          <a:noFill/>
        </a:ln>
      </xdr:spPr>
    </xdr:pic>
    <xdr:clientData/>
  </xdr:twoCellAnchor>
  <xdr:twoCellAnchor editAs="oneCell">
    <xdr:from>
      <xdr:col>77</xdr:col>
      <xdr:colOff>0</xdr:colOff>
      <xdr:row>107</xdr:row>
      <xdr:rowOff>0</xdr:rowOff>
    </xdr:from>
    <xdr:to>
      <xdr:col>77</xdr:col>
      <xdr:colOff>552240</xdr:colOff>
      <xdr:row>107</xdr:row>
      <xdr:rowOff>199800</xdr:rowOff>
    </xdr:to>
    <xdr:pic>
      <xdr:nvPicPr>
        <xdr:cNvPr id="854" name="image889.png" descr=""/>
        <xdr:cNvPicPr/>
      </xdr:nvPicPr>
      <xdr:blipFill>
        <a:blip r:embed="rId855"/>
        <a:stretch/>
      </xdr:blipFill>
      <xdr:spPr>
        <a:xfrm>
          <a:off x="79992720" y="79333560"/>
          <a:ext cx="552240" cy="199800"/>
        </a:xfrm>
        <a:prstGeom prst="rect">
          <a:avLst/>
        </a:prstGeom>
        <a:noFill/>
        <a:ln w="0">
          <a:noFill/>
        </a:ln>
      </xdr:spPr>
    </xdr:pic>
    <xdr:clientData/>
  </xdr:twoCellAnchor>
  <xdr:twoCellAnchor editAs="oneCell">
    <xdr:from>
      <xdr:col>78</xdr:col>
      <xdr:colOff>0</xdr:colOff>
      <xdr:row>107</xdr:row>
      <xdr:rowOff>0</xdr:rowOff>
    </xdr:from>
    <xdr:to>
      <xdr:col>78</xdr:col>
      <xdr:colOff>561600</xdr:colOff>
      <xdr:row>107</xdr:row>
      <xdr:rowOff>199800</xdr:rowOff>
    </xdr:to>
    <xdr:pic>
      <xdr:nvPicPr>
        <xdr:cNvPr id="855" name="image844.png" descr=""/>
        <xdr:cNvPicPr/>
      </xdr:nvPicPr>
      <xdr:blipFill>
        <a:blip r:embed="rId856"/>
        <a:stretch/>
      </xdr:blipFill>
      <xdr:spPr>
        <a:xfrm>
          <a:off x="82160280" y="79333560"/>
          <a:ext cx="561600" cy="199800"/>
        </a:xfrm>
        <a:prstGeom prst="rect">
          <a:avLst/>
        </a:prstGeom>
        <a:noFill/>
        <a:ln w="0">
          <a:noFill/>
        </a:ln>
      </xdr:spPr>
    </xdr:pic>
    <xdr:clientData/>
  </xdr:twoCellAnchor>
  <xdr:twoCellAnchor editAs="oneCell">
    <xdr:from>
      <xdr:col>79</xdr:col>
      <xdr:colOff>0</xdr:colOff>
      <xdr:row>107</xdr:row>
      <xdr:rowOff>0</xdr:rowOff>
    </xdr:from>
    <xdr:to>
      <xdr:col>79</xdr:col>
      <xdr:colOff>561600</xdr:colOff>
      <xdr:row>107</xdr:row>
      <xdr:rowOff>199800</xdr:rowOff>
    </xdr:to>
    <xdr:pic>
      <xdr:nvPicPr>
        <xdr:cNvPr id="856" name="image840.png" descr=""/>
        <xdr:cNvPicPr/>
      </xdr:nvPicPr>
      <xdr:blipFill>
        <a:blip r:embed="rId857"/>
        <a:stretch/>
      </xdr:blipFill>
      <xdr:spPr>
        <a:xfrm>
          <a:off x="84327480" y="79333560"/>
          <a:ext cx="561600" cy="199800"/>
        </a:xfrm>
        <a:prstGeom prst="rect">
          <a:avLst/>
        </a:prstGeom>
        <a:noFill/>
        <a:ln w="0">
          <a:noFill/>
        </a:ln>
      </xdr:spPr>
    </xdr:pic>
    <xdr:clientData/>
  </xdr:twoCellAnchor>
  <xdr:twoCellAnchor editAs="oneCell">
    <xdr:from>
      <xdr:col>72</xdr:col>
      <xdr:colOff>0</xdr:colOff>
      <xdr:row>108</xdr:row>
      <xdr:rowOff>0</xdr:rowOff>
    </xdr:from>
    <xdr:to>
      <xdr:col>73</xdr:col>
      <xdr:colOff>175680</xdr:colOff>
      <xdr:row>108</xdr:row>
      <xdr:rowOff>1066320</xdr:rowOff>
    </xdr:to>
    <xdr:pic>
      <xdr:nvPicPr>
        <xdr:cNvPr id="857" name="image828.png" descr=""/>
        <xdr:cNvPicPr/>
      </xdr:nvPicPr>
      <xdr:blipFill>
        <a:blip r:embed="rId858"/>
        <a:stretch/>
      </xdr:blipFill>
      <xdr:spPr>
        <a:xfrm>
          <a:off x="69156720" y="79619400"/>
          <a:ext cx="2342880" cy="1066320"/>
        </a:xfrm>
        <a:prstGeom prst="rect">
          <a:avLst/>
        </a:prstGeom>
        <a:noFill/>
        <a:ln w="0">
          <a:noFill/>
        </a:ln>
      </xdr:spPr>
    </xdr:pic>
    <xdr:clientData/>
  </xdr:twoCellAnchor>
  <xdr:twoCellAnchor editAs="oneCell">
    <xdr:from>
      <xdr:col>73</xdr:col>
      <xdr:colOff>0</xdr:colOff>
      <xdr:row>108</xdr:row>
      <xdr:rowOff>0</xdr:rowOff>
    </xdr:from>
    <xdr:to>
      <xdr:col>74</xdr:col>
      <xdr:colOff>175680</xdr:colOff>
      <xdr:row>108</xdr:row>
      <xdr:rowOff>1066320</xdr:rowOff>
    </xdr:to>
    <xdr:pic>
      <xdr:nvPicPr>
        <xdr:cNvPr id="858" name="image850.png" descr=""/>
        <xdr:cNvPicPr/>
      </xdr:nvPicPr>
      <xdr:blipFill>
        <a:blip r:embed="rId859"/>
        <a:stretch/>
      </xdr:blipFill>
      <xdr:spPr>
        <a:xfrm>
          <a:off x="71323920" y="79619400"/>
          <a:ext cx="2342880" cy="1066320"/>
        </a:xfrm>
        <a:prstGeom prst="rect">
          <a:avLst/>
        </a:prstGeom>
        <a:noFill/>
        <a:ln w="0">
          <a:noFill/>
        </a:ln>
      </xdr:spPr>
    </xdr:pic>
    <xdr:clientData/>
  </xdr:twoCellAnchor>
  <xdr:twoCellAnchor editAs="oneCell">
    <xdr:from>
      <xdr:col>74</xdr:col>
      <xdr:colOff>0</xdr:colOff>
      <xdr:row>108</xdr:row>
      <xdr:rowOff>0</xdr:rowOff>
    </xdr:from>
    <xdr:to>
      <xdr:col>75</xdr:col>
      <xdr:colOff>175680</xdr:colOff>
      <xdr:row>108</xdr:row>
      <xdr:rowOff>1066320</xdr:rowOff>
    </xdr:to>
    <xdr:pic>
      <xdr:nvPicPr>
        <xdr:cNvPr id="859" name="image869.png" descr=""/>
        <xdr:cNvPicPr/>
      </xdr:nvPicPr>
      <xdr:blipFill>
        <a:blip r:embed="rId860"/>
        <a:stretch/>
      </xdr:blipFill>
      <xdr:spPr>
        <a:xfrm>
          <a:off x="73491120" y="79619400"/>
          <a:ext cx="2342880" cy="1066320"/>
        </a:xfrm>
        <a:prstGeom prst="rect">
          <a:avLst/>
        </a:prstGeom>
        <a:noFill/>
        <a:ln w="0">
          <a:noFill/>
        </a:ln>
      </xdr:spPr>
    </xdr:pic>
    <xdr:clientData/>
  </xdr:twoCellAnchor>
  <xdr:twoCellAnchor editAs="oneCell">
    <xdr:from>
      <xdr:col>75</xdr:col>
      <xdr:colOff>0</xdr:colOff>
      <xdr:row>108</xdr:row>
      <xdr:rowOff>0</xdr:rowOff>
    </xdr:from>
    <xdr:to>
      <xdr:col>76</xdr:col>
      <xdr:colOff>175680</xdr:colOff>
      <xdr:row>108</xdr:row>
      <xdr:rowOff>1066320</xdr:rowOff>
    </xdr:to>
    <xdr:pic>
      <xdr:nvPicPr>
        <xdr:cNvPr id="860" name="image872.png" descr=""/>
        <xdr:cNvPicPr/>
      </xdr:nvPicPr>
      <xdr:blipFill>
        <a:blip r:embed="rId861"/>
        <a:stretch/>
      </xdr:blipFill>
      <xdr:spPr>
        <a:xfrm>
          <a:off x="75658320" y="79619400"/>
          <a:ext cx="2342880" cy="1066320"/>
        </a:xfrm>
        <a:prstGeom prst="rect">
          <a:avLst/>
        </a:prstGeom>
        <a:noFill/>
        <a:ln w="0">
          <a:noFill/>
        </a:ln>
      </xdr:spPr>
    </xdr:pic>
    <xdr:clientData/>
  </xdr:twoCellAnchor>
  <xdr:twoCellAnchor editAs="oneCell">
    <xdr:from>
      <xdr:col>76</xdr:col>
      <xdr:colOff>0</xdr:colOff>
      <xdr:row>108</xdr:row>
      <xdr:rowOff>0</xdr:rowOff>
    </xdr:from>
    <xdr:to>
      <xdr:col>77</xdr:col>
      <xdr:colOff>175680</xdr:colOff>
      <xdr:row>108</xdr:row>
      <xdr:rowOff>1066320</xdr:rowOff>
    </xdr:to>
    <xdr:pic>
      <xdr:nvPicPr>
        <xdr:cNvPr id="861" name="image863.png" descr=""/>
        <xdr:cNvPicPr/>
      </xdr:nvPicPr>
      <xdr:blipFill>
        <a:blip r:embed="rId862"/>
        <a:stretch/>
      </xdr:blipFill>
      <xdr:spPr>
        <a:xfrm>
          <a:off x="77825520" y="79619400"/>
          <a:ext cx="2342880" cy="1066320"/>
        </a:xfrm>
        <a:prstGeom prst="rect">
          <a:avLst/>
        </a:prstGeom>
        <a:noFill/>
        <a:ln w="0">
          <a:noFill/>
        </a:ln>
      </xdr:spPr>
    </xdr:pic>
    <xdr:clientData/>
  </xdr:twoCellAnchor>
  <xdr:twoCellAnchor editAs="oneCell">
    <xdr:from>
      <xdr:col>77</xdr:col>
      <xdr:colOff>0</xdr:colOff>
      <xdr:row>108</xdr:row>
      <xdr:rowOff>0</xdr:rowOff>
    </xdr:from>
    <xdr:to>
      <xdr:col>78</xdr:col>
      <xdr:colOff>175320</xdr:colOff>
      <xdr:row>108</xdr:row>
      <xdr:rowOff>1066320</xdr:rowOff>
    </xdr:to>
    <xdr:pic>
      <xdr:nvPicPr>
        <xdr:cNvPr id="862" name="image832.png" descr=""/>
        <xdr:cNvPicPr/>
      </xdr:nvPicPr>
      <xdr:blipFill>
        <a:blip r:embed="rId863"/>
        <a:stretch/>
      </xdr:blipFill>
      <xdr:spPr>
        <a:xfrm>
          <a:off x="79992720" y="79619400"/>
          <a:ext cx="2342880" cy="1066320"/>
        </a:xfrm>
        <a:prstGeom prst="rect">
          <a:avLst/>
        </a:prstGeom>
        <a:noFill/>
        <a:ln w="0">
          <a:noFill/>
        </a:ln>
      </xdr:spPr>
    </xdr:pic>
    <xdr:clientData/>
  </xdr:twoCellAnchor>
  <xdr:twoCellAnchor editAs="oneCell">
    <xdr:from>
      <xdr:col>78</xdr:col>
      <xdr:colOff>0</xdr:colOff>
      <xdr:row>108</xdr:row>
      <xdr:rowOff>0</xdr:rowOff>
    </xdr:from>
    <xdr:to>
      <xdr:col>79</xdr:col>
      <xdr:colOff>175680</xdr:colOff>
      <xdr:row>108</xdr:row>
      <xdr:rowOff>1066320</xdr:rowOff>
    </xdr:to>
    <xdr:pic>
      <xdr:nvPicPr>
        <xdr:cNvPr id="863" name="image871.png" descr=""/>
        <xdr:cNvPicPr/>
      </xdr:nvPicPr>
      <xdr:blipFill>
        <a:blip r:embed="rId864"/>
        <a:stretch/>
      </xdr:blipFill>
      <xdr:spPr>
        <a:xfrm>
          <a:off x="82160280" y="79619400"/>
          <a:ext cx="2342880" cy="1066320"/>
        </a:xfrm>
        <a:prstGeom prst="rect">
          <a:avLst/>
        </a:prstGeom>
        <a:noFill/>
        <a:ln w="0">
          <a:noFill/>
        </a:ln>
      </xdr:spPr>
    </xdr:pic>
    <xdr:clientData/>
  </xdr:twoCellAnchor>
  <xdr:twoCellAnchor editAs="oneCell">
    <xdr:from>
      <xdr:col>79</xdr:col>
      <xdr:colOff>0</xdr:colOff>
      <xdr:row>108</xdr:row>
      <xdr:rowOff>0</xdr:rowOff>
    </xdr:from>
    <xdr:to>
      <xdr:col>80</xdr:col>
      <xdr:colOff>175680</xdr:colOff>
      <xdr:row>108</xdr:row>
      <xdr:rowOff>1066320</xdr:rowOff>
    </xdr:to>
    <xdr:pic>
      <xdr:nvPicPr>
        <xdr:cNvPr id="864" name="image843.png" descr=""/>
        <xdr:cNvPicPr/>
      </xdr:nvPicPr>
      <xdr:blipFill>
        <a:blip r:embed="rId865"/>
        <a:stretch/>
      </xdr:blipFill>
      <xdr:spPr>
        <a:xfrm>
          <a:off x="84327480" y="79619400"/>
          <a:ext cx="2342880" cy="1066320"/>
        </a:xfrm>
        <a:prstGeom prst="rect">
          <a:avLst/>
        </a:prstGeom>
        <a:noFill/>
        <a:ln w="0">
          <a:noFill/>
        </a:ln>
      </xdr:spPr>
    </xdr:pic>
    <xdr:clientData/>
  </xdr:twoCellAnchor>
  <xdr:twoCellAnchor editAs="oneCell">
    <xdr:from>
      <xdr:col>72</xdr:col>
      <xdr:colOff>0</xdr:colOff>
      <xdr:row>109</xdr:row>
      <xdr:rowOff>0</xdr:rowOff>
    </xdr:from>
    <xdr:to>
      <xdr:col>72</xdr:col>
      <xdr:colOff>304560</xdr:colOff>
      <xdr:row>109</xdr:row>
      <xdr:rowOff>199800</xdr:rowOff>
    </xdr:to>
    <xdr:pic>
      <xdr:nvPicPr>
        <xdr:cNvPr id="865" name="image841.png" descr=""/>
        <xdr:cNvPicPr/>
      </xdr:nvPicPr>
      <xdr:blipFill>
        <a:blip r:embed="rId866"/>
        <a:stretch/>
      </xdr:blipFill>
      <xdr:spPr>
        <a:xfrm>
          <a:off x="69156720" y="81381600"/>
          <a:ext cx="304560" cy="199800"/>
        </a:xfrm>
        <a:prstGeom prst="rect">
          <a:avLst/>
        </a:prstGeom>
        <a:noFill/>
        <a:ln w="0">
          <a:noFill/>
        </a:ln>
      </xdr:spPr>
    </xdr:pic>
    <xdr:clientData/>
  </xdr:twoCellAnchor>
  <xdr:twoCellAnchor editAs="oneCell">
    <xdr:from>
      <xdr:col>73</xdr:col>
      <xdr:colOff>0</xdr:colOff>
      <xdr:row>109</xdr:row>
      <xdr:rowOff>0</xdr:rowOff>
    </xdr:from>
    <xdr:to>
      <xdr:col>73</xdr:col>
      <xdr:colOff>304560</xdr:colOff>
      <xdr:row>109</xdr:row>
      <xdr:rowOff>199800</xdr:rowOff>
    </xdr:to>
    <xdr:pic>
      <xdr:nvPicPr>
        <xdr:cNvPr id="866" name="image876.png" descr=""/>
        <xdr:cNvPicPr/>
      </xdr:nvPicPr>
      <xdr:blipFill>
        <a:blip r:embed="rId867"/>
        <a:stretch/>
      </xdr:blipFill>
      <xdr:spPr>
        <a:xfrm>
          <a:off x="71323920" y="81381600"/>
          <a:ext cx="304560" cy="199800"/>
        </a:xfrm>
        <a:prstGeom prst="rect">
          <a:avLst/>
        </a:prstGeom>
        <a:noFill/>
        <a:ln w="0">
          <a:noFill/>
        </a:ln>
      </xdr:spPr>
    </xdr:pic>
    <xdr:clientData/>
  </xdr:twoCellAnchor>
  <xdr:twoCellAnchor editAs="oneCell">
    <xdr:from>
      <xdr:col>74</xdr:col>
      <xdr:colOff>0</xdr:colOff>
      <xdr:row>109</xdr:row>
      <xdr:rowOff>0</xdr:rowOff>
    </xdr:from>
    <xdr:to>
      <xdr:col>74</xdr:col>
      <xdr:colOff>304560</xdr:colOff>
      <xdr:row>109</xdr:row>
      <xdr:rowOff>199800</xdr:rowOff>
    </xdr:to>
    <xdr:pic>
      <xdr:nvPicPr>
        <xdr:cNvPr id="867" name="image845.png" descr=""/>
        <xdr:cNvPicPr/>
      </xdr:nvPicPr>
      <xdr:blipFill>
        <a:blip r:embed="rId868"/>
        <a:stretch/>
      </xdr:blipFill>
      <xdr:spPr>
        <a:xfrm>
          <a:off x="73491120" y="81381600"/>
          <a:ext cx="304560" cy="199800"/>
        </a:xfrm>
        <a:prstGeom prst="rect">
          <a:avLst/>
        </a:prstGeom>
        <a:noFill/>
        <a:ln w="0">
          <a:noFill/>
        </a:ln>
      </xdr:spPr>
    </xdr:pic>
    <xdr:clientData/>
  </xdr:twoCellAnchor>
  <xdr:twoCellAnchor editAs="oneCell">
    <xdr:from>
      <xdr:col>75</xdr:col>
      <xdr:colOff>0</xdr:colOff>
      <xdr:row>109</xdr:row>
      <xdr:rowOff>0</xdr:rowOff>
    </xdr:from>
    <xdr:to>
      <xdr:col>75</xdr:col>
      <xdr:colOff>304560</xdr:colOff>
      <xdr:row>109</xdr:row>
      <xdr:rowOff>199800</xdr:rowOff>
    </xdr:to>
    <xdr:pic>
      <xdr:nvPicPr>
        <xdr:cNvPr id="868" name="image873.png" descr=""/>
        <xdr:cNvPicPr/>
      </xdr:nvPicPr>
      <xdr:blipFill>
        <a:blip r:embed="rId869"/>
        <a:stretch/>
      </xdr:blipFill>
      <xdr:spPr>
        <a:xfrm>
          <a:off x="75658320" y="81381600"/>
          <a:ext cx="304560" cy="199800"/>
        </a:xfrm>
        <a:prstGeom prst="rect">
          <a:avLst/>
        </a:prstGeom>
        <a:noFill/>
        <a:ln w="0">
          <a:noFill/>
        </a:ln>
      </xdr:spPr>
    </xdr:pic>
    <xdr:clientData/>
  </xdr:twoCellAnchor>
  <xdr:twoCellAnchor editAs="oneCell">
    <xdr:from>
      <xdr:col>76</xdr:col>
      <xdr:colOff>0</xdr:colOff>
      <xdr:row>109</xdr:row>
      <xdr:rowOff>0</xdr:rowOff>
    </xdr:from>
    <xdr:to>
      <xdr:col>76</xdr:col>
      <xdr:colOff>304560</xdr:colOff>
      <xdr:row>109</xdr:row>
      <xdr:rowOff>199800</xdr:rowOff>
    </xdr:to>
    <xdr:pic>
      <xdr:nvPicPr>
        <xdr:cNvPr id="869" name="image880.png" descr=""/>
        <xdr:cNvPicPr/>
      </xdr:nvPicPr>
      <xdr:blipFill>
        <a:blip r:embed="rId870"/>
        <a:stretch/>
      </xdr:blipFill>
      <xdr:spPr>
        <a:xfrm>
          <a:off x="77825520" y="81381600"/>
          <a:ext cx="304560" cy="199800"/>
        </a:xfrm>
        <a:prstGeom prst="rect">
          <a:avLst/>
        </a:prstGeom>
        <a:noFill/>
        <a:ln w="0">
          <a:noFill/>
        </a:ln>
      </xdr:spPr>
    </xdr:pic>
    <xdr:clientData/>
  </xdr:twoCellAnchor>
  <xdr:twoCellAnchor editAs="oneCell">
    <xdr:from>
      <xdr:col>77</xdr:col>
      <xdr:colOff>0</xdr:colOff>
      <xdr:row>109</xdr:row>
      <xdr:rowOff>0</xdr:rowOff>
    </xdr:from>
    <xdr:to>
      <xdr:col>77</xdr:col>
      <xdr:colOff>304560</xdr:colOff>
      <xdr:row>109</xdr:row>
      <xdr:rowOff>199800</xdr:rowOff>
    </xdr:to>
    <xdr:pic>
      <xdr:nvPicPr>
        <xdr:cNvPr id="870" name="image891.png" descr=""/>
        <xdr:cNvPicPr/>
      </xdr:nvPicPr>
      <xdr:blipFill>
        <a:blip r:embed="rId871"/>
        <a:stretch/>
      </xdr:blipFill>
      <xdr:spPr>
        <a:xfrm>
          <a:off x="79992720" y="81381600"/>
          <a:ext cx="304560" cy="199800"/>
        </a:xfrm>
        <a:prstGeom prst="rect">
          <a:avLst/>
        </a:prstGeom>
        <a:noFill/>
        <a:ln w="0">
          <a:noFill/>
        </a:ln>
      </xdr:spPr>
    </xdr:pic>
    <xdr:clientData/>
  </xdr:twoCellAnchor>
  <xdr:twoCellAnchor editAs="oneCell">
    <xdr:from>
      <xdr:col>78</xdr:col>
      <xdr:colOff>0</xdr:colOff>
      <xdr:row>109</xdr:row>
      <xdr:rowOff>0</xdr:rowOff>
    </xdr:from>
    <xdr:to>
      <xdr:col>78</xdr:col>
      <xdr:colOff>304560</xdr:colOff>
      <xdr:row>109</xdr:row>
      <xdr:rowOff>199800</xdr:rowOff>
    </xdr:to>
    <xdr:pic>
      <xdr:nvPicPr>
        <xdr:cNvPr id="871" name="image836.png" descr=""/>
        <xdr:cNvPicPr/>
      </xdr:nvPicPr>
      <xdr:blipFill>
        <a:blip r:embed="rId872"/>
        <a:stretch/>
      </xdr:blipFill>
      <xdr:spPr>
        <a:xfrm>
          <a:off x="82160280" y="81381600"/>
          <a:ext cx="304560" cy="199800"/>
        </a:xfrm>
        <a:prstGeom prst="rect">
          <a:avLst/>
        </a:prstGeom>
        <a:noFill/>
        <a:ln w="0">
          <a:noFill/>
        </a:ln>
      </xdr:spPr>
    </xdr:pic>
    <xdr:clientData/>
  </xdr:twoCellAnchor>
  <xdr:twoCellAnchor editAs="oneCell">
    <xdr:from>
      <xdr:col>79</xdr:col>
      <xdr:colOff>0</xdr:colOff>
      <xdr:row>109</xdr:row>
      <xdr:rowOff>0</xdr:rowOff>
    </xdr:from>
    <xdr:to>
      <xdr:col>79</xdr:col>
      <xdr:colOff>304560</xdr:colOff>
      <xdr:row>109</xdr:row>
      <xdr:rowOff>199800</xdr:rowOff>
    </xdr:to>
    <xdr:pic>
      <xdr:nvPicPr>
        <xdr:cNvPr id="872" name="image885.png" descr=""/>
        <xdr:cNvPicPr/>
      </xdr:nvPicPr>
      <xdr:blipFill>
        <a:blip r:embed="rId873"/>
        <a:stretch/>
      </xdr:blipFill>
      <xdr:spPr>
        <a:xfrm>
          <a:off x="84327480" y="81381600"/>
          <a:ext cx="304560" cy="199800"/>
        </a:xfrm>
        <a:prstGeom prst="rect">
          <a:avLst/>
        </a:prstGeom>
        <a:noFill/>
        <a:ln w="0">
          <a:noFill/>
        </a:ln>
      </xdr:spPr>
    </xdr:pic>
    <xdr:clientData/>
  </xdr:twoCellAnchor>
  <xdr:twoCellAnchor editAs="oneCell">
    <xdr:from>
      <xdr:col>72</xdr:col>
      <xdr:colOff>0</xdr:colOff>
      <xdr:row>110</xdr:row>
      <xdr:rowOff>0</xdr:rowOff>
    </xdr:from>
    <xdr:to>
      <xdr:col>72</xdr:col>
      <xdr:colOff>609120</xdr:colOff>
      <xdr:row>110</xdr:row>
      <xdr:rowOff>199800</xdr:rowOff>
    </xdr:to>
    <xdr:pic>
      <xdr:nvPicPr>
        <xdr:cNvPr id="873" name="image874.png" descr=""/>
        <xdr:cNvPicPr/>
      </xdr:nvPicPr>
      <xdr:blipFill>
        <a:blip r:embed="rId874"/>
        <a:stretch/>
      </xdr:blipFill>
      <xdr:spPr>
        <a:xfrm>
          <a:off x="69156720" y="81667440"/>
          <a:ext cx="609120" cy="199800"/>
        </a:xfrm>
        <a:prstGeom prst="rect">
          <a:avLst/>
        </a:prstGeom>
        <a:noFill/>
        <a:ln w="0">
          <a:noFill/>
        </a:ln>
      </xdr:spPr>
    </xdr:pic>
    <xdr:clientData/>
  </xdr:twoCellAnchor>
  <xdr:twoCellAnchor editAs="oneCell">
    <xdr:from>
      <xdr:col>73</xdr:col>
      <xdr:colOff>0</xdr:colOff>
      <xdr:row>110</xdr:row>
      <xdr:rowOff>0</xdr:rowOff>
    </xdr:from>
    <xdr:to>
      <xdr:col>73</xdr:col>
      <xdr:colOff>609120</xdr:colOff>
      <xdr:row>110</xdr:row>
      <xdr:rowOff>199800</xdr:rowOff>
    </xdr:to>
    <xdr:pic>
      <xdr:nvPicPr>
        <xdr:cNvPr id="874" name="image878.png" descr=""/>
        <xdr:cNvPicPr/>
      </xdr:nvPicPr>
      <xdr:blipFill>
        <a:blip r:embed="rId875"/>
        <a:stretch/>
      </xdr:blipFill>
      <xdr:spPr>
        <a:xfrm>
          <a:off x="71323920" y="81667440"/>
          <a:ext cx="609120" cy="199800"/>
        </a:xfrm>
        <a:prstGeom prst="rect">
          <a:avLst/>
        </a:prstGeom>
        <a:noFill/>
        <a:ln w="0">
          <a:noFill/>
        </a:ln>
      </xdr:spPr>
    </xdr:pic>
    <xdr:clientData/>
  </xdr:twoCellAnchor>
  <xdr:twoCellAnchor editAs="oneCell">
    <xdr:from>
      <xdr:col>74</xdr:col>
      <xdr:colOff>0</xdr:colOff>
      <xdr:row>110</xdr:row>
      <xdr:rowOff>0</xdr:rowOff>
    </xdr:from>
    <xdr:to>
      <xdr:col>74</xdr:col>
      <xdr:colOff>609120</xdr:colOff>
      <xdr:row>110</xdr:row>
      <xdr:rowOff>199800</xdr:rowOff>
    </xdr:to>
    <xdr:pic>
      <xdr:nvPicPr>
        <xdr:cNvPr id="875" name="image839.png" descr=""/>
        <xdr:cNvPicPr/>
      </xdr:nvPicPr>
      <xdr:blipFill>
        <a:blip r:embed="rId876"/>
        <a:stretch/>
      </xdr:blipFill>
      <xdr:spPr>
        <a:xfrm>
          <a:off x="73491120" y="81667440"/>
          <a:ext cx="609120" cy="199800"/>
        </a:xfrm>
        <a:prstGeom prst="rect">
          <a:avLst/>
        </a:prstGeom>
        <a:noFill/>
        <a:ln w="0">
          <a:noFill/>
        </a:ln>
      </xdr:spPr>
    </xdr:pic>
    <xdr:clientData/>
  </xdr:twoCellAnchor>
  <xdr:twoCellAnchor editAs="oneCell">
    <xdr:from>
      <xdr:col>75</xdr:col>
      <xdr:colOff>0</xdr:colOff>
      <xdr:row>110</xdr:row>
      <xdr:rowOff>0</xdr:rowOff>
    </xdr:from>
    <xdr:to>
      <xdr:col>75</xdr:col>
      <xdr:colOff>609120</xdr:colOff>
      <xdr:row>110</xdr:row>
      <xdr:rowOff>199800</xdr:rowOff>
    </xdr:to>
    <xdr:pic>
      <xdr:nvPicPr>
        <xdr:cNvPr id="876" name="image870.png" descr=""/>
        <xdr:cNvPicPr/>
      </xdr:nvPicPr>
      <xdr:blipFill>
        <a:blip r:embed="rId877"/>
        <a:stretch/>
      </xdr:blipFill>
      <xdr:spPr>
        <a:xfrm>
          <a:off x="75658320" y="81667440"/>
          <a:ext cx="609120" cy="199800"/>
        </a:xfrm>
        <a:prstGeom prst="rect">
          <a:avLst/>
        </a:prstGeom>
        <a:noFill/>
        <a:ln w="0">
          <a:noFill/>
        </a:ln>
      </xdr:spPr>
    </xdr:pic>
    <xdr:clientData/>
  </xdr:twoCellAnchor>
  <xdr:twoCellAnchor editAs="oneCell">
    <xdr:from>
      <xdr:col>76</xdr:col>
      <xdr:colOff>0</xdr:colOff>
      <xdr:row>110</xdr:row>
      <xdr:rowOff>0</xdr:rowOff>
    </xdr:from>
    <xdr:to>
      <xdr:col>76</xdr:col>
      <xdr:colOff>609120</xdr:colOff>
      <xdr:row>110</xdr:row>
      <xdr:rowOff>199800</xdr:rowOff>
    </xdr:to>
    <xdr:pic>
      <xdr:nvPicPr>
        <xdr:cNvPr id="877" name="image875.png" descr=""/>
        <xdr:cNvPicPr/>
      </xdr:nvPicPr>
      <xdr:blipFill>
        <a:blip r:embed="rId878"/>
        <a:stretch/>
      </xdr:blipFill>
      <xdr:spPr>
        <a:xfrm>
          <a:off x="77825520" y="81667440"/>
          <a:ext cx="609120" cy="199800"/>
        </a:xfrm>
        <a:prstGeom prst="rect">
          <a:avLst/>
        </a:prstGeom>
        <a:noFill/>
        <a:ln w="0">
          <a:noFill/>
        </a:ln>
      </xdr:spPr>
    </xdr:pic>
    <xdr:clientData/>
  </xdr:twoCellAnchor>
  <xdr:twoCellAnchor editAs="oneCell">
    <xdr:from>
      <xdr:col>77</xdr:col>
      <xdr:colOff>0</xdr:colOff>
      <xdr:row>110</xdr:row>
      <xdr:rowOff>0</xdr:rowOff>
    </xdr:from>
    <xdr:to>
      <xdr:col>77</xdr:col>
      <xdr:colOff>609120</xdr:colOff>
      <xdr:row>110</xdr:row>
      <xdr:rowOff>199800</xdr:rowOff>
    </xdr:to>
    <xdr:pic>
      <xdr:nvPicPr>
        <xdr:cNvPr id="878" name="image886.png" descr=""/>
        <xdr:cNvPicPr/>
      </xdr:nvPicPr>
      <xdr:blipFill>
        <a:blip r:embed="rId879"/>
        <a:stretch/>
      </xdr:blipFill>
      <xdr:spPr>
        <a:xfrm>
          <a:off x="79992720" y="81667440"/>
          <a:ext cx="609120" cy="199800"/>
        </a:xfrm>
        <a:prstGeom prst="rect">
          <a:avLst/>
        </a:prstGeom>
        <a:noFill/>
        <a:ln w="0">
          <a:noFill/>
        </a:ln>
      </xdr:spPr>
    </xdr:pic>
    <xdr:clientData/>
  </xdr:twoCellAnchor>
  <xdr:twoCellAnchor editAs="oneCell">
    <xdr:from>
      <xdr:col>78</xdr:col>
      <xdr:colOff>0</xdr:colOff>
      <xdr:row>110</xdr:row>
      <xdr:rowOff>0</xdr:rowOff>
    </xdr:from>
    <xdr:to>
      <xdr:col>78</xdr:col>
      <xdr:colOff>609120</xdr:colOff>
      <xdr:row>110</xdr:row>
      <xdr:rowOff>199800</xdr:rowOff>
    </xdr:to>
    <xdr:pic>
      <xdr:nvPicPr>
        <xdr:cNvPr id="879" name="image856.png" descr=""/>
        <xdr:cNvPicPr/>
      </xdr:nvPicPr>
      <xdr:blipFill>
        <a:blip r:embed="rId880"/>
        <a:stretch/>
      </xdr:blipFill>
      <xdr:spPr>
        <a:xfrm>
          <a:off x="82160280" y="81667440"/>
          <a:ext cx="609120" cy="199800"/>
        </a:xfrm>
        <a:prstGeom prst="rect">
          <a:avLst/>
        </a:prstGeom>
        <a:noFill/>
        <a:ln w="0">
          <a:noFill/>
        </a:ln>
      </xdr:spPr>
    </xdr:pic>
    <xdr:clientData/>
  </xdr:twoCellAnchor>
  <xdr:twoCellAnchor editAs="oneCell">
    <xdr:from>
      <xdr:col>79</xdr:col>
      <xdr:colOff>0</xdr:colOff>
      <xdr:row>110</xdr:row>
      <xdr:rowOff>0</xdr:rowOff>
    </xdr:from>
    <xdr:to>
      <xdr:col>79</xdr:col>
      <xdr:colOff>609120</xdr:colOff>
      <xdr:row>110</xdr:row>
      <xdr:rowOff>199800</xdr:rowOff>
    </xdr:to>
    <xdr:pic>
      <xdr:nvPicPr>
        <xdr:cNvPr id="880" name="image842.png" descr=""/>
        <xdr:cNvPicPr/>
      </xdr:nvPicPr>
      <xdr:blipFill>
        <a:blip r:embed="rId881"/>
        <a:stretch/>
      </xdr:blipFill>
      <xdr:spPr>
        <a:xfrm>
          <a:off x="84327480" y="81667440"/>
          <a:ext cx="609120" cy="199800"/>
        </a:xfrm>
        <a:prstGeom prst="rect">
          <a:avLst/>
        </a:prstGeom>
        <a:noFill/>
        <a:ln w="0">
          <a:noFill/>
        </a:ln>
      </xdr:spPr>
    </xdr:pic>
    <xdr:clientData/>
  </xdr:twoCellAnchor>
  <xdr:twoCellAnchor editAs="oneCell">
    <xdr:from>
      <xdr:col>72</xdr:col>
      <xdr:colOff>0</xdr:colOff>
      <xdr:row>111</xdr:row>
      <xdr:rowOff>0</xdr:rowOff>
    </xdr:from>
    <xdr:to>
      <xdr:col>73</xdr:col>
      <xdr:colOff>175680</xdr:colOff>
      <xdr:row>111</xdr:row>
      <xdr:rowOff>923400</xdr:rowOff>
    </xdr:to>
    <xdr:pic>
      <xdr:nvPicPr>
        <xdr:cNvPr id="881" name="image846.png" descr=""/>
        <xdr:cNvPicPr/>
      </xdr:nvPicPr>
      <xdr:blipFill>
        <a:blip r:embed="rId882"/>
        <a:stretch/>
      </xdr:blipFill>
      <xdr:spPr>
        <a:xfrm>
          <a:off x="69156720" y="81953280"/>
          <a:ext cx="2342880" cy="923400"/>
        </a:xfrm>
        <a:prstGeom prst="rect">
          <a:avLst/>
        </a:prstGeom>
        <a:noFill/>
        <a:ln w="0">
          <a:noFill/>
        </a:ln>
      </xdr:spPr>
    </xdr:pic>
    <xdr:clientData/>
  </xdr:twoCellAnchor>
  <xdr:twoCellAnchor editAs="oneCell">
    <xdr:from>
      <xdr:col>73</xdr:col>
      <xdr:colOff>0</xdr:colOff>
      <xdr:row>111</xdr:row>
      <xdr:rowOff>0</xdr:rowOff>
    </xdr:from>
    <xdr:to>
      <xdr:col>74</xdr:col>
      <xdr:colOff>175680</xdr:colOff>
      <xdr:row>111</xdr:row>
      <xdr:rowOff>923400</xdr:rowOff>
    </xdr:to>
    <xdr:pic>
      <xdr:nvPicPr>
        <xdr:cNvPr id="882" name="image884.png" descr=""/>
        <xdr:cNvPicPr/>
      </xdr:nvPicPr>
      <xdr:blipFill>
        <a:blip r:embed="rId883"/>
        <a:stretch/>
      </xdr:blipFill>
      <xdr:spPr>
        <a:xfrm>
          <a:off x="71323920" y="81953280"/>
          <a:ext cx="2342880" cy="923400"/>
        </a:xfrm>
        <a:prstGeom prst="rect">
          <a:avLst/>
        </a:prstGeom>
        <a:noFill/>
        <a:ln w="0">
          <a:noFill/>
        </a:ln>
      </xdr:spPr>
    </xdr:pic>
    <xdr:clientData/>
  </xdr:twoCellAnchor>
  <xdr:twoCellAnchor editAs="oneCell">
    <xdr:from>
      <xdr:col>74</xdr:col>
      <xdr:colOff>0</xdr:colOff>
      <xdr:row>111</xdr:row>
      <xdr:rowOff>0</xdr:rowOff>
    </xdr:from>
    <xdr:to>
      <xdr:col>75</xdr:col>
      <xdr:colOff>175680</xdr:colOff>
      <xdr:row>111</xdr:row>
      <xdr:rowOff>923400</xdr:rowOff>
    </xdr:to>
    <xdr:pic>
      <xdr:nvPicPr>
        <xdr:cNvPr id="883" name="image855.png" descr=""/>
        <xdr:cNvPicPr/>
      </xdr:nvPicPr>
      <xdr:blipFill>
        <a:blip r:embed="rId884"/>
        <a:stretch/>
      </xdr:blipFill>
      <xdr:spPr>
        <a:xfrm>
          <a:off x="73491120" y="81953280"/>
          <a:ext cx="2342880" cy="923400"/>
        </a:xfrm>
        <a:prstGeom prst="rect">
          <a:avLst/>
        </a:prstGeom>
        <a:noFill/>
        <a:ln w="0">
          <a:noFill/>
        </a:ln>
      </xdr:spPr>
    </xdr:pic>
    <xdr:clientData/>
  </xdr:twoCellAnchor>
  <xdr:twoCellAnchor editAs="oneCell">
    <xdr:from>
      <xdr:col>75</xdr:col>
      <xdr:colOff>0</xdr:colOff>
      <xdr:row>111</xdr:row>
      <xdr:rowOff>0</xdr:rowOff>
    </xdr:from>
    <xdr:to>
      <xdr:col>76</xdr:col>
      <xdr:colOff>175680</xdr:colOff>
      <xdr:row>111</xdr:row>
      <xdr:rowOff>923400</xdr:rowOff>
    </xdr:to>
    <xdr:pic>
      <xdr:nvPicPr>
        <xdr:cNvPr id="884" name="image851.png" descr=""/>
        <xdr:cNvPicPr/>
      </xdr:nvPicPr>
      <xdr:blipFill>
        <a:blip r:embed="rId885"/>
        <a:stretch/>
      </xdr:blipFill>
      <xdr:spPr>
        <a:xfrm>
          <a:off x="75658320" y="81953280"/>
          <a:ext cx="2342880" cy="923400"/>
        </a:xfrm>
        <a:prstGeom prst="rect">
          <a:avLst/>
        </a:prstGeom>
        <a:noFill/>
        <a:ln w="0">
          <a:noFill/>
        </a:ln>
      </xdr:spPr>
    </xdr:pic>
    <xdr:clientData/>
  </xdr:twoCellAnchor>
  <xdr:twoCellAnchor editAs="oneCell">
    <xdr:from>
      <xdr:col>76</xdr:col>
      <xdr:colOff>0</xdr:colOff>
      <xdr:row>111</xdr:row>
      <xdr:rowOff>0</xdr:rowOff>
    </xdr:from>
    <xdr:to>
      <xdr:col>77</xdr:col>
      <xdr:colOff>175680</xdr:colOff>
      <xdr:row>111</xdr:row>
      <xdr:rowOff>923400</xdr:rowOff>
    </xdr:to>
    <xdr:pic>
      <xdr:nvPicPr>
        <xdr:cNvPr id="885" name="image906.png" descr=""/>
        <xdr:cNvPicPr/>
      </xdr:nvPicPr>
      <xdr:blipFill>
        <a:blip r:embed="rId886"/>
        <a:stretch/>
      </xdr:blipFill>
      <xdr:spPr>
        <a:xfrm>
          <a:off x="77825520" y="81953280"/>
          <a:ext cx="2342880" cy="923400"/>
        </a:xfrm>
        <a:prstGeom prst="rect">
          <a:avLst/>
        </a:prstGeom>
        <a:noFill/>
        <a:ln w="0">
          <a:noFill/>
        </a:ln>
      </xdr:spPr>
    </xdr:pic>
    <xdr:clientData/>
  </xdr:twoCellAnchor>
  <xdr:twoCellAnchor editAs="oneCell">
    <xdr:from>
      <xdr:col>77</xdr:col>
      <xdr:colOff>0</xdr:colOff>
      <xdr:row>111</xdr:row>
      <xdr:rowOff>0</xdr:rowOff>
    </xdr:from>
    <xdr:to>
      <xdr:col>78</xdr:col>
      <xdr:colOff>175320</xdr:colOff>
      <xdr:row>111</xdr:row>
      <xdr:rowOff>923400</xdr:rowOff>
    </xdr:to>
    <xdr:pic>
      <xdr:nvPicPr>
        <xdr:cNvPr id="886" name="image857.png" descr=""/>
        <xdr:cNvPicPr/>
      </xdr:nvPicPr>
      <xdr:blipFill>
        <a:blip r:embed="rId887"/>
        <a:stretch/>
      </xdr:blipFill>
      <xdr:spPr>
        <a:xfrm>
          <a:off x="79992720" y="81953280"/>
          <a:ext cx="2342880" cy="923400"/>
        </a:xfrm>
        <a:prstGeom prst="rect">
          <a:avLst/>
        </a:prstGeom>
        <a:noFill/>
        <a:ln w="0">
          <a:noFill/>
        </a:ln>
      </xdr:spPr>
    </xdr:pic>
    <xdr:clientData/>
  </xdr:twoCellAnchor>
  <xdr:twoCellAnchor editAs="oneCell">
    <xdr:from>
      <xdr:col>78</xdr:col>
      <xdr:colOff>0</xdr:colOff>
      <xdr:row>111</xdr:row>
      <xdr:rowOff>0</xdr:rowOff>
    </xdr:from>
    <xdr:to>
      <xdr:col>79</xdr:col>
      <xdr:colOff>175680</xdr:colOff>
      <xdr:row>111</xdr:row>
      <xdr:rowOff>923400</xdr:rowOff>
    </xdr:to>
    <xdr:pic>
      <xdr:nvPicPr>
        <xdr:cNvPr id="887" name="image858.png" descr=""/>
        <xdr:cNvPicPr/>
      </xdr:nvPicPr>
      <xdr:blipFill>
        <a:blip r:embed="rId888"/>
        <a:stretch/>
      </xdr:blipFill>
      <xdr:spPr>
        <a:xfrm>
          <a:off x="82160280" y="81953280"/>
          <a:ext cx="2342880" cy="923400"/>
        </a:xfrm>
        <a:prstGeom prst="rect">
          <a:avLst/>
        </a:prstGeom>
        <a:noFill/>
        <a:ln w="0">
          <a:noFill/>
        </a:ln>
      </xdr:spPr>
    </xdr:pic>
    <xdr:clientData/>
  </xdr:twoCellAnchor>
  <xdr:twoCellAnchor editAs="oneCell">
    <xdr:from>
      <xdr:col>79</xdr:col>
      <xdr:colOff>0</xdr:colOff>
      <xdr:row>111</xdr:row>
      <xdr:rowOff>0</xdr:rowOff>
    </xdr:from>
    <xdr:to>
      <xdr:col>80</xdr:col>
      <xdr:colOff>175680</xdr:colOff>
      <xdr:row>111</xdr:row>
      <xdr:rowOff>923400</xdr:rowOff>
    </xdr:to>
    <xdr:pic>
      <xdr:nvPicPr>
        <xdr:cNvPr id="888" name="image854.png" descr=""/>
        <xdr:cNvPicPr/>
      </xdr:nvPicPr>
      <xdr:blipFill>
        <a:blip r:embed="rId889"/>
        <a:stretch/>
      </xdr:blipFill>
      <xdr:spPr>
        <a:xfrm>
          <a:off x="84327480" y="81953280"/>
          <a:ext cx="2342880" cy="923400"/>
        </a:xfrm>
        <a:prstGeom prst="rect">
          <a:avLst/>
        </a:prstGeom>
        <a:noFill/>
        <a:ln w="0">
          <a:noFill/>
        </a:ln>
      </xdr:spPr>
    </xdr:pic>
    <xdr:clientData/>
  </xdr:twoCellAnchor>
  <xdr:twoCellAnchor editAs="oneCell">
    <xdr:from>
      <xdr:col>72</xdr:col>
      <xdr:colOff>0</xdr:colOff>
      <xdr:row>112</xdr:row>
      <xdr:rowOff>0</xdr:rowOff>
    </xdr:from>
    <xdr:to>
      <xdr:col>73</xdr:col>
      <xdr:colOff>175680</xdr:colOff>
      <xdr:row>112</xdr:row>
      <xdr:rowOff>980640</xdr:rowOff>
    </xdr:to>
    <xdr:pic>
      <xdr:nvPicPr>
        <xdr:cNvPr id="889" name="image918.jpg" descr=""/>
        <xdr:cNvPicPr/>
      </xdr:nvPicPr>
      <xdr:blipFill>
        <a:blip r:embed="rId890"/>
        <a:stretch/>
      </xdr:blipFill>
      <xdr:spPr>
        <a:xfrm>
          <a:off x="69156720" y="83696040"/>
          <a:ext cx="2342880" cy="980640"/>
        </a:xfrm>
        <a:prstGeom prst="rect">
          <a:avLst/>
        </a:prstGeom>
        <a:noFill/>
        <a:ln w="0">
          <a:noFill/>
        </a:ln>
      </xdr:spPr>
    </xdr:pic>
    <xdr:clientData/>
  </xdr:twoCellAnchor>
  <xdr:twoCellAnchor editAs="oneCell">
    <xdr:from>
      <xdr:col>73</xdr:col>
      <xdr:colOff>0</xdr:colOff>
      <xdr:row>112</xdr:row>
      <xdr:rowOff>0</xdr:rowOff>
    </xdr:from>
    <xdr:to>
      <xdr:col>74</xdr:col>
      <xdr:colOff>175680</xdr:colOff>
      <xdr:row>112</xdr:row>
      <xdr:rowOff>980640</xdr:rowOff>
    </xdr:to>
    <xdr:pic>
      <xdr:nvPicPr>
        <xdr:cNvPr id="890" name="image909.jpg" descr=""/>
        <xdr:cNvPicPr/>
      </xdr:nvPicPr>
      <xdr:blipFill>
        <a:blip r:embed="rId891"/>
        <a:stretch/>
      </xdr:blipFill>
      <xdr:spPr>
        <a:xfrm>
          <a:off x="71323920" y="83696040"/>
          <a:ext cx="2342880" cy="980640"/>
        </a:xfrm>
        <a:prstGeom prst="rect">
          <a:avLst/>
        </a:prstGeom>
        <a:noFill/>
        <a:ln w="0">
          <a:noFill/>
        </a:ln>
      </xdr:spPr>
    </xdr:pic>
    <xdr:clientData/>
  </xdr:twoCellAnchor>
  <xdr:twoCellAnchor editAs="oneCell">
    <xdr:from>
      <xdr:col>74</xdr:col>
      <xdr:colOff>0</xdr:colOff>
      <xdr:row>112</xdr:row>
      <xdr:rowOff>0</xdr:rowOff>
    </xdr:from>
    <xdr:to>
      <xdr:col>75</xdr:col>
      <xdr:colOff>175680</xdr:colOff>
      <xdr:row>112</xdr:row>
      <xdr:rowOff>990360</xdr:rowOff>
    </xdr:to>
    <xdr:pic>
      <xdr:nvPicPr>
        <xdr:cNvPr id="891" name="image924.jpg" descr=""/>
        <xdr:cNvPicPr/>
      </xdr:nvPicPr>
      <xdr:blipFill>
        <a:blip r:embed="rId892"/>
        <a:stretch/>
      </xdr:blipFill>
      <xdr:spPr>
        <a:xfrm>
          <a:off x="73491120" y="83696040"/>
          <a:ext cx="2342880" cy="990360"/>
        </a:xfrm>
        <a:prstGeom prst="rect">
          <a:avLst/>
        </a:prstGeom>
        <a:noFill/>
        <a:ln w="0">
          <a:noFill/>
        </a:ln>
      </xdr:spPr>
    </xdr:pic>
    <xdr:clientData/>
  </xdr:twoCellAnchor>
  <xdr:twoCellAnchor editAs="oneCell">
    <xdr:from>
      <xdr:col>75</xdr:col>
      <xdr:colOff>0</xdr:colOff>
      <xdr:row>112</xdr:row>
      <xdr:rowOff>0</xdr:rowOff>
    </xdr:from>
    <xdr:to>
      <xdr:col>76</xdr:col>
      <xdr:colOff>175680</xdr:colOff>
      <xdr:row>112</xdr:row>
      <xdr:rowOff>980640</xdr:rowOff>
    </xdr:to>
    <xdr:pic>
      <xdr:nvPicPr>
        <xdr:cNvPr id="892" name="image898.jpg" descr=""/>
        <xdr:cNvPicPr/>
      </xdr:nvPicPr>
      <xdr:blipFill>
        <a:blip r:embed="rId893"/>
        <a:stretch/>
      </xdr:blipFill>
      <xdr:spPr>
        <a:xfrm>
          <a:off x="75658320" y="83696040"/>
          <a:ext cx="2342880" cy="980640"/>
        </a:xfrm>
        <a:prstGeom prst="rect">
          <a:avLst/>
        </a:prstGeom>
        <a:noFill/>
        <a:ln w="0">
          <a:noFill/>
        </a:ln>
      </xdr:spPr>
    </xdr:pic>
    <xdr:clientData/>
  </xdr:twoCellAnchor>
  <xdr:twoCellAnchor editAs="oneCell">
    <xdr:from>
      <xdr:col>76</xdr:col>
      <xdr:colOff>0</xdr:colOff>
      <xdr:row>112</xdr:row>
      <xdr:rowOff>0</xdr:rowOff>
    </xdr:from>
    <xdr:to>
      <xdr:col>77</xdr:col>
      <xdr:colOff>175680</xdr:colOff>
      <xdr:row>112</xdr:row>
      <xdr:rowOff>980640</xdr:rowOff>
    </xdr:to>
    <xdr:pic>
      <xdr:nvPicPr>
        <xdr:cNvPr id="893" name="image895.jpg" descr=""/>
        <xdr:cNvPicPr/>
      </xdr:nvPicPr>
      <xdr:blipFill>
        <a:blip r:embed="rId894"/>
        <a:stretch/>
      </xdr:blipFill>
      <xdr:spPr>
        <a:xfrm>
          <a:off x="77825520" y="83696040"/>
          <a:ext cx="2342880" cy="980640"/>
        </a:xfrm>
        <a:prstGeom prst="rect">
          <a:avLst/>
        </a:prstGeom>
        <a:noFill/>
        <a:ln w="0">
          <a:noFill/>
        </a:ln>
      </xdr:spPr>
    </xdr:pic>
    <xdr:clientData/>
  </xdr:twoCellAnchor>
  <xdr:twoCellAnchor editAs="oneCell">
    <xdr:from>
      <xdr:col>77</xdr:col>
      <xdr:colOff>0</xdr:colOff>
      <xdr:row>112</xdr:row>
      <xdr:rowOff>0</xdr:rowOff>
    </xdr:from>
    <xdr:to>
      <xdr:col>78</xdr:col>
      <xdr:colOff>175320</xdr:colOff>
      <xdr:row>112</xdr:row>
      <xdr:rowOff>971280</xdr:rowOff>
    </xdr:to>
    <xdr:pic>
      <xdr:nvPicPr>
        <xdr:cNvPr id="894" name="image894.jpg" descr=""/>
        <xdr:cNvPicPr/>
      </xdr:nvPicPr>
      <xdr:blipFill>
        <a:blip r:embed="rId895"/>
        <a:stretch/>
      </xdr:blipFill>
      <xdr:spPr>
        <a:xfrm>
          <a:off x="79992720" y="83696040"/>
          <a:ext cx="2342880" cy="971280"/>
        </a:xfrm>
        <a:prstGeom prst="rect">
          <a:avLst/>
        </a:prstGeom>
        <a:noFill/>
        <a:ln w="0">
          <a:noFill/>
        </a:ln>
      </xdr:spPr>
    </xdr:pic>
    <xdr:clientData/>
  </xdr:twoCellAnchor>
  <xdr:twoCellAnchor editAs="oneCell">
    <xdr:from>
      <xdr:col>78</xdr:col>
      <xdr:colOff>0</xdr:colOff>
      <xdr:row>112</xdr:row>
      <xdr:rowOff>0</xdr:rowOff>
    </xdr:from>
    <xdr:to>
      <xdr:col>79</xdr:col>
      <xdr:colOff>175680</xdr:colOff>
      <xdr:row>112</xdr:row>
      <xdr:rowOff>980640</xdr:rowOff>
    </xdr:to>
    <xdr:pic>
      <xdr:nvPicPr>
        <xdr:cNvPr id="895" name="image970.jpg" descr=""/>
        <xdr:cNvPicPr/>
      </xdr:nvPicPr>
      <xdr:blipFill>
        <a:blip r:embed="rId896"/>
        <a:stretch/>
      </xdr:blipFill>
      <xdr:spPr>
        <a:xfrm>
          <a:off x="82160280" y="83696040"/>
          <a:ext cx="2342880" cy="980640"/>
        </a:xfrm>
        <a:prstGeom prst="rect">
          <a:avLst/>
        </a:prstGeom>
        <a:noFill/>
        <a:ln w="0">
          <a:noFill/>
        </a:ln>
      </xdr:spPr>
    </xdr:pic>
    <xdr:clientData/>
  </xdr:twoCellAnchor>
  <xdr:twoCellAnchor editAs="oneCell">
    <xdr:from>
      <xdr:col>79</xdr:col>
      <xdr:colOff>0</xdr:colOff>
      <xdr:row>112</xdr:row>
      <xdr:rowOff>0</xdr:rowOff>
    </xdr:from>
    <xdr:to>
      <xdr:col>80</xdr:col>
      <xdr:colOff>175680</xdr:colOff>
      <xdr:row>112</xdr:row>
      <xdr:rowOff>980640</xdr:rowOff>
    </xdr:to>
    <xdr:pic>
      <xdr:nvPicPr>
        <xdr:cNvPr id="896" name="image919.jpg" descr=""/>
        <xdr:cNvPicPr/>
      </xdr:nvPicPr>
      <xdr:blipFill>
        <a:blip r:embed="rId897"/>
        <a:stretch/>
      </xdr:blipFill>
      <xdr:spPr>
        <a:xfrm>
          <a:off x="84327480" y="83696040"/>
          <a:ext cx="2342880" cy="980640"/>
        </a:xfrm>
        <a:prstGeom prst="rect">
          <a:avLst/>
        </a:prstGeom>
        <a:noFill/>
        <a:ln w="0">
          <a:noFill/>
        </a:ln>
      </xdr:spPr>
    </xdr:pic>
    <xdr:clientData/>
  </xdr:twoCellAnchor>
  <xdr:twoCellAnchor editAs="oneCell">
    <xdr:from>
      <xdr:col>72</xdr:col>
      <xdr:colOff>0</xdr:colOff>
      <xdr:row>113</xdr:row>
      <xdr:rowOff>0</xdr:rowOff>
    </xdr:from>
    <xdr:to>
      <xdr:col>73</xdr:col>
      <xdr:colOff>165960</xdr:colOff>
      <xdr:row>113</xdr:row>
      <xdr:rowOff>1257120</xdr:rowOff>
    </xdr:to>
    <xdr:pic>
      <xdr:nvPicPr>
        <xdr:cNvPr id="897" name="image925.jpg" descr=""/>
        <xdr:cNvPicPr/>
      </xdr:nvPicPr>
      <xdr:blipFill>
        <a:blip r:embed="rId898"/>
        <a:stretch/>
      </xdr:blipFill>
      <xdr:spPr>
        <a:xfrm>
          <a:off x="69156720" y="85439160"/>
          <a:ext cx="2333160" cy="1257120"/>
        </a:xfrm>
        <a:prstGeom prst="rect">
          <a:avLst/>
        </a:prstGeom>
        <a:noFill/>
        <a:ln w="0">
          <a:noFill/>
        </a:ln>
      </xdr:spPr>
    </xdr:pic>
    <xdr:clientData/>
  </xdr:twoCellAnchor>
  <xdr:twoCellAnchor editAs="oneCell">
    <xdr:from>
      <xdr:col>73</xdr:col>
      <xdr:colOff>0</xdr:colOff>
      <xdr:row>113</xdr:row>
      <xdr:rowOff>0</xdr:rowOff>
    </xdr:from>
    <xdr:to>
      <xdr:col>74</xdr:col>
      <xdr:colOff>175680</xdr:colOff>
      <xdr:row>113</xdr:row>
      <xdr:rowOff>1352160</xdr:rowOff>
    </xdr:to>
    <xdr:pic>
      <xdr:nvPicPr>
        <xdr:cNvPr id="898" name="image928.jpg" descr=""/>
        <xdr:cNvPicPr/>
      </xdr:nvPicPr>
      <xdr:blipFill>
        <a:blip r:embed="rId899"/>
        <a:stretch/>
      </xdr:blipFill>
      <xdr:spPr>
        <a:xfrm>
          <a:off x="71323920" y="85439160"/>
          <a:ext cx="2342880" cy="1352160"/>
        </a:xfrm>
        <a:prstGeom prst="rect">
          <a:avLst/>
        </a:prstGeom>
        <a:noFill/>
        <a:ln w="0">
          <a:noFill/>
        </a:ln>
      </xdr:spPr>
    </xdr:pic>
    <xdr:clientData/>
  </xdr:twoCellAnchor>
  <xdr:twoCellAnchor editAs="oneCell">
    <xdr:from>
      <xdr:col>74</xdr:col>
      <xdr:colOff>0</xdr:colOff>
      <xdr:row>113</xdr:row>
      <xdr:rowOff>0</xdr:rowOff>
    </xdr:from>
    <xdr:to>
      <xdr:col>75</xdr:col>
      <xdr:colOff>175680</xdr:colOff>
      <xdr:row>113</xdr:row>
      <xdr:rowOff>1323720</xdr:rowOff>
    </xdr:to>
    <xdr:pic>
      <xdr:nvPicPr>
        <xdr:cNvPr id="899" name="image922.jpg" descr=""/>
        <xdr:cNvPicPr/>
      </xdr:nvPicPr>
      <xdr:blipFill>
        <a:blip r:embed="rId900"/>
        <a:stretch/>
      </xdr:blipFill>
      <xdr:spPr>
        <a:xfrm>
          <a:off x="73491120" y="85439160"/>
          <a:ext cx="2342880" cy="1323720"/>
        </a:xfrm>
        <a:prstGeom prst="rect">
          <a:avLst/>
        </a:prstGeom>
        <a:noFill/>
        <a:ln w="0">
          <a:noFill/>
        </a:ln>
      </xdr:spPr>
    </xdr:pic>
    <xdr:clientData/>
  </xdr:twoCellAnchor>
  <xdr:twoCellAnchor editAs="oneCell">
    <xdr:from>
      <xdr:col>75</xdr:col>
      <xdr:colOff>0</xdr:colOff>
      <xdr:row>113</xdr:row>
      <xdr:rowOff>0</xdr:rowOff>
    </xdr:from>
    <xdr:to>
      <xdr:col>76</xdr:col>
      <xdr:colOff>175680</xdr:colOff>
      <xdr:row>113</xdr:row>
      <xdr:rowOff>1333080</xdr:rowOff>
    </xdr:to>
    <xdr:pic>
      <xdr:nvPicPr>
        <xdr:cNvPr id="900" name="image932.jpg" descr=""/>
        <xdr:cNvPicPr/>
      </xdr:nvPicPr>
      <xdr:blipFill>
        <a:blip r:embed="rId901"/>
        <a:stretch/>
      </xdr:blipFill>
      <xdr:spPr>
        <a:xfrm>
          <a:off x="75658320" y="85439160"/>
          <a:ext cx="2342880" cy="1333080"/>
        </a:xfrm>
        <a:prstGeom prst="rect">
          <a:avLst/>
        </a:prstGeom>
        <a:noFill/>
        <a:ln w="0">
          <a:noFill/>
        </a:ln>
      </xdr:spPr>
    </xdr:pic>
    <xdr:clientData/>
  </xdr:twoCellAnchor>
  <xdr:twoCellAnchor editAs="oneCell">
    <xdr:from>
      <xdr:col>76</xdr:col>
      <xdr:colOff>0</xdr:colOff>
      <xdr:row>113</xdr:row>
      <xdr:rowOff>0</xdr:rowOff>
    </xdr:from>
    <xdr:to>
      <xdr:col>77</xdr:col>
      <xdr:colOff>175680</xdr:colOff>
      <xdr:row>113</xdr:row>
      <xdr:rowOff>1371240</xdr:rowOff>
    </xdr:to>
    <xdr:pic>
      <xdr:nvPicPr>
        <xdr:cNvPr id="901" name="image965.jpg" descr=""/>
        <xdr:cNvPicPr/>
      </xdr:nvPicPr>
      <xdr:blipFill>
        <a:blip r:embed="rId902"/>
        <a:stretch/>
      </xdr:blipFill>
      <xdr:spPr>
        <a:xfrm>
          <a:off x="77825520" y="85439160"/>
          <a:ext cx="2342880" cy="1371240"/>
        </a:xfrm>
        <a:prstGeom prst="rect">
          <a:avLst/>
        </a:prstGeom>
        <a:noFill/>
        <a:ln w="0">
          <a:noFill/>
        </a:ln>
      </xdr:spPr>
    </xdr:pic>
    <xdr:clientData/>
  </xdr:twoCellAnchor>
  <xdr:twoCellAnchor editAs="oneCell">
    <xdr:from>
      <xdr:col>77</xdr:col>
      <xdr:colOff>0</xdr:colOff>
      <xdr:row>113</xdr:row>
      <xdr:rowOff>0</xdr:rowOff>
    </xdr:from>
    <xdr:to>
      <xdr:col>78</xdr:col>
      <xdr:colOff>175320</xdr:colOff>
      <xdr:row>113</xdr:row>
      <xdr:rowOff>1352160</xdr:rowOff>
    </xdr:to>
    <xdr:pic>
      <xdr:nvPicPr>
        <xdr:cNvPr id="902" name="image939.jpg" descr=""/>
        <xdr:cNvPicPr/>
      </xdr:nvPicPr>
      <xdr:blipFill>
        <a:blip r:embed="rId903"/>
        <a:stretch/>
      </xdr:blipFill>
      <xdr:spPr>
        <a:xfrm>
          <a:off x="79992720" y="85439160"/>
          <a:ext cx="2342880" cy="1352160"/>
        </a:xfrm>
        <a:prstGeom prst="rect">
          <a:avLst/>
        </a:prstGeom>
        <a:noFill/>
        <a:ln w="0">
          <a:noFill/>
        </a:ln>
      </xdr:spPr>
    </xdr:pic>
    <xdr:clientData/>
  </xdr:twoCellAnchor>
  <xdr:twoCellAnchor editAs="oneCell">
    <xdr:from>
      <xdr:col>78</xdr:col>
      <xdr:colOff>0</xdr:colOff>
      <xdr:row>113</xdr:row>
      <xdr:rowOff>0</xdr:rowOff>
    </xdr:from>
    <xdr:to>
      <xdr:col>79</xdr:col>
      <xdr:colOff>175680</xdr:colOff>
      <xdr:row>113</xdr:row>
      <xdr:rowOff>1428480</xdr:rowOff>
    </xdr:to>
    <xdr:pic>
      <xdr:nvPicPr>
        <xdr:cNvPr id="903" name="image937.jpg" descr=""/>
        <xdr:cNvPicPr/>
      </xdr:nvPicPr>
      <xdr:blipFill>
        <a:blip r:embed="rId904"/>
        <a:stretch/>
      </xdr:blipFill>
      <xdr:spPr>
        <a:xfrm>
          <a:off x="82160280" y="85439160"/>
          <a:ext cx="2342880" cy="1428480"/>
        </a:xfrm>
        <a:prstGeom prst="rect">
          <a:avLst/>
        </a:prstGeom>
        <a:noFill/>
        <a:ln w="0">
          <a:noFill/>
        </a:ln>
      </xdr:spPr>
    </xdr:pic>
    <xdr:clientData/>
  </xdr:twoCellAnchor>
  <xdr:twoCellAnchor editAs="oneCell">
    <xdr:from>
      <xdr:col>79</xdr:col>
      <xdr:colOff>0</xdr:colOff>
      <xdr:row>113</xdr:row>
      <xdr:rowOff>0</xdr:rowOff>
    </xdr:from>
    <xdr:to>
      <xdr:col>80</xdr:col>
      <xdr:colOff>175680</xdr:colOff>
      <xdr:row>113</xdr:row>
      <xdr:rowOff>1285560</xdr:rowOff>
    </xdr:to>
    <xdr:pic>
      <xdr:nvPicPr>
        <xdr:cNvPr id="904" name="image883.jpg" descr=""/>
        <xdr:cNvPicPr/>
      </xdr:nvPicPr>
      <xdr:blipFill>
        <a:blip r:embed="rId905"/>
        <a:stretch/>
      </xdr:blipFill>
      <xdr:spPr>
        <a:xfrm>
          <a:off x="84327480" y="85439160"/>
          <a:ext cx="2342880" cy="1285560"/>
        </a:xfrm>
        <a:prstGeom prst="rect">
          <a:avLst/>
        </a:prstGeom>
        <a:noFill/>
        <a:ln w="0">
          <a:noFill/>
        </a:ln>
      </xdr:spPr>
    </xdr:pic>
    <xdr:clientData/>
  </xdr:twoCellAnchor>
  <xdr:twoCellAnchor editAs="oneCell">
    <xdr:from>
      <xdr:col>72</xdr:col>
      <xdr:colOff>0</xdr:colOff>
      <xdr:row>114</xdr:row>
      <xdr:rowOff>0</xdr:rowOff>
    </xdr:from>
    <xdr:to>
      <xdr:col>73</xdr:col>
      <xdr:colOff>175680</xdr:colOff>
      <xdr:row>114</xdr:row>
      <xdr:rowOff>1466640</xdr:rowOff>
    </xdr:to>
    <xdr:pic>
      <xdr:nvPicPr>
        <xdr:cNvPr id="905" name="image1124.jpg" descr=""/>
        <xdr:cNvPicPr/>
      </xdr:nvPicPr>
      <xdr:blipFill>
        <a:blip r:embed="rId906"/>
        <a:stretch/>
      </xdr:blipFill>
      <xdr:spPr>
        <a:xfrm>
          <a:off x="69156720" y="87182280"/>
          <a:ext cx="2342880" cy="1466640"/>
        </a:xfrm>
        <a:prstGeom prst="rect">
          <a:avLst/>
        </a:prstGeom>
        <a:noFill/>
        <a:ln w="0">
          <a:noFill/>
        </a:ln>
      </xdr:spPr>
    </xdr:pic>
    <xdr:clientData/>
  </xdr:twoCellAnchor>
  <xdr:twoCellAnchor editAs="oneCell">
    <xdr:from>
      <xdr:col>73</xdr:col>
      <xdr:colOff>0</xdr:colOff>
      <xdr:row>114</xdr:row>
      <xdr:rowOff>0</xdr:rowOff>
    </xdr:from>
    <xdr:to>
      <xdr:col>74</xdr:col>
      <xdr:colOff>165960</xdr:colOff>
      <xdr:row>114</xdr:row>
      <xdr:rowOff>1504440</xdr:rowOff>
    </xdr:to>
    <xdr:pic>
      <xdr:nvPicPr>
        <xdr:cNvPr id="906" name="image931.jpg" descr=""/>
        <xdr:cNvPicPr/>
      </xdr:nvPicPr>
      <xdr:blipFill>
        <a:blip r:embed="rId907"/>
        <a:stretch/>
      </xdr:blipFill>
      <xdr:spPr>
        <a:xfrm>
          <a:off x="71323920" y="87182280"/>
          <a:ext cx="2333160" cy="1504440"/>
        </a:xfrm>
        <a:prstGeom prst="rect">
          <a:avLst/>
        </a:prstGeom>
        <a:noFill/>
        <a:ln w="0">
          <a:noFill/>
        </a:ln>
      </xdr:spPr>
    </xdr:pic>
    <xdr:clientData/>
  </xdr:twoCellAnchor>
  <xdr:twoCellAnchor editAs="oneCell">
    <xdr:from>
      <xdr:col>74</xdr:col>
      <xdr:colOff>0</xdr:colOff>
      <xdr:row>114</xdr:row>
      <xdr:rowOff>0</xdr:rowOff>
    </xdr:from>
    <xdr:to>
      <xdr:col>75</xdr:col>
      <xdr:colOff>175680</xdr:colOff>
      <xdr:row>114</xdr:row>
      <xdr:rowOff>1542600</xdr:rowOff>
    </xdr:to>
    <xdr:pic>
      <xdr:nvPicPr>
        <xdr:cNvPr id="907" name="image902.jpg" descr=""/>
        <xdr:cNvPicPr/>
      </xdr:nvPicPr>
      <xdr:blipFill>
        <a:blip r:embed="rId908"/>
        <a:stretch/>
      </xdr:blipFill>
      <xdr:spPr>
        <a:xfrm>
          <a:off x="73491120" y="87182280"/>
          <a:ext cx="2342880" cy="1542600"/>
        </a:xfrm>
        <a:prstGeom prst="rect">
          <a:avLst/>
        </a:prstGeom>
        <a:noFill/>
        <a:ln w="0">
          <a:noFill/>
        </a:ln>
      </xdr:spPr>
    </xdr:pic>
    <xdr:clientData/>
  </xdr:twoCellAnchor>
  <xdr:twoCellAnchor editAs="oneCell">
    <xdr:from>
      <xdr:col>75</xdr:col>
      <xdr:colOff>0</xdr:colOff>
      <xdr:row>114</xdr:row>
      <xdr:rowOff>0</xdr:rowOff>
    </xdr:from>
    <xdr:to>
      <xdr:col>76</xdr:col>
      <xdr:colOff>175680</xdr:colOff>
      <xdr:row>114</xdr:row>
      <xdr:rowOff>1476000</xdr:rowOff>
    </xdr:to>
    <xdr:pic>
      <xdr:nvPicPr>
        <xdr:cNvPr id="908" name="image916.jpg" descr=""/>
        <xdr:cNvPicPr/>
      </xdr:nvPicPr>
      <xdr:blipFill>
        <a:blip r:embed="rId909"/>
        <a:stretch/>
      </xdr:blipFill>
      <xdr:spPr>
        <a:xfrm>
          <a:off x="75658320" y="87182280"/>
          <a:ext cx="2342880" cy="1476000"/>
        </a:xfrm>
        <a:prstGeom prst="rect">
          <a:avLst/>
        </a:prstGeom>
        <a:noFill/>
        <a:ln w="0">
          <a:noFill/>
        </a:ln>
      </xdr:spPr>
    </xdr:pic>
    <xdr:clientData/>
  </xdr:twoCellAnchor>
  <xdr:twoCellAnchor editAs="oneCell">
    <xdr:from>
      <xdr:col>76</xdr:col>
      <xdr:colOff>0</xdr:colOff>
      <xdr:row>114</xdr:row>
      <xdr:rowOff>0</xdr:rowOff>
    </xdr:from>
    <xdr:to>
      <xdr:col>77</xdr:col>
      <xdr:colOff>175680</xdr:colOff>
      <xdr:row>114</xdr:row>
      <xdr:rowOff>1476000</xdr:rowOff>
    </xdr:to>
    <xdr:pic>
      <xdr:nvPicPr>
        <xdr:cNvPr id="909" name="image900.jpg" descr=""/>
        <xdr:cNvPicPr/>
      </xdr:nvPicPr>
      <xdr:blipFill>
        <a:blip r:embed="rId910"/>
        <a:stretch/>
      </xdr:blipFill>
      <xdr:spPr>
        <a:xfrm>
          <a:off x="77825520" y="87182280"/>
          <a:ext cx="2342880" cy="1476000"/>
        </a:xfrm>
        <a:prstGeom prst="rect">
          <a:avLst/>
        </a:prstGeom>
        <a:noFill/>
        <a:ln w="0">
          <a:noFill/>
        </a:ln>
      </xdr:spPr>
    </xdr:pic>
    <xdr:clientData/>
  </xdr:twoCellAnchor>
  <xdr:twoCellAnchor editAs="oneCell">
    <xdr:from>
      <xdr:col>77</xdr:col>
      <xdr:colOff>0</xdr:colOff>
      <xdr:row>114</xdr:row>
      <xdr:rowOff>0</xdr:rowOff>
    </xdr:from>
    <xdr:to>
      <xdr:col>78</xdr:col>
      <xdr:colOff>165600</xdr:colOff>
      <xdr:row>114</xdr:row>
      <xdr:rowOff>1485720</xdr:rowOff>
    </xdr:to>
    <xdr:pic>
      <xdr:nvPicPr>
        <xdr:cNvPr id="910" name="image915.jpg" descr=""/>
        <xdr:cNvPicPr/>
      </xdr:nvPicPr>
      <xdr:blipFill>
        <a:blip r:embed="rId911"/>
        <a:stretch/>
      </xdr:blipFill>
      <xdr:spPr>
        <a:xfrm>
          <a:off x="79992720" y="87182280"/>
          <a:ext cx="2333160" cy="1485720"/>
        </a:xfrm>
        <a:prstGeom prst="rect">
          <a:avLst/>
        </a:prstGeom>
        <a:noFill/>
        <a:ln w="0">
          <a:noFill/>
        </a:ln>
      </xdr:spPr>
    </xdr:pic>
    <xdr:clientData/>
  </xdr:twoCellAnchor>
  <xdr:twoCellAnchor editAs="oneCell">
    <xdr:from>
      <xdr:col>78</xdr:col>
      <xdr:colOff>0</xdr:colOff>
      <xdr:row>114</xdr:row>
      <xdr:rowOff>0</xdr:rowOff>
    </xdr:from>
    <xdr:to>
      <xdr:col>79</xdr:col>
      <xdr:colOff>175680</xdr:colOff>
      <xdr:row>114</xdr:row>
      <xdr:rowOff>1504440</xdr:rowOff>
    </xdr:to>
    <xdr:pic>
      <xdr:nvPicPr>
        <xdr:cNvPr id="911" name="image1125.jpg" descr=""/>
        <xdr:cNvPicPr/>
      </xdr:nvPicPr>
      <xdr:blipFill>
        <a:blip r:embed="rId912"/>
        <a:stretch/>
      </xdr:blipFill>
      <xdr:spPr>
        <a:xfrm>
          <a:off x="82160280" y="87182280"/>
          <a:ext cx="2342880" cy="1504440"/>
        </a:xfrm>
        <a:prstGeom prst="rect">
          <a:avLst/>
        </a:prstGeom>
        <a:noFill/>
        <a:ln w="0">
          <a:noFill/>
        </a:ln>
      </xdr:spPr>
    </xdr:pic>
    <xdr:clientData/>
  </xdr:twoCellAnchor>
  <xdr:twoCellAnchor editAs="oneCell">
    <xdr:from>
      <xdr:col>79</xdr:col>
      <xdr:colOff>0</xdr:colOff>
      <xdr:row>114</xdr:row>
      <xdr:rowOff>0</xdr:rowOff>
    </xdr:from>
    <xdr:to>
      <xdr:col>80</xdr:col>
      <xdr:colOff>175680</xdr:colOff>
      <xdr:row>114</xdr:row>
      <xdr:rowOff>1523520</xdr:rowOff>
    </xdr:to>
    <xdr:pic>
      <xdr:nvPicPr>
        <xdr:cNvPr id="912" name="image962.jpg" descr=""/>
        <xdr:cNvPicPr/>
      </xdr:nvPicPr>
      <xdr:blipFill>
        <a:blip r:embed="rId913"/>
        <a:stretch/>
      </xdr:blipFill>
      <xdr:spPr>
        <a:xfrm>
          <a:off x="84327480" y="87182280"/>
          <a:ext cx="2342880" cy="1523520"/>
        </a:xfrm>
        <a:prstGeom prst="rect">
          <a:avLst/>
        </a:prstGeom>
        <a:noFill/>
        <a:ln w="0">
          <a:noFill/>
        </a:ln>
      </xdr:spPr>
    </xdr:pic>
    <xdr:clientData/>
  </xdr:twoCellAnchor>
  <xdr:twoCellAnchor editAs="oneCell">
    <xdr:from>
      <xdr:col>72</xdr:col>
      <xdr:colOff>0</xdr:colOff>
      <xdr:row>115</xdr:row>
      <xdr:rowOff>0</xdr:rowOff>
    </xdr:from>
    <xdr:to>
      <xdr:col>73</xdr:col>
      <xdr:colOff>175680</xdr:colOff>
      <xdr:row>115</xdr:row>
      <xdr:rowOff>1495080</xdr:rowOff>
    </xdr:to>
    <xdr:pic>
      <xdr:nvPicPr>
        <xdr:cNvPr id="913" name="image912.jpg" descr=""/>
        <xdr:cNvPicPr/>
      </xdr:nvPicPr>
      <xdr:blipFill>
        <a:blip r:embed="rId914"/>
        <a:stretch/>
      </xdr:blipFill>
      <xdr:spPr>
        <a:xfrm>
          <a:off x="69156720" y="88925400"/>
          <a:ext cx="2342880" cy="1495080"/>
        </a:xfrm>
        <a:prstGeom prst="rect">
          <a:avLst/>
        </a:prstGeom>
        <a:noFill/>
        <a:ln w="0">
          <a:noFill/>
        </a:ln>
      </xdr:spPr>
    </xdr:pic>
    <xdr:clientData/>
  </xdr:twoCellAnchor>
  <xdr:twoCellAnchor editAs="oneCell">
    <xdr:from>
      <xdr:col>73</xdr:col>
      <xdr:colOff>0</xdr:colOff>
      <xdr:row>115</xdr:row>
      <xdr:rowOff>0</xdr:rowOff>
    </xdr:from>
    <xdr:to>
      <xdr:col>74</xdr:col>
      <xdr:colOff>165960</xdr:colOff>
      <xdr:row>115</xdr:row>
      <xdr:rowOff>1428480</xdr:rowOff>
    </xdr:to>
    <xdr:pic>
      <xdr:nvPicPr>
        <xdr:cNvPr id="914" name="image913.jpg" descr=""/>
        <xdr:cNvPicPr/>
      </xdr:nvPicPr>
      <xdr:blipFill>
        <a:blip r:embed="rId915"/>
        <a:stretch/>
      </xdr:blipFill>
      <xdr:spPr>
        <a:xfrm>
          <a:off x="71323920" y="88925400"/>
          <a:ext cx="2333160" cy="1428480"/>
        </a:xfrm>
        <a:prstGeom prst="rect">
          <a:avLst/>
        </a:prstGeom>
        <a:noFill/>
        <a:ln w="0">
          <a:noFill/>
        </a:ln>
      </xdr:spPr>
    </xdr:pic>
    <xdr:clientData/>
  </xdr:twoCellAnchor>
  <xdr:twoCellAnchor editAs="oneCell">
    <xdr:from>
      <xdr:col>74</xdr:col>
      <xdr:colOff>0</xdr:colOff>
      <xdr:row>115</xdr:row>
      <xdr:rowOff>0</xdr:rowOff>
    </xdr:from>
    <xdr:to>
      <xdr:col>75</xdr:col>
      <xdr:colOff>175680</xdr:colOff>
      <xdr:row>115</xdr:row>
      <xdr:rowOff>1504440</xdr:rowOff>
    </xdr:to>
    <xdr:pic>
      <xdr:nvPicPr>
        <xdr:cNvPr id="915" name="image907.jpg" descr=""/>
        <xdr:cNvPicPr/>
      </xdr:nvPicPr>
      <xdr:blipFill>
        <a:blip r:embed="rId916"/>
        <a:stretch/>
      </xdr:blipFill>
      <xdr:spPr>
        <a:xfrm>
          <a:off x="73491120" y="88925400"/>
          <a:ext cx="2342880" cy="1504440"/>
        </a:xfrm>
        <a:prstGeom prst="rect">
          <a:avLst/>
        </a:prstGeom>
        <a:noFill/>
        <a:ln w="0">
          <a:noFill/>
        </a:ln>
      </xdr:spPr>
    </xdr:pic>
    <xdr:clientData/>
  </xdr:twoCellAnchor>
  <xdr:twoCellAnchor editAs="oneCell">
    <xdr:from>
      <xdr:col>75</xdr:col>
      <xdr:colOff>0</xdr:colOff>
      <xdr:row>115</xdr:row>
      <xdr:rowOff>0</xdr:rowOff>
    </xdr:from>
    <xdr:to>
      <xdr:col>76</xdr:col>
      <xdr:colOff>175680</xdr:colOff>
      <xdr:row>115</xdr:row>
      <xdr:rowOff>1456920</xdr:rowOff>
    </xdr:to>
    <xdr:pic>
      <xdr:nvPicPr>
        <xdr:cNvPr id="916" name="image917.jpg" descr=""/>
        <xdr:cNvPicPr/>
      </xdr:nvPicPr>
      <xdr:blipFill>
        <a:blip r:embed="rId917"/>
        <a:stretch/>
      </xdr:blipFill>
      <xdr:spPr>
        <a:xfrm>
          <a:off x="75658320" y="88925400"/>
          <a:ext cx="2342880" cy="1456920"/>
        </a:xfrm>
        <a:prstGeom prst="rect">
          <a:avLst/>
        </a:prstGeom>
        <a:noFill/>
        <a:ln w="0">
          <a:noFill/>
        </a:ln>
      </xdr:spPr>
    </xdr:pic>
    <xdr:clientData/>
  </xdr:twoCellAnchor>
  <xdr:twoCellAnchor editAs="oneCell">
    <xdr:from>
      <xdr:col>76</xdr:col>
      <xdr:colOff>0</xdr:colOff>
      <xdr:row>115</xdr:row>
      <xdr:rowOff>0</xdr:rowOff>
    </xdr:from>
    <xdr:to>
      <xdr:col>77</xdr:col>
      <xdr:colOff>165960</xdr:colOff>
      <xdr:row>115</xdr:row>
      <xdr:rowOff>1466640</xdr:rowOff>
    </xdr:to>
    <xdr:pic>
      <xdr:nvPicPr>
        <xdr:cNvPr id="917" name="image958.jpg" descr=""/>
        <xdr:cNvPicPr/>
      </xdr:nvPicPr>
      <xdr:blipFill>
        <a:blip r:embed="rId918"/>
        <a:stretch/>
      </xdr:blipFill>
      <xdr:spPr>
        <a:xfrm>
          <a:off x="77825520" y="88925400"/>
          <a:ext cx="2333160" cy="1466640"/>
        </a:xfrm>
        <a:prstGeom prst="rect">
          <a:avLst/>
        </a:prstGeom>
        <a:noFill/>
        <a:ln w="0">
          <a:noFill/>
        </a:ln>
      </xdr:spPr>
    </xdr:pic>
    <xdr:clientData/>
  </xdr:twoCellAnchor>
  <xdr:twoCellAnchor editAs="oneCell">
    <xdr:from>
      <xdr:col>77</xdr:col>
      <xdr:colOff>0</xdr:colOff>
      <xdr:row>115</xdr:row>
      <xdr:rowOff>0</xdr:rowOff>
    </xdr:from>
    <xdr:to>
      <xdr:col>78</xdr:col>
      <xdr:colOff>175320</xdr:colOff>
      <xdr:row>115</xdr:row>
      <xdr:rowOff>1514160</xdr:rowOff>
    </xdr:to>
    <xdr:pic>
      <xdr:nvPicPr>
        <xdr:cNvPr id="918" name="image969.jpg" descr=""/>
        <xdr:cNvPicPr/>
      </xdr:nvPicPr>
      <xdr:blipFill>
        <a:blip r:embed="rId919"/>
        <a:stretch/>
      </xdr:blipFill>
      <xdr:spPr>
        <a:xfrm>
          <a:off x="79992720" y="88925400"/>
          <a:ext cx="2342880" cy="1514160"/>
        </a:xfrm>
        <a:prstGeom prst="rect">
          <a:avLst/>
        </a:prstGeom>
        <a:noFill/>
        <a:ln w="0">
          <a:noFill/>
        </a:ln>
      </xdr:spPr>
    </xdr:pic>
    <xdr:clientData/>
  </xdr:twoCellAnchor>
  <xdr:twoCellAnchor editAs="oneCell">
    <xdr:from>
      <xdr:col>78</xdr:col>
      <xdr:colOff>0</xdr:colOff>
      <xdr:row>115</xdr:row>
      <xdr:rowOff>0</xdr:rowOff>
    </xdr:from>
    <xdr:to>
      <xdr:col>79</xdr:col>
      <xdr:colOff>175680</xdr:colOff>
      <xdr:row>115</xdr:row>
      <xdr:rowOff>1447560</xdr:rowOff>
    </xdr:to>
    <xdr:pic>
      <xdr:nvPicPr>
        <xdr:cNvPr id="919" name="image923.jpg" descr=""/>
        <xdr:cNvPicPr/>
      </xdr:nvPicPr>
      <xdr:blipFill>
        <a:blip r:embed="rId920"/>
        <a:stretch/>
      </xdr:blipFill>
      <xdr:spPr>
        <a:xfrm>
          <a:off x="82160280" y="88925400"/>
          <a:ext cx="2342880" cy="1447560"/>
        </a:xfrm>
        <a:prstGeom prst="rect">
          <a:avLst/>
        </a:prstGeom>
        <a:noFill/>
        <a:ln w="0">
          <a:noFill/>
        </a:ln>
      </xdr:spPr>
    </xdr:pic>
    <xdr:clientData/>
  </xdr:twoCellAnchor>
  <xdr:twoCellAnchor editAs="oneCell">
    <xdr:from>
      <xdr:col>79</xdr:col>
      <xdr:colOff>0</xdr:colOff>
      <xdr:row>115</xdr:row>
      <xdr:rowOff>0</xdr:rowOff>
    </xdr:from>
    <xdr:to>
      <xdr:col>80</xdr:col>
      <xdr:colOff>175680</xdr:colOff>
      <xdr:row>115</xdr:row>
      <xdr:rowOff>1466640</xdr:rowOff>
    </xdr:to>
    <xdr:pic>
      <xdr:nvPicPr>
        <xdr:cNvPr id="920" name="image1011.jpg" descr=""/>
        <xdr:cNvPicPr/>
      </xdr:nvPicPr>
      <xdr:blipFill>
        <a:blip r:embed="rId921"/>
        <a:stretch/>
      </xdr:blipFill>
      <xdr:spPr>
        <a:xfrm>
          <a:off x="84327480" y="88925400"/>
          <a:ext cx="2342880" cy="1466640"/>
        </a:xfrm>
        <a:prstGeom prst="rect">
          <a:avLst/>
        </a:prstGeom>
        <a:noFill/>
        <a:ln w="0">
          <a:noFill/>
        </a:ln>
      </xdr:spPr>
    </xdr:pic>
    <xdr:clientData/>
  </xdr:twoCellAnchor>
  <xdr:twoCellAnchor editAs="oneCell">
    <xdr:from>
      <xdr:col>72</xdr:col>
      <xdr:colOff>0</xdr:colOff>
      <xdr:row>116</xdr:row>
      <xdr:rowOff>0</xdr:rowOff>
    </xdr:from>
    <xdr:to>
      <xdr:col>72</xdr:col>
      <xdr:colOff>1952280</xdr:colOff>
      <xdr:row>116</xdr:row>
      <xdr:rowOff>1485720</xdr:rowOff>
    </xdr:to>
    <xdr:pic>
      <xdr:nvPicPr>
        <xdr:cNvPr id="921" name="image938.png" descr=""/>
        <xdr:cNvPicPr/>
      </xdr:nvPicPr>
      <xdr:blipFill>
        <a:blip r:embed="rId922"/>
        <a:stretch/>
      </xdr:blipFill>
      <xdr:spPr>
        <a:xfrm>
          <a:off x="69156720" y="90668520"/>
          <a:ext cx="1952280" cy="1485720"/>
        </a:xfrm>
        <a:prstGeom prst="rect">
          <a:avLst/>
        </a:prstGeom>
        <a:noFill/>
        <a:ln w="0">
          <a:noFill/>
        </a:ln>
      </xdr:spPr>
    </xdr:pic>
    <xdr:clientData/>
  </xdr:twoCellAnchor>
  <xdr:twoCellAnchor editAs="oneCell">
    <xdr:from>
      <xdr:col>73</xdr:col>
      <xdr:colOff>0</xdr:colOff>
      <xdr:row>116</xdr:row>
      <xdr:rowOff>0</xdr:rowOff>
    </xdr:from>
    <xdr:to>
      <xdr:col>73</xdr:col>
      <xdr:colOff>1952280</xdr:colOff>
      <xdr:row>116</xdr:row>
      <xdr:rowOff>1485720</xdr:rowOff>
    </xdr:to>
    <xdr:pic>
      <xdr:nvPicPr>
        <xdr:cNvPr id="922" name="image882.png" descr=""/>
        <xdr:cNvPicPr/>
      </xdr:nvPicPr>
      <xdr:blipFill>
        <a:blip r:embed="rId923"/>
        <a:stretch/>
      </xdr:blipFill>
      <xdr:spPr>
        <a:xfrm>
          <a:off x="71323920" y="90668520"/>
          <a:ext cx="1952280" cy="1485720"/>
        </a:xfrm>
        <a:prstGeom prst="rect">
          <a:avLst/>
        </a:prstGeom>
        <a:noFill/>
        <a:ln w="0">
          <a:noFill/>
        </a:ln>
      </xdr:spPr>
    </xdr:pic>
    <xdr:clientData/>
  </xdr:twoCellAnchor>
  <xdr:twoCellAnchor editAs="oneCell">
    <xdr:from>
      <xdr:col>74</xdr:col>
      <xdr:colOff>0</xdr:colOff>
      <xdr:row>116</xdr:row>
      <xdr:rowOff>0</xdr:rowOff>
    </xdr:from>
    <xdr:to>
      <xdr:col>74</xdr:col>
      <xdr:colOff>1952280</xdr:colOff>
      <xdr:row>116</xdr:row>
      <xdr:rowOff>1485720</xdr:rowOff>
    </xdr:to>
    <xdr:pic>
      <xdr:nvPicPr>
        <xdr:cNvPr id="923" name="image927.png" descr=""/>
        <xdr:cNvPicPr/>
      </xdr:nvPicPr>
      <xdr:blipFill>
        <a:blip r:embed="rId924"/>
        <a:stretch/>
      </xdr:blipFill>
      <xdr:spPr>
        <a:xfrm>
          <a:off x="73491120" y="90668520"/>
          <a:ext cx="1952280" cy="1485720"/>
        </a:xfrm>
        <a:prstGeom prst="rect">
          <a:avLst/>
        </a:prstGeom>
        <a:noFill/>
        <a:ln w="0">
          <a:noFill/>
        </a:ln>
      </xdr:spPr>
    </xdr:pic>
    <xdr:clientData/>
  </xdr:twoCellAnchor>
  <xdr:twoCellAnchor editAs="oneCell">
    <xdr:from>
      <xdr:col>75</xdr:col>
      <xdr:colOff>0</xdr:colOff>
      <xdr:row>116</xdr:row>
      <xdr:rowOff>0</xdr:rowOff>
    </xdr:from>
    <xdr:to>
      <xdr:col>75</xdr:col>
      <xdr:colOff>1952280</xdr:colOff>
      <xdr:row>116</xdr:row>
      <xdr:rowOff>1485720</xdr:rowOff>
    </xdr:to>
    <xdr:pic>
      <xdr:nvPicPr>
        <xdr:cNvPr id="924" name="image887.png" descr=""/>
        <xdr:cNvPicPr/>
      </xdr:nvPicPr>
      <xdr:blipFill>
        <a:blip r:embed="rId925"/>
        <a:stretch/>
      </xdr:blipFill>
      <xdr:spPr>
        <a:xfrm>
          <a:off x="75658320" y="90668520"/>
          <a:ext cx="1952280" cy="1485720"/>
        </a:xfrm>
        <a:prstGeom prst="rect">
          <a:avLst/>
        </a:prstGeom>
        <a:noFill/>
        <a:ln w="0">
          <a:noFill/>
        </a:ln>
      </xdr:spPr>
    </xdr:pic>
    <xdr:clientData/>
  </xdr:twoCellAnchor>
  <xdr:twoCellAnchor editAs="oneCell">
    <xdr:from>
      <xdr:col>76</xdr:col>
      <xdr:colOff>0</xdr:colOff>
      <xdr:row>116</xdr:row>
      <xdr:rowOff>0</xdr:rowOff>
    </xdr:from>
    <xdr:to>
      <xdr:col>76</xdr:col>
      <xdr:colOff>1952280</xdr:colOff>
      <xdr:row>116</xdr:row>
      <xdr:rowOff>1485720</xdr:rowOff>
    </xdr:to>
    <xdr:pic>
      <xdr:nvPicPr>
        <xdr:cNvPr id="925" name="image949.png" descr=""/>
        <xdr:cNvPicPr/>
      </xdr:nvPicPr>
      <xdr:blipFill>
        <a:blip r:embed="rId926"/>
        <a:stretch/>
      </xdr:blipFill>
      <xdr:spPr>
        <a:xfrm>
          <a:off x="77825520" y="90668520"/>
          <a:ext cx="1952280" cy="1485720"/>
        </a:xfrm>
        <a:prstGeom prst="rect">
          <a:avLst/>
        </a:prstGeom>
        <a:noFill/>
        <a:ln w="0">
          <a:noFill/>
        </a:ln>
      </xdr:spPr>
    </xdr:pic>
    <xdr:clientData/>
  </xdr:twoCellAnchor>
  <xdr:twoCellAnchor editAs="oneCell">
    <xdr:from>
      <xdr:col>77</xdr:col>
      <xdr:colOff>0</xdr:colOff>
      <xdr:row>116</xdr:row>
      <xdr:rowOff>0</xdr:rowOff>
    </xdr:from>
    <xdr:to>
      <xdr:col>77</xdr:col>
      <xdr:colOff>1952280</xdr:colOff>
      <xdr:row>116</xdr:row>
      <xdr:rowOff>1485720</xdr:rowOff>
    </xdr:to>
    <xdr:pic>
      <xdr:nvPicPr>
        <xdr:cNvPr id="926" name="image888.png" descr=""/>
        <xdr:cNvPicPr/>
      </xdr:nvPicPr>
      <xdr:blipFill>
        <a:blip r:embed="rId927"/>
        <a:stretch/>
      </xdr:blipFill>
      <xdr:spPr>
        <a:xfrm>
          <a:off x="79992720" y="90668520"/>
          <a:ext cx="1952280" cy="1485720"/>
        </a:xfrm>
        <a:prstGeom prst="rect">
          <a:avLst/>
        </a:prstGeom>
        <a:noFill/>
        <a:ln w="0">
          <a:noFill/>
        </a:ln>
      </xdr:spPr>
    </xdr:pic>
    <xdr:clientData/>
  </xdr:twoCellAnchor>
  <xdr:twoCellAnchor editAs="oneCell">
    <xdr:from>
      <xdr:col>78</xdr:col>
      <xdr:colOff>0</xdr:colOff>
      <xdr:row>116</xdr:row>
      <xdr:rowOff>0</xdr:rowOff>
    </xdr:from>
    <xdr:to>
      <xdr:col>78</xdr:col>
      <xdr:colOff>1952280</xdr:colOff>
      <xdr:row>116</xdr:row>
      <xdr:rowOff>1485720</xdr:rowOff>
    </xdr:to>
    <xdr:pic>
      <xdr:nvPicPr>
        <xdr:cNvPr id="927" name="image890.png" descr=""/>
        <xdr:cNvPicPr/>
      </xdr:nvPicPr>
      <xdr:blipFill>
        <a:blip r:embed="rId928"/>
        <a:stretch/>
      </xdr:blipFill>
      <xdr:spPr>
        <a:xfrm>
          <a:off x="82160280" y="90668520"/>
          <a:ext cx="1952280" cy="1485720"/>
        </a:xfrm>
        <a:prstGeom prst="rect">
          <a:avLst/>
        </a:prstGeom>
        <a:noFill/>
        <a:ln w="0">
          <a:noFill/>
        </a:ln>
      </xdr:spPr>
    </xdr:pic>
    <xdr:clientData/>
  </xdr:twoCellAnchor>
  <xdr:twoCellAnchor editAs="oneCell">
    <xdr:from>
      <xdr:col>79</xdr:col>
      <xdr:colOff>0</xdr:colOff>
      <xdr:row>116</xdr:row>
      <xdr:rowOff>0</xdr:rowOff>
    </xdr:from>
    <xdr:to>
      <xdr:col>79</xdr:col>
      <xdr:colOff>1952280</xdr:colOff>
      <xdr:row>116</xdr:row>
      <xdr:rowOff>1485720</xdr:rowOff>
    </xdr:to>
    <xdr:pic>
      <xdr:nvPicPr>
        <xdr:cNvPr id="928" name="image934.png" descr=""/>
        <xdr:cNvPicPr/>
      </xdr:nvPicPr>
      <xdr:blipFill>
        <a:blip r:embed="rId929"/>
        <a:stretch/>
      </xdr:blipFill>
      <xdr:spPr>
        <a:xfrm>
          <a:off x="84327480" y="90668520"/>
          <a:ext cx="1952280" cy="1485720"/>
        </a:xfrm>
        <a:prstGeom prst="rect">
          <a:avLst/>
        </a:prstGeom>
        <a:noFill/>
        <a:ln w="0">
          <a:noFill/>
        </a:ln>
      </xdr:spPr>
    </xdr:pic>
    <xdr:clientData/>
  </xdr:twoCellAnchor>
  <xdr:twoCellAnchor editAs="oneCell">
    <xdr:from>
      <xdr:col>72</xdr:col>
      <xdr:colOff>0</xdr:colOff>
      <xdr:row>117</xdr:row>
      <xdr:rowOff>0</xdr:rowOff>
    </xdr:from>
    <xdr:to>
      <xdr:col>72</xdr:col>
      <xdr:colOff>504360</xdr:colOff>
      <xdr:row>117</xdr:row>
      <xdr:rowOff>199800</xdr:rowOff>
    </xdr:to>
    <xdr:pic>
      <xdr:nvPicPr>
        <xdr:cNvPr id="929" name="image933.png" descr=""/>
        <xdr:cNvPicPr/>
      </xdr:nvPicPr>
      <xdr:blipFill>
        <a:blip r:embed="rId930"/>
        <a:stretch/>
      </xdr:blipFill>
      <xdr:spPr>
        <a:xfrm>
          <a:off x="69156720" y="92154240"/>
          <a:ext cx="504360" cy="199800"/>
        </a:xfrm>
        <a:prstGeom prst="rect">
          <a:avLst/>
        </a:prstGeom>
        <a:noFill/>
        <a:ln w="0">
          <a:noFill/>
        </a:ln>
      </xdr:spPr>
    </xdr:pic>
    <xdr:clientData/>
  </xdr:twoCellAnchor>
  <xdr:twoCellAnchor editAs="oneCell">
    <xdr:from>
      <xdr:col>73</xdr:col>
      <xdr:colOff>0</xdr:colOff>
      <xdr:row>117</xdr:row>
      <xdr:rowOff>0</xdr:rowOff>
    </xdr:from>
    <xdr:to>
      <xdr:col>73</xdr:col>
      <xdr:colOff>504360</xdr:colOff>
      <xdr:row>117</xdr:row>
      <xdr:rowOff>199800</xdr:rowOff>
    </xdr:to>
    <xdr:pic>
      <xdr:nvPicPr>
        <xdr:cNvPr id="930" name="image940.png" descr=""/>
        <xdr:cNvPicPr/>
      </xdr:nvPicPr>
      <xdr:blipFill>
        <a:blip r:embed="rId931"/>
        <a:stretch/>
      </xdr:blipFill>
      <xdr:spPr>
        <a:xfrm>
          <a:off x="71323920" y="92154240"/>
          <a:ext cx="504360" cy="199800"/>
        </a:xfrm>
        <a:prstGeom prst="rect">
          <a:avLst/>
        </a:prstGeom>
        <a:noFill/>
        <a:ln w="0">
          <a:noFill/>
        </a:ln>
      </xdr:spPr>
    </xdr:pic>
    <xdr:clientData/>
  </xdr:twoCellAnchor>
  <xdr:twoCellAnchor editAs="oneCell">
    <xdr:from>
      <xdr:col>74</xdr:col>
      <xdr:colOff>0</xdr:colOff>
      <xdr:row>117</xdr:row>
      <xdr:rowOff>0</xdr:rowOff>
    </xdr:from>
    <xdr:to>
      <xdr:col>74</xdr:col>
      <xdr:colOff>504360</xdr:colOff>
      <xdr:row>117</xdr:row>
      <xdr:rowOff>199800</xdr:rowOff>
    </xdr:to>
    <xdr:pic>
      <xdr:nvPicPr>
        <xdr:cNvPr id="931" name="image982.png" descr=""/>
        <xdr:cNvPicPr/>
      </xdr:nvPicPr>
      <xdr:blipFill>
        <a:blip r:embed="rId932"/>
        <a:stretch/>
      </xdr:blipFill>
      <xdr:spPr>
        <a:xfrm>
          <a:off x="73491120" y="92154240"/>
          <a:ext cx="504360" cy="199800"/>
        </a:xfrm>
        <a:prstGeom prst="rect">
          <a:avLst/>
        </a:prstGeom>
        <a:noFill/>
        <a:ln w="0">
          <a:noFill/>
        </a:ln>
      </xdr:spPr>
    </xdr:pic>
    <xdr:clientData/>
  </xdr:twoCellAnchor>
  <xdr:twoCellAnchor editAs="oneCell">
    <xdr:from>
      <xdr:col>75</xdr:col>
      <xdr:colOff>0</xdr:colOff>
      <xdr:row>117</xdr:row>
      <xdr:rowOff>0</xdr:rowOff>
    </xdr:from>
    <xdr:to>
      <xdr:col>75</xdr:col>
      <xdr:colOff>504360</xdr:colOff>
      <xdr:row>117</xdr:row>
      <xdr:rowOff>199800</xdr:rowOff>
    </xdr:to>
    <xdr:pic>
      <xdr:nvPicPr>
        <xdr:cNvPr id="932" name="image1008.png" descr=""/>
        <xdr:cNvPicPr/>
      </xdr:nvPicPr>
      <xdr:blipFill>
        <a:blip r:embed="rId933"/>
        <a:stretch/>
      </xdr:blipFill>
      <xdr:spPr>
        <a:xfrm>
          <a:off x="75658320" y="92154240"/>
          <a:ext cx="504360" cy="199800"/>
        </a:xfrm>
        <a:prstGeom prst="rect">
          <a:avLst/>
        </a:prstGeom>
        <a:noFill/>
        <a:ln w="0">
          <a:noFill/>
        </a:ln>
      </xdr:spPr>
    </xdr:pic>
    <xdr:clientData/>
  </xdr:twoCellAnchor>
  <xdr:twoCellAnchor editAs="oneCell">
    <xdr:from>
      <xdr:col>76</xdr:col>
      <xdr:colOff>0</xdr:colOff>
      <xdr:row>117</xdr:row>
      <xdr:rowOff>0</xdr:rowOff>
    </xdr:from>
    <xdr:to>
      <xdr:col>76</xdr:col>
      <xdr:colOff>504360</xdr:colOff>
      <xdr:row>117</xdr:row>
      <xdr:rowOff>199800</xdr:rowOff>
    </xdr:to>
    <xdr:pic>
      <xdr:nvPicPr>
        <xdr:cNvPr id="933" name="image964.png" descr=""/>
        <xdr:cNvPicPr/>
      </xdr:nvPicPr>
      <xdr:blipFill>
        <a:blip r:embed="rId934"/>
        <a:stretch/>
      </xdr:blipFill>
      <xdr:spPr>
        <a:xfrm>
          <a:off x="77825520" y="92154240"/>
          <a:ext cx="504360" cy="199800"/>
        </a:xfrm>
        <a:prstGeom prst="rect">
          <a:avLst/>
        </a:prstGeom>
        <a:noFill/>
        <a:ln w="0">
          <a:noFill/>
        </a:ln>
      </xdr:spPr>
    </xdr:pic>
    <xdr:clientData/>
  </xdr:twoCellAnchor>
  <xdr:twoCellAnchor editAs="oneCell">
    <xdr:from>
      <xdr:col>77</xdr:col>
      <xdr:colOff>0</xdr:colOff>
      <xdr:row>117</xdr:row>
      <xdr:rowOff>0</xdr:rowOff>
    </xdr:from>
    <xdr:to>
      <xdr:col>77</xdr:col>
      <xdr:colOff>504360</xdr:colOff>
      <xdr:row>117</xdr:row>
      <xdr:rowOff>199800</xdr:rowOff>
    </xdr:to>
    <xdr:pic>
      <xdr:nvPicPr>
        <xdr:cNvPr id="934" name="image892.png" descr=""/>
        <xdr:cNvPicPr/>
      </xdr:nvPicPr>
      <xdr:blipFill>
        <a:blip r:embed="rId935"/>
        <a:stretch/>
      </xdr:blipFill>
      <xdr:spPr>
        <a:xfrm>
          <a:off x="79992720" y="92154240"/>
          <a:ext cx="504360" cy="199800"/>
        </a:xfrm>
        <a:prstGeom prst="rect">
          <a:avLst/>
        </a:prstGeom>
        <a:noFill/>
        <a:ln w="0">
          <a:noFill/>
        </a:ln>
      </xdr:spPr>
    </xdr:pic>
    <xdr:clientData/>
  </xdr:twoCellAnchor>
  <xdr:twoCellAnchor editAs="oneCell">
    <xdr:from>
      <xdr:col>78</xdr:col>
      <xdr:colOff>0</xdr:colOff>
      <xdr:row>117</xdr:row>
      <xdr:rowOff>0</xdr:rowOff>
    </xdr:from>
    <xdr:to>
      <xdr:col>78</xdr:col>
      <xdr:colOff>504360</xdr:colOff>
      <xdr:row>117</xdr:row>
      <xdr:rowOff>199800</xdr:rowOff>
    </xdr:to>
    <xdr:pic>
      <xdr:nvPicPr>
        <xdr:cNvPr id="935" name="image936.png" descr=""/>
        <xdr:cNvPicPr/>
      </xdr:nvPicPr>
      <xdr:blipFill>
        <a:blip r:embed="rId936"/>
        <a:stretch/>
      </xdr:blipFill>
      <xdr:spPr>
        <a:xfrm>
          <a:off x="82160280" y="92154240"/>
          <a:ext cx="504360" cy="199800"/>
        </a:xfrm>
        <a:prstGeom prst="rect">
          <a:avLst/>
        </a:prstGeom>
        <a:noFill/>
        <a:ln w="0">
          <a:noFill/>
        </a:ln>
      </xdr:spPr>
    </xdr:pic>
    <xdr:clientData/>
  </xdr:twoCellAnchor>
  <xdr:twoCellAnchor editAs="oneCell">
    <xdr:from>
      <xdr:col>79</xdr:col>
      <xdr:colOff>0</xdr:colOff>
      <xdr:row>117</xdr:row>
      <xdr:rowOff>0</xdr:rowOff>
    </xdr:from>
    <xdr:to>
      <xdr:col>79</xdr:col>
      <xdr:colOff>504360</xdr:colOff>
      <xdr:row>117</xdr:row>
      <xdr:rowOff>199800</xdr:rowOff>
    </xdr:to>
    <xdr:pic>
      <xdr:nvPicPr>
        <xdr:cNvPr id="936" name="image901.png" descr=""/>
        <xdr:cNvPicPr/>
      </xdr:nvPicPr>
      <xdr:blipFill>
        <a:blip r:embed="rId937"/>
        <a:stretch/>
      </xdr:blipFill>
      <xdr:spPr>
        <a:xfrm>
          <a:off x="84327480" y="92154240"/>
          <a:ext cx="504360" cy="199800"/>
        </a:xfrm>
        <a:prstGeom prst="rect">
          <a:avLst/>
        </a:prstGeom>
        <a:noFill/>
        <a:ln w="0">
          <a:noFill/>
        </a:ln>
      </xdr:spPr>
    </xdr:pic>
    <xdr:clientData/>
  </xdr:twoCellAnchor>
  <xdr:twoCellAnchor editAs="oneCell">
    <xdr:from>
      <xdr:col>72</xdr:col>
      <xdr:colOff>0</xdr:colOff>
      <xdr:row>118</xdr:row>
      <xdr:rowOff>0</xdr:rowOff>
    </xdr:from>
    <xdr:to>
      <xdr:col>73</xdr:col>
      <xdr:colOff>175680</xdr:colOff>
      <xdr:row>118</xdr:row>
      <xdr:rowOff>1361880</xdr:rowOff>
    </xdr:to>
    <xdr:pic>
      <xdr:nvPicPr>
        <xdr:cNvPr id="937" name="image896.png" descr=""/>
        <xdr:cNvPicPr/>
      </xdr:nvPicPr>
      <xdr:blipFill>
        <a:blip r:embed="rId938"/>
        <a:stretch/>
      </xdr:blipFill>
      <xdr:spPr>
        <a:xfrm>
          <a:off x="69156720" y="92440080"/>
          <a:ext cx="2342880" cy="1361880"/>
        </a:xfrm>
        <a:prstGeom prst="rect">
          <a:avLst/>
        </a:prstGeom>
        <a:noFill/>
        <a:ln w="0">
          <a:noFill/>
        </a:ln>
      </xdr:spPr>
    </xdr:pic>
    <xdr:clientData/>
  </xdr:twoCellAnchor>
  <xdr:twoCellAnchor editAs="oneCell">
    <xdr:from>
      <xdr:col>73</xdr:col>
      <xdr:colOff>0</xdr:colOff>
      <xdr:row>118</xdr:row>
      <xdr:rowOff>0</xdr:rowOff>
    </xdr:from>
    <xdr:to>
      <xdr:col>74</xdr:col>
      <xdr:colOff>175680</xdr:colOff>
      <xdr:row>118</xdr:row>
      <xdr:rowOff>1361880</xdr:rowOff>
    </xdr:to>
    <xdr:pic>
      <xdr:nvPicPr>
        <xdr:cNvPr id="938" name="image914.png" descr=""/>
        <xdr:cNvPicPr/>
      </xdr:nvPicPr>
      <xdr:blipFill>
        <a:blip r:embed="rId939"/>
        <a:stretch/>
      </xdr:blipFill>
      <xdr:spPr>
        <a:xfrm>
          <a:off x="71323920" y="92440080"/>
          <a:ext cx="2342880" cy="1361880"/>
        </a:xfrm>
        <a:prstGeom prst="rect">
          <a:avLst/>
        </a:prstGeom>
        <a:noFill/>
        <a:ln w="0">
          <a:noFill/>
        </a:ln>
      </xdr:spPr>
    </xdr:pic>
    <xdr:clientData/>
  </xdr:twoCellAnchor>
  <xdr:twoCellAnchor editAs="oneCell">
    <xdr:from>
      <xdr:col>74</xdr:col>
      <xdr:colOff>0</xdr:colOff>
      <xdr:row>118</xdr:row>
      <xdr:rowOff>0</xdr:rowOff>
    </xdr:from>
    <xdr:to>
      <xdr:col>75</xdr:col>
      <xdr:colOff>175680</xdr:colOff>
      <xdr:row>118</xdr:row>
      <xdr:rowOff>1361880</xdr:rowOff>
    </xdr:to>
    <xdr:pic>
      <xdr:nvPicPr>
        <xdr:cNvPr id="939" name="image910.png" descr=""/>
        <xdr:cNvPicPr/>
      </xdr:nvPicPr>
      <xdr:blipFill>
        <a:blip r:embed="rId940"/>
        <a:stretch/>
      </xdr:blipFill>
      <xdr:spPr>
        <a:xfrm>
          <a:off x="73491120" y="92440080"/>
          <a:ext cx="2342880" cy="1361880"/>
        </a:xfrm>
        <a:prstGeom prst="rect">
          <a:avLst/>
        </a:prstGeom>
        <a:noFill/>
        <a:ln w="0">
          <a:noFill/>
        </a:ln>
      </xdr:spPr>
    </xdr:pic>
    <xdr:clientData/>
  </xdr:twoCellAnchor>
  <xdr:twoCellAnchor editAs="oneCell">
    <xdr:from>
      <xdr:col>75</xdr:col>
      <xdr:colOff>0</xdr:colOff>
      <xdr:row>118</xdr:row>
      <xdr:rowOff>0</xdr:rowOff>
    </xdr:from>
    <xdr:to>
      <xdr:col>76</xdr:col>
      <xdr:colOff>175680</xdr:colOff>
      <xdr:row>118</xdr:row>
      <xdr:rowOff>1361880</xdr:rowOff>
    </xdr:to>
    <xdr:pic>
      <xdr:nvPicPr>
        <xdr:cNvPr id="940" name="image948.png" descr=""/>
        <xdr:cNvPicPr/>
      </xdr:nvPicPr>
      <xdr:blipFill>
        <a:blip r:embed="rId941"/>
        <a:stretch/>
      </xdr:blipFill>
      <xdr:spPr>
        <a:xfrm>
          <a:off x="75658320" y="92440080"/>
          <a:ext cx="2342880" cy="1361880"/>
        </a:xfrm>
        <a:prstGeom prst="rect">
          <a:avLst/>
        </a:prstGeom>
        <a:noFill/>
        <a:ln w="0">
          <a:noFill/>
        </a:ln>
      </xdr:spPr>
    </xdr:pic>
    <xdr:clientData/>
  </xdr:twoCellAnchor>
  <xdr:twoCellAnchor editAs="oneCell">
    <xdr:from>
      <xdr:col>76</xdr:col>
      <xdr:colOff>0</xdr:colOff>
      <xdr:row>118</xdr:row>
      <xdr:rowOff>0</xdr:rowOff>
    </xdr:from>
    <xdr:to>
      <xdr:col>77</xdr:col>
      <xdr:colOff>175680</xdr:colOff>
      <xdr:row>118</xdr:row>
      <xdr:rowOff>1361880</xdr:rowOff>
    </xdr:to>
    <xdr:pic>
      <xdr:nvPicPr>
        <xdr:cNvPr id="941" name="image904.png" descr=""/>
        <xdr:cNvPicPr/>
      </xdr:nvPicPr>
      <xdr:blipFill>
        <a:blip r:embed="rId942"/>
        <a:stretch/>
      </xdr:blipFill>
      <xdr:spPr>
        <a:xfrm>
          <a:off x="77825520" y="92440080"/>
          <a:ext cx="2342880" cy="1361880"/>
        </a:xfrm>
        <a:prstGeom prst="rect">
          <a:avLst/>
        </a:prstGeom>
        <a:noFill/>
        <a:ln w="0">
          <a:noFill/>
        </a:ln>
      </xdr:spPr>
    </xdr:pic>
    <xdr:clientData/>
  </xdr:twoCellAnchor>
  <xdr:twoCellAnchor editAs="oneCell">
    <xdr:from>
      <xdr:col>77</xdr:col>
      <xdr:colOff>0</xdr:colOff>
      <xdr:row>118</xdr:row>
      <xdr:rowOff>0</xdr:rowOff>
    </xdr:from>
    <xdr:to>
      <xdr:col>78</xdr:col>
      <xdr:colOff>175320</xdr:colOff>
      <xdr:row>118</xdr:row>
      <xdr:rowOff>1361880</xdr:rowOff>
    </xdr:to>
    <xdr:pic>
      <xdr:nvPicPr>
        <xdr:cNvPr id="942" name="image899.png" descr=""/>
        <xdr:cNvPicPr/>
      </xdr:nvPicPr>
      <xdr:blipFill>
        <a:blip r:embed="rId943"/>
        <a:stretch/>
      </xdr:blipFill>
      <xdr:spPr>
        <a:xfrm>
          <a:off x="79992720" y="92440080"/>
          <a:ext cx="2342880" cy="1361880"/>
        </a:xfrm>
        <a:prstGeom prst="rect">
          <a:avLst/>
        </a:prstGeom>
        <a:noFill/>
        <a:ln w="0">
          <a:noFill/>
        </a:ln>
      </xdr:spPr>
    </xdr:pic>
    <xdr:clientData/>
  </xdr:twoCellAnchor>
  <xdr:twoCellAnchor editAs="oneCell">
    <xdr:from>
      <xdr:col>78</xdr:col>
      <xdr:colOff>0</xdr:colOff>
      <xdr:row>118</xdr:row>
      <xdr:rowOff>0</xdr:rowOff>
    </xdr:from>
    <xdr:to>
      <xdr:col>79</xdr:col>
      <xdr:colOff>175680</xdr:colOff>
      <xdr:row>118</xdr:row>
      <xdr:rowOff>1361880</xdr:rowOff>
    </xdr:to>
    <xdr:pic>
      <xdr:nvPicPr>
        <xdr:cNvPr id="943" name="image905.png" descr=""/>
        <xdr:cNvPicPr/>
      </xdr:nvPicPr>
      <xdr:blipFill>
        <a:blip r:embed="rId944"/>
        <a:stretch/>
      </xdr:blipFill>
      <xdr:spPr>
        <a:xfrm>
          <a:off x="82160280" y="92440080"/>
          <a:ext cx="2342880" cy="1361880"/>
        </a:xfrm>
        <a:prstGeom prst="rect">
          <a:avLst/>
        </a:prstGeom>
        <a:noFill/>
        <a:ln w="0">
          <a:noFill/>
        </a:ln>
      </xdr:spPr>
    </xdr:pic>
    <xdr:clientData/>
  </xdr:twoCellAnchor>
  <xdr:twoCellAnchor editAs="oneCell">
    <xdr:from>
      <xdr:col>79</xdr:col>
      <xdr:colOff>0</xdr:colOff>
      <xdr:row>118</xdr:row>
      <xdr:rowOff>0</xdr:rowOff>
    </xdr:from>
    <xdr:to>
      <xdr:col>80</xdr:col>
      <xdr:colOff>175680</xdr:colOff>
      <xdr:row>118</xdr:row>
      <xdr:rowOff>1361880</xdr:rowOff>
    </xdr:to>
    <xdr:pic>
      <xdr:nvPicPr>
        <xdr:cNvPr id="944" name="image903.png" descr=""/>
        <xdr:cNvPicPr/>
      </xdr:nvPicPr>
      <xdr:blipFill>
        <a:blip r:embed="rId945"/>
        <a:stretch/>
      </xdr:blipFill>
      <xdr:spPr>
        <a:xfrm>
          <a:off x="84327480" y="92440080"/>
          <a:ext cx="2342880" cy="1361880"/>
        </a:xfrm>
        <a:prstGeom prst="rect">
          <a:avLst/>
        </a:prstGeom>
        <a:noFill/>
        <a:ln w="0">
          <a:noFill/>
        </a:ln>
      </xdr:spPr>
    </xdr:pic>
    <xdr:clientData/>
  </xdr:twoCellAnchor>
  <xdr:twoCellAnchor editAs="oneCell">
    <xdr:from>
      <xdr:col>72</xdr:col>
      <xdr:colOff>0</xdr:colOff>
      <xdr:row>119</xdr:row>
      <xdr:rowOff>0</xdr:rowOff>
    </xdr:from>
    <xdr:to>
      <xdr:col>73</xdr:col>
      <xdr:colOff>175680</xdr:colOff>
      <xdr:row>119</xdr:row>
      <xdr:rowOff>847440</xdr:rowOff>
    </xdr:to>
    <xdr:pic>
      <xdr:nvPicPr>
        <xdr:cNvPr id="945" name="image908.png" descr=""/>
        <xdr:cNvPicPr/>
      </xdr:nvPicPr>
      <xdr:blipFill>
        <a:blip r:embed="rId946"/>
        <a:stretch/>
      </xdr:blipFill>
      <xdr:spPr>
        <a:xfrm>
          <a:off x="69156720" y="94078440"/>
          <a:ext cx="2342880" cy="847440"/>
        </a:xfrm>
        <a:prstGeom prst="rect">
          <a:avLst/>
        </a:prstGeom>
        <a:noFill/>
        <a:ln w="0">
          <a:noFill/>
        </a:ln>
      </xdr:spPr>
    </xdr:pic>
    <xdr:clientData/>
  </xdr:twoCellAnchor>
  <xdr:twoCellAnchor editAs="oneCell">
    <xdr:from>
      <xdr:col>73</xdr:col>
      <xdr:colOff>0</xdr:colOff>
      <xdr:row>119</xdr:row>
      <xdr:rowOff>0</xdr:rowOff>
    </xdr:from>
    <xdr:to>
      <xdr:col>74</xdr:col>
      <xdr:colOff>175680</xdr:colOff>
      <xdr:row>119</xdr:row>
      <xdr:rowOff>847440</xdr:rowOff>
    </xdr:to>
    <xdr:pic>
      <xdr:nvPicPr>
        <xdr:cNvPr id="946" name="image956.png" descr=""/>
        <xdr:cNvPicPr/>
      </xdr:nvPicPr>
      <xdr:blipFill>
        <a:blip r:embed="rId947"/>
        <a:stretch/>
      </xdr:blipFill>
      <xdr:spPr>
        <a:xfrm>
          <a:off x="71323920" y="94078440"/>
          <a:ext cx="2342880" cy="847440"/>
        </a:xfrm>
        <a:prstGeom prst="rect">
          <a:avLst/>
        </a:prstGeom>
        <a:noFill/>
        <a:ln w="0">
          <a:noFill/>
        </a:ln>
      </xdr:spPr>
    </xdr:pic>
    <xdr:clientData/>
  </xdr:twoCellAnchor>
  <xdr:twoCellAnchor editAs="oneCell">
    <xdr:from>
      <xdr:col>74</xdr:col>
      <xdr:colOff>0</xdr:colOff>
      <xdr:row>119</xdr:row>
      <xdr:rowOff>0</xdr:rowOff>
    </xdr:from>
    <xdr:to>
      <xdr:col>75</xdr:col>
      <xdr:colOff>175680</xdr:colOff>
      <xdr:row>119</xdr:row>
      <xdr:rowOff>847440</xdr:rowOff>
    </xdr:to>
    <xdr:pic>
      <xdr:nvPicPr>
        <xdr:cNvPr id="947" name="image952.png" descr=""/>
        <xdr:cNvPicPr/>
      </xdr:nvPicPr>
      <xdr:blipFill>
        <a:blip r:embed="rId948"/>
        <a:stretch/>
      </xdr:blipFill>
      <xdr:spPr>
        <a:xfrm>
          <a:off x="73491120" y="94078440"/>
          <a:ext cx="2342880" cy="847440"/>
        </a:xfrm>
        <a:prstGeom prst="rect">
          <a:avLst/>
        </a:prstGeom>
        <a:noFill/>
        <a:ln w="0">
          <a:noFill/>
        </a:ln>
      </xdr:spPr>
    </xdr:pic>
    <xdr:clientData/>
  </xdr:twoCellAnchor>
  <xdr:twoCellAnchor editAs="oneCell">
    <xdr:from>
      <xdr:col>75</xdr:col>
      <xdr:colOff>0</xdr:colOff>
      <xdr:row>119</xdr:row>
      <xdr:rowOff>0</xdr:rowOff>
    </xdr:from>
    <xdr:to>
      <xdr:col>76</xdr:col>
      <xdr:colOff>175680</xdr:colOff>
      <xdr:row>119</xdr:row>
      <xdr:rowOff>847440</xdr:rowOff>
    </xdr:to>
    <xdr:pic>
      <xdr:nvPicPr>
        <xdr:cNvPr id="948" name="image950.png" descr=""/>
        <xdr:cNvPicPr/>
      </xdr:nvPicPr>
      <xdr:blipFill>
        <a:blip r:embed="rId949"/>
        <a:stretch/>
      </xdr:blipFill>
      <xdr:spPr>
        <a:xfrm>
          <a:off x="75658320" y="94078440"/>
          <a:ext cx="2342880" cy="847440"/>
        </a:xfrm>
        <a:prstGeom prst="rect">
          <a:avLst/>
        </a:prstGeom>
        <a:noFill/>
        <a:ln w="0">
          <a:noFill/>
        </a:ln>
      </xdr:spPr>
    </xdr:pic>
    <xdr:clientData/>
  </xdr:twoCellAnchor>
  <xdr:twoCellAnchor editAs="oneCell">
    <xdr:from>
      <xdr:col>76</xdr:col>
      <xdr:colOff>0</xdr:colOff>
      <xdr:row>119</xdr:row>
      <xdr:rowOff>0</xdr:rowOff>
    </xdr:from>
    <xdr:to>
      <xdr:col>77</xdr:col>
      <xdr:colOff>175680</xdr:colOff>
      <xdr:row>119</xdr:row>
      <xdr:rowOff>847440</xdr:rowOff>
    </xdr:to>
    <xdr:pic>
      <xdr:nvPicPr>
        <xdr:cNvPr id="949" name="image943.png" descr=""/>
        <xdr:cNvPicPr/>
      </xdr:nvPicPr>
      <xdr:blipFill>
        <a:blip r:embed="rId950"/>
        <a:stretch/>
      </xdr:blipFill>
      <xdr:spPr>
        <a:xfrm>
          <a:off x="77825520" y="94078440"/>
          <a:ext cx="2342880" cy="847440"/>
        </a:xfrm>
        <a:prstGeom prst="rect">
          <a:avLst/>
        </a:prstGeom>
        <a:noFill/>
        <a:ln w="0">
          <a:noFill/>
        </a:ln>
      </xdr:spPr>
    </xdr:pic>
    <xdr:clientData/>
  </xdr:twoCellAnchor>
  <xdr:twoCellAnchor editAs="oneCell">
    <xdr:from>
      <xdr:col>77</xdr:col>
      <xdr:colOff>0</xdr:colOff>
      <xdr:row>119</xdr:row>
      <xdr:rowOff>0</xdr:rowOff>
    </xdr:from>
    <xdr:to>
      <xdr:col>78</xdr:col>
      <xdr:colOff>175320</xdr:colOff>
      <xdr:row>119</xdr:row>
      <xdr:rowOff>847440</xdr:rowOff>
    </xdr:to>
    <xdr:pic>
      <xdr:nvPicPr>
        <xdr:cNvPr id="950" name="image911.png" descr=""/>
        <xdr:cNvPicPr/>
      </xdr:nvPicPr>
      <xdr:blipFill>
        <a:blip r:embed="rId951"/>
        <a:stretch/>
      </xdr:blipFill>
      <xdr:spPr>
        <a:xfrm>
          <a:off x="79992720" y="94078440"/>
          <a:ext cx="2342880" cy="847440"/>
        </a:xfrm>
        <a:prstGeom prst="rect">
          <a:avLst/>
        </a:prstGeom>
        <a:noFill/>
        <a:ln w="0">
          <a:noFill/>
        </a:ln>
      </xdr:spPr>
    </xdr:pic>
    <xdr:clientData/>
  </xdr:twoCellAnchor>
  <xdr:twoCellAnchor editAs="oneCell">
    <xdr:from>
      <xdr:col>78</xdr:col>
      <xdr:colOff>0</xdr:colOff>
      <xdr:row>119</xdr:row>
      <xdr:rowOff>0</xdr:rowOff>
    </xdr:from>
    <xdr:to>
      <xdr:col>79</xdr:col>
      <xdr:colOff>175680</xdr:colOff>
      <xdr:row>119</xdr:row>
      <xdr:rowOff>847440</xdr:rowOff>
    </xdr:to>
    <xdr:pic>
      <xdr:nvPicPr>
        <xdr:cNvPr id="951" name="image954.png" descr=""/>
        <xdr:cNvPicPr/>
      </xdr:nvPicPr>
      <xdr:blipFill>
        <a:blip r:embed="rId952"/>
        <a:stretch/>
      </xdr:blipFill>
      <xdr:spPr>
        <a:xfrm>
          <a:off x="82160280" y="94078440"/>
          <a:ext cx="2342880" cy="847440"/>
        </a:xfrm>
        <a:prstGeom prst="rect">
          <a:avLst/>
        </a:prstGeom>
        <a:noFill/>
        <a:ln w="0">
          <a:noFill/>
        </a:ln>
      </xdr:spPr>
    </xdr:pic>
    <xdr:clientData/>
  </xdr:twoCellAnchor>
  <xdr:twoCellAnchor editAs="oneCell">
    <xdr:from>
      <xdr:col>79</xdr:col>
      <xdr:colOff>0</xdr:colOff>
      <xdr:row>119</xdr:row>
      <xdr:rowOff>0</xdr:rowOff>
    </xdr:from>
    <xdr:to>
      <xdr:col>80</xdr:col>
      <xdr:colOff>175680</xdr:colOff>
      <xdr:row>119</xdr:row>
      <xdr:rowOff>847440</xdr:rowOff>
    </xdr:to>
    <xdr:pic>
      <xdr:nvPicPr>
        <xdr:cNvPr id="952" name="image972.png" descr=""/>
        <xdr:cNvPicPr/>
      </xdr:nvPicPr>
      <xdr:blipFill>
        <a:blip r:embed="rId953"/>
        <a:stretch/>
      </xdr:blipFill>
      <xdr:spPr>
        <a:xfrm>
          <a:off x="84327480" y="94078440"/>
          <a:ext cx="2342880" cy="847440"/>
        </a:xfrm>
        <a:prstGeom prst="rect">
          <a:avLst/>
        </a:prstGeom>
        <a:noFill/>
        <a:ln w="0">
          <a:noFill/>
        </a:ln>
      </xdr:spPr>
    </xdr:pic>
    <xdr:clientData/>
  </xdr:twoCellAnchor>
  <xdr:twoCellAnchor editAs="oneCell">
    <xdr:from>
      <xdr:col>72</xdr:col>
      <xdr:colOff>0</xdr:colOff>
      <xdr:row>120</xdr:row>
      <xdr:rowOff>0</xdr:rowOff>
    </xdr:from>
    <xdr:to>
      <xdr:col>72</xdr:col>
      <xdr:colOff>218880</xdr:colOff>
      <xdr:row>120</xdr:row>
      <xdr:rowOff>199800</xdr:rowOff>
    </xdr:to>
    <xdr:pic>
      <xdr:nvPicPr>
        <xdr:cNvPr id="953" name="image921.jpg" descr=""/>
        <xdr:cNvPicPr/>
      </xdr:nvPicPr>
      <xdr:blipFill>
        <a:blip r:embed="rId954"/>
        <a:stretch/>
      </xdr:blipFill>
      <xdr:spPr>
        <a:xfrm>
          <a:off x="69156720" y="95650200"/>
          <a:ext cx="218880" cy="199800"/>
        </a:xfrm>
        <a:prstGeom prst="rect">
          <a:avLst/>
        </a:prstGeom>
        <a:noFill/>
        <a:ln w="0">
          <a:noFill/>
        </a:ln>
      </xdr:spPr>
    </xdr:pic>
    <xdr:clientData/>
  </xdr:twoCellAnchor>
  <xdr:twoCellAnchor editAs="oneCell">
    <xdr:from>
      <xdr:col>73</xdr:col>
      <xdr:colOff>0</xdr:colOff>
      <xdr:row>120</xdr:row>
      <xdr:rowOff>0</xdr:rowOff>
    </xdr:from>
    <xdr:to>
      <xdr:col>73</xdr:col>
      <xdr:colOff>218880</xdr:colOff>
      <xdr:row>120</xdr:row>
      <xdr:rowOff>199800</xdr:rowOff>
    </xdr:to>
    <xdr:pic>
      <xdr:nvPicPr>
        <xdr:cNvPr id="954" name="image979.jpg" descr=""/>
        <xdr:cNvPicPr/>
      </xdr:nvPicPr>
      <xdr:blipFill>
        <a:blip r:embed="rId955"/>
        <a:stretch/>
      </xdr:blipFill>
      <xdr:spPr>
        <a:xfrm>
          <a:off x="71323920" y="95650200"/>
          <a:ext cx="218880" cy="199800"/>
        </a:xfrm>
        <a:prstGeom prst="rect">
          <a:avLst/>
        </a:prstGeom>
        <a:noFill/>
        <a:ln w="0">
          <a:noFill/>
        </a:ln>
      </xdr:spPr>
    </xdr:pic>
    <xdr:clientData/>
  </xdr:twoCellAnchor>
  <xdr:twoCellAnchor editAs="oneCell">
    <xdr:from>
      <xdr:col>74</xdr:col>
      <xdr:colOff>0</xdr:colOff>
      <xdr:row>120</xdr:row>
      <xdr:rowOff>0</xdr:rowOff>
    </xdr:from>
    <xdr:to>
      <xdr:col>74</xdr:col>
      <xdr:colOff>209160</xdr:colOff>
      <xdr:row>120</xdr:row>
      <xdr:rowOff>199800</xdr:rowOff>
    </xdr:to>
    <xdr:pic>
      <xdr:nvPicPr>
        <xdr:cNvPr id="955" name="image968.jpg" descr=""/>
        <xdr:cNvPicPr/>
      </xdr:nvPicPr>
      <xdr:blipFill>
        <a:blip r:embed="rId956"/>
        <a:stretch/>
      </xdr:blipFill>
      <xdr:spPr>
        <a:xfrm>
          <a:off x="73491120" y="95650200"/>
          <a:ext cx="209160" cy="199800"/>
        </a:xfrm>
        <a:prstGeom prst="rect">
          <a:avLst/>
        </a:prstGeom>
        <a:noFill/>
        <a:ln w="0">
          <a:noFill/>
        </a:ln>
      </xdr:spPr>
    </xdr:pic>
    <xdr:clientData/>
  </xdr:twoCellAnchor>
  <xdr:twoCellAnchor editAs="oneCell">
    <xdr:from>
      <xdr:col>75</xdr:col>
      <xdr:colOff>0</xdr:colOff>
      <xdr:row>120</xdr:row>
      <xdr:rowOff>0</xdr:rowOff>
    </xdr:from>
    <xdr:to>
      <xdr:col>75</xdr:col>
      <xdr:colOff>218880</xdr:colOff>
      <xdr:row>120</xdr:row>
      <xdr:rowOff>199800</xdr:rowOff>
    </xdr:to>
    <xdr:pic>
      <xdr:nvPicPr>
        <xdr:cNvPr id="956" name="image974.jpg" descr=""/>
        <xdr:cNvPicPr/>
      </xdr:nvPicPr>
      <xdr:blipFill>
        <a:blip r:embed="rId957"/>
        <a:stretch/>
      </xdr:blipFill>
      <xdr:spPr>
        <a:xfrm>
          <a:off x="75658320" y="95650200"/>
          <a:ext cx="218880" cy="199800"/>
        </a:xfrm>
        <a:prstGeom prst="rect">
          <a:avLst/>
        </a:prstGeom>
        <a:noFill/>
        <a:ln w="0">
          <a:noFill/>
        </a:ln>
      </xdr:spPr>
    </xdr:pic>
    <xdr:clientData/>
  </xdr:twoCellAnchor>
  <xdr:twoCellAnchor editAs="oneCell">
    <xdr:from>
      <xdr:col>76</xdr:col>
      <xdr:colOff>0</xdr:colOff>
      <xdr:row>120</xdr:row>
      <xdr:rowOff>0</xdr:rowOff>
    </xdr:from>
    <xdr:to>
      <xdr:col>76</xdr:col>
      <xdr:colOff>218880</xdr:colOff>
      <xdr:row>120</xdr:row>
      <xdr:rowOff>199800</xdr:rowOff>
    </xdr:to>
    <xdr:pic>
      <xdr:nvPicPr>
        <xdr:cNvPr id="957" name="image976.jpg" descr=""/>
        <xdr:cNvPicPr/>
      </xdr:nvPicPr>
      <xdr:blipFill>
        <a:blip r:embed="rId958"/>
        <a:stretch/>
      </xdr:blipFill>
      <xdr:spPr>
        <a:xfrm>
          <a:off x="77825520" y="95650200"/>
          <a:ext cx="218880" cy="199800"/>
        </a:xfrm>
        <a:prstGeom prst="rect">
          <a:avLst/>
        </a:prstGeom>
        <a:noFill/>
        <a:ln w="0">
          <a:noFill/>
        </a:ln>
      </xdr:spPr>
    </xdr:pic>
    <xdr:clientData/>
  </xdr:twoCellAnchor>
  <xdr:twoCellAnchor editAs="oneCell">
    <xdr:from>
      <xdr:col>77</xdr:col>
      <xdr:colOff>0</xdr:colOff>
      <xdr:row>120</xdr:row>
      <xdr:rowOff>0</xdr:rowOff>
    </xdr:from>
    <xdr:to>
      <xdr:col>77</xdr:col>
      <xdr:colOff>218880</xdr:colOff>
      <xdr:row>120</xdr:row>
      <xdr:rowOff>199800</xdr:rowOff>
    </xdr:to>
    <xdr:pic>
      <xdr:nvPicPr>
        <xdr:cNvPr id="958" name="image1025.jpg" descr=""/>
        <xdr:cNvPicPr/>
      </xdr:nvPicPr>
      <xdr:blipFill>
        <a:blip r:embed="rId959"/>
        <a:stretch/>
      </xdr:blipFill>
      <xdr:spPr>
        <a:xfrm>
          <a:off x="79992720" y="95650200"/>
          <a:ext cx="218880" cy="199800"/>
        </a:xfrm>
        <a:prstGeom prst="rect">
          <a:avLst/>
        </a:prstGeom>
        <a:noFill/>
        <a:ln w="0">
          <a:noFill/>
        </a:ln>
      </xdr:spPr>
    </xdr:pic>
    <xdr:clientData/>
  </xdr:twoCellAnchor>
  <xdr:twoCellAnchor editAs="oneCell">
    <xdr:from>
      <xdr:col>78</xdr:col>
      <xdr:colOff>0</xdr:colOff>
      <xdr:row>120</xdr:row>
      <xdr:rowOff>0</xdr:rowOff>
    </xdr:from>
    <xdr:to>
      <xdr:col>78</xdr:col>
      <xdr:colOff>209160</xdr:colOff>
      <xdr:row>120</xdr:row>
      <xdr:rowOff>199800</xdr:rowOff>
    </xdr:to>
    <xdr:pic>
      <xdr:nvPicPr>
        <xdr:cNvPr id="959" name="image1019.jpg" descr=""/>
        <xdr:cNvPicPr/>
      </xdr:nvPicPr>
      <xdr:blipFill>
        <a:blip r:embed="rId960"/>
        <a:stretch/>
      </xdr:blipFill>
      <xdr:spPr>
        <a:xfrm>
          <a:off x="82160280" y="95650200"/>
          <a:ext cx="209160" cy="199800"/>
        </a:xfrm>
        <a:prstGeom prst="rect">
          <a:avLst/>
        </a:prstGeom>
        <a:noFill/>
        <a:ln w="0">
          <a:noFill/>
        </a:ln>
      </xdr:spPr>
    </xdr:pic>
    <xdr:clientData/>
  </xdr:twoCellAnchor>
  <xdr:twoCellAnchor editAs="oneCell">
    <xdr:from>
      <xdr:col>79</xdr:col>
      <xdr:colOff>0</xdr:colOff>
      <xdr:row>120</xdr:row>
      <xdr:rowOff>0</xdr:rowOff>
    </xdr:from>
    <xdr:to>
      <xdr:col>79</xdr:col>
      <xdr:colOff>218880</xdr:colOff>
      <xdr:row>120</xdr:row>
      <xdr:rowOff>199800</xdr:rowOff>
    </xdr:to>
    <xdr:pic>
      <xdr:nvPicPr>
        <xdr:cNvPr id="960" name="image935.jpg" descr=""/>
        <xdr:cNvPicPr/>
      </xdr:nvPicPr>
      <xdr:blipFill>
        <a:blip r:embed="rId961"/>
        <a:stretch/>
      </xdr:blipFill>
      <xdr:spPr>
        <a:xfrm>
          <a:off x="84327480" y="95650200"/>
          <a:ext cx="218880" cy="199800"/>
        </a:xfrm>
        <a:prstGeom prst="rect">
          <a:avLst/>
        </a:prstGeom>
        <a:noFill/>
        <a:ln w="0">
          <a:noFill/>
        </a:ln>
      </xdr:spPr>
    </xdr:pic>
    <xdr:clientData/>
  </xdr:twoCellAnchor>
  <xdr:twoCellAnchor editAs="oneCell">
    <xdr:from>
      <xdr:col>72</xdr:col>
      <xdr:colOff>0</xdr:colOff>
      <xdr:row>121</xdr:row>
      <xdr:rowOff>0</xdr:rowOff>
    </xdr:from>
    <xdr:to>
      <xdr:col>73</xdr:col>
      <xdr:colOff>175680</xdr:colOff>
      <xdr:row>121</xdr:row>
      <xdr:rowOff>1428480</xdr:rowOff>
    </xdr:to>
    <xdr:pic>
      <xdr:nvPicPr>
        <xdr:cNvPr id="961" name="image920.png" descr=""/>
        <xdr:cNvPicPr/>
      </xdr:nvPicPr>
      <xdr:blipFill>
        <a:blip r:embed="rId962"/>
        <a:stretch/>
      </xdr:blipFill>
      <xdr:spPr>
        <a:xfrm>
          <a:off x="69156720" y="95935680"/>
          <a:ext cx="2342880" cy="1428480"/>
        </a:xfrm>
        <a:prstGeom prst="rect">
          <a:avLst/>
        </a:prstGeom>
        <a:noFill/>
        <a:ln w="0">
          <a:noFill/>
        </a:ln>
      </xdr:spPr>
    </xdr:pic>
    <xdr:clientData/>
  </xdr:twoCellAnchor>
  <xdr:twoCellAnchor editAs="oneCell">
    <xdr:from>
      <xdr:col>73</xdr:col>
      <xdr:colOff>0</xdr:colOff>
      <xdr:row>121</xdr:row>
      <xdr:rowOff>0</xdr:rowOff>
    </xdr:from>
    <xdr:to>
      <xdr:col>74</xdr:col>
      <xdr:colOff>175680</xdr:colOff>
      <xdr:row>121</xdr:row>
      <xdr:rowOff>1428480</xdr:rowOff>
    </xdr:to>
    <xdr:pic>
      <xdr:nvPicPr>
        <xdr:cNvPr id="962" name="image929.png" descr=""/>
        <xdr:cNvPicPr/>
      </xdr:nvPicPr>
      <xdr:blipFill>
        <a:blip r:embed="rId963"/>
        <a:stretch/>
      </xdr:blipFill>
      <xdr:spPr>
        <a:xfrm>
          <a:off x="71323920" y="95935680"/>
          <a:ext cx="2342880" cy="1428480"/>
        </a:xfrm>
        <a:prstGeom prst="rect">
          <a:avLst/>
        </a:prstGeom>
        <a:noFill/>
        <a:ln w="0">
          <a:noFill/>
        </a:ln>
      </xdr:spPr>
    </xdr:pic>
    <xdr:clientData/>
  </xdr:twoCellAnchor>
  <xdr:twoCellAnchor editAs="oneCell">
    <xdr:from>
      <xdr:col>74</xdr:col>
      <xdr:colOff>0</xdr:colOff>
      <xdr:row>121</xdr:row>
      <xdr:rowOff>0</xdr:rowOff>
    </xdr:from>
    <xdr:to>
      <xdr:col>75</xdr:col>
      <xdr:colOff>175680</xdr:colOff>
      <xdr:row>121</xdr:row>
      <xdr:rowOff>1428480</xdr:rowOff>
    </xdr:to>
    <xdr:pic>
      <xdr:nvPicPr>
        <xdr:cNvPr id="963" name="image955.png" descr=""/>
        <xdr:cNvPicPr/>
      </xdr:nvPicPr>
      <xdr:blipFill>
        <a:blip r:embed="rId964"/>
        <a:stretch/>
      </xdr:blipFill>
      <xdr:spPr>
        <a:xfrm>
          <a:off x="73491120" y="95935680"/>
          <a:ext cx="2342880" cy="1428480"/>
        </a:xfrm>
        <a:prstGeom prst="rect">
          <a:avLst/>
        </a:prstGeom>
        <a:noFill/>
        <a:ln w="0">
          <a:noFill/>
        </a:ln>
      </xdr:spPr>
    </xdr:pic>
    <xdr:clientData/>
  </xdr:twoCellAnchor>
  <xdr:twoCellAnchor editAs="oneCell">
    <xdr:from>
      <xdr:col>75</xdr:col>
      <xdr:colOff>0</xdr:colOff>
      <xdr:row>121</xdr:row>
      <xdr:rowOff>0</xdr:rowOff>
    </xdr:from>
    <xdr:to>
      <xdr:col>76</xdr:col>
      <xdr:colOff>175680</xdr:colOff>
      <xdr:row>121</xdr:row>
      <xdr:rowOff>1428480</xdr:rowOff>
    </xdr:to>
    <xdr:pic>
      <xdr:nvPicPr>
        <xdr:cNvPr id="964" name="image966.png" descr=""/>
        <xdr:cNvPicPr/>
      </xdr:nvPicPr>
      <xdr:blipFill>
        <a:blip r:embed="rId965"/>
        <a:stretch/>
      </xdr:blipFill>
      <xdr:spPr>
        <a:xfrm>
          <a:off x="75658320" y="95935680"/>
          <a:ext cx="2342880" cy="1428480"/>
        </a:xfrm>
        <a:prstGeom prst="rect">
          <a:avLst/>
        </a:prstGeom>
        <a:noFill/>
        <a:ln w="0">
          <a:noFill/>
        </a:ln>
      </xdr:spPr>
    </xdr:pic>
    <xdr:clientData/>
  </xdr:twoCellAnchor>
  <xdr:twoCellAnchor editAs="oneCell">
    <xdr:from>
      <xdr:col>76</xdr:col>
      <xdr:colOff>0</xdr:colOff>
      <xdr:row>121</xdr:row>
      <xdr:rowOff>0</xdr:rowOff>
    </xdr:from>
    <xdr:to>
      <xdr:col>77</xdr:col>
      <xdr:colOff>175680</xdr:colOff>
      <xdr:row>121</xdr:row>
      <xdr:rowOff>1466640</xdr:rowOff>
    </xdr:to>
    <xdr:pic>
      <xdr:nvPicPr>
        <xdr:cNvPr id="965" name="image946.png" descr=""/>
        <xdr:cNvPicPr/>
      </xdr:nvPicPr>
      <xdr:blipFill>
        <a:blip r:embed="rId966"/>
        <a:stretch/>
      </xdr:blipFill>
      <xdr:spPr>
        <a:xfrm>
          <a:off x="77825520" y="95935680"/>
          <a:ext cx="2342880" cy="1466640"/>
        </a:xfrm>
        <a:prstGeom prst="rect">
          <a:avLst/>
        </a:prstGeom>
        <a:noFill/>
        <a:ln w="0">
          <a:noFill/>
        </a:ln>
      </xdr:spPr>
    </xdr:pic>
    <xdr:clientData/>
  </xdr:twoCellAnchor>
  <xdr:twoCellAnchor editAs="oneCell">
    <xdr:from>
      <xdr:col>77</xdr:col>
      <xdr:colOff>0</xdr:colOff>
      <xdr:row>121</xdr:row>
      <xdr:rowOff>0</xdr:rowOff>
    </xdr:from>
    <xdr:to>
      <xdr:col>78</xdr:col>
      <xdr:colOff>175320</xdr:colOff>
      <xdr:row>121</xdr:row>
      <xdr:rowOff>1466640</xdr:rowOff>
    </xdr:to>
    <xdr:pic>
      <xdr:nvPicPr>
        <xdr:cNvPr id="966" name="image951.png" descr=""/>
        <xdr:cNvPicPr/>
      </xdr:nvPicPr>
      <xdr:blipFill>
        <a:blip r:embed="rId967"/>
        <a:stretch/>
      </xdr:blipFill>
      <xdr:spPr>
        <a:xfrm>
          <a:off x="79992720" y="95935680"/>
          <a:ext cx="2342880" cy="1466640"/>
        </a:xfrm>
        <a:prstGeom prst="rect">
          <a:avLst/>
        </a:prstGeom>
        <a:noFill/>
        <a:ln w="0">
          <a:noFill/>
        </a:ln>
      </xdr:spPr>
    </xdr:pic>
    <xdr:clientData/>
  </xdr:twoCellAnchor>
  <xdr:twoCellAnchor editAs="oneCell">
    <xdr:from>
      <xdr:col>78</xdr:col>
      <xdr:colOff>0</xdr:colOff>
      <xdr:row>121</xdr:row>
      <xdr:rowOff>0</xdr:rowOff>
    </xdr:from>
    <xdr:to>
      <xdr:col>79</xdr:col>
      <xdr:colOff>175680</xdr:colOff>
      <xdr:row>121</xdr:row>
      <xdr:rowOff>1466640</xdr:rowOff>
    </xdr:to>
    <xdr:pic>
      <xdr:nvPicPr>
        <xdr:cNvPr id="967" name="image953.png" descr=""/>
        <xdr:cNvPicPr/>
      </xdr:nvPicPr>
      <xdr:blipFill>
        <a:blip r:embed="rId968"/>
        <a:stretch/>
      </xdr:blipFill>
      <xdr:spPr>
        <a:xfrm>
          <a:off x="82160280" y="95935680"/>
          <a:ext cx="2342880" cy="1466640"/>
        </a:xfrm>
        <a:prstGeom prst="rect">
          <a:avLst/>
        </a:prstGeom>
        <a:noFill/>
        <a:ln w="0">
          <a:noFill/>
        </a:ln>
      </xdr:spPr>
    </xdr:pic>
    <xdr:clientData/>
  </xdr:twoCellAnchor>
  <xdr:twoCellAnchor editAs="oneCell">
    <xdr:from>
      <xdr:col>79</xdr:col>
      <xdr:colOff>0</xdr:colOff>
      <xdr:row>121</xdr:row>
      <xdr:rowOff>0</xdr:rowOff>
    </xdr:from>
    <xdr:to>
      <xdr:col>80</xdr:col>
      <xdr:colOff>175680</xdr:colOff>
      <xdr:row>121</xdr:row>
      <xdr:rowOff>1466640</xdr:rowOff>
    </xdr:to>
    <xdr:pic>
      <xdr:nvPicPr>
        <xdr:cNvPr id="968" name="image983.png" descr=""/>
        <xdr:cNvPicPr/>
      </xdr:nvPicPr>
      <xdr:blipFill>
        <a:blip r:embed="rId969"/>
        <a:stretch/>
      </xdr:blipFill>
      <xdr:spPr>
        <a:xfrm>
          <a:off x="84327480" y="95935680"/>
          <a:ext cx="2342880" cy="1466640"/>
        </a:xfrm>
        <a:prstGeom prst="rect">
          <a:avLst/>
        </a:prstGeom>
        <a:noFill/>
        <a:ln w="0">
          <a:noFill/>
        </a:ln>
      </xdr:spPr>
    </xdr:pic>
    <xdr:clientData/>
  </xdr:twoCellAnchor>
  <xdr:twoCellAnchor editAs="oneCell">
    <xdr:from>
      <xdr:col>72</xdr:col>
      <xdr:colOff>0</xdr:colOff>
      <xdr:row>122</xdr:row>
      <xdr:rowOff>0</xdr:rowOff>
    </xdr:from>
    <xdr:to>
      <xdr:col>72</xdr:col>
      <xdr:colOff>323640</xdr:colOff>
      <xdr:row>122</xdr:row>
      <xdr:rowOff>199800</xdr:rowOff>
    </xdr:to>
    <xdr:pic>
      <xdr:nvPicPr>
        <xdr:cNvPr id="969" name="image1055.png" descr=""/>
        <xdr:cNvPicPr/>
      </xdr:nvPicPr>
      <xdr:blipFill>
        <a:blip r:embed="rId970"/>
        <a:stretch/>
      </xdr:blipFill>
      <xdr:spPr>
        <a:xfrm>
          <a:off x="69156720" y="97850160"/>
          <a:ext cx="323640" cy="199800"/>
        </a:xfrm>
        <a:prstGeom prst="rect">
          <a:avLst/>
        </a:prstGeom>
        <a:noFill/>
        <a:ln w="0">
          <a:noFill/>
        </a:ln>
      </xdr:spPr>
    </xdr:pic>
    <xdr:clientData/>
  </xdr:twoCellAnchor>
  <xdr:twoCellAnchor editAs="oneCell">
    <xdr:from>
      <xdr:col>73</xdr:col>
      <xdr:colOff>0</xdr:colOff>
      <xdr:row>122</xdr:row>
      <xdr:rowOff>0</xdr:rowOff>
    </xdr:from>
    <xdr:to>
      <xdr:col>73</xdr:col>
      <xdr:colOff>323640</xdr:colOff>
      <xdr:row>122</xdr:row>
      <xdr:rowOff>199800</xdr:rowOff>
    </xdr:to>
    <xdr:pic>
      <xdr:nvPicPr>
        <xdr:cNvPr id="970" name="image926.png" descr=""/>
        <xdr:cNvPicPr/>
      </xdr:nvPicPr>
      <xdr:blipFill>
        <a:blip r:embed="rId971"/>
        <a:stretch/>
      </xdr:blipFill>
      <xdr:spPr>
        <a:xfrm>
          <a:off x="71323920" y="97850160"/>
          <a:ext cx="323640" cy="199800"/>
        </a:xfrm>
        <a:prstGeom prst="rect">
          <a:avLst/>
        </a:prstGeom>
        <a:noFill/>
        <a:ln w="0">
          <a:noFill/>
        </a:ln>
      </xdr:spPr>
    </xdr:pic>
    <xdr:clientData/>
  </xdr:twoCellAnchor>
  <xdr:twoCellAnchor editAs="oneCell">
    <xdr:from>
      <xdr:col>74</xdr:col>
      <xdr:colOff>0</xdr:colOff>
      <xdr:row>122</xdr:row>
      <xdr:rowOff>0</xdr:rowOff>
    </xdr:from>
    <xdr:to>
      <xdr:col>74</xdr:col>
      <xdr:colOff>323640</xdr:colOff>
      <xdr:row>122</xdr:row>
      <xdr:rowOff>199800</xdr:rowOff>
    </xdr:to>
    <xdr:pic>
      <xdr:nvPicPr>
        <xdr:cNvPr id="971" name="image930.png" descr=""/>
        <xdr:cNvPicPr/>
      </xdr:nvPicPr>
      <xdr:blipFill>
        <a:blip r:embed="rId972"/>
        <a:stretch/>
      </xdr:blipFill>
      <xdr:spPr>
        <a:xfrm>
          <a:off x="73491120" y="97850160"/>
          <a:ext cx="323640" cy="199800"/>
        </a:xfrm>
        <a:prstGeom prst="rect">
          <a:avLst/>
        </a:prstGeom>
        <a:noFill/>
        <a:ln w="0">
          <a:noFill/>
        </a:ln>
      </xdr:spPr>
    </xdr:pic>
    <xdr:clientData/>
  </xdr:twoCellAnchor>
  <xdr:twoCellAnchor editAs="oneCell">
    <xdr:from>
      <xdr:col>75</xdr:col>
      <xdr:colOff>0</xdr:colOff>
      <xdr:row>122</xdr:row>
      <xdr:rowOff>0</xdr:rowOff>
    </xdr:from>
    <xdr:to>
      <xdr:col>75</xdr:col>
      <xdr:colOff>323640</xdr:colOff>
      <xdr:row>122</xdr:row>
      <xdr:rowOff>199800</xdr:rowOff>
    </xdr:to>
    <xdr:pic>
      <xdr:nvPicPr>
        <xdr:cNvPr id="972" name="image941.png" descr=""/>
        <xdr:cNvPicPr/>
      </xdr:nvPicPr>
      <xdr:blipFill>
        <a:blip r:embed="rId973"/>
        <a:stretch/>
      </xdr:blipFill>
      <xdr:spPr>
        <a:xfrm>
          <a:off x="75658320" y="97850160"/>
          <a:ext cx="323640" cy="199800"/>
        </a:xfrm>
        <a:prstGeom prst="rect">
          <a:avLst/>
        </a:prstGeom>
        <a:noFill/>
        <a:ln w="0">
          <a:noFill/>
        </a:ln>
      </xdr:spPr>
    </xdr:pic>
    <xdr:clientData/>
  </xdr:twoCellAnchor>
  <xdr:twoCellAnchor editAs="oneCell">
    <xdr:from>
      <xdr:col>76</xdr:col>
      <xdr:colOff>0</xdr:colOff>
      <xdr:row>122</xdr:row>
      <xdr:rowOff>0</xdr:rowOff>
    </xdr:from>
    <xdr:to>
      <xdr:col>76</xdr:col>
      <xdr:colOff>323640</xdr:colOff>
      <xdr:row>122</xdr:row>
      <xdr:rowOff>199800</xdr:rowOff>
    </xdr:to>
    <xdr:pic>
      <xdr:nvPicPr>
        <xdr:cNvPr id="973" name="image973.png" descr=""/>
        <xdr:cNvPicPr/>
      </xdr:nvPicPr>
      <xdr:blipFill>
        <a:blip r:embed="rId974"/>
        <a:stretch/>
      </xdr:blipFill>
      <xdr:spPr>
        <a:xfrm>
          <a:off x="77825520" y="97850160"/>
          <a:ext cx="323640" cy="199800"/>
        </a:xfrm>
        <a:prstGeom prst="rect">
          <a:avLst/>
        </a:prstGeom>
        <a:noFill/>
        <a:ln w="0">
          <a:noFill/>
        </a:ln>
      </xdr:spPr>
    </xdr:pic>
    <xdr:clientData/>
  </xdr:twoCellAnchor>
  <xdr:twoCellAnchor editAs="oneCell">
    <xdr:from>
      <xdr:col>77</xdr:col>
      <xdr:colOff>0</xdr:colOff>
      <xdr:row>122</xdr:row>
      <xdr:rowOff>0</xdr:rowOff>
    </xdr:from>
    <xdr:to>
      <xdr:col>77</xdr:col>
      <xdr:colOff>323640</xdr:colOff>
      <xdr:row>122</xdr:row>
      <xdr:rowOff>199800</xdr:rowOff>
    </xdr:to>
    <xdr:pic>
      <xdr:nvPicPr>
        <xdr:cNvPr id="974" name="image995.png" descr=""/>
        <xdr:cNvPicPr/>
      </xdr:nvPicPr>
      <xdr:blipFill>
        <a:blip r:embed="rId975"/>
        <a:stretch/>
      </xdr:blipFill>
      <xdr:spPr>
        <a:xfrm>
          <a:off x="79992720" y="97850160"/>
          <a:ext cx="323640" cy="199800"/>
        </a:xfrm>
        <a:prstGeom prst="rect">
          <a:avLst/>
        </a:prstGeom>
        <a:noFill/>
        <a:ln w="0">
          <a:noFill/>
        </a:ln>
      </xdr:spPr>
    </xdr:pic>
    <xdr:clientData/>
  </xdr:twoCellAnchor>
  <xdr:twoCellAnchor editAs="oneCell">
    <xdr:from>
      <xdr:col>78</xdr:col>
      <xdr:colOff>0</xdr:colOff>
      <xdr:row>122</xdr:row>
      <xdr:rowOff>0</xdr:rowOff>
    </xdr:from>
    <xdr:to>
      <xdr:col>78</xdr:col>
      <xdr:colOff>323640</xdr:colOff>
      <xdr:row>122</xdr:row>
      <xdr:rowOff>199800</xdr:rowOff>
    </xdr:to>
    <xdr:pic>
      <xdr:nvPicPr>
        <xdr:cNvPr id="975" name="image1047.png" descr=""/>
        <xdr:cNvPicPr/>
      </xdr:nvPicPr>
      <xdr:blipFill>
        <a:blip r:embed="rId976"/>
        <a:stretch/>
      </xdr:blipFill>
      <xdr:spPr>
        <a:xfrm>
          <a:off x="82160280" y="97850160"/>
          <a:ext cx="323640" cy="199800"/>
        </a:xfrm>
        <a:prstGeom prst="rect">
          <a:avLst/>
        </a:prstGeom>
        <a:noFill/>
        <a:ln w="0">
          <a:noFill/>
        </a:ln>
      </xdr:spPr>
    </xdr:pic>
    <xdr:clientData/>
  </xdr:twoCellAnchor>
  <xdr:twoCellAnchor editAs="oneCell">
    <xdr:from>
      <xdr:col>79</xdr:col>
      <xdr:colOff>0</xdr:colOff>
      <xdr:row>122</xdr:row>
      <xdr:rowOff>0</xdr:rowOff>
    </xdr:from>
    <xdr:to>
      <xdr:col>79</xdr:col>
      <xdr:colOff>323640</xdr:colOff>
      <xdr:row>122</xdr:row>
      <xdr:rowOff>199800</xdr:rowOff>
    </xdr:to>
    <xdr:pic>
      <xdr:nvPicPr>
        <xdr:cNvPr id="976" name="image984.png" descr=""/>
        <xdr:cNvPicPr/>
      </xdr:nvPicPr>
      <xdr:blipFill>
        <a:blip r:embed="rId977"/>
        <a:stretch/>
      </xdr:blipFill>
      <xdr:spPr>
        <a:xfrm>
          <a:off x="84327480" y="97850160"/>
          <a:ext cx="323640" cy="199800"/>
        </a:xfrm>
        <a:prstGeom prst="rect">
          <a:avLst/>
        </a:prstGeom>
        <a:noFill/>
        <a:ln w="0">
          <a:noFill/>
        </a:ln>
      </xdr:spPr>
    </xdr:pic>
    <xdr:clientData/>
  </xdr:twoCellAnchor>
  <xdr:twoCellAnchor editAs="oneCell">
    <xdr:from>
      <xdr:col>72</xdr:col>
      <xdr:colOff>0</xdr:colOff>
      <xdr:row>123</xdr:row>
      <xdr:rowOff>0</xdr:rowOff>
    </xdr:from>
    <xdr:to>
      <xdr:col>72</xdr:col>
      <xdr:colOff>313920</xdr:colOff>
      <xdr:row>123</xdr:row>
      <xdr:rowOff>199800</xdr:rowOff>
    </xdr:to>
    <xdr:pic>
      <xdr:nvPicPr>
        <xdr:cNvPr id="977" name="image947.png" descr=""/>
        <xdr:cNvPicPr/>
      </xdr:nvPicPr>
      <xdr:blipFill>
        <a:blip r:embed="rId978"/>
        <a:stretch/>
      </xdr:blipFill>
      <xdr:spPr>
        <a:xfrm>
          <a:off x="69156720" y="98136000"/>
          <a:ext cx="313920" cy="199800"/>
        </a:xfrm>
        <a:prstGeom prst="rect">
          <a:avLst/>
        </a:prstGeom>
        <a:noFill/>
        <a:ln w="0">
          <a:noFill/>
        </a:ln>
      </xdr:spPr>
    </xdr:pic>
    <xdr:clientData/>
  </xdr:twoCellAnchor>
  <xdr:twoCellAnchor editAs="oneCell">
    <xdr:from>
      <xdr:col>73</xdr:col>
      <xdr:colOff>0</xdr:colOff>
      <xdr:row>123</xdr:row>
      <xdr:rowOff>0</xdr:rowOff>
    </xdr:from>
    <xdr:to>
      <xdr:col>73</xdr:col>
      <xdr:colOff>313920</xdr:colOff>
      <xdr:row>123</xdr:row>
      <xdr:rowOff>199800</xdr:rowOff>
    </xdr:to>
    <xdr:pic>
      <xdr:nvPicPr>
        <xdr:cNvPr id="978" name="image942.png" descr=""/>
        <xdr:cNvPicPr/>
      </xdr:nvPicPr>
      <xdr:blipFill>
        <a:blip r:embed="rId979"/>
        <a:stretch/>
      </xdr:blipFill>
      <xdr:spPr>
        <a:xfrm>
          <a:off x="71323920" y="98136000"/>
          <a:ext cx="313920" cy="199800"/>
        </a:xfrm>
        <a:prstGeom prst="rect">
          <a:avLst/>
        </a:prstGeom>
        <a:noFill/>
        <a:ln w="0">
          <a:noFill/>
        </a:ln>
      </xdr:spPr>
    </xdr:pic>
    <xdr:clientData/>
  </xdr:twoCellAnchor>
  <xdr:twoCellAnchor editAs="oneCell">
    <xdr:from>
      <xdr:col>74</xdr:col>
      <xdr:colOff>0</xdr:colOff>
      <xdr:row>123</xdr:row>
      <xdr:rowOff>0</xdr:rowOff>
    </xdr:from>
    <xdr:to>
      <xdr:col>74</xdr:col>
      <xdr:colOff>313920</xdr:colOff>
      <xdr:row>123</xdr:row>
      <xdr:rowOff>199800</xdr:rowOff>
    </xdr:to>
    <xdr:pic>
      <xdr:nvPicPr>
        <xdr:cNvPr id="979" name="image981.png" descr=""/>
        <xdr:cNvPicPr/>
      </xdr:nvPicPr>
      <xdr:blipFill>
        <a:blip r:embed="rId980"/>
        <a:stretch/>
      </xdr:blipFill>
      <xdr:spPr>
        <a:xfrm>
          <a:off x="73491120" y="98136000"/>
          <a:ext cx="313920" cy="199800"/>
        </a:xfrm>
        <a:prstGeom prst="rect">
          <a:avLst/>
        </a:prstGeom>
        <a:noFill/>
        <a:ln w="0">
          <a:noFill/>
        </a:ln>
      </xdr:spPr>
    </xdr:pic>
    <xdr:clientData/>
  </xdr:twoCellAnchor>
  <xdr:twoCellAnchor editAs="oneCell">
    <xdr:from>
      <xdr:col>75</xdr:col>
      <xdr:colOff>0</xdr:colOff>
      <xdr:row>123</xdr:row>
      <xdr:rowOff>0</xdr:rowOff>
    </xdr:from>
    <xdr:to>
      <xdr:col>75</xdr:col>
      <xdr:colOff>313920</xdr:colOff>
      <xdr:row>123</xdr:row>
      <xdr:rowOff>199800</xdr:rowOff>
    </xdr:to>
    <xdr:pic>
      <xdr:nvPicPr>
        <xdr:cNvPr id="980" name="image945.png" descr=""/>
        <xdr:cNvPicPr/>
      </xdr:nvPicPr>
      <xdr:blipFill>
        <a:blip r:embed="rId981"/>
        <a:stretch/>
      </xdr:blipFill>
      <xdr:spPr>
        <a:xfrm>
          <a:off x="75658320" y="98136000"/>
          <a:ext cx="313920" cy="199800"/>
        </a:xfrm>
        <a:prstGeom prst="rect">
          <a:avLst/>
        </a:prstGeom>
        <a:noFill/>
        <a:ln w="0">
          <a:noFill/>
        </a:ln>
      </xdr:spPr>
    </xdr:pic>
    <xdr:clientData/>
  </xdr:twoCellAnchor>
  <xdr:twoCellAnchor editAs="oneCell">
    <xdr:from>
      <xdr:col>76</xdr:col>
      <xdr:colOff>0</xdr:colOff>
      <xdr:row>123</xdr:row>
      <xdr:rowOff>0</xdr:rowOff>
    </xdr:from>
    <xdr:to>
      <xdr:col>76</xdr:col>
      <xdr:colOff>313920</xdr:colOff>
      <xdr:row>123</xdr:row>
      <xdr:rowOff>199800</xdr:rowOff>
    </xdr:to>
    <xdr:pic>
      <xdr:nvPicPr>
        <xdr:cNvPr id="981" name="image990.png" descr=""/>
        <xdr:cNvPicPr/>
      </xdr:nvPicPr>
      <xdr:blipFill>
        <a:blip r:embed="rId982"/>
        <a:stretch/>
      </xdr:blipFill>
      <xdr:spPr>
        <a:xfrm>
          <a:off x="77825520" y="98136000"/>
          <a:ext cx="313920" cy="199800"/>
        </a:xfrm>
        <a:prstGeom prst="rect">
          <a:avLst/>
        </a:prstGeom>
        <a:noFill/>
        <a:ln w="0">
          <a:noFill/>
        </a:ln>
      </xdr:spPr>
    </xdr:pic>
    <xdr:clientData/>
  </xdr:twoCellAnchor>
  <xdr:twoCellAnchor editAs="oneCell">
    <xdr:from>
      <xdr:col>77</xdr:col>
      <xdr:colOff>0</xdr:colOff>
      <xdr:row>123</xdr:row>
      <xdr:rowOff>0</xdr:rowOff>
    </xdr:from>
    <xdr:to>
      <xdr:col>77</xdr:col>
      <xdr:colOff>313920</xdr:colOff>
      <xdr:row>123</xdr:row>
      <xdr:rowOff>199800</xdr:rowOff>
    </xdr:to>
    <xdr:pic>
      <xdr:nvPicPr>
        <xdr:cNvPr id="982" name="image978.png" descr=""/>
        <xdr:cNvPicPr/>
      </xdr:nvPicPr>
      <xdr:blipFill>
        <a:blip r:embed="rId983"/>
        <a:stretch/>
      </xdr:blipFill>
      <xdr:spPr>
        <a:xfrm>
          <a:off x="79992720" y="98136000"/>
          <a:ext cx="313920" cy="199800"/>
        </a:xfrm>
        <a:prstGeom prst="rect">
          <a:avLst/>
        </a:prstGeom>
        <a:noFill/>
        <a:ln w="0">
          <a:noFill/>
        </a:ln>
      </xdr:spPr>
    </xdr:pic>
    <xdr:clientData/>
  </xdr:twoCellAnchor>
  <xdr:twoCellAnchor editAs="oneCell">
    <xdr:from>
      <xdr:col>78</xdr:col>
      <xdr:colOff>0</xdr:colOff>
      <xdr:row>123</xdr:row>
      <xdr:rowOff>0</xdr:rowOff>
    </xdr:from>
    <xdr:to>
      <xdr:col>78</xdr:col>
      <xdr:colOff>342720</xdr:colOff>
      <xdr:row>123</xdr:row>
      <xdr:rowOff>199800</xdr:rowOff>
    </xdr:to>
    <xdr:pic>
      <xdr:nvPicPr>
        <xdr:cNvPr id="983" name="image1003.png" descr=""/>
        <xdr:cNvPicPr/>
      </xdr:nvPicPr>
      <xdr:blipFill>
        <a:blip r:embed="rId984"/>
        <a:stretch/>
      </xdr:blipFill>
      <xdr:spPr>
        <a:xfrm>
          <a:off x="82160280" y="98136000"/>
          <a:ext cx="342720" cy="199800"/>
        </a:xfrm>
        <a:prstGeom prst="rect">
          <a:avLst/>
        </a:prstGeom>
        <a:noFill/>
        <a:ln w="0">
          <a:noFill/>
        </a:ln>
      </xdr:spPr>
    </xdr:pic>
    <xdr:clientData/>
  </xdr:twoCellAnchor>
  <xdr:twoCellAnchor editAs="oneCell">
    <xdr:from>
      <xdr:col>79</xdr:col>
      <xdr:colOff>0</xdr:colOff>
      <xdr:row>123</xdr:row>
      <xdr:rowOff>0</xdr:rowOff>
    </xdr:from>
    <xdr:to>
      <xdr:col>79</xdr:col>
      <xdr:colOff>313920</xdr:colOff>
      <xdr:row>123</xdr:row>
      <xdr:rowOff>199800</xdr:rowOff>
    </xdr:to>
    <xdr:pic>
      <xdr:nvPicPr>
        <xdr:cNvPr id="984" name="image1036.png" descr=""/>
        <xdr:cNvPicPr/>
      </xdr:nvPicPr>
      <xdr:blipFill>
        <a:blip r:embed="rId985"/>
        <a:stretch/>
      </xdr:blipFill>
      <xdr:spPr>
        <a:xfrm>
          <a:off x="84327480" y="98136000"/>
          <a:ext cx="313920" cy="199800"/>
        </a:xfrm>
        <a:prstGeom prst="rect">
          <a:avLst/>
        </a:prstGeom>
        <a:noFill/>
        <a:ln w="0">
          <a:noFill/>
        </a:ln>
      </xdr:spPr>
    </xdr:pic>
    <xdr:clientData/>
  </xdr:twoCellAnchor>
  <xdr:twoCellAnchor editAs="oneCell">
    <xdr:from>
      <xdr:col>72</xdr:col>
      <xdr:colOff>0</xdr:colOff>
      <xdr:row>124</xdr:row>
      <xdr:rowOff>0</xdr:rowOff>
    </xdr:from>
    <xdr:to>
      <xdr:col>72</xdr:col>
      <xdr:colOff>275760</xdr:colOff>
      <xdr:row>124</xdr:row>
      <xdr:rowOff>199800</xdr:rowOff>
    </xdr:to>
    <xdr:pic>
      <xdr:nvPicPr>
        <xdr:cNvPr id="985" name="image959.png" descr=""/>
        <xdr:cNvPicPr/>
      </xdr:nvPicPr>
      <xdr:blipFill>
        <a:blip r:embed="rId986"/>
        <a:stretch/>
      </xdr:blipFill>
      <xdr:spPr>
        <a:xfrm>
          <a:off x="69156720" y="98421840"/>
          <a:ext cx="275760" cy="199800"/>
        </a:xfrm>
        <a:prstGeom prst="rect">
          <a:avLst/>
        </a:prstGeom>
        <a:noFill/>
        <a:ln w="0">
          <a:noFill/>
        </a:ln>
      </xdr:spPr>
    </xdr:pic>
    <xdr:clientData/>
  </xdr:twoCellAnchor>
  <xdr:twoCellAnchor editAs="oneCell">
    <xdr:from>
      <xdr:col>73</xdr:col>
      <xdr:colOff>0</xdr:colOff>
      <xdr:row>124</xdr:row>
      <xdr:rowOff>0</xdr:rowOff>
    </xdr:from>
    <xdr:to>
      <xdr:col>73</xdr:col>
      <xdr:colOff>275760</xdr:colOff>
      <xdr:row>124</xdr:row>
      <xdr:rowOff>199800</xdr:rowOff>
    </xdr:to>
    <xdr:pic>
      <xdr:nvPicPr>
        <xdr:cNvPr id="986" name="image994.png" descr=""/>
        <xdr:cNvPicPr/>
      </xdr:nvPicPr>
      <xdr:blipFill>
        <a:blip r:embed="rId987"/>
        <a:stretch/>
      </xdr:blipFill>
      <xdr:spPr>
        <a:xfrm>
          <a:off x="71323920" y="98421840"/>
          <a:ext cx="275760" cy="199800"/>
        </a:xfrm>
        <a:prstGeom prst="rect">
          <a:avLst/>
        </a:prstGeom>
        <a:noFill/>
        <a:ln w="0">
          <a:noFill/>
        </a:ln>
      </xdr:spPr>
    </xdr:pic>
    <xdr:clientData/>
  </xdr:twoCellAnchor>
  <xdr:twoCellAnchor editAs="oneCell">
    <xdr:from>
      <xdr:col>74</xdr:col>
      <xdr:colOff>0</xdr:colOff>
      <xdr:row>124</xdr:row>
      <xdr:rowOff>0</xdr:rowOff>
    </xdr:from>
    <xdr:to>
      <xdr:col>74</xdr:col>
      <xdr:colOff>275760</xdr:colOff>
      <xdr:row>124</xdr:row>
      <xdr:rowOff>199800</xdr:rowOff>
    </xdr:to>
    <xdr:pic>
      <xdr:nvPicPr>
        <xdr:cNvPr id="987" name="image963.png" descr=""/>
        <xdr:cNvPicPr/>
      </xdr:nvPicPr>
      <xdr:blipFill>
        <a:blip r:embed="rId988"/>
        <a:stretch/>
      </xdr:blipFill>
      <xdr:spPr>
        <a:xfrm>
          <a:off x="73491120" y="98421840"/>
          <a:ext cx="275760" cy="199800"/>
        </a:xfrm>
        <a:prstGeom prst="rect">
          <a:avLst/>
        </a:prstGeom>
        <a:noFill/>
        <a:ln w="0">
          <a:noFill/>
        </a:ln>
      </xdr:spPr>
    </xdr:pic>
    <xdr:clientData/>
  </xdr:twoCellAnchor>
  <xdr:twoCellAnchor editAs="oneCell">
    <xdr:from>
      <xdr:col>75</xdr:col>
      <xdr:colOff>0</xdr:colOff>
      <xdr:row>124</xdr:row>
      <xdr:rowOff>0</xdr:rowOff>
    </xdr:from>
    <xdr:to>
      <xdr:col>75</xdr:col>
      <xdr:colOff>275760</xdr:colOff>
      <xdr:row>124</xdr:row>
      <xdr:rowOff>199800</xdr:rowOff>
    </xdr:to>
    <xdr:pic>
      <xdr:nvPicPr>
        <xdr:cNvPr id="988" name="image944.png" descr=""/>
        <xdr:cNvPicPr/>
      </xdr:nvPicPr>
      <xdr:blipFill>
        <a:blip r:embed="rId989"/>
        <a:stretch/>
      </xdr:blipFill>
      <xdr:spPr>
        <a:xfrm>
          <a:off x="75658320" y="98421840"/>
          <a:ext cx="275760" cy="199800"/>
        </a:xfrm>
        <a:prstGeom prst="rect">
          <a:avLst/>
        </a:prstGeom>
        <a:noFill/>
        <a:ln w="0">
          <a:noFill/>
        </a:ln>
      </xdr:spPr>
    </xdr:pic>
    <xdr:clientData/>
  </xdr:twoCellAnchor>
  <xdr:twoCellAnchor editAs="oneCell">
    <xdr:from>
      <xdr:col>76</xdr:col>
      <xdr:colOff>0</xdr:colOff>
      <xdr:row>124</xdr:row>
      <xdr:rowOff>0</xdr:rowOff>
    </xdr:from>
    <xdr:to>
      <xdr:col>76</xdr:col>
      <xdr:colOff>275760</xdr:colOff>
      <xdr:row>124</xdr:row>
      <xdr:rowOff>199800</xdr:rowOff>
    </xdr:to>
    <xdr:pic>
      <xdr:nvPicPr>
        <xdr:cNvPr id="989" name="image988.png" descr=""/>
        <xdr:cNvPicPr/>
      </xdr:nvPicPr>
      <xdr:blipFill>
        <a:blip r:embed="rId990"/>
        <a:stretch/>
      </xdr:blipFill>
      <xdr:spPr>
        <a:xfrm>
          <a:off x="77825520" y="98421840"/>
          <a:ext cx="275760" cy="199800"/>
        </a:xfrm>
        <a:prstGeom prst="rect">
          <a:avLst/>
        </a:prstGeom>
        <a:noFill/>
        <a:ln w="0">
          <a:noFill/>
        </a:ln>
      </xdr:spPr>
    </xdr:pic>
    <xdr:clientData/>
  </xdr:twoCellAnchor>
  <xdr:twoCellAnchor editAs="oneCell">
    <xdr:from>
      <xdr:col>77</xdr:col>
      <xdr:colOff>0</xdr:colOff>
      <xdr:row>124</xdr:row>
      <xdr:rowOff>0</xdr:rowOff>
    </xdr:from>
    <xdr:to>
      <xdr:col>77</xdr:col>
      <xdr:colOff>275760</xdr:colOff>
      <xdr:row>124</xdr:row>
      <xdr:rowOff>199800</xdr:rowOff>
    </xdr:to>
    <xdr:pic>
      <xdr:nvPicPr>
        <xdr:cNvPr id="990" name="image961.png" descr=""/>
        <xdr:cNvPicPr/>
      </xdr:nvPicPr>
      <xdr:blipFill>
        <a:blip r:embed="rId991"/>
        <a:stretch/>
      </xdr:blipFill>
      <xdr:spPr>
        <a:xfrm>
          <a:off x="79992720" y="98421840"/>
          <a:ext cx="275760" cy="199800"/>
        </a:xfrm>
        <a:prstGeom prst="rect">
          <a:avLst/>
        </a:prstGeom>
        <a:noFill/>
        <a:ln w="0">
          <a:noFill/>
        </a:ln>
      </xdr:spPr>
    </xdr:pic>
    <xdr:clientData/>
  </xdr:twoCellAnchor>
  <xdr:twoCellAnchor editAs="oneCell">
    <xdr:from>
      <xdr:col>78</xdr:col>
      <xdr:colOff>0</xdr:colOff>
      <xdr:row>124</xdr:row>
      <xdr:rowOff>0</xdr:rowOff>
    </xdr:from>
    <xdr:to>
      <xdr:col>78</xdr:col>
      <xdr:colOff>275760</xdr:colOff>
      <xdr:row>124</xdr:row>
      <xdr:rowOff>199800</xdr:rowOff>
    </xdr:to>
    <xdr:pic>
      <xdr:nvPicPr>
        <xdr:cNvPr id="991" name="image989.png" descr=""/>
        <xdr:cNvPicPr/>
      </xdr:nvPicPr>
      <xdr:blipFill>
        <a:blip r:embed="rId992"/>
        <a:stretch/>
      </xdr:blipFill>
      <xdr:spPr>
        <a:xfrm>
          <a:off x="82160280" y="98421840"/>
          <a:ext cx="275760" cy="199800"/>
        </a:xfrm>
        <a:prstGeom prst="rect">
          <a:avLst/>
        </a:prstGeom>
        <a:noFill/>
        <a:ln w="0">
          <a:noFill/>
        </a:ln>
      </xdr:spPr>
    </xdr:pic>
    <xdr:clientData/>
  </xdr:twoCellAnchor>
  <xdr:twoCellAnchor editAs="oneCell">
    <xdr:from>
      <xdr:col>79</xdr:col>
      <xdr:colOff>0</xdr:colOff>
      <xdr:row>124</xdr:row>
      <xdr:rowOff>0</xdr:rowOff>
    </xdr:from>
    <xdr:to>
      <xdr:col>79</xdr:col>
      <xdr:colOff>275760</xdr:colOff>
      <xdr:row>124</xdr:row>
      <xdr:rowOff>199800</xdr:rowOff>
    </xdr:to>
    <xdr:pic>
      <xdr:nvPicPr>
        <xdr:cNvPr id="992" name="image993.png" descr=""/>
        <xdr:cNvPicPr/>
      </xdr:nvPicPr>
      <xdr:blipFill>
        <a:blip r:embed="rId993"/>
        <a:stretch/>
      </xdr:blipFill>
      <xdr:spPr>
        <a:xfrm>
          <a:off x="84327480" y="98421840"/>
          <a:ext cx="275760" cy="199800"/>
        </a:xfrm>
        <a:prstGeom prst="rect">
          <a:avLst/>
        </a:prstGeom>
        <a:noFill/>
        <a:ln w="0">
          <a:noFill/>
        </a:ln>
      </xdr:spPr>
    </xdr:pic>
    <xdr:clientData/>
  </xdr:twoCellAnchor>
  <xdr:twoCellAnchor editAs="oneCell">
    <xdr:from>
      <xdr:col>72</xdr:col>
      <xdr:colOff>0</xdr:colOff>
      <xdr:row>125</xdr:row>
      <xdr:rowOff>0</xdr:rowOff>
    </xdr:from>
    <xdr:to>
      <xdr:col>72</xdr:col>
      <xdr:colOff>275760</xdr:colOff>
      <xdr:row>125</xdr:row>
      <xdr:rowOff>199800</xdr:rowOff>
    </xdr:to>
    <xdr:pic>
      <xdr:nvPicPr>
        <xdr:cNvPr id="993" name="image998.png" descr=""/>
        <xdr:cNvPicPr/>
      </xdr:nvPicPr>
      <xdr:blipFill>
        <a:blip r:embed="rId994"/>
        <a:stretch/>
      </xdr:blipFill>
      <xdr:spPr>
        <a:xfrm>
          <a:off x="69156720" y="98707680"/>
          <a:ext cx="275760" cy="199800"/>
        </a:xfrm>
        <a:prstGeom prst="rect">
          <a:avLst/>
        </a:prstGeom>
        <a:noFill/>
        <a:ln w="0">
          <a:noFill/>
        </a:ln>
      </xdr:spPr>
    </xdr:pic>
    <xdr:clientData/>
  </xdr:twoCellAnchor>
  <xdr:twoCellAnchor editAs="oneCell">
    <xdr:from>
      <xdr:col>73</xdr:col>
      <xdr:colOff>0</xdr:colOff>
      <xdr:row>125</xdr:row>
      <xdr:rowOff>0</xdr:rowOff>
    </xdr:from>
    <xdr:to>
      <xdr:col>73</xdr:col>
      <xdr:colOff>275760</xdr:colOff>
      <xdr:row>125</xdr:row>
      <xdr:rowOff>199800</xdr:rowOff>
    </xdr:to>
    <xdr:pic>
      <xdr:nvPicPr>
        <xdr:cNvPr id="994" name="image1004.png" descr=""/>
        <xdr:cNvPicPr/>
      </xdr:nvPicPr>
      <xdr:blipFill>
        <a:blip r:embed="rId995"/>
        <a:stretch/>
      </xdr:blipFill>
      <xdr:spPr>
        <a:xfrm>
          <a:off x="71323920" y="98707680"/>
          <a:ext cx="275760" cy="199800"/>
        </a:xfrm>
        <a:prstGeom prst="rect">
          <a:avLst/>
        </a:prstGeom>
        <a:noFill/>
        <a:ln w="0">
          <a:noFill/>
        </a:ln>
      </xdr:spPr>
    </xdr:pic>
    <xdr:clientData/>
  </xdr:twoCellAnchor>
  <xdr:twoCellAnchor editAs="oneCell">
    <xdr:from>
      <xdr:col>74</xdr:col>
      <xdr:colOff>0</xdr:colOff>
      <xdr:row>125</xdr:row>
      <xdr:rowOff>0</xdr:rowOff>
    </xdr:from>
    <xdr:to>
      <xdr:col>74</xdr:col>
      <xdr:colOff>275760</xdr:colOff>
      <xdr:row>125</xdr:row>
      <xdr:rowOff>199800</xdr:rowOff>
    </xdr:to>
    <xdr:pic>
      <xdr:nvPicPr>
        <xdr:cNvPr id="995" name="image1027.png" descr=""/>
        <xdr:cNvPicPr/>
      </xdr:nvPicPr>
      <xdr:blipFill>
        <a:blip r:embed="rId996"/>
        <a:stretch/>
      </xdr:blipFill>
      <xdr:spPr>
        <a:xfrm>
          <a:off x="73491120" y="98707680"/>
          <a:ext cx="275760" cy="199800"/>
        </a:xfrm>
        <a:prstGeom prst="rect">
          <a:avLst/>
        </a:prstGeom>
        <a:noFill/>
        <a:ln w="0">
          <a:noFill/>
        </a:ln>
      </xdr:spPr>
    </xdr:pic>
    <xdr:clientData/>
  </xdr:twoCellAnchor>
  <xdr:twoCellAnchor editAs="oneCell">
    <xdr:from>
      <xdr:col>75</xdr:col>
      <xdr:colOff>0</xdr:colOff>
      <xdr:row>125</xdr:row>
      <xdr:rowOff>0</xdr:rowOff>
    </xdr:from>
    <xdr:to>
      <xdr:col>75</xdr:col>
      <xdr:colOff>275760</xdr:colOff>
      <xdr:row>125</xdr:row>
      <xdr:rowOff>199800</xdr:rowOff>
    </xdr:to>
    <xdr:pic>
      <xdr:nvPicPr>
        <xdr:cNvPr id="996" name="image1007.png" descr=""/>
        <xdr:cNvPicPr/>
      </xdr:nvPicPr>
      <xdr:blipFill>
        <a:blip r:embed="rId997"/>
        <a:stretch/>
      </xdr:blipFill>
      <xdr:spPr>
        <a:xfrm>
          <a:off x="75658320" y="98707680"/>
          <a:ext cx="275760" cy="199800"/>
        </a:xfrm>
        <a:prstGeom prst="rect">
          <a:avLst/>
        </a:prstGeom>
        <a:noFill/>
        <a:ln w="0">
          <a:noFill/>
        </a:ln>
      </xdr:spPr>
    </xdr:pic>
    <xdr:clientData/>
  </xdr:twoCellAnchor>
  <xdr:twoCellAnchor editAs="oneCell">
    <xdr:from>
      <xdr:col>76</xdr:col>
      <xdr:colOff>0</xdr:colOff>
      <xdr:row>125</xdr:row>
      <xdr:rowOff>0</xdr:rowOff>
    </xdr:from>
    <xdr:to>
      <xdr:col>76</xdr:col>
      <xdr:colOff>275760</xdr:colOff>
      <xdr:row>125</xdr:row>
      <xdr:rowOff>199800</xdr:rowOff>
    </xdr:to>
    <xdr:pic>
      <xdr:nvPicPr>
        <xdr:cNvPr id="997" name="image1013.png" descr=""/>
        <xdr:cNvPicPr/>
      </xdr:nvPicPr>
      <xdr:blipFill>
        <a:blip r:embed="rId998"/>
        <a:stretch/>
      </xdr:blipFill>
      <xdr:spPr>
        <a:xfrm>
          <a:off x="77825520" y="98707680"/>
          <a:ext cx="275760" cy="199800"/>
        </a:xfrm>
        <a:prstGeom prst="rect">
          <a:avLst/>
        </a:prstGeom>
        <a:noFill/>
        <a:ln w="0">
          <a:noFill/>
        </a:ln>
      </xdr:spPr>
    </xdr:pic>
    <xdr:clientData/>
  </xdr:twoCellAnchor>
  <xdr:twoCellAnchor editAs="oneCell">
    <xdr:from>
      <xdr:col>77</xdr:col>
      <xdr:colOff>0</xdr:colOff>
      <xdr:row>125</xdr:row>
      <xdr:rowOff>0</xdr:rowOff>
    </xdr:from>
    <xdr:to>
      <xdr:col>77</xdr:col>
      <xdr:colOff>275760</xdr:colOff>
      <xdr:row>125</xdr:row>
      <xdr:rowOff>199800</xdr:rowOff>
    </xdr:to>
    <xdr:pic>
      <xdr:nvPicPr>
        <xdr:cNvPr id="998" name="image957.png" descr=""/>
        <xdr:cNvPicPr/>
      </xdr:nvPicPr>
      <xdr:blipFill>
        <a:blip r:embed="rId999"/>
        <a:stretch/>
      </xdr:blipFill>
      <xdr:spPr>
        <a:xfrm>
          <a:off x="79992720" y="98707680"/>
          <a:ext cx="275760" cy="199800"/>
        </a:xfrm>
        <a:prstGeom prst="rect">
          <a:avLst/>
        </a:prstGeom>
        <a:noFill/>
        <a:ln w="0">
          <a:noFill/>
        </a:ln>
      </xdr:spPr>
    </xdr:pic>
    <xdr:clientData/>
  </xdr:twoCellAnchor>
  <xdr:twoCellAnchor editAs="oneCell">
    <xdr:from>
      <xdr:col>78</xdr:col>
      <xdr:colOff>0</xdr:colOff>
      <xdr:row>125</xdr:row>
      <xdr:rowOff>0</xdr:rowOff>
    </xdr:from>
    <xdr:to>
      <xdr:col>78</xdr:col>
      <xdr:colOff>275760</xdr:colOff>
      <xdr:row>125</xdr:row>
      <xdr:rowOff>199800</xdr:rowOff>
    </xdr:to>
    <xdr:pic>
      <xdr:nvPicPr>
        <xdr:cNvPr id="999" name="image1002.png" descr=""/>
        <xdr:cNvPicPr/>
      </xdr:nvPicPr>
      <xdr:blipFill>
        <a:blip r:embed="rId1000"/>
        <a:stretch/>
      </xdr:blipFill>
      <xdr:spPr>
        <a:xfrm>
          <a:off x="82160280" y="98707680"/>
          <a:ext cx="275760" cy="199800"/>
        </a:xfrm>
        <a:prstGeom prst="rect">
          <a:avLst/>
        </a:prstGeom>
        <a:noFill/>
        <a:ln w="0">
          <a:noFill/>
        </a:ln>
      </xdr:spPr>
    </xdr:pic>
    <xdr:clientData/>
  </xdr:twoCellAnchor>
  <xdr:twoCellAnchor editAs="oneCell">
    <xdr:from>
      <xdr:col>79</xdr:col>
      <xdr:colOff>0</xdr:colOff>
      <xdr:row>125</xdr:row>
      <xdr:rowOff>0</xdr:rowOff>
    </xdr:from>
    <xdr:to>
      <xdr:col>79</xdr:col>
      <xdr:colOff>275760</xdr:colOff>
      <xdr:row>125</xdr:row>
      <xdr:rowOff>199800</xdr:rowOff>
    </xdr:to>
    <xdr:pic>
      <xdr:nvPicPr>
        <xdr:cNvPr id="1000" name="image1053.png" descr=""/>
        <xdr:cNvPicPr/>
      </xdr:nvPicPr>
      <xdr:blipFill>
        <a:blip r:embed="rId1001"/>
        <a:stretch/>
      </xdr:blipFill>
      <xdr:spPr>
        <a:xfrm>
          <a:off x="84327480" y="98707680"/>
          <a:ext cx="275760" cy="199800"/>
        </a:xfrm>
        <a:prstGeom prst="rect">
          <a:avLst/>
        </a:prstGeom>
        <a:noFill/>
        <a:ln w="0">
          <a:noFill/>
        </a:ln>
      </xdr:spPr>
    </xdr:pic>
    <xdr:clientData/>
  </xdr:twoCellAnchor>
  <xdr:twoCellAnchor editAs="oneCell">
    <xdr:from>
      <xdr:col>72</xdr:col>
      <xdr:colOff>0</xdr:colOff>
      <xdr:row>126</xdr:row>
      <xdr:rowOff>0</xdr:rowOff>
    </xdr:from>
    <xdr:to>
      <xdr:col>72</xdr:col>
      <xdr:colOff>666360</xdr:colOff>
      <xdr:row>126</xdr:row>
      <xdr:rowOff>199800</xdr:rowOff>
    </xdr:to>
    <xdr:pic>
      <xdr:nvPicPr>
        <xdr:cNvPr id="1001" name="image1060.png" descr=""/>
        <xdr:cNvPicPr/>
      </xdr:nvPicPr>
      <xdr:blipFill>
        <a:blip r:embed="rId1002"/>
        <a:stretch/>
      </xdr:blipFill>
      <xdr:spPr>
        <a:xfrm>
          <a:off x="69156720" y="98993160"/>
          <a:ext cx="666360" cy="199800"/>
        </a:xfrm>
        <a:prstGeom prst="rect">
          <a:avLst/>
        </a:prstGeom>
        <a:noFill/>
        <a:ln w="0">
          <a:noFill/>
        </a:ln>
      </xdr:spPr>
    </xdr:pic>
    <xdr:clientData/>
  </xdr:twoCellAnchor>
  <xdr:twoCellAnchor editAs="oneCell">
    <xdr:from>
      <xdr:col>73</xdr:col>
      <xdr:colOff>0</xdr:colOff>
      <xdr:row>126</xdr:row>
      <xdr:rowOff>0</xdr:rowOff>
    </xdr:from>
    <xdr:to>
      <xdr:col>73</xdr:col>
      <xdr:colOff>666360</xdr:colOff>
      <xdr:row>126</xdr:row>
      <xdr:rowOff>199800</xdr:rowOff>
    </xdr:to>
    <xdr:pic>
      <xdr:nvPicPr>
        <xdr:cNvPr id="1002" name="image967.png" descr=""/>
        <xdr:cNvPicPr/>
      </xdr:nvPicPr>
      <xdr:blipFill>
        <a:blip r:embed="rId1003"/>
        <a:stretch/>
      </xdr:blipFill>
      <xdr:spPr>
        <a:xfrm>
          <a:off x="71323920" y="98993160"/>
          <a:ext cx="666360" cy="199800"/>
        </a:xfrm>
        <a:prstGeom prst="rect">
          <a:avLst/>
        </a:prstGeom>
        <a:noFill/>
        <a:ln w="0">
          <a:noFill/>
        </a:ln>
      </xdr:spPr>
    </xdr:pic>
    <xdr:clientData/>
  </xdr:twoCellAnchor>
  <xdr:twoCellAnchor editAs="oneCell">
    <xdr:from>
      <xdr:col>74</xdr:col>
      <xdr:colOff>0</xdr:colOff>
      <xdr:row>126</xdr:row>
      <xdr:rowOff>0</xdr:rowOff>
    </xdr:from>
    <xdr:to>
      <xdr:col>74</xdr:col>
      <xdr:colOff>666360</xdr:colOff>
      <xdr:row>126</xdr:row>
      <xdr:rowOff>199800</xdr:rowOff>
    </xdr:to>
    <xdr:pic>
      <xdr:nvPicPr>
        <xdr:cNvPr id="1003" name="image960.png" descr=""/>
        <xdr:cNvPicPr/>
      </xdr:nvPicPr>
      <xdr:blipFill>
        <a:blip r:embed="rId1004"/>
        <a:stretch/>
      </xdr:blipFill>
      <xdr:spPr>
        <a:xfrm>
          <a:off x="73491120" y="98993160"/>
          <a:ext cx="666360" cy="199800"/>
        </a:xfrm>
        <a:prstGeom prst="rect">
          <a:avLst/>
        </a:prstGeom>
        <a:noFill/>
        <a:ln w="0">
          <a:noFill/>
        </a:ln>
      </xdr:spPr>
    </xdr:pic>
    <xdr:clientData/>
  </xdr:twoCellAnchor>
  <xdr:twoCellAnchor editAs="oneCell">
    <xdr:from>
      <xdr:col>75</xdr:col>
      <xdr:colOff>0</xdr:colOff>
      <xdr:row>126</xdr:row>
      <xdr:rowOff>0</xdr:rowOff>
    </xdr:from>
    <xdr:to>
      <xdr:col>75</xdr:col>
      <xdr:colOff>666360</xdr:colOff>
      <xdr:row>126</xdr:row>
      <xdr:rowOff>199800</xdr:rowOff>
    </xdr:to>
    <xdr:pic>
      <xdr:nvPicPr>
        <xdr:cNvPr id="1004" name="image1064.png" descr=""/>
        <xdr:cNvPicPr/>
      </xdr:nvPicPr>
      <xdr:blipFill>
        <a:blip r:embed="rId1005"/>
        <a:stretch/>
      </xdr:blipFill>
      <xdr:spPr>
        <a:xfrm>
          <a:off x="75658320" y="98993160"/>
          <a:ext cx="666360" cy="199800"/>
        </a:xfrm>
        <a:prstGeom prst="rect">
          <a:avLst/>
        </a:prstGeom>
        <a:noFill/>
        <a:ln w="0">
          <a:noFill/>
        </a:ln>
      </xdr:spPr>
    </xdr:pic>
    <xdr:clientData/>
  </xdr:twoCellAnchor>
  <xdr:twoCellAnchor editAs="oneCell">
    <xdr:from>
      <xdr:col>76</xdr:col>
      <xdr:colOff>0</xdr:colOff>
      <xdr:row>126</xdr:row>
      <xdr:rowOff>0</xdr:rowOff>
    </xdr:from>
    <xdr:to>
      <xdr:col>76</xdr:col>
      <xdr:colOff>666360</xdr:colOff>
      <xdr:row>126</xdr:row>
      <xdr:rowOff>199800</xdr:rowOff>
    </xdr:to>
    <xdr:pic>
      <xdr:nvPicPr>
        <xdr:cNvPr id="1005" name="image971.png" descr=""/>
        <xdr:cNvPicPr/>
      </xdr:nvPicPr>
      <xdr:blipFill>
        <a:blip r:embed="rId1006"/>
        <a:stretch/>
      </xdr:blipFill>
      <xdr:spPr>
        <a:xfrm>
          <a:off x="77825520" y="98993160"/>
          <a:ext cx="666360" cy="199800"/>
        </a:xfrm>
        <a:prstGeom prst="rect">
          <a:avLst/>
        </a:prstGeom>
        <a:noFill/>
        <a:ln w="0">
          <a:noFill/>
        </a:ln>
      </xdr:spPr>
    </xdr:pic>
    <xdr:clientData/>
  </xdr:twoCellAnchor>
  <xdr:twoCellAnchor editAs="oneCell">
    <xdr:from>
      <xdr:col>77</xdr:col>
      <xdr:colOff>0</xdr:colOff>
      <xdr:row>126</xdr:row>
      <xdr:rowOff>0</xdr:rowOff>
    </xdr:from>
    <xdr:to>
      <xdr:col>77</xdr:col>
      <xdr:colOff>666360</xdr:colOff>
      <xdr:row>126</xdr:row>
      <xdr:rowOff>199800</xdr:rowOff>
    </xdr:to>
    <xdr:pic>
      <xdr:nvPicPr>
        <xdr:cNvPr id="1006" name="image1030.png" descr=""/>
        <xdr:cNvPicPr/>
      </xdr:nvPicPr>
      <xdr:blipFill>
        <a:blip r:embed="rId1007"/>
        <a:stretch/>
      </xdr:blipFill>
      <xdr:spPr>
        <a:xfrm>
          <a:off x="79992720" y="98993160"/>
          <a:ext cx="666360" cy="199800"/>
        </a:xfrm>
        <a:prstGeom prst="rect">
          <a:avLst/>
        </a:prstGeom>
        <a:noFill/>
        <a:ln w="0">
          <a:noFill/>
        </a:ln>
      </xdr:spPr>
    </xdr:pic>
    <xdr:clientData/>
  </xdr:twoCellAnchor>
  <xdr:twoCellAnchor editAs="oneCell">
    <xdr:from>
      <xdr:col>78</xdr:col>
      <xdr:colOff>0</xdr:colOff>
      <xdr:row>126</xdr:row>
      <xdr:rowOff>0</xdr:rowOff>
    </xdr:from>
    <xdr:to>
      <xdr:col>78</xdr:col>
      <xdr:colOff>666360</xdr:colOff>
      <xdr:row>126</xdr:row>
      <xdr:rowOff>199800</xdr:rowOff>
    </xdr:to>
    <xdr:pic>
      <xdr:nvPicPr>
        <xdr:cNvPr id="1007" name="image1026.png" descr=""/>
        <xdr:cNvPicPr/>
      </xdr:nvPicPr>
      <xdr:blipFill>
        <a:blip r:embed="rId1008"/>
        <a:stretch/>
      </xdr:blipFill>
      <xdr:spPr>
        <a:xfrm>
          <a:off x="82160280" y="98993160"/>
          <a:ext cx="666360" cy="199800"/>
        </a:xfrm>
        <a:prstGeom prst="rect">
          <a:avLst/>
        </a:prstGeom>
        <a:noFill/>
        <a:ln w="0">
          <a:noFill/>
        </a:ln>
      </xdr:spPr>
    </xdr:pic>
    <xdr:clientData/>
  </xdr:twoCellAnchor>
  <xdr:twoCellAnchor editAs="oneCell">
    <xdr:from>
      <xdr:col>79</xdr:col>
      <xdr:colOff>0</xdr:colOff>
      <xdr:row>126</xdr:row>
      <xdr:rowOff>0</xdr:rowOff>
    </xdr:from>
    <xdr:to>
      <xdr:col>79</xdr:col>
      <xdr:colOff>666360</xdr:colOff>
      <xdr:row>126</xdr:row>
      <xdr:rowOff>199800</xdr:rowOff>
    </xdr:to>
    <xdr:pic>
      <xdr:nvPicPr>
        <xdr:cNvPr id="1008" name="image1014.png" descr=""/>
        <xdr:cNvPicPr/>
      </xdr:nvPicPr>
      <xdr:blipFill>
        <a:blip r:embed="rId1009"/>
        <a:stretch/>
      </xdr:blipFill>
      <xdr:spPr>
        <a:xfrm>
          <a:off x="84327480" y="98993160"/>
          <a:ext cx="666360" cy="199800"/>
        </a:xfrm>
        <a:prstGeom prst="rect">
          <a:avLst/>
        </a:prstGeom>
        <a:noFill/>
        <a:ln w="0">
          <a:noFill/>
        </a:ln>
      </xdr:spPr>
    </xdr:pic>
    <xdr:clientData/>
  </xdr:twoCellAnchor>
  <xdr:twoCellAnchor editAs="oneCell">
    <xdr:from>
      <xdr:col>72</xdr:col>
      <xdr:colOff>0</xdr:colOff>
      <xdr:row>127</xdr:row>
      <xdr:rowOff>0</xdr:rowOff>
    </xdr:from>
    <xdr:to>
      <xdr:col>73</xdr:col>
      <xdr:colOff>175680</xdr:colOff>
      <xdr:row>127</xdr:row>
      <xdr:rowOff>1152000</xdr:rowOff>
    </xdr:to>
    <xdr:pic>
      <xdr:nvPicPr>
        <xdr:cNvPr id="1009" name="image1038.png" descr=""/>
        <xdr:cNvPicPr/>
      </xdr:nvPicPr>
      <xdr:blipFill>
        <a:blip r:embed="rId1010"/>
        <a:stretch/>
      </xdr:blipFill>
      <xdr:spPr>
        <a:xfrm>
          <a:off x="69156720" y="99279000"/>
          <a:ext cx="2342880" cy="1152000"/>
        </a:xfrm>
        <a:prstGeom prst="rect">
          <a:avLst/>
        </a:prstGeom>
        <a:noFill/>
        <a:ln w="0">
          <a:noFill/>
        </a:ln>
      </xdr:spPr>
    </xdr:pic>
    <xdr:clientData/>
  </xdr:twoCellAnchor>
  <xdr:twoCellAnchor editAs="oneCell">
    <xdr:from>
      <xdr:col>73</xdr:col>
      <xdr:colOff>0</xdr:colOff>
      <xdr:row>127</xdr:row>
      <xdr:rowOff>0</xdr:rowOff>
    </xdr:from>
    <xdr:to>
      <xdr:col>74</xdr:col>
      <xdr:colOff>175680</xdr:colOff>
      <xdr:row>127</xdr:row>
      <xdr:rowOff>1152000</xdr:rowOff>
    </xdr:to>
    <xdr:pic>
      <xdr:nvPicPr>
        <xdr:cNvPr id="1010" name="image975.png" descr=""/>
        <xdr:cNvPicPr/>
      </xdr:nvPicPr>
      <xdr:blipFill>
        <a:blip r:embed="rId1011"/>
        <a:stretch/>
      </xdr:blipFill>
      <xdr:spPr>
        <a:xfrm>
          <a:off x="71323920" y="99279000"/>
          <a:ext cx="2342880" cy="1152000"/>
        </a:xfrm>
        <a:prstGeom prst="rect">
          <a:avLst/>
        </a:prstGeom>
        <a:noFill/>
        <a:ln w="0">
          <a:noFill/>
        </a:ln>
      </xdr:spPr>
    </xdr:pic>
    <xdr:clientData/>
  </xdr:twoCellAnchor>
  <xdr:twoCellAnchor editAs="oneCell">
    <xdr:from>
      <xdr:col>74</xdr:col>
      <xdr:colOff>0</xdr:colOff>
      <xdr:row>127</xdr:row>
      <xdr:rowOff>0</xdr:rowOff>
    </xdr:from>
    <xdr:to>
      <xdr:col>75</xdr:col>
      <xdr:colOff>175680</xdr:colOff>
      <xdr:row>127</xdr:row>
      <xdr:rowOff>1152000</xdr:rowOff>
    </xdr:to>
    <xdr:pic>
      <xdr:nvPicPr>
        <xdr:cNvPr id="1011" name="image980.png" descr=""/>
        <xdr:cNvPicPr/>
      </xdr:nvPicPr>
      <xdr:blipFill>
        <a:blip r:embed="rId1012"/>
        <a:stretch/>
      </xdr:blipFill>
      <xdr:spPr>
        <a:xfrm>
          <a:off x="73491120" y="99279000"/>
          <a:ext cx="2342880" cy="1152000"/>
        </a:xfrm>
        <a:prstGeom prst="rect">
          <a:avLst/>
        </a:prstGeom>
        <a:noFill/>
        <a:ln w="0">
          <a:noFill/>
        </a:ln>
      </xdr:spPr>
    </xdr:pic>
    <xdr:clientData/>
  </xdr:twoCellAnchor>
  <xdr:twoCellAnchor editAs="oneCell">
    <xdr:from>
      <xdr:col>75</xdr:col>
      <xdr:colOff>0</xdr:colOff>
      <xdr:row>127</xdr:row>
      <xdr:rowOff>0</xdr:rowOff>
    </xdr:from>
    <xdr:to>
      <xdr:col>76</xdr:col>
      <xdr:colOff>175680</xdr:colOff>
      <xdr:row>127</xdr:row>
      <xdr:rowOff>1152000</xdr:rowOff>
    </xdr:to>
    <xdr:pic>
      <xdr:nvPicPr>
        <xdr:cNvPr id="1012" name="image1022.png" descr=""/>
        <xdr:cNvPicPr/>
      </xdr:nvPicPr>
      <xdr:blipFill>
        <a:blip r:embed="rId1013"/>
        <a:stretch/>
      </xdr:blipFill>
      <xdr:spPr>
        <a:xfrm>
          <a:off x="75658320" y="99279000"/>
          <a:ext cx="2342880" cy="1152000"/>
        </a:xfrm>
        <a:prstGeom prst="rect">
          <a:avLst/>
        </a:prstGeom>
        <a:noFill/>
        <a:ln w="0">
          <a:noFill/>
        </a:ln>
      </xdr:spPr>
    </xdr:pic>
    <xdr:clientData/>
  </xdr:twoCellAnchor>
  <xdr:twoCellAnchor editAs="oneCell">
    <xdr:from>
      <xdr:col>76</xdr:col>
      <xdr:colOff>0</xdr:colOff>
      <xdr:row>127</xdr:row>
      <xdr:rowOff>0</xdr:rowOff>
    </xdr:from>
    <xdr:to>
      <xdr:col>77</xdr:col>
      <xdr:colOff>175680</xdr:colOff>
      <xdr:row>127</xdr:row>
      <xdr:rowOff>1152000</xdr:rowOff>
    </xdr:to>
    <xdr:pic>
      <xdr:nvPicPr>
        <xdr:cNvPr id="1013" name="image1020.png" descr=""/>
        <xdr:cNvPicPr/>
      </xdr:nvPicPr>
      <xdr:blipFill>
        <a:blip r:embed="rId1014"/>
        <a:stretch/>
      </xdr:blipFill>
      <xdr:spPr>
        <a:xfrm>
          <a:off x="77825520" y="99279000"/>
          <a:ext cx="2342880" cy="1152000"/>
        </a:xfrm>
        <a:prstGeom prst="rect">
          <a:avLst/>
        </a:prstGeom>
        <a:noFill/>
        <a:ln w="0">
          <a:noFill/>
        </a:ln>
      </xdr:spPr>
    </xdr:pic>
    <xdr:clientData/>
  </xdr:twoCellAnchor>
  <xdr:twoCellAnchor editAs="oneCell">
    <xdr:from>
      <xdr:col>77</xdr:col>
      <xdr:colOff>0</xdr:colOff>
      <xdr:row>127</xdr:row>
      <xdr:rowOff>0</xdr:rowOff>
    </xdr:from>
    <xdr:to>
      <xdr:col>78</xdr:col>
      <xdr:colOff>175320</xdr:colOff>
      <xdr:row>127</xdr:row>
      <xdr:rowOff>1152000</xdr:rowOff>
    </xdr:to>
    <xdr:pic>
      <xdr:nvPicPr>
        <xdr:cNvPr id="1014" name="image1028.png" descr=""/>
        <xdr:cNvPicPr/>
      </xdr:nvPicPr>
      <xdr:blipFill>
        <a:blip r:embed="rId1015"/>
        <a:stretch/>
      </xdr:blipFill>
      <xdr:spPr>
        <a:xfrm>
          <a:off x="79992720" y="99279000"/>
          <a:ext cx="2342880" cy="1152000"/>
        </a:xfrm>
        <a:prstGeom prst="rect">
          <a:avLst/>
        </a:prstGeom>
        <a:noFill/>
        <a:ln w="0">
          <a:noFill/>
        </a:ln>
      </xdr:spPr>
    </xdr:pic>
    <xdr:clientData/>
  </xdr:twoCellAnchor>
  <xdr:twoCellAnchor editAs="oneCell">
    <xdr:from>
      <xdr:col>78</xdr:col>
      <xdr:colOff>0</xdr:colOff>
      <xdr:row>127</xdr:row>
      <xdr:rowOff>0</xdr:rowOff>
    </xdr:from>
    <xdr:to>
      <xdr:col>79</xdr:col>
      <xdr:colOff>175680</xdr:colOff>
      <xdr:row>127</xdr:row>
      <xdr:rowOff>1152000</xdr:rowOff>
    </xdr:to>
    <xdr:pic>
      <xdr:nvPicPr>
        <xdr:cNvPr id="1015" name="image1023.png" descr=""/>
        <xdr:cNvPicPr/>
      </xdr:nvPicPr>
      <xdr:blipFill>
        <a:blip r:embed="rId1016"/>
        <a:stretch/>
      </xdr:blipFill>
      <xdr:spPr>
        <a:xfrm>
          <a:off x="82160280" y="99279000"/>
          <a:ext cx="2342880" cy="1152000"/>
        </a:xfrm>
        <a:prstGeom prst="rect">
          <a:avLst/>
        </a:prstGeom>
        <a:noFill/>
        <a:ln w="0">
          <a:noFill/>
        </a:ln>
      </xdr:spPr>
    </xdr:pic>
    <xdr:clientData/>
  </xdr:twoCellAnchor>
  <xdr:twoCellAnchor editAs="oneCell">
    <xdr:from>
      <xdr:col>79</xdr:col>
      <xdr:colOff>0</xdr:colOff>
      <xdr:row>127</xdr:row>
      <xdr:rowOff>0</xdr:rowOff>
    </xdr:from>
    <xdr:to>
      <xdr:col>80</xdr:col>
      <xdr:colOff>175680</xdr:colOff>
      <xdr:row>127</xdr:row>
      <xdr:rowOff>1152000</xdr:rowOff>
    </xdr:to>
    <xdr:pic>
      <xdr:nvPicPr>
        <xdr:cNvPr id="1016" name="image991.png" descr=""/>
        <xdr:cNvPicPr/>
      </xdr:nvPicPr>
      <xdr:blipFill>
        <a:blip r:embed="rId1017"/>
        <a:stretch/>
      </xdr:blipFill>
      <xdr:spPr>
        <a:xfrm>
          <a:off x="84327480" y="99279000"/>
          <a:ext cx="2342880" cy="1152000"/>
        </a:xfrm>
        <a:prstGeom prst="rect">
          <a:avLst/>
        </a:prstGeom>
        <a:noFill/>
        <a:ln w="0">
          <a:noFill/>
        </a:ln>
      </xdr:spPr>
    </xdr:pic>
    <xdr:clientData/>
  </xdr:twoCellAnchor>
  <xdr:twoCellAnchor editAs="oneCell">
    <xdr:from>
      <xdr:col>72</xdr:col>
      <xdr:colOff>0</xdr:colOff>
      <xdr:row>128</xdr:row>
      <xdr:rowOff>0</xdr:rowOff>
    </xdr:from>
    <xdr:to>
      <xdr:col>73</xdr:col>
      <xdr:colOff>175680</xdr:colOff>
      <xdr:row>128</xdr:row>
      <xdr:rowOff>732960</xdr:rowOff>
    </xdr:to>
    <xdr:pic>
      <xdr:nvPicPr>
        <xdr:cNvPr id="1017" name="image1054.png" descr=""/>
        <xdr:cNvPicPr/>
      </xdr:nvPicPr>
      <xdr:blipFill>
        <a:blip r:embed="rId1018"/>
        <a:stretch/>
      </xdr:blipFill>
      <xdr:spPr>
        <a:xfrm>
          <a:off x="69156720" y="101193480"/>
          <a:ext cx="2342880" cy="732960"/>
        </a:xfrm>
        <a:prstGeom prst="rect">
          <a:avLst/>
        </a:prstGeom>
        <a:noFill/>
        <a:ln w="0">
          <a:noFill/>
        </a:ln>
      </xdr:spPr>
    </xdr:pic>
    <xdr:clientData/>
  </xdr:twoCellAnchor>
  <xdr:twoCellAnchor editAs="oneCell">
    <xdr:from>
      <xdr:col>73</xdr:col>
      <xdr:colOff>0</xdr:colOff>
      <xdr:row>128</xdr:row>
      <xdr:rowOff>0</xdr:rowOff>
    </xdr:from>
    <xdr:to>
      <xdr:col>74</xdr:col>
      <xdr:colOff>175680</xdr:colOff>
      <xdr:row>128</xdr:row>
      <xdr:rowOff>732960</xdr:rowOff>
    </xdr:to>
    <xdr:pic>
      <xdr:nvPicPr>
        <xdr:cNvPr id="1018" name="image977.png" descr=""/>
        <xdr:cNvPicPr/>
      </xdr:nvPicPr>
      <xdr:blipFill>
        <a:blip r:embed="rId1019"/>
        <a:stretch/>
      </xdr:blipFill>
      <xdr:spPr>
        <a:xfrm>
          <a:off x="71323920" y="101193480"/>
          <a:ext cx="2342880" cy="732960"/>
        </a:xfrm>
        <a:prstGeom prst="rect">
          <a:avLst/>
        </a:prstGeom>
        <a:noFill/>
        <a:ln w="0">
          <a:noFill/>
        </a:ln>
      </xdr:spPr>
    </xdr:pic>
    <xdr:clientData/>
  </xdr:twoCellAnchor>
  <xdr:twoCellAnchor editAs="oneCell">
    <xdr:from>
      <xdr:col>74</xdr:col>
      <xdr:colOff>0</xdr:colOff>
      <xdr:row>128</xdr:row>
      <xdr:rowOff>0</xdr:rowOff>
    </xdr:from>
    <xdr:to>
      <xdr:col>75</xdr:col>
      <xdr:colOff>175680</xdr:colOff>
      <xdr:row>128</xdr:row>
      <xdr:rowOff>732960</xdr:rowOff>
    </xdr:to>
    <xdr:pic>
      <xdr:nvPicPr>
        <xdr:cNvPr id="1019" name="image1032.png" descr=""/>
        <xdr:cNvPicPr/>
      </xdr:nvPicPr>
      <xdr:blipFill>
        <a:blip r:embed="rId1020"/>
        <a:stretch/>
      </xdr:blipFill>
      <xdr:spPr>
        <a:xfrm>
          <a:off x="73491120" y="101193480"/>
          <a:ext cx="2342880" cy="732960"/>
        </a:xfrm>
        <a:prstGeom prst="rect">
          <a:avLst/>
        </a:prstGeom>
        <a:noFill/>
        <a:ln w="0">
          <a:noFill/>
        </a:ln>
      </xdr:spPr>
    </xdr:pic>
    <xdr:clientData/>
  </xdr:twoCellAnchor>
  <xdr:twoCellAnchor editAs="oneCell">
    <xdr:from>
      <xdr:col>75</xdr:col>
      <xdr:colOff>0</xdr:colOff>
      <xdr:row>128</xdr:row>
      <xdr:rowOff>0</xdr:rowOff>
    </xdr:from>
    <xdr:to>
      <xdr:col>76</xdr:col>
      <xdr:colOff>175680</xdr:colOff>
      <xdr:row>128</xdr:row>
      <xdr:rowOff>732960</xdr:rowOff>
    </xdr:to>
    <xdr:pic>
      <xdr:nvPicPr>
        <xdr:cNvPr id="1020" name="image1021.png" descr=""/>
        <xdr:cNvPicPr/>
      </xdr:nvPicPr>
      <xdr:blipFill>
        <a:blip r:embed="rId1021"/>
        <a:stretch/>
      </xdr:blipFill>
      <xdr:spPr>
        <a:xfrm>
          <a:off x="75658320" y="101193480"/>
          <a:ext cx="2342880" cy="732960"/>
        </a:xfrm>
        <a:prstGeom prst="rect">
          <a:avLst/>
        </a:prstGeom>
        <a:noFill/>
        <a:ln w="0">
          <a:noFill/>
        </a:ln>
      </xdr:spPr>
    </xdr:pic>
    <xdr:clientData/>
  </xdr:twoCellAnchor>
  <xdr:twoCellAnchor editAs="oneCell">
    <xdr:from>
      <xdr:col>76</xdr:col>
      <xdr:colOff>0</xdr:colOff>
      <xdr:row>128</xdr:row>
      <xdr:rowOff>0</xdr:rowOff>
    </xdr:from>
    <xdr:to>
      <xdr:col>77</xdr:col>
      <xdr:colOff>175680</xdr:colOff>
      <xdr:row>128</xdr:row>
      <xdr:rowOff>732960</xdr:rowOff>
    </xdr:to>
    <xdr:pic>
      <xdr:nvPicPr>
        <xdr:cNvPr id="1021" name="image1029.png" descr=""/>
        <xdr:cNvPicPr/>
      </xdr:nvPicPr>
      <xdr:blipFill>
        <a:blip r:embed="rId1022"/>
        <a:stretch/>
      </xdr:blipFill>
      <xdr:spPr>
        <a:xfrm>
          <a:off x="77825520" y="101193480"/>
          <a:ext cx="2342880" cy="732960"/>
        </a:xfrm>
        <a:prstGeom prst="rect">
          <a:avLst/>
        </a:prstGeom>
        <a:noFill/>
        <a:ln w="0">
          <a:noFill/>
        </a:ln>
      </xdr:spPr>
    </xdr:pic>
    <xdr:clientData/>
  </xdr:twoCellAnchor>
  <xdr:twoCellAnchor editAs="oneCell">
    <xdr:from>
      <xdr:col>77</xdr:col>
      <xdr:colOff>0</xdr:colOff>
      <xdr:row>128</xdr:row>
      <xdr:rowOff>0</xdr:rowOff>
    </xdr:from>
    <xdr:to>
      <xdr:col>78</xdr:col>
      <xdr:colOff>175320</xdr:colOff>
      <xdr:row>128</xdr:row>
      <xdr:rowOff>732960</xdr:rowOff>
    </xdr:to>
    <xdr:pic>
      <xdr:nvPicPr>
        <xdr:cNvPr id="1022" name="image985.png" descr=""/>
        <xdr:cNvPicPr/>
      </xdr:nvPicPr>
      <xdr:blipFill>
        <a:blip r:embed="rId1023"/>
        <a:stretch/>
      </xdr:blipFill>
      <xdr:spPr>
        <a:xfrm>
          <a:off x="79992720" y="101193480"/>
          <a:ext cx="2342880" cy="732960"/>
        </a:xfrm>
        <a:prstGeom prst="rect">
          <a:avLst/>
        </a:prstGeom>
        <a:noFill/>
        <a:ln w="0">
          <a:noFill/>
        </a:ln>
      </xdr:spPr>
    </xdr:pic>
    <xdr:clientData/>
  </xdr:twoCellAnchor>
  <xdr:twoCellAnchor editAs="oneCell">
    <xdr:from>
      <xdr:col>78</xdr:col>
      <xdr:colOff>0</xdr:colOff>
      <xdr:row>128</xdr:row>
      <xdr:rowOff>0</xdr:rowOff>
    </xdr:from>
    <xdr:to>
      <xdr:col>79</xdr:col>
      <xdr:colOff>175680</xdr:colOff>
      <xdr:row>128</xdr:row>
      <xdr:rowOff>732960</xdr:rowOff>
    </xdr:to>
    <xdr:pic>
      <xdr:nvPicPr>
        <xdr:cNvPr id="1023" name="image1044.png" descr=""/>
        <xdr:cNvPicPr/>
      </xdr:nvPicPr>
      <xdr:blipFill>
        <a:blip r:embed="rId1024"/>
        <a:stretch/>
      </xdr:blipFill>
      <xdr:spPr>
        <a:xfrm>
          <a:off x="82160280" y="101193480"/>
          <a:ext cx="2342880" cy="732960"/>
        </a:xfrm>
        <a:prstGeom prst="rect">
          <a:avLst/>
        </a:prstGeom>
        <a:noFill/>
        <a:ln w="0">
          <a:noFill/>
        </a:ln>
      </xdr:spPr>
    </xdr:pic>
    <xdr:clientData/>
  </xdr:twoCellAnchor>
  <xdr:twoCellAnchor editAs="oneCell">
    <xdr:from>
      <xdr:col>79</xdr:col>
      <xdr:colOff>0</xdr:colOff>
      <xdr:row>128</xdr:row>
      <xdr:rowOff>0</xdr:rowOff>
    </xdr:from>
    <xdr:to>
      <xdr:col>80</xdr:col>
      <xdr:colOff>175680</xdr:colOff>
      <xdr:row>128</xdr:row>
      <xdr:rowOff>732960</xdr:rowOff>
    </xdr:to>
    <xdr:pic>
      <xdr:nvPicPr>
        <xdr:cNvPr id="1024" name="image1107.png" descr=""/>
        <xdr:cNvPicPr/>
      </xdr:nvPicPr>
      <xdr:blipFill>
        <a:blip r:embed="rId1025"/>
        <a:stretch/>
      </xdr:blipFill>
      <xdr:spPr>
        <a:xfrm>
          <a:off x="84327480" y="101193480"/>
          <a:ext cx="2342880" cy="732960"/>
        </a:xfrm>
        <a:prstGeom prst="rect">
          <a:avLst/>
        </a:prstGeom>
        <a:noFill/>
        <a:ln w="0">
          <a:noFill/>
        </a:ln>
      </xdr:spPr>
    </xdr:pic>
    <xdr:clientData/>
  </xdr:twoCellAnchor>
  <xdr:twoCellAnchor editAs="oneCell">
    <xdr:from>
      <xdr:col>72</xdr:col>
      <xdr:colOff>0</xdr:colOff>
      <xdr:row>129</xdr:row>
      <xdr:rowOff>0</xdr:rowOff>
    </xdr:from>
    <xdr:to>
      <xdr:col>72</xdr:col>
      <xdr:colOff>361440</xdr:colOff>
      <xdr:row>129</xdr:row>
      <xdr:rowOff>199800</xdr:rowOff>
    </xdr:to>
    <xdr:pic>
      <xdr:nvPicPr>
        <xdr:cNvPr id="1025" name="image992.png" descr=""/>
        <xdr:cNvPicPr/>
      </xdr:nvPicPr>
      <xdr:blipFill>
        <a:blip r:embed="rId1026"/>
        <a:stretch/>
      </xdr:blipFill>
      <xdr:spPr>
        <a:xfrm>
          <a:off x="69156720" y="102879360"/>
          <a:ext cx="361440" cy="199800"/>
        </a:xfrm>
        <a:prstGeom prst="rect">
          <a:avLst/>
        </a:prstGeom>
        <a:noFill/>
        <a:ln w="0">
          <a:noFill/>
        </a:ln>
      </xdr:spPr>
    </xdr:pic>
    <xdr:clientData/>
  </xdr:twoCellAnchor>
  <xdr:twoCellAnchor editAs="oneCell">
    <xdr:from>
      <xdr:col>73</xdr:col>
      <xdr:colOff>0</xdr:colOff>
      <xdr:row>129</xdr:row>
      <xdr:rowOff>0</xdr:rowOff>
    </xdr:from>
    <xdr:to>
      <xdr:col>73</xdr:col>
      <xdr:colOff>361440</xdr:colOff>
      <xdr:row>129</xdr:row>
      <xdr:rowOff>199800</xdr:rowOff>
    </xdr:to>
    <xdr:pic>
      <xdr:nvPicPr>
        <xdr:cNvPr id="1026" name="image986.png" descr=""/>
        <xdr:cNvPicPr/>
      </xdr:nvPicPr>
      <xdr:blipFill>
        <a:blip r:embed="rId1027"/>
        <a:stretch/>
      </xdr:blipFill>
      <xdr:spPr>
        <a:xfrm>
          <a:off x="71323920" y="102879360"/>
          <a:ext cx="361440" cy="199800"/>
        </a:xfrm>
        <a:prstGeom prst="rect">
          <a:avLst/>
        </a:prstGeom>
        <a:noFill/>
        <a:ln w="0">
          <a:noFill/>
        </a:ln>
      </xdr:spPr>
    </xdr:pic>
    <xdr:clientData/>
  </xdr:twoCellAnchor>
  <xdr:twoCellAnchor editAs="oneCell">
    <xdr:from>
      <xdr:col>74</xdr:col>
      <xdr:colOff>0</xdr:colOff>
      <xdr:row>129</xdr:row>
      <xdr:rowOff>0</xdr:rowOff>
    </xdr:from>
    <xdr:to>
      <xdr:col>74</xdr:col>
      <xdr:colOff>361440</xdr:colOff>
      <xdr:row>129</xdr:row>
      <xdr:rowOff>199800</xdr:rowOff>
    </xdr:to>
    <xdr:pic>
      <xdr:nvPicPr>
        <xdr:cNvPr id="1027" name="image1033.png" descr=""/>
        <xdr:cNvPicPr/>
      </xdr:nvPicPr>
      <xdr:blipFill>
        <a:blip r:embed="rId1028"/>
        <a:stretch/>
      </xdr:blipFill>
      <xdr:spPr>
        <a:xfrm>
          <a:off x="73491120" y="102879360"/>
          <a:ext cx="361440" cy="199800"/>
        </a:xfrm>
        <a:prstGeom prst="rect">
          <a:avLst/>
        </a:prstGeom>
        <a:noFill/>
        <a:ln w="0">
          <a:noFill/>
        </a:ln>
      </xdr:spPr>
    </xdr:pic>
    <xdr:clientData/>
  </xdr:twoCellAnchor>
  <xdr:twoCellAnchor editAs="oneCell">
    <xdr:from>
      <xdr:col>75</xdr:col>
      <xdr:colOff>0</xdr:colOff>
      <xdr:row>129</xdr:row>
      <xdr:rowOff>0</xdr:rowOff>
    </xdr:from>
    <xdr:to>
      <xdr:col>75</xdr:col>
      <xdr:colOff>361440</xdr:colOff>
      <xdr:row>129</xdr:row>
      <xdr:rowOff>199800</xdr:rowOff>
    </xdr:to>
    <xdr:pic>
      <xdr:nvPicPr>
        <xdr:cNvPr id="1028" name="image987.png" descr=""/>
        <xdr:cNvPicPr/>
      </xdr:nvPicPr>
      <xdr:blipFill>
        <a:blip r:embed="rId1029"/>
        <a:stretch/>
      </xdr:blipFill>
      <xdr:spPr>
        <a:xfrm>
          <a:off x="75658320" y="102879360"/>
          <a:ext cx="361440" cy="199800"/>
        </a:xfrm>
        <a:prstGeom prst="rect">
          <a:avLst/>
        </a:prstGeom>
        <a:noFill/>
        <a:ln w="0">
          <a:noFill/>
        </a:ln>
      </xdr:spPr>
    </xdr:pic>
    <xdr:clientData/>
  </xdr:twoCellAnchor>
  <xdr:twoCellAnchor editAs="oneCell">
    <xdr:from>
      <xdr:col>76</xdr:col>
      <xdr:colOff>0</xdr:colOff>
      <xdr:row>129</xdr:row>
      <xdr:rowOff>0</xdr:rowOff>
    </xdr:from>
    <xdr:to>
      <xdr:col>76</xdr:col>
      <xdr:colOff>361440</xdr:colOff>
      <xdr:row>129</xdr:row>
      <xdr:rowOff>199800</xdr:rowOff>
    </xdr:to>
    <xdr:pic>
      <xdr:nvPicPr>
        <xdr:cNvPr id="1029" name="image1051.png" descr=""/>
        <xdr:cNvPicPr/>
      </xdr:nvPicPr>
      <xdr:blipFill>
        <a:blip r:embed="rId1030"/>
        <a:stretch/>
      </xdr:blipFill>
      <xdr:spPr>
        <a:xfrm>
          <a:off x="77825520" y="102879360"/>
          <a:ext cx="361440" cy="199800"/>
        </a:xfrm>
        <a:prstGeom prst="rect">
          <a:avLst/>
        </a:prstGeom>
        <a:noFill/>
        <a:ln w="0">
          <a:noFill/>
        </a:ln>
      </xdr:spPr>
    </xdr:pic>
    <xdr:clientData/>
  </xdr:twoCellAnchor>
  <xdr:twoCellAnchor editAs="oneCell">
    <xdr:from>
      <xdr:col>77</xdr:col>
      <xdr:colOff>0</xdr:colOff>
      <xdr:row>129</xdr:row>
      <xdr:rowOff>0</xdr:rowOff>
    </xdr:from>
    <xdr:to>
      <xdr:col>77</xdr:col>
      <xdr:colOff>361440</xdr:colOff>
      <xdr:row>129</xdr:row>
      <xdr:rowOff>199800</xdr:rowOff>
    </xdr:to>
    <xdr:pic>
      <xdr:nvPicPr>
        <xdr:cNvPr id="1030" name="image997.png" descr=""/>
        <xdr:cNvPicPr/>
      </xdr:nvPicPr>
      <xdr:blipFill>
        <a:blip r:embed="rId1031"/>
        <a:stretch/>
      </xdr:blipFill>
      <xdr:spPr>
        <a:xfrm>
          <a:off x="79992720" y="102879360"/>
          <a:ext cx="361440" cy="199800"/>
        </a:xfrm>
        <a:prstGeom prst="rect">
          <a:avLst/>
        </a:prstGeom>
        <a:noFill/>
        <a:ln w="0">
          <a:noFill/>
        </a:ln>
      </xdr:spPr>
    </xdr:pic>
    <xdr:clientData/>
  </xdr:twoCellAnchor>
  <xdr:twoCellAnchor editAs="oneCell">
    <xdr:from>
      <xdr:col>78</xdr:col>
      <xdr:colOff>0</xdr:colOff>
      <xdr:row>129</xdr:row>
      <xdr:rowOff>0</xdr:rowOff>
    </xdr:from>
    <xdr:to>
      <xdr:col>78</xdr:col>
      <xdr:colOff>361440</xdr:colOff>
      <xdr:row>129</xdr:row>
      <xdr:rowOff>199800</xdr:rowOff>
    </xdr:to>
    <xdr:pic>
      <xdr:nvPicPr>
        <xdr:cNvPr id="1031" name="image1005.png" descr=""/>
        <xdr:cNvPicPr/>
      </xdr:nvPicPr>
      <xdr:blipFill>
        <a:blip r:embed="rId1032"/>
        <a:stretch/>
      </xdr:blipFill>
      <xdr:spPr>
        <a:xfrm>
          <a:off x="82160280" y="102879360"/>
          <a:ext cx="361440" cy="199800"/>
        </a:xfrm>
        <a:prstGeom prst="rect">
          <a:avLst/>
        </a:prstGeom>
        <a:noFill/>
        <a:ln w="0">
          <a:noFill/>
        </a:ln>
      </xdr:spPr>
    </xdr:pic>
    <xdr:clientData/>
  </xdr:twoCellAnchor>
  <xdr:twoCellAnchor editAs="oneCell">
    <xdr:from>
      <xdr:col>79</xdr:col>
      <xdr:colOff>0</xdr:colOff>
      <xdr:row>129</xdr:row>
      <xdr:rowOff>0</xdr:rowOff>
    </xdr:from>
    <xdr:to>
      <xdr:col>79</xdr:col>
      <xdr:colOff>361440</xdr:colOff>
      <xdr:row>129</xdr:row>
      <xdr:rowOff>199800</xdr:rowOff>
    </xdr:to>
    <xdr:pic>
      <xdr:nvPicPr>
        <xdr:cNvPr id="1032" name="image1069.png" descr=""/>
        <xdr:cNvPicPr/>
      </xdr:nvPicPr>
      <xdr:blipFill>
        <a:blip r:embed="rId1033"/>
        <a:stretch/>
      </xdr:blipFill>
      <xdr:spPr>
        <a:xfrm>
          <a:off x="84327480" y="102879360"/>
          <a:ext cx="361440" cy="199800"/>
        </a:xfrm>
        <a:prstGeom prst="rect">
          <a:avLst/>
        </a:prstGeom>
        <a:noFill/>
        <a:ln w="0">
          <a:noFill/>
        </a:ln>
      </xdr:spPr>
    </xdr:pic>
    <xdr:clientData/>
  </xdr:twoCellAnchor>
  <xdr:twoCellAnchor editAs="oneCell">
    <xdr:from>
      <xdr:col>72</xdr:col>
      <xdr:colOff>0</xdr:colOff>
      <xdr:row>130</xdr:row>
      <xdr:rowOff>0</xdr:rowOff>
    </xdr:from>
    <xdr:to>
      <xdr:col>72</xdr:col>
      <xdr:colOff>428400</xdr:colOff>
      <xdr:row>130</xdr:row>
      <xdr:rowOff>199800</xdr:rowOff>
    </xdr:to>
    <xdr:pic>
      <xdr:nvPicPr>
        <xdr:cNvPr id="1033" name="image996.png" descr=""/>
        <xdr:cNvPicPr/>
      </xdr:nvPicPr>
      <xdr:blipFill>
        <a:blip r:embed="rId1034"/>
        <a:stretch/>
      </xdr:blipFill>
      <xdr:spPr>
        <a:xfrm>
          <a:off x="69156720" y="103165200"/>
          <a:ext cx="428400" cy="199800"/>
        </a:xfrm>
        <a:prstGeom prst="rect">
          <a:avLst/>
        </a:prstGeom>
        <a:noFill/>
        <a:ln w="0">
          <a:noFill/>
        </a:ln>
      </xdr:spPr>
    </xdr:pic>
    <xdr:clientData/>
  </xdr:twoCellAnchor>
  <xdr:twoCellAnchor editAs="oneCell">
    <xdr:from>
      <xdr:col>73</xdr:col>
      <xdr:colOff>0</xdr:colOff>
      <xdr:row>130</xdr:row>
      <xdr:rowOff>0</xdr:rowOff>
    </xdr:from>
    <xdr:to>
      <xdr:col>73</xdr:col>
      <xdr:colOff>428400</xdr:colOff>
      <xdr:row>130</xdr:row>
      <xdr:rowOff>199800</xdr:rowOff>
    </xdr:to>
    <xdr:pic>
      <xdr:nvPicPr>
        <xdr:cNvPr id="1034" name="image999.png" descr=""/>
        <xdr:cNvPicPr/>
      </xdr:nvPicPr>
      <xdr:blipFill>
        <a:blip r:embed="rId1035"/>
        <a:stretch/>
      </xdr:blipFill>
      <xdr:spPr>
        <a:xfrm>
          <a:off x="71323920" y="103165200"/>
          <a:ext cx="428400" cy="199800"/>
        </a:xfrm>
        <a:prstGeom prst="rect">
          <a:avLst/>
        </a:prstGeom>
        <a:noFill/>
        <a:ln w="0">
          <a:noFill/>
        </a:ln>
      </xdr:spPr>
    </xdr:pic>
    <xdr:clientData/>
  </xdr:twoCellAnchor>
  <xdr:twoCellAnchor editAs="oneCell">
    <xdr:from>
      <xdr:col>74</xdr:col>
      <xdr:colOff>0</xdr:colOff>
      <xdr:row>130</xdr:row>
      <xdr:rowOff>0</xdr:rowOff>
    </xdr:from>
    <xdr:to>
      <xdr:col>74</xdr:col>
      <xdr:colOff>428400</xdr:colOff>
      <xdr:row>130</xdr:row>
      <xdr:rowOff>199800</xdr:rowOff>
    </xdr:to>
    <xdr:pic>
      <xdr:nvPicPr>
        <xdr:cNvPr id="1035" name="image1066.png" descr=""/>
        <xdr:cNvPicPr/>
      </xdr:nvPicPr>
      <xdr:blipFill>
        <a:blip r:embed="rId1036"/>
        <a:stretch/>
      </xdr:blipFill>
      <xdr:spPr>
        <a:xfrm>
          <a:off x="73491120" y="103165200"/>
          <a:ext cx="428400" cy="199800"/>
        </a:xfrm>
        <a:prstGeom prst="rect">
          <a:avLst/>
        </a:prstGeom>
        <a:noFill/>
        <a:ln w="0">
          <a:noFill/>
        </a:ln>
      </xdr:spPr>
    </xdr:pic>
    <xdr:clientData/>
  </xdr:twoCellAnchor>
  <xdr:twoCellAnchor editAs="oneCell">
    <xdr:from>
      <xdr:col>75</xdr:col>
      <xdr:colOff>0</xdr:colOff>
      <xdr:row>130</xdr:row>
      <xdr:rowOff>0</xdr:rowOff>
    </xdr:from>
    <xdr:to>
      <xdr:col>75</xdr:col>
      <xdr:colOff>428400</xdr:colOff>
      <xdr:row>130</xdr:row>
      <xdr:rowOff>199800</xdr:rowOff>
    </xdr:to>
    <xdr:pic>
      <xdr:nvPicPr>
        <xdr:cNvPr id="1036" name="image1000.png" descr=""/>
        <xdr:cNvPicPr/>
      </xdr:nvPicPr>
      <xdr:blipFill>
        <a:blip r:embed="rId1037"/>
        <a:stretch/>
      </xdr:blipFill>
      <xdr:spPr>
        <a:xfrm>
          <a:off x="75658320" y="103165200"/>
          <a:ext cx="428400" cy="199800"/>
        </a:xfrm>
        <a:prstGeom prst="rect">
          <a:avLst/>
        </a:prstGeom>
        <a:noFill/>
        <a:ln w="0">
          <a:noFill/>
        </a:ln>
      </xdr:spPr>
    </xdr:pic>
    <xdr:clientData/>
  </xdr:twoCellAnchor>
  <xdr:twoCellAnchor editAs="oneCell">
    <xdr:from>
      <xdr:col>76</xdr:col>
      <xdr:colOff>0</xdr:colOff>
      <xdr:row>130</xdr:row>
      <xdr:rowOff>0</xdr:rowOff>
    </xdr:from>
    <xdr:to>
      <xdr:col>76</xdr:col>
      <xdr:colOff>428400</xdr:colOff>
      <xdr:row>130</xdr:row>
      <xdr:rowOff>199800</xdr:rowOff>
    </xdr:to>
    <xdr:pic>
      <xdr:nvPicPr>
        <xdr:cNvPr id="1037" name="image1062.png" descr=""/>
        <xdr:cNvPicPr/>
      </xdr:nvPicPr>
      <xdr:blipFill>
        <a:blip r:embed="rId1038"/>
        <a:stretch/>
      </xdr:blipFill>
      <xdr:spPr>
        <a:xfrm>
          <a:off x="77825520" y="103165200"/>
          <a:ext cx="428400" cy="199800"/>
        </a:xfrm>
        <a:prstGeom prst="rect">
          <a:avLst/>
        </a:prstGeom>
        <a:noFill/>
        <a:ln w="0">
          <a:noFill/>
        </a:ln>
      </xdr:spPr>
    </xdr:pic>
    <xdr:clientData/>
  </xdr:twoCellAnchor>
  <xdr:twoCellAnchor editAs="oneCell">
    <xdr:from>
      <xdr:col>77</xdr:col>
      <xdr:colOff>0</xdr:colOff>
      <xdr:row>130</xdr:row>
      <xdr:rowOff>0</xdr:rowOff>
    </xdr:from>
    <xdr:to>
      <xdr:col>77</xdr:col>
      <xdr:colOff>428400</xdr:colOff>
      <xdr:row>130</xdr:row>
      <xdr:rowOff>199800</xdr:rowOff>
    </xdr:to>
    <xdr:pic>
      <xdr:nvPicPr>
        <xdr:cNvPr id="1038" name="image1006.png" descr=""/>
        <xdr:cNvPicPr/>
      </xdr:nvPicPr>
      <xdr:blipFill>
        <a:blip r:embed="rId1039"/>
        <a:stretch/>
      </xdr:blipFill>
      <xdr:spPr>
        <a:xfrm>
          <a:off x="79992720" y="103165200"/>
          <a:ext cx="428400" cy="199800"/>
        </a:xfrm>
        <a:prstGeom prst="rect">
          <a:avLst/>
        </a:prstGeom>
        <a:noFill/>
        <a:ln w="0">
          <a:noFill/>
        </a:ln>
      </xdr:spPr>
    </xdr:pic>
    <xdr:clientData/>
  </xdr:twoCellAnchor>
  <xdr:twoCellAnchor editAs="oneCell">
    <xdr:from>
      <xdr:col>78</xdr:col>
      <xdr:colOff>0</xdr:colOff>
      <xdr:row>130</xdr:row>
      <xdr:rowOff>0</xdr:rowOff>
    </xdr:from>
    <xdr:to>
      <xdr:col>78</xdr:col>
      <xdr:colOff>428400</xdr:colOff>
      <xdr:row>130</xdr:row>
      <xdr:rowOff>199800</xdr:rowOff>
    </xdr:to>
    <xdr:pic>
      <xdr:nvPicPr>
        <xdr:cNvPr id="1039" name="image1015.png" descr=""/>
        <xdr:cNvPicPr/>
      </xdr:nvPicPr>
      <xdr:blipFill>
        <a:blip r:embed="rId1040"/>
        <a:stretch/>
      </xdr:blipFill>
      <xdr:spPr>
        <a:xfrm>
          <a:off x="82160280" y="103165200"/>
          <a:ext cx="428400" cy="199800"/>
        </a:xfrm>
        <a:prstGeom prst="rect">
          <a:avLst/>
        </a:prstGeom>
        <a:noFill/>
        <a:ln w="0">
          <a:noFill/>
        </a:ln>
      </xdr:spPr>
    </xdr:pic>
    <xdr:clientData/>
  </xdr:twoCellAnchor>
  <xdr:twoCellAnchor editAs="oneCell">
    <xdr:from>
      <xdr:col>79</xdr:col>
      <xdr:colOff>0</xdr:colOff>
      <xdr:row>130</xdr:row>
      <xdr:rowOff>0</xdr:rowOff>
    </xdr:from>
    <xdr:to>
      <xdr:col>79</xdr:col>
      <xdr:colOff>428400</xdr:colOff>
      <xdr:row>130</xdr:row>
      <xdr:rowOff>199800</xdr:rowOff>
    </xdr:to>
    <xdr:pic>
      <xdr:nvPicPr>
        <xdr:cNvPr id="1040" name="image1001.png" descr=""/>
        <xdr:cNvPicPr/>
      </xdr:nvPicPr>
      <xdr:blipFill>
        <a:blip r:embed="rId1041"/>
        <a:stretch/>
      </xdr:blipFill>
      <xdr:spPr>
        <a:xfrm>
          <a:off x="84327480" y="103165200"/>
          <a:ext cx="428400" cy="199800"/>
        </a:xfrm>
        <a:prstGeom prst="rect">
          <a:avLst/>
        </a:prstGeom>
        <a:noFill/>
        <a:ln w="0">
          <a:noFill/>
        </a:ln>
      </xdr:spPr>
    </xdr:pic>
    <xdr:clientData/>
  </xdr:twoCellAnchor>
  <xdr:twoCellAnchor editAs="oneCell">
    <xdr:from>
      <xdr:col>72</xdr:col>
      <xdr:colOff>0</xdr:colOff>
      <xdr:row>131</xdr:row>
      <xdr:rowOff>0</xdr:rowOff>
    </xdr:from>
    <xdr:to>
      <xdr:col>72</xdr:col>
      <xdr:colOff>475920</xdr:colOff>
      <xdr:row>131</xdr:row>
      <xdr:rowOff>199800</xdr:rowOff>
    </xdr:to>
    <xdr:pic>
      <xdr:nvPicPr>
        <xdr:cNvPr id="1041" name="image1088.png" descr=""/>
        <xdr:cNvPicPr/>
      </xdr:nvPicPr>
      <xdr:blipFill>
        <a:blip r:embed="rId1042"/>
        <a:stretch/>
      </xdr:blipFill>
      <xdr:spPr>
        <a:xfrm>
          <a:off x="69156720" y="103451040"/>
          <a:ext cx="475920" cy="199800"/>
        </a:xfrm>
        <a:prstGeom prst="rect">
          <a:avLst/>
        </a:prstGeom>
        <a:noFill/>
        <a:ln w="0">
          <a:noFill/>
        </a:ln>
      </xdr:spPr>
    </xdr:pic>
    <xdr:clientData/>
  </xdr:twoCellAnchor>
  <xdr:twoCellAnchor editAs="oneCell">
    <xdr:from>
      <xdr:col>73</xdr:col>
      <xdr:colOff>0</xdr:colOff>
      <xdr:row>131</xdr:row>
      <xdr:rowOff>0</xdr:rowOff>
    </xdr:from>
    <xdr:to>
      <xdr:col>73</xdr:col>
      <xdr:colOff>475920</xdr:colOff>
      <xdr:row>131</xdr:row>
      <xdr:rowOff>199800</xdr:rowOff>
    </xdr:to>
    <xdr:pic>
      <xdr:nvPicPr>
        <xdr:cNvPr id="1042" name="image1077.png" descr=""/>
        <xdr:cNvPicPr/>
      </xdr:nvPicPr>
      <xdr:blipFill>
        <a:blip r:embed="rId1043"/>
        <a:stretch/>
      </xdr:blipFill>
      <xdr:spPr>
        <a:xfrm>
          <a:off x="71323920" y="103451040"/>
          <a:ext cx="475920" cy="199800"/>
        </a:xfrm>
        <a:prstGeom prst="rect">
          <a:avLst/>
        </a:prstGeom>
        <a:noFill/>
        <a:ln w="0">
          <a:noFill/>
        </a:ln>
      </xdr:spPr>
    </xdr:pic>
    <xdr:clientData/>
  </xdr:twoCellAnchor>
  <xdr:twoCellAnchor editAs="oneCell">
    <xdr:from>
      <xdr:col>74</xdr:col>
      <xdr:colOff>0</xdr:colOff>
      <xdr:row>131</xdr:row>
      <xdr:rowOff>0</xdr:rowOff>
    </xdr:from>
    <xdr:to>
      <xdr:col>74</xdr:col>
      <xdr:colOff>475920</xdr:colOff>
      <xdr:row>131</xdr:row>
      <xdr:rowOff>199800</xdr:rowOff>
    </xdr:to>
    <xdr:pic>
      <xdr:nvPicPr>
        <xdr:cNvPr id="1043" name="image1012.png" descr=""/>
        <xdr:cNvPicPr/>
      </xdr:nvPicPr>
      <xdr:blipFill>
        <a:blip r:embed="rId1044"/>
        <a:stretch/>
      </xdr:blipFill>
      <xdr:spPr>
        <a:xfrm>
          <a:off x="73491120" y="103451040"/>
          <a:ext cx="475920" cy="199800"/>
        </a:xfrm>
        <a:prstGeom prst="rect">
          <a:avLst/>
        </a:prstGeom>
        <a:noFill/>
        <a:ln w="0">
          <a:noFill/>
        </a:ln>
      </xdr:spPr>
    </xdr:pic>
    <xdr:clientData/>
  </xdr:twoCellAnchor>
  <xdr:twoCellAnchor editAs="oneCell">
    <xdr:from>
      <xdr:col>75</xdr:col>
      <xdr:colOff>0</xdr:colOff>
      <xdr:row>131</xdr:row>
      <xdr:rowOff>0</xdr:rowOff>
    </xdr:from>
    <xdr:to>
      <xdr:col>75</xdr:col>
      <xdr:colOff>475920</xdr:colOff>
      <xdr:row>131</xdr:row>
      <xdr:rowOff>199800</xdr:rowOff>
    </xdr:to>
    <xdr:pic>
      <xdr:nvPicPr>
        <xdr:cNvPr id="1044" name="image1058.png" descr=""/>
        <xdr:cNvPicPr/>
      </xdr:nvPicPr>
      <xdr:blipFill>
        <a:blip r:embed="rId1045"/>
        <a:stretch/>
      </xdr:blipFill>
      <xdr:spPr>
        <a:xfrm>
          <a:off x="75658320" y="103451040"/>
          <a:ext cx="475920" cy="199800"/>
        </a:xfrm>
        <a:prstGeom prst="rect">
          <a:avLst/>
        </a:prstGeom>
        <a:noFill/>
        <a:ln w="0">
          <a:noFill/>
        </a:ln>
      </xdr:spPr>
    </xdr:pic>
    <xdr:clientData/>
  </xdr:twoCellAnchor>
  <xdr:twoCellAnchor editAs="oneCell">
    <xdr:from>
      <xdr:col>76</xdr:col>
      <xdr:colOff>0</xdr:colOff>
      <xdr:row>131</xdr:row>
      <xdr:rowOff>0</xdr:rowOff>
    </xdr:from>
    <xdr:to>
      <xdr:col>76</xdr:col>
      <xdr:colOff>475920</xdr:colOff>
      <xdr:row>131</xdr:row>
      <xdr:rowOff>199800</xdr:rowOff>
    </xdr:to>
    <xdr:pic>
      <xdr:nvPicPr>
        <xdr:cNvPr id="1045" name="image1009.png" descr=""/>
        <xdr:cNvPicPr/>
      </xdr:nvPicPr>
      <xdr:blipFill>
        <a:blip r:embed="rId1046"/>
        <a:stretch/>
      </xdr:blipFill>
      <xdr:spPr>
        <a:xfrm>
          <a:off x="77825520" y="103451040"/>
          <a:ext cx="475920" cy="199800"/>
        </a:xfrm>
        <a:prstGeom prst="rect">
          <a:avLst/>
        </a:prstGeom>
        <a:noFill/>
        <a:ln w="0">
          <a:noFill/>
        </a:ln>
      </xdr:spPr>
    </xdr:pic>
    <xdr:clientData/>
  </xdr:twoCellAnchor>
  <xdr:twoCellAnchor editAs="oneCell">
    <xdr:from>
      <xdr:col>77</xdr:col>
      <xdr:colOff>0</xdr:colOff>
      <xdr:row>131</xdr:row>
      <xdr:rowOff>0</xdr:rowOff>
    </xdr:from>
    <xdr:to>
      <xdr:col>77</xdr:col>
      <xdr:colOff>475920</xdr:colOff>
      <xdr:row>131</xdr:row>
      <xdr:rowOff>199800</xdr:rowOff>
    </xdr:to>
    <xdr:pic>
      <xdr:nvPicPr>
        <xdr:cNvPr id="1046" name="image1024.png" descr=""/>
        <xdr:cNvPicPr/>
      </xdr:nvPicPr>
      <xdr:blipFill>
        <a:blip r:embed="rId1047"/>
        <a:stretch/>
      </xdr:blipFill>
      <xdr:spPr>
        <a:xfrm>
          <a:off x="79992720" y="103451040"/>
          <a:ext cx="475920" cy="199800"/>
        </a:xfrm>
        <a:prstGeom prst="rect">
          <a:avLst/>
        </a:prstGeom>
        <a:noFill/>
        <a:ln w="0">
          <a:noFill/>
        </a:ln>
      </xdr:spPr>
    </xdr:pic>
    <xdr:clientData/>
  </xdr:twoCellAnchor>
  <xdr:twoCellAnchor editAs="oneCell">
    <xdr:from>
      <xdr:col>78</xdr:col>
      <xdr:colOff>0</xdr:colOff>
      <xdr:row>131</xdr:row>
      <xdr:rowOff>0</xdr:rowOff>
    </xdr:from>
    <xdr:to>
      <xdr:col>78</xdr:col>
      <xdr:colOff>475920</xdr:colOff>
      <xdr:row>131</xdr:row>
      <xdr:rowOff>199800</xdr:rowOff>
    </xdr:to>
    <xdr:pic>
      <xdr:nvPicPr>
        <xdr:cNvPr id="1047" name="image1065.png" descr=""/>
        <xdr:cNvPicPr/>
      </xdr:nvPicPr>
      <xdr:blipFill>
        <a:blip r:embed="rId1048"/>
        <a:stretch/>
      </xdr:blipFill>
      <xdr:spPr>
        <a:xfrm>
          <a:off x="82160280" y="103451040"/>
          <a:ext cx="475920" cy="199800"/>
        </a:xfrm>
        <a:prstGeom prst="rect">
          <a:avLst/>
        </a:prstGeom>
        <a:noFill/>
        <a:ln w="0">
          <a:noFill/>
        </a:ln>
      </xdr:spPr>
    </xdr:pic>
    <xdr:clientData/>
  </xdr:twoCellAnchor>
  <xdr:twoCellAnchor editAs="oneCell">
    <xdr:from>
      <xdr:col>79</xdr:col>
      <xdr:colOff>0</xdr:colOff>
      <xdr:row>131</xdr:row>
      <xdr:rowOff>0</xdr:rowOff>
    </xdr:from>
    <xdr:to>
      <xdr:col>79</xdr:col>
      <xdr:colOff>475920</xdr:colOff>
      <xdr:row>131</xdr:row>
      <xdr:rowOff>199800</xdr:rowOff>
    </xdr:to>
    <xdr:pic>
      <xdr:nvPicPr>
        <xdr:cNvPr id="1048" name="image1016.png" descr=""/>
        <xdr:cNvPicPr/>
      </xdr:nvPicPr>
      <xdr:blipFill>
        <a:blip r:embed="rId1049"/>
        <a:stretch/>
      </xdr:blipFill>
      <xdr:spPr>
        <a:xfrm>
          <a:off x="84327480" y="103451040"/>
          <a:ext cx="475920" cy="199800"/>
        </a:xfrm>
        <a:prstGeom prst="rect">
          <a:avLst/>
        </a:prstGeom>
        <a:noFill/>
        <a:ln w="0">
          <a:noFill/>
        </a:ln>
      </xdr:spPr>
    </xdr:pic>
    <xdr:clientData/>
  </xdr:twoCellAnchor>
  <xdr:twoCellAnchor editAs="oneCell">
    <xdr:from>
      <xdr:col>72</xdr:col>
      <xdr:colOff>0</xdr:colOff>
      <xdr:row>132</xdr:row>
      <xdr:rowOff>0</xdr:rowOff>
    </xdr:from>
    <xdr:to>
      <xdr:col>72</xdr:col>
      <xdr:colOff>333000</xdr:colOff>
      <xdr:row>132</xdr:row>
      <xdr:rowOff>199800</xdr:rowOff>
    </xdr:to>
    <xdr:pic>
      <xdr:nvPicPr>
        <xdr:cNvPr id="1049" name="image1068.png" descr=""/>
        <xdr:cNvPicPr/>
      </xdr:nvPicPr>
      <xdr:blipFill>
        <a:blip r:embed="rId1050"/>
        <a:stretch/>
      </xdr:blipFill>
      <xdr:spPr>
        <a:xfrm>
          <a:off x="69156720" y="103736880"/>
          <a:ext cx="333000" cy="199800"/>
        </a:xfrm>
        <a:prstGeom prst="rect">
          <a:avLst/>
        </a:prstGeom>
        <a:noFill/>
        <a:ln w="0">
          <a:noFill/>
        </a:ln>
      </xdr:spPr>
    </xdr:pic>
    <xdr:clientData/>
  </xdr:twoCellAnchor>
  <xdr:twoCellAnchor editAs="oneCell">
    <xdr:from>
      <xdr:col>73</xdr:col>
      <xdr:colOff>0</xdr:colOff>
      <xdr:row>132</xdr:row>
      <xdr:rowOff>0</xdr:rowOff>
    </xdr:from>
    <xdr:to>
      <xdr:col>73</xdr:col>
      <xdr:colOff>333000</xdr:colOff>
      <xdr:row>132</xdr:row>
      <xdr:rowOff>199800</xdr:rowOff>
    </xdr:to>
    <xdr:pic>
      <xdr:nvPicPr>
        <xdr:cNvPr id="1050" name="image1079.png" descr=""/>
        <xdr:cNvPicPr/>
      </xdr:nvPicPr>
      <xdr:blipFill>
        <a:blip r:embed="rId1051"/>
        <a:stretch/>
      </xdr:blipFill>
      <xdr:spPr>
        <a:xfrm>
          <a:off x="71323920" y="103736880"/>
          <a:ext cx="333000" cy="199800"/>
        </a:xfrm>
        <a:prstGeom prst="rect">
          <a:avLst/>
        </a:prstGeom>
        <a:noFill/>
        <a:ln w="0">
          <a:noFill/>
        </a:ln>
      </xdr:spPr>
    </xdr:pic>
    <xdr:clientData/>
  </xdr:twoCellAnchor>
  <xdr:twoCellAnchor editAs="oneCell">
    <xdr:from>
      <xdr:col>74</xdr:col>
      <xdr:colOff>0</xdr:colOff>
      <xdr:row>132</xdr:row>
      <xdr:rowOff>0</xdr:rowOff>
    </xdr:from>
    <xdr:to>
      <xdr:col>74</xdr:col>
      <xdr:colOff>333000</xdr:colOff>
      <xdr:row>132</xdr:row>
      <xdr:rowOff>199800</xdr:rowOff>
    </xdr:to>
    <xdr:pic>
      <xdr:nvPicPr>
        <xdr:cNvPr id="1051" name="image1071.png" descr=""/>
        <xdr:cNvPicPr/>
      </xdr:nvPicPr>
      <xdr:blipFill>
        <a:blip r:embed="rId1052"/>
        <a:stretch/>
      </xdr:blipFill>
      <xdr:spPr>
        <a:xfrm>
          <a:off x="73491120" y="103736880"/>
          <a:ext cx="333000" cy="199800"/>
        </a:xfrm>
        <a:prstGeom prst="rect">
          <a:avLst/>
        </a:prstGeom>
        <a:noFill/>
        <a:ln w="0">
          <a:noFill/>
        </a:ln>
      </xdr:spPr>
    </xdr:pic>
    <xdr:clientData/>
  </xdr:twoCellAnchor>
  <xdr:twoCellAnchor editAs="oneCell">
    <xdr:from>
      <xdr:col>75</xdr:col>
      <xdr:colOff>0</xdr:colOff>
      <xdr:row>132</xdr:row>
      <xdr:rowOff>0</xdr:rowOff>
    </xdr:from>
    <xdr:to>
      <xdr:col>75</xdr:col>
      <xdr:colOff>333000</xdr:colOff>
      <xdr:row>132</xdr:row>
      <xdr:rowOff>199800</xdr:rowOff>
    </xdr:to>
    <xdr:pic>
      <xdr:nvPicPr>
        <xdr:cNvPr id="1052" name="image1084.png" descr=""/>
        <xdr:cNvPicPr/>
      </xdr:nvPicPr>
      <xdr:blipFill>
        <a:blip r:embed="rId1053"/>
        <a:stretch/>
      </xdr:blipFill>
      <xdr:spPr>
        <a:xfrm>
          <a:off x="75658320" y="103736880"/>
          <a:ext cx="333000" cy="199800"/>
        </a:xfrm>
        <a:prstGeom prst="rect">
          <a:avLst/>
        </a:prstGeom>
        <a:noFill/>
        <a:ln w="0">
          <a:noFill/>
        </a:ln>
      </xdr:spPr>
    </xdr:pic>
    <xdr:clientData/>
  </xdr:twoCellAnchor>
  <xdr:twoCellAnchor editAs="oneCell">
    <xdr:from>
      <xdr:col>76</xdr:col>
      <xdr:colOff>0</xdr:colOff>
      <xdr:row>132</xdr:row>
      <xdr:rowOff>0</xdr:rowOff>
    </xdr:from>
    <xdr:to>
      <xdr:col>76</xdr:col>
      <xdr:colOff>333000</xdr:colOff>
      <xdr:row>132</xdr:row>
      <xdr:rowOff>199800</xdr:rowOff>
    </xdr:to>
    <xdr:pic>
      <xdr:nvPicPr>
        <xdr:cNvPr id="1053" name="image1083.png" descr=""/>
        <xdr:cNvPicPr/>
      </xdr:nvPicPr>
      <xdr:blipFill>
        <a:blip r:embed="rId1054"/>
        <a:stretch/>
      </xdr:blipFill>
      <xdr:spPr>
        <a:xfrm>
          <a:off x="77825520" y="103736880"/>
          <a:ext cx="333000" cy="199800"/>
        </a:xfrm>
        <a:prstGeom prst="rect">
          <a:avLst/>
        </a:prstGeom>
        <a:noFill/>
        <a:ln w="0">
          <a:noFill/>
        </a:ln>
      </xdr:spPr>
    </xdr:pic>
    <xdr:clientData/>
  </xdr:twoCellAnchor>
  <xdr:twoCellAnchor editAs="oneCell">
    <xdr:from>
      <xdr:col>77</xdr:col>
      <xdr:colOff>0</xdr:colOff>
      <xdr:row>132</xdr:row>
      <xdr:rowOff>0</xdr:rowOff>
    </xdr:from>
    <xdr:to>
      <xdr:col>77</xdr:col>
      <xdr:colOff>333000</xdr:colOff>
      <xdr:row>132</xdr:row>
      <xdr:rowOff>199800</xdr:rowOff>
    </xdr:to>
    <xdr:pic>
      <xdr:nvPicPr>
        <xdr:cNvPr id="1054" name="image1010.png" descr=""/>
        <xdr:cNvPicPr/>
      </xdr:nvPicPr>
      <xdr:blipFill>
        <a:blip r:embed="rId1055"/>
        <a:stretch/>
      </xdr:blipFill>
      <xdr:spPr>
        <a:xfrm>
          <a:off x="79992720" y="103736880"/>
          <a:ext cx="333000" cy="199800"/>
        </a:xfrm>
        <a:prstGeom prst="rect">
          <a:avLst/>
        </a:prstGeom>
        <a:noFill/>
        <a:ln w="0">
          <a:noFill/>
        </a:ln>
      </xdr:spPr>
    </xdr:pic>
    <xdr:clientData/>
  </xdr:twoCellAnchor>
  <xdr:twoCellAnchor editAs="oneCell">
    <xdr:from>
      <xdr:col>78</xdr:col>
      <xdr:colOff>0</xdr:colOff>
      <xdr:row>132</xdr:row>
      <xdr:rowOff>0</xdr:rowOff>
    </xdr:from>
    <xdr:to>
      <xdr:col>78</xdr:col>
      <xdr:colOff>333000</xdr:colOff>
      <xdr:row>132</xdr:row>
      <xdr:rowOff>199800</xdr:rowOff>
    </xdr:to>
    <xdr:pic>
      <xdr:nvPicPr>
        <xdr:cNvPr id="1055" name="image1018.png" descr=""/>
        <xdr:cNvPicPr/>
      </xdr:nvPicPr>
      <xdr:blipFill>
        <a:blip r:embed="rId1056"/>
        <a:stretch/>
      </xdr:blipFill>
      <xdr:spPr>
        <a:xfrm>
          <a:off x="82160280" y="103736880"/>
          <a:ext cx="333000" cy="199800"/>
        </a:xfrm>
        <a:prstGeom prst="rect">
          <a:avLst/>
        </a:prstGeom>
        <a:noFill/>
        <a:ln w="0">
          <a:noFill/>
        </a:ln>
      </xdr:spPr>
    </xdr:pic>
    <xdr:clientData/>
  </xdr:twoCellAnchor>
  <xdr:twoCellAnchor editAs="oneCell">
    <xdr:from>
      <xdr:col>79</xdr:col>
      <xdr:colOff>0</xdr:colOff>
      <xdr:row>132</xdr:row>
      <xdr:rowOff>0</xdr:rowOff>
    </xdr:from>
    <xdr:to>
      <xdr:col>79</xdr:col>
      <xdr:colOff>333000</xdr:colOff>
      <xdr:row>132</xdr:row>
      <xdr:rowOff>199800</xdr:rowOff>
    </xdr:to>
    <xdr:pic>
      <xdr:nvPicPr>
        <xdr:cNvPr id="1056" name="image1017.png" descr=""/>
        <xdr:cNvPicPr/>
      </xdr:nvPicPr>
      <xdr:blipFill>
        <a:blip r:embed="rId1057"/>
        <a:stretch/>
      </xdr:blipFill>
      <xdr:spPr>
        <a:xfrm>
          <a:off x="84327480" y="103736880"/>
          <a:ext cx="333000" cy="199800"/>
        </a:xfrm>
        <a:prstGeom prst="rect">
          <a:avLst/>
        </a:prstGeom>
        <a:noFill/>
        <a:ln w="0">
          <a:noFill/>
        </a:ln>
      </xdr:spPr>
    </xdr:pic>
    <xdr:clientData/>
  </xdr:twoCellAnchor>
  <xdr:twoCellAnchor editAs="oneCell">
    <xdr:from>
      <xdr:col>72</xdr:col>
      <xdr:colOff>0</xdr:colOff>
      <xdr:row>133</xdr:row>
      <xdr:rowOff>0</xdr:rowOff>
    </xdr:from>
    <xdr:to>
      <xdr:col>72</xdr:col>
      <xdr:colOff>275760</xdr:colOff>
      <xdr:row>133</xdr:row>
      <xdr:rowOff>190080</xdr:rowOff>
    </xdr:to>
    <xdr:pic>
      <xdr:nvPicPr>
        <xdr:cNvPr id="1057" name="image1041.png" descr=""/>
        <xdr:cNvPicPr/>
      </xdr:nvPicPr>
      <xdr:blipFill>
        <a:blip r:embed="rId1058"/>
        <a:stretch/>
      </xdr:blipFill>
      <xdr:spPr>
        <a:xfrm>
          <a:off x="69156720" y="104022360"/>
          <a:ext cx="275760" cy="190080"/>
        </a:xfrm>
        <a:prstGeom prst="rect">
          <a:avLst/>
        </a:prstGeom>
        <a:noFill/>
        <a:ln w="0">
          <a:noFill/>
        </a:ln>
      </xdr:spPr>
    </xdr:pic>
    <xdr:clientData/>
  </xdr:twoCellAnchor>
  <xdr:twoCellAnchor editAs="oneCell">
    <xdr:from>
      <xdr:col>73</xdr:col>
      <xdr:colOff>0</xdr:colOff>
      <xdr:row>133</xdr:row>
      <xdr:rowOff>0</xdr:rowOff>
    </xdr:from>
    <xdr:to>
      <xdr:col>73</xdr:col>
      <xdr:colOff>275760</xdr:colOff>
      <xdr:row>133</xdr:row>
      <xdr:rowOff>190080</xdr:rowOff>
    </xdr:to>
    <xdr:pic>
      <xdr:nvPicPr>
        <xdr:cNvPr id="1058" name="image1080.png" descr=""/>
        <xdr:cNvPicPr/>
      </xdr:nvPicPr>
      <xdr:blipFill>
        <a:blip r:embed="rId1059"/>
        <a:stretch/>
      </xdr:blipFill>
      <xdr:spPr>
        <a:xfrm>
          <a:off x="71323920" y="104022360"/>
          <a:ext cx="275760" cy="190080"/>
        </a:xfrm>
        <a:prstGeom prst="rect">
          <a:avLst/>
        </a:prstGeom>
        <a:noFill/>
        <a:ln w="0">
          <a:noFill/>
        </a:ln>
      </xdr:spPr>
    </xdr:pic>
    <xdr:clientData/>
  </xdr:twoCellAnchor>
  <xdr:twoCellAnchor editAs="oneCell">
    <xdr:from>
      <xdr:col>74</xdr:col>
      <xdr:colOff>0</xdr:colOff>
      <xdr:row>133</xdr:row>
      <xdr:rowOff>0</xdr:rowOff>
    </xdr:from>
    <xdr:to>
      <xdr:col>74</xdr:col>
      <xdr:colOff>275760</xdr:colOff>
      <xdr:row>133</xdr:row>
      <xdr:rowOff>190080</xdr:rowOff>
    </xdr:to>
    <xdr:pic>
      <xdr:nvPicPr>
        <xdr:cNvPr id="1059" name="image1031.png" descr=""/>
        <xdr:cNvPicPr/>
      </xdr:nvPicPr>
      <xdr:blipFill>
        <a:blip r:embed="rId1060"/>
        <a:stretch/>
      </xdr:blipFill>
      <xdr:spPr>
        <a:xfrm>
          <a:off x="73491120" y="104022360"/>
          <a:ext cx="275760" cy="190080"/>
        </a:xfrm>
        <a:prstGeom prst="rect">
          <a:avLst/>
        </a:prstGeom>
        <a:noFill/>
        <a:ln w="0">
          <a:noFill/>
        </a:ln>
      </xdr:spPr>
    </xdr:pic>
    <xdr:clientData/>
  </xdr:twoCellAnchor>
  <xdr:twoCellAnchor editAs="oneCell">
    <xdr:from>
      <xdr:col>75</xdr:col>
      <xdr:colOff>0</xdr:colOff>
      <xdr:row>133</xdr:row>
      <xdr:rowOff>0</xdr:rowOff>
    </xdr:from>
    <xdr:to>
      <xdr:col>75</xdr:col>
      <xdr:colOff>275760</xdr:colOff>
      <xdr:row>133</xdr:row>
      <xdr:rowOff>190080</xdr:rowOff>
    </xdr:to>
    <xdr:pic>
      <xdr:nvPicPr>
        <xdr:cNvPr id="1060" name="image1102.png" descr=""/>
        <xdr:cNvPicPr/>
      </xdr:nvPicPr>
      <xdr:blipFill>
        <a:blip r:embed="rId1061"/>
        <a:stretch/>
      </xdr:blipFill>
      <xdr:spPr>
        <a:xfrm>
          <a:off x="75658320" y="104022360"/>
          <a:ext cx="275760" cy="190080"/>
        </a:xfrm>
        <a:prstGeom prst="rect">
          <a:avLst/>
        </a:prstGeom>
        <a:noFill/>
        <a:ln w="0">
          <a:noFill/>
        </a:ln>
      </xdr:spPr>
    </xdr:pic>
    <xdr:clientData/>
  </xdr:twoCellAnchor>
  <xdr:twoCellAnchor editAs="oneCell">
    <xdr:from>
      <xdr:col>76</xdr:col>
      <xdr:colOff>0</xdr:colOff>
      <xdr:row>133</xdr:row>
      <xdr:rowOff>0</xdr:rowOff>
    </xdr:from>
    <xdr:to>
      <xdr:col>76</xdr:col>
      <xdr:colOff>275760</xdr:colOff>
      <xdr:row>133</xdr:row>
      <xdr:rowOff>190080</xdr:rowOff>
    </xdr:to>
    <xdr:pic>
      <xdr:nvPicPr>
        <xdr:cNvPr id="1061" name="image1035.png" descr=""/>
        <xdr:cNvPicPr/>
      </xdr:nvPicPr>
      <xdr:blipFill>
        <a:blip r:embed="rId1062"/>
        <a:stretch/>
      </xdr:blipFill>
      <xdr:spPr>
        <a:xfrm>
          <a:off x="77825520" y="104022360"/>
          <a:ext cx="275760" cy="190080"/>
        </a:xfrm>
        <a:prstGeom prst="rect">
          <a:avLst/>
        </a:prstGeom>
        <a:noFill/>
        <a:ln w="0">
          <a:noFill/>
        </a:ln>
      </xdr:spPr>
    </xdr:pic>
    <xdr:clientData/>
  </xdr:twoCellAnchor>
  <xdr:twoCellAnchor editAs="oneCell">
    <xdr:from>
      <xdr:col>77</xdr:col>
      <xdr:colOff>0</xdr:colOff>
      <xdr:row>133</xdr:row>
      <xdr:rowOff>0</xdr:rowOff>
    </xdr:from>
    <xdr:to>
      <xdr:col>77</xdr:col>
      <xdr:colOff>275760</xdr:colOff>
      <xdr:row>133</xdr:row>
      <xdr:rowOff>190080</xdr:rowOff>
    </xdr:to>
    <xdr:pic>
      <xdr:nvPicPr>
        <xdr:cNvPr id="1062" name="image1040.png" descr=""/>
        <xdr:cNvPicPr/>
      </xdr:nvPicPr>
      <xdr:blipFill>
        <a:blip r:embed="rId1063"/>
        <a:stretch/>
      </xdr:blipFill>
      <xdr:spPr>
        <a:xfrm>
          <a:off x="79992720" y="104022360"/>
          <a:ext cx="275760" cy="190080"/>
        </a:xfrm>
        <a:prstGeom prst="rect">
          <a:avLst/>
        </a:prstGeom>
        <a:noFill/>
        <a:ln w="0">
          <a:noFill/>
        </a:ln>
      </xdr:spPr>
    </xdr:pic>
    <xdr:clientData/>
  </xdr:twoCellAnchor>
  <xdr:twoCellAnchor editAs="oneCell">
    <xdr:from>
      <xdr:col>78</xdr:col>
      <xdr:colOff>0</xdr:colOff>
      <xdr:row>133</xdr:row>
      <xdr:rowOff>0</xdr:rowOff>
    </xdr:from>
    <xdr:to>
      <xdr:col>78</xdr:col>
      <xdr:colOff>275760</xdr:colOff>
      <xdr:row>133</xdr:row>
      <xdr:rowOff>190080</xdr:rowOff>
    </xdr:to>
    <xdr:pic>
      <xdr:nvPicPr>
        <xdr:cNvPr id="1063" name="image1039.png" descr=""/>
        <xdr:cNvPicPr/>
      </xdr:nvPicPr>
      <xdr:blipFill>
        <a:blip r:embed="rId1064"/>
        <a:stretch/>
      </xdr:blipFill>
      <xdr:spPr>
        <a:xfrm>
          <a:off x="82160280" y="104022360"/>
          <a:ext cx="275760" cy="190080"/>
        </a:xfrm>
        <a:prstGeom prst="rect">
          <a:avLst/>
        </a:prstGeom>
        <a:noFill/>
        <a:ln w="0">
          <a:noFill/>
        </a:ln>
      </xdr:spPr>
    </xdr:pic>
    <xdr:clientData/>
  </xdr:twoCellAnchor>
  <xdr:twoCellAnchor editAs="oneCell">
    <xdr:from>
      <xdr:col>79</xdr:col>
      <xdr:colOff>0</xdr:colOff>
      <xdr:row>133</xdr:row>
      <xdr:rowOff>0</xdr:rowOff>
    </xdr:from>
    <xdr:to>
      <xdr:col>79</xdr:col>
      <xdr:colOff>275760</xdr:colOff>
      <xdr:row>133</xdr:row>
      <xdr:rowOff>190080</xdr:rowOff>
    </xdr:to>
    <xdr:pic>
      <xdr:nvPicPr>
        <xdr:cNvPr id="1064" name="image1046.png" descr=""/>
        <xdr:cNvPicPr/>
      </xdr:nvPicPr>
      <xdr:blipFill>
        <a:blip r:embed="rId1065"/>
        <a:stretch/>
      </xdr:blipFill>
      <xdr:spPr>
        <a:xfrm>
          <a:off x="84327480" y="104022360"/>
          <a:ext cx="275760" cy="190080"/>
        </a:xfrm>
        <a:prstGeom prst="rect">
          <a:avLst/>
        </a:prstGeom>
        <a:noFill/>
        <a:ln w="0">
          <a:noFill/>
        </a:ln>
      </xdr:spPr>
    </xdr:pic>
    <xdr:clientData/>
  </xdr:twoCellAnchor>
  <xdr:twoCellAnchor editAs="oneCell">
    <xdr:from>
      <xdr:col>72</xdr:col>
      <xdr:colOff>0</xdr:colOff>
      <xdr:row>134</xdr:row>
      <xdr:rowOff>0</xdr:rowOff>
    </xdr:from>
    <xdr:to>
      <xdr:col>72</xdr:col>
      <xdr:colOff>352080</xdr:colOff>
      <xdr:row>134</xdr:row>
      <xdr:rowOff>199800</xdr:rowOff>
    </xdr:to>
    <xdr:pic>
      <xdr:nvPicPr>
        <xdr:cNvPr id="1065" name="image1037.png" descr=""/>
        <xdr:cNvPicPr/>
      </xdr:nvPicPr>
      <xdr:blipFill>
        <a:blip r:embed="rId1066"/>
        <a:stretch/>
      </xdr:blipFill>
      <xdr:spPr>
        <a:xfrm>
          <a:off x="69156720" y="104308200"/>
          <a:ext cx="352080" cy="199800"/>
        </a:xfrm>
        <a:prstGeom prst="rect">
          <a:avLst/>
        </a:prstGeom>
        <a:noFill/>
        <a:ln w="0">
          <a:noFill/>
        </a:ln>
      </xdr:spPr>
    </xdr:pic>
    <xdr:clientData/>
  </xdr:twoCellAnchor>
  <xdr:twoCellAnchor editAs="oneCell">
    <xdr:from>
      <xdr:col>73</xdr:col>
      <xdr:colOff>0</xdr:colOff>
      <xdr:row>134</xdr:row>
      <xdr:rowOff>0</xdr:rowOff>
    </xdr:from>
    <xdr:to>
      <xdr:col>73</xdr:col>
      <xdr:colOff>352080</xdr:colOff>
      <xdr:row>134</xdr:row>
      <xdr:rowOff>199800</xdr:rowOff>
    </xdr:to>
    <xdr:pic>
      <xdr:nvPicPr>
        <xdr:cNvPr id="1066" name="image1043.png" descr=""/>
        <xdr:cNvPicPr/>
      </xdr:nvPicPr>
      <xdr:blipFill>
        <a:blip r:embed="rId1067"/>
        <a:stretch/>
      </xdr:blipFill>
      <xdr:spPr>
        <a:xfrm>
          <a:off x="71323920" y="104308200"/>
          <a:ext cx="352080" cy="199800"/>
        </a:xfrm>
        <a:prstGeom prst="rect">
          <a:avLst/>
        </a:prstGeom>
        <a:noFill/>
        <a:ln w="0">
          <a:noFill/>
        </a:ln>
      </xdr:spPr>
    </xdr:pic>
    <xdr:clientData/>
  </xdr:twoCellAnchor>
  <xdr:twoCellAnchor editAs="oneCell">
    <xdr:from>
      <xdr:col>74</xdr:col>
      <xdr:colOff>0</xdr:colOff>
      <xdr:row>134</xdr:row>
      <xdr:rowOff>0</xdr:rowOff>
    </xdr:from>
    <xdr:to>
      <xdr:col>74</xdr:col>
      <xdr:colOff>352080</xdr:colOff>
      <xdr:row>134</xdr:row>
      <xdr:rowOff>199800</xdr:rowOff>
    </xdr:to>
    <xdr:pic>
      <xdr:nvPicPr>
        <xdr:cNvPr id="1067" name="image1042.png" descr=""/>
        <xdr:cNvPicPr/>
      </xdr:nvPicPr>
      <xdr:blipFill>
        <a:blip r:embed="rId1068"/>
        <a:stretch/>
      </xdr:blipFill>
      <xdr:spPr>
        <a:xfrm>
          <a:off x="73491120" y="104308200"/>
          <a:ext cx="352080" cy="199800"/>
        </a:xfrm>
        <a:prstGeom prst="rect">
          <a:avLst/>
        </a:prstGeom>
        <a:noFill/>
        <a:ln w="0">
          <a:noFill/>
        </a:ln>
      </xdr:spPr>
    </xdr:pic>
    <xdr:clientData/>
  </xdr:twoCellAnchor>
  <xdr:twoCellAnchor editAs="oneCell">
    <xdr:from>
      <xdr:col>75</xdr:col>
      <xdr:colOff>0</xdr:colOff>
      <xdr:row>134</xdr:row>
      <xdr:rowOff>0</xdr:rowOff>
    </xdr:from>
    <xdr:to>
      <xdr:col>75</xdr:col>
      <xdr:colOff>352080</xdr:colOff>
      <xdr:row>134</xdr:row>
      <xdr:rowOff>199800</xdr:rowOff>
    </xdr:to>
    <xdr:pic>
      <xdr:nvPicPr>
        <xdr:cNvPr id="1068" name="image1093.png" descr=""/>
        <xdr:cNvPicPr/>
      </xdr:nvPicPr>
      <xdr:blipFill>
        <a:blip r:embed="rId1069"/>
        <a:stretch/>
      </xdr:blipFill>
      <xdr:spPr>
        <a:xfrm>
          <a:off x="75658320" y="104308200"/>
          <a:ext cx="352080" cy="199800"/>
        </a:xfrm>
        <a:prstGeom prst="rect">
          <a:avLst/>
        </a:prstGeom>
        <a:noFill/>
        <a:ln w="0">
          <a:noFill/>
        </a:ln>
      </xdr:spPr>
    </xdr:pic>
    <xdr:clientData/>
  </xdr:twoCellAnchor>
  <xdr:twoCellAnchor editAs="oneCell">
    <xdr:from>
      <xdr:col>76</xdr:col>
      <xdr:colOff>0</xdr:colOff>
      <xdr:row>134</xdr:row>
      <xdr:rowOff>0</xdr:rowOff>
    </xdr:from>
    <xdr:to>
      <xdr:col>76</xdr:col>
      <xdr:colOff>352080</xdr:colOff>
      <xdr:row>134</xdr:row>
      <xdr:rowOff>199800</xdr:rowOff>
    </xdr:to>
    <xdr:pic>
      <xdr:nvPicPr>
        <xdr:cNvPr id="1069" name="image1034.png" descr=""/>
        <xdr:cNvPicPr/>
      </xdr:nvPicPr>
      <xdr:blipFill>
        <a:blip r:embed="rId1070"/>
        <a:stretch/>
      </xdr:blipFill>
      <xdr:spPr>
        <a:xfrm>
          <a:off x="77825520" y="104308200"/>
          <a:ext cx="352080" cy="199800"/>
        </a:xfrm>
        <a:prstGeom prst="rect">
          <a:avLst/>
        </a:prstGeom>
        <a:noFill/>
        <a:ln w="0">
          <a:noFill/>
        </a:ln>
      </xdr:spPr>
    </xdr:pic>
    <xdr:clientData/>
  </xdr:twoCellAnchor>
  <xdr:twoCellAnchor editAs="oneCell">
    <xdr:from>
      <xdr:col>77</xdr:col>
      <xdr:colOff>0</xdr:colOff>
      <xdr:row>134</xdr:row>
      <xdr:rowOff>0</xdr:rowOff>
    </xdr:from>
    <xdr:to>
      <xdr:col>77</xdr:col>
      <xdr:colOff>352080</xdr:colOff>
      <xdr:row>134</xdr:row>
      <xdr:rowOff>199800</xdr:rowOff>
    </xdr:to>
    <xdr:pic>
      <xdr:nvPicPr>
        <xdr:cNvPr id="1070" name="image1113.png" descr=""/>
        <xdr:cNvPicPr/>
      </xdr:nvPicPr>
      <xdr:blipFill>
        <a:blip r:embed="rId1071"/>
        <a:stretch/>
      </xdr:blipFill>
      <xdr:spPr>
        <a:xfrm>
          <a:off x="79992720" y="104308200"/>
          <a:ext cx="352080" cy="199800"/>
        </a:xfrm>
        <a:prstGeom prst="rect">
          <a:avLst/>
        </a:prstGeom>
        <a:noFill/>
        <a:ln w="0">
          <a:noFill/>
        </a:ln>
      </xdr:spPr>
    </xdr:pic>
    <xdr:clientData/>
  </xdr:twoCellAnchor>
  <xdr:twoCellAnchor editAs="oneCell">
    <xdr:from>
      <xdr:col>78</xdr:col>
      <xdr:colOff>0</xdr:colOff>
      <xdr:row>134</xdr:row>
      <xdr:rowOff>0</xdr:rowOff>
    </xdr:from>
    <xdr:to>
      <xdr:col>78</xdr:col>
      <xdr:colOff>352080</xdr:colOff>
      <xdr:row>134</xdr:row>
      <xdr:rowOff>199800</xdr:rowOff>
    </xdr:to>
    <xdr:pic>
      <xdr:nvPicPr>
        <xdr:cNvPr id="1071" name="image1100.png" descr=""/>
        <xdr:cNvPicPr/>
      </xdr:nvPicPr>
      <xdr:blipFill>
        <a:blip r:embed="rId1072"/>
        <a:stretch/>
      </xdr:blipFill>
      <xdr:spPr>
        <a:xfrm>
          <a:off x="82160280" y="104308200"/>
          <a:ext cx="352080" cy="199800"/>
        </a:xfrm>
        <a:prstGeom prst="rect">
          <a:avLst/>
        </a:prstGeom>
        <a:noFill/>
        <a:ln w="0">
          <a:noFill/>
        </a:ln>
      </xdr:spPr>
    </xdr:pic>
    <xdr:clientData/>
  </xdr:twoCellAnchor>
  <xdr:twoCellAnchor editAs="oneCell">
    <xdr:from>
      <xdr:col>79</xdr:col>
      <xdr:colOff>0</xdr:colOff>
      <xdr:row>134</xdr:row>
      <xdr:rowOff>0</xdr:rowOff>
    </xdr:from>
    <xdr:to>
      <xdr:col>79</xdr:col>
      <xdr:colOff>352080</xdr:colOff>
      <xdr:row>134</xdr:row>
      <xdr:rowOff>199800</xdr:rowOff>
    </xdr:to>
    <xdr:pic>
      <xdr:nvPicPr>
        <xdr:cNvPr id="1072" name="image1094.png" descr=""/>
        <xdr:cNvPicPr/>
      </xdr:nvPicPr>
      <xdr:blipFill>
        <a:blip r:embed="rId1073"/>
        <a:stretch/>
      </xdr:blipFill>
      <xdr:spPr>
        <a:xfrm>
          <a:off x="84327480" y="104308200"/>
          <a:ext cx="352080" cy="199800"/>
        </a:xfrm>
        <a:prstGeom prst="rect">
          <a:avLst/>
        </a:prstGeom>
        <a:noFill/>
        <a:ln w="0">
          <a:noFill/>
        </a:ln>
      </xdr:spPr>
    </xdr:pic>
    <xdr:clientData/>
  </xdr:twoCellAnchor>
  <xdr:twoCellAnchor editAs="oneCell">
    <xdr:from>
      <xdr:col>72</xdr:col>
      <xdr:colOff>0</xdr:colOff>
      <xdr:row>135</xdr:row>
      <xdr:rowOff>0</xdr:rowOff>
    </xdr:from>
    <xdr:to>
      <xdr:col>72</xdr:col>
      <xdr:colOff>657000</xdr:colOff>
      <xdr:row>135</xdr:row>
      <xdr:rowOff>199800</xdr:rowOff>
    </xdr:to>
    <xdr:pic>
      <xdr:nvPicPr>
        <xdr:cNvPr id="1073" name="image1090.png" descr=""/>
        <xdr:cNvPicPr/>
      </xdr:nvPicPr>
      <xdr:blipFill>
        <a:blip r:embed="rId1074"/>
        <a:stretch/>
      </xdr:blipFill>
      <xdr:spPr>
        <a:xfrm>
          <a:off x="69156720" y="104594040"/>
          <a:ext cx="657000" cy="199800"/>
        </a:xfrm>
        <a:prstGeom prst="rect">
          <a:avLst/>
        </a:prstGeom>
        <a:noFill/>
        <a:ln w="0">
          <a:noFill/>
        </a:ln>
      </xdr:spPr>
    </xdr:pic>
    <xdr:clientData/>
  </xdr:twoCellAnchor>
  <xdr:twoCellAnchor editAs="oneCell">
    <xdr:from>
      <xdr:col>73</xdr:col>
      <xdr:colOff>0</xdr:colOff>
      <xdr:row>135</xdr:row>
      <xdr:rowOff>0</xdr:rowOff>
    </xdr:from>
    <xdr:to>
      <xdr:col>73</xdr:col>
      <xdr:colOff>657000</xdr:colOff>
      <xdr:row>135</xdr:row>
      <xdr:rowOff>199800</xdr:rowOff>
    </xdr:to>
    <xdr:pic>
      <xdr:nvPicPr>
        <xdr:cNvPr id="1074" name="image1048.png" descr=""/>
        <xdr:cNvPicPr/>
      </xdr:nvPicPr>
      <xdr:blipFill>
        <a:blip r:embed="rId1075"/>
        <a:stretch/>
      </xdr:blipFill>
      <xdr:spPr>
        <a:xfrm>
          <a:off x="71323920" y="104594040"/>
          <a:ext cx="657000" cy="199800"/>
        </a:xfrm>
        <a:prstGeom prst="rect">
          <a:avLst/>
        </a:prstGeom>
        <a:noFill/>
        <a:ln w="0">
          <a:noFill/>
        </a:ln>
      </xdr:spPr>
    </xdr:pic>
    <xdr:clientData/>
  </xdr:twoCellAnchor>
  <xdr:twoCellAnchor editAs="oneCell">
    <xdr:from>
      <xdr:col>74</xdr:col>
      <xdr:colOff>0</xdr:colOff>
      <xdr:row>135</xdr:row>
      <xdr:rowOff>0</xdr:rowOff>
    </xdr:from>
    <xdr:to>
      <xdr:col>74</xdr:col>
      <xdr:colOff>657000</xdr:colOff>
      <xdr:row>135</xdr:row>
      <xdr:rowOff>199800</xdr:rowOff>
    </xdr:to>
    <xdr:pic>
      <xdr:nvPicPr>
        <xdr:cNvPr id="1075" name="image1050.png" descr=""/>
        <xdr:cNvPicPr/>
      </xdr:nvPicPr>
      <xdr:blipFill>
        <a:blip r:embed="rId1076"/>
        <a:stretch/>
      </xdr:blipFill>
      <xdr:spPr>
        <a:xfrm>
          <a:off x="73491120" y="104594040"/>
          <a:ext cx="657000" cy="199800"/>
        </a:xfrm>
        <a:prstGeom prst="rect">
          <a:avLst/>
        </a:prstGeom>
        <a:noFill/>
        <a:ln w="0">
          <a:noFill/>
        </a:ln>
      </xdr:spPr>
    </xdr:pic>
    <xdr:clientData/>
  </xdr:twoCellAnchor>
  <xdr:twoCellAnchor editAs="oneCell">
    <xdr:from>
      <xdr:col>75</xdr:col>
      <xdr:colOff>0</xdr:colOff>
      <xdr:row>135</xdr:row>
      <xdr:rowOff>0</xdr:rowOff>
    </xdr:from>
    <xdr:to>
      <xdr:col>75</xdr:col>
      <xdr:colOff>657000</xdr:colOff>
      <xdr:row>135</xdr:row>
      <xdr:rowOff>199800</xdr:rowOff>
    </xdr:to>
    <xdr:pic>
      <xdr:nvPicPr>
        <xdr:cNvPr id="1076" name="image1045.png" descr=""/>
        <xdr:cNvPicPr/>
      </xdr:nvPicPr>
      <xdr:blipFill>
        <a:blip r:embed="rId1077"/>
        <a:stretch/>
      </xdr:blipFill>
      <xdr:spPr>
        <a:xfrm>
          <a:off x="75658320" y="104594040"/>
          <a:ext cx="657000" cy="199800"/>
        </a:xfrm>
        <a:prstGeom prst="rect">
          <a:avLst/>
        </a:prstGeom>
        <a:noFill/>
        <a:ln w="0">
          <a:noFill/>
        </a:ln>
      </xdr:spPr>
    </xdr:pic>
    <xdr:clientData/>
  </xdr:twoCellAnchor>
  <xdr:twoCellAnchor editAs="oneCell">
    <xdr:from>
      <xdr:col>76</xdr:col>
      <xdr:colOff>0</xdr:colOff>
      <xdr:row>135</xdr:row>
      <xdr:rowOff>0</xdr:rowOff>
    </xdr:from>
    <xdr:to>
      <xdr:col>76</xdr:col>
      <xdr:colOff>657000</xdr:colOff>
      <xdr:row>135</xdr:row>
      <xdr:rowOff>199800</xdr:rowOff>
    </xdr:to>
    <xdr:pic>
      <xdr:nvPicPr>
        <xdr:cNvPr id="1077" name="image1117.png" descr=""/>
        <xdr:cNvPicPr/>
      </xdr:nvPicPr>
      <xdr:blipFill>
        <a:blip r:embed="rId1078"/>
        <a:stretch/>
      </xdr:blipFill>
      <xdr:spPr>
        <a:xfrm>
          <a:off x="77825520" y="104594040"/>
          <a:ext cx="657000" cy="199800"/>
        </a:xfrm>
        <a:prstGeom prst="rect">
          <a:avLst/>
        </a:prstGeom>
        <a:noFill/>
        <a:ln w="0">
          <a:noFill/>
        </a:ln>
      </xdr:spPr>
    </xdr:pic>
    <xdr:clientData/>
  </xdr:twoCellAnchor>
  <xdr:twoCellAnchor editAs="oneCell">
    <xdr:from>
      <xdr:col>77</xdr:col>
      <xdr:colOff>0</xdr:colOff>
      <xdr:row>135</xdr:row>
      <xdr:rowOff>0</xdr:rowOff>
    </xdr:from>
    <xdr:to>
      <xdr:col>77</xdr:col>
      <xdr:colOff>657000</xdr:colOff>
      <xdr:row>135</xdr:row>
      <xdr:rowOff>199800</xdr:rowOff>
    </xdr:to>
    <xdr:pic>
      <xdr:nvPicPr>
        <xdr:cNvPr id="1078" name="image1096.png" descr=""/>
        <xdr:cNvPicPr/>
      </xdr:nvPicPr>
      <xdr:blipFill>
        <a:blip r:embed="rId1079"/>
        <a:stretch/>
      </xdr:blipFill>
      <xdr:spPr>
        <a:xfrm>
          <a:off x="79992720" y="104594040"/>
          <a:ext cx="657000" cy="199800"/>
        </a:xfrm>
        <a:prstGeom prst="rect">
          <a:avLst/>
        </a:prstGeom>
        <a:noFill/>
        <a:ln w="0">
          <a:noFill/>
        </a:ln>
      </xdr:spPr>
    </xdr:pic>
    <xdr:clientData/>
  </xdr:twoCellAnchor>
  <xdr:twoCellAnchor editAs="oneCell">
    <xdr:from>
      <xdr:col>78</xdr:col>
      <xdr:colOff>0</xdr:colOff>
      <xdr:row>135</xdr:row>
      <xdr:rowOff>0</xdr:rowOff>
    </xdr:from>
    <xdr:to>
      <xdr:col>78</xdr:col>
      <xdr:colOff>657000</xdr:colOff>
      <xdr:row>135</xdr:row>
      <xdr:rowOff>199800</xdr:rowOff>
    </xdr:to>
    <xdr:pic>
      <xdr:nvPicPr>
        <xdr:cNvPr id="1079" name="image1111.png" descr=""/>
        <xdr:cNvPicPr/>
      </xdr:nvPicPr>
      <xdr:blipFill>
        <a:blip r:embed="rId1080"/>
        <a:stretch/>
      </xdr:blipFill>
      <xdr:spPr>
        <a:xfrm>
          <a:off x="82160280" y="104594040"/>
          <a:ext cx="657000" cy="199800"/>
        </a:xfrm>
        <a:prstGeom prst="rect">
          <a:avLst/>
        </a:prstGeom>
        <a:noFill/>
        <a:ln w="0">
          <a:noFill/>
        </a:ln>
      </xdr:spPr>
    </xdr:pic>
    <xdr:clientData/>
  </xdr:twoCellAnchor>
  <xdr:twoCellAnchor editAs="oneCell">
    <xdr:from>
      <xdr:col>79</xdr:col>
      <xdr:colOff>0</xdr:colOff>
      <xdr:row>135</xdr:row>
      <xdr:rowOff>0</xdr:rowOff>
    </xdr:from>
    <xdr:to>
      <xdr:col>79</xdr:col>
      <xdr:colOff>657000</xdr:colOff>
      <xdr:row>135</xdr:row>
      <xdr:rowOff>199800</xdr:rowOff>
    </xdr:to>
    <xdr:pic>
      <xdr:nvPicPr>
        <xdr:cNvPr id="1080" name="image1114.png" descr=""/>
        <xdr:cNvPicPr/>
      </xdr:nvPicPr>
      <xdr:blipFill>
        <a:blip r:embed="rId1081"/>
        <a:stretch/>
      </xdr:blipFill>
      <xdr:spPr>
        <a:xfrm>
          <a:off x="84327480" y="104594040"/>
          <a:ext cx="657000" cy="199800"/>
        </a:xfrm>
        <a:prstGeom prst="rect">
          <a:avLst/>
        </a:prstGeom>
        <a:noFill/>
        <a:ln w="0">
          <a:noFill/>
        </a:ln>
      </xdr:spPr>
    </xdr:pic>
    <xdr:clientData/>
  </xdr:twoCellAnchor>
  <xdr:twoCellAnchor editAs="oneCell">
    <xdr:from>
      <xdr:col>72</xdr:col>
      <xdr:colOff>0</xdr:colOff>
      <xdr:row>136</xdr:row>
      <xdr:rowOff>0</xdr:rowOff>
    </xdr:from>
    <xdr:to>
      <xdr:col>72</xdr:col>
      <xdr:colOff>828360</xdr:colOff>
      <xdr:row>136</xdr:row>
      <xdr:rowOff>199800</xdr:rowOff>
    </xdr:to>
    <xdr:pic>
      <xdr:nvPicPr>
        <xdr:cNvPr id="1081" name="image1049.png" descr=""/>
        <xdr:cNvPicPr/>
      </xdr:nvPicPr>
      <xdr:blipFill>
        <a:blip r:embed="rId1082"/>
        <a:stretch/>
      </xdr:blipFill>
      <xdr:spPr>
        <a:xfrm>
          <a:off x="69156720" y="104879880"/>
          <a:ext cx="828360" cy="199800"/>
        </a:xfrm>
        <a:prstGeom prst="rect">
          <a:avLst/>
        </a:prstGeom>
        <a:noFill/>
        <a:ln w="0">
          <a:noFill/>
        </a:ln>
      </xdr:spPr>
    </xdr:pic>
    <xdr:clientData/>
  </xdr:twoCellAnchor>
  <xdr:twoCellAnchor editAs="oneCell">
    <xdr:from>
      <xdr:col>73</xdr:col>
      <xdr:colOff>0</xdr:colOff>
      <xdr:row>136</xdr:row>
      <xdr:rowOff>0</xdr:rowOff>
    </xdr:from>
    <xdr:to>
      <xdr:col>73</xdr:col>
      <xdr:colOff>828360</xdr:colOff>
      <xdr:row>136</xdr:row>
      <xdr:rowOff>199800</xdr:rowOff>
    </xdr:to>
    <xdr:pic>
      <xdr:nvPicPr>
        <xdr:cNvPr id="1082" name="image1056.png" descr=""/>
        <xdr:cNvPicPr/>
      </xdr:nvPicPr>
      <xdr:blipFill>
        <a:blip r:embed="rId1083"/>
        <a:stretch/>
      </xdr:blipFill>
      <xdr:spPr>
        <a:xfrm>
          <a:off x="71323920" y="104879880"/>
          <a:ext cx="828360" cy="199800"/>
        </a:xfrm>
        <a:prstGeom prst="rect">
          <a:avLst/>
        </a:prstGeom>
        <a:noFill/>
        <a:ln w="0">
          <a:noFill/>
        </a:ln>
      </xdr:spPr>
    </xdr:pic>
    <xdr:clientData/>
  </xdr:twoCellAnchor>
  <xdr:twoCellAnchor editAs="oneCell">
    <xdr:from>
      <xdr:col>74</xdr:col>
      <xdr:colOff>0</xdr:colOff>
      <xdr:row>136</xdr:row>
      <xdr:rowOff>0</xdr:rowOff>
    </xdr:from>
    <xdr:to>
      <xdr:col>74</xdr:col>
      <xdr:colOff>685440</xdr:colOff>
      <xdr:row>136</xdr:row>
      <xdr:rowOff>199800</xdr:rowOff>
    </xdr:to>
    <xdr:pic>
      <xdr:nvPicPr>
        <xdr:cNvPr id="1083" name="image1061.png" descr=""/>
        <xdr:cNvPicPr/>
      </xdr:nvPicPr>
      <xdr:blipFill>
        <a:blip r:embed="rId1084"/>
        <a:stretch/>
      </xdr:blipFill>
      <xdr:spPr>
        <a:xfrm>
          <a:off x="73491120" y="104879880"/>
          <a:ext cx="685440" cy="199800"/>
        </a:xfrm>
        <a:prstGeom prst="rect">
          <a:avLst/>
        </a:prstGeom>
        <a:noFill/>
        <a:ln w="0">
          <a:noFill/>
        </a:ln>
      </xdr:spPr>
    </xdr:pic>
    <xdr:clientData/>
  </xdr:twoCellAnchor>
  <xdr:twoCellAnchor editAs="oneCell">
    <xdr:from>
      <xdr:col>75</xdr:col>
      <xdr:colOff>0</xdr:colOff>
      <xdr:row>136</xdr:row>
      <xdr:rowOff>0</xdr:rowOff>
    </xdr:from>
    <xdr:to>
      <xdr:col>75</xdr:col>
      <xdr:colOff>828360</xdr:colOff>
      <xdr:row>136</xdr:row>
      <xdr:rowOff>199800</xdr:rowOff>
    </xdr:to>
    <xdr:pic>
      <xdr:nvPicPr>
        <xdr:cNvPr id="1084" name="image1074.png" descr=""/>
        <xdr:cNvPicPr/>
      </xdr:nvPicPr>
      <xdr:blipFill>
        <a:blip r:embed="rId1085"/>
        <a:stretch/>
      </xdr:blipFill>
      <xdr:spPr>
        <a:xfrm>
          <a:off x="75658320" y="104879880"/>
          <a:ext cx="828360" cy="199800"/>
        </a:xfrm>
        <a:prstGeom prst="rect">
          <a:avLst/>
        </a:prstGeom>
        <a:noFill/>
        <a:ln w="0">
          <a:noFill/>
        </a:ln>
      </xdr:spPr>
    </xdr:pic>
    <xdr:clientData/>
  </xdr:twoCellAnchor>
  <xdr:twoCellAnchor editAs="oneCell">
    <xdr:from>
      <xdr:col>76</xdr:col>
      <xdr:colOff>0</xdr:colOff>
      <xdr:row>136</xdr:row>
      <xdr:rowOff>0</xdr:rowOff>
    </xdr:from>
    <xdr:to>
      <xdr:col>76</xdr:col>
      <xdr:colOff>828360</xdr:colOff>
      <xdr:row>136</xdr:row>
      <xdr:rowOff>199800</xdr:rowOff>
    </xdr:to>
    <xdr:pic>
      <xdr:nvPicPr>
        <xdr:cNvPr id="1085" name="image1103.png" descr=""/>
        <xdr:cNvPicPr/>
      </xdr:nvPicPr>
      <xdr:blipFill>
        <a:blip r:embed="rId1086"/>
        <a:stretch/>
      </xdr:blipFill>
      <xdr:spPr>
        <a:xfrm>
          <a:off x="77825520" y="104879880"/>
          <a:ext cx="828360" cy="199800"/>
        </a:xfrm>
        <a:prstGeom prst="rect">
          <a:avLst/>
        </a:prstGeom>
        <a:noFill/>
        <a:ln w="0">
          <a:noFill/>
        </a:ln>
      </xdr:spPr>
    </xdr:pic>
    <xdr:clientData/>
  </xdr:twoCellAnchor>
  <xdr:twoCellAnchor editAs="oneCell">
    <xdr:from>
      <xdr:col>77</xdr:col>
      <xdr:colOff>0</xdr:colOff>
      <xdr:row>136</xdr:row>
      <xdr:rowOff>0</xdr:rowOff>
    </xdr:from>
    <xdr:to>
      <xdr:col>77</xdr:col>
      <xdr:colOff>828360</xdr:colOff>
      <xdr:row>136</xdr:row>
      <xdr:rowOff>199800</xdr:rowOff>
    </xdr:to>
    <xdr:pic>
      <xdr:nvPicPr>
        <xdr:cNvPr id="1086" name="image1052.png" descr=""/>
        <xdr:cNvPicPr/>
      </xdr:nvPicPr>
      <xdr:blipFill>
        <a:blip r:embed="rId1087"/>
        <a:stretch/>
      </xdr:blipFill>
      <xdr:spPr>
        <a:xfrm>
          <a:off x="79992720" y="104879880"/>
          <a:ext cx="828360" cy="199800"/>
        </a:xfrm>
        <a:prstGeom prst="rect">
          <a:avLst/>
        </a:prstGeom>
        <a:noFill/>
        <a:ln w="0">
          <a:noFill/>
        </a:ln>
      </xdr:spPr>
    </xdr:pic>
    <xdr:clientData/>
  </xdr:twoCellAnchor>
  <xdr:twoCellAnchor editAs="oneCell">
    <xdr:from>
      <xdr:col>78</xdr:col>
      <xdr:colOff>0</xdr:colOff>
      <xdr:row>136</xdr:row>
      <xdr:rowOff>0</xdr:rowOff>
    </xdr:from>
    <xdr:to>
      <xdr:col>78</xdr:col>
      <xdr:colOff>828360</xdr:colOff>
      <xdr:row>136</xdr:row>
      <xdr:rowOff>199800</xdr:rowOff>
    </xdr:to>
    <xdr:pic>
      <xdr:nvPicPr>
        <xdr:cNvPr id="1087" name="image1110.png" descr=""/>
        <xdr:cNvPicPr/>
      </xdr:nvPicPr>
      <xdr:blipFill>
        <a:blip r:embed="rId1088"/>
        <a:stretch/>
      </xdr:blipFill>
      <xdr:spPr>
        <a:xfrm>
          <a:off x="82160280" y="104879880"/>
          <a:ext cx="828360" cy="199800"/>
        </a:xfrm>
        <a:prstGeom prst="rect">
          <a:avLst/>
        </a:prstGeom>
        <a:noFill/>
        <a:ln w="0">
          <a:noFill/>
        </a:ln>
      </xdr:spPr>
    </xdr:pic>
    <xdr:clientData/>
  </xdr:twoCellAnchor>
  <xdr:twoCellAnchor editAs="oneCell">
    <xdr:from>
      <xdr:col>79</xdr:col>
      <xdr:colOff>0</xdr:colOff>
      <xdr:row>136</xdr:row>
      <xdr:rowOff>0</xdr:rowOff>
    </xdr:from>
    <xdr:to>
      <xdr:col>79</xdr:col>
      <xdr:colOff>828360</xdr:colOff>
      <xdr:row>136</xdr:row>
      <xdr:rowOff>199800</xdr:rowOff>
    </xdr:to>
    <xdr:pic>
      <xdr:nvPicPr>
        <xdr:cNvPr id="1088" name="image1067.png" descr=""/>
        <xdr:cNvPicPr/>
      </xdr:nvPicPr>
      <xdr:blipFill>
        <a:blip r:embed="rId1089"/>
        <a:stretch/>
      </xdr:blipFill>
      <xdr:spPr>
        <a:xfrm>
          <a:off x="84327480" y="104879880"/>
          <a:ext cx="828360" cy="199800"/>
        </a:xfrm>
        <a:prstGeom prst="rect">
          <a:avLst/>
        </a:prstGeom>
        <a:noFill/>
        <a:ln w="0">
          <a:noFill/>
        </a:ln>
      </xdr:spPr>
    </xdr:pic>
    <xdr:clientData/>
  </xdr:twoCellAnchor>
  <xdr:twoCellAnchor editAs="oneCell">
    <xdr:from>
      <xdr:col>72</xdr:col>
      <xdr:colOff>0</xdr:colOff>
      <xdr:row>137</xdr:row>
      <xdr:rowOff>0</xdr:rowOff>
    </xdr:from>
    <xdr:to>
      <xdr:col>72</xdr:col>
      <xdr:colOff>456840</xdr:colOff>
      <xdr:row>137</xdr:row>
      <xdr:rowOff>199800</xdr:rowOff>
    </xdr:to>
    <xdr:pic>
      <xdr:nvPicPr>
        <xdr:cNvPr id="1089" name="image1059.png" descr=""/>
        <xdr:cNvPicPr/>
      </xdr:nvPicPr>
      <xdr:blipFill>
        <a:blip r:embed="rId1090"/>
        <a:stretch/>
      </xdr:blipFill>
      <xdr:spPr>
        <a:xfrm>
          <a:off x="69156720" y="105165360"/>
          <a:ext cx="456840" cy="199800"/>
        </a:xfrm>
        <a:prstGeom prst="rect">
          <a:avLst/>
        </a:prstGeom>
        <a:noFill/>
        <a:ln w="0">
          <a:noFill/>
        </a:ln>
      </xdr:spPr>
    </xdr:pic>
    <xdr:clientData/>
  </xdr:twoCellAnchor>
  <xdr:twoCellAnchor editAs="oneCell">
    <xdr:from>
      <xdr:col>73</xdr:col>
      <xdr:colOff>0</xdr:colOff>
      <xdr:row>137</xdr:row>
      <xdr:rowOff>0</xdr:rowOff>
    </xdr:from>
    <xdr:to>
      <xdr:col>73</xdr:col>
      <xdr:colOff>456840</xdr:colOff>
      <xdr:row>137</xdr:row>
      <xdr:rowOff>199800</xdr:rowOff>
    </xdr:to>
    <xdr:pic>
      <xdr:nvPicPr>
        <xdr:cNvPr id="1090" name="image1108.png" descr=""/>
        <xdr:cNvPicPr/>
      </xdr:nvPicPr>
      <xdr:blipFill>
        <a:blip r:embed="rId1091"/>
        <a:stretch/>
      </xdr:blipFill>
      <xdr:spPr>
        <a:xfrm>
          <a:off x="71323920" y="105165360"/>
          <a:ext cx="456840" cy="199800"/>
        </a:xfrm>
        <a:prstGeom prst="rect">
          <a:avLst/>
        </a:prstGeom>
        <a:noFill/>
        <a:ln w="0">
          <a:noFill/>
        </a:ln>
      </xdr:spPr>
    </xdr:pic>
    <xdr:clientData/>
  </xdr:twoCellAnchor>
  <xdr:twoCellAnchor editAs="oneCell">
    <xdr:from>
      <xdr:col>74</xdr:col>
      <xdr:colOff>0</xdr:colOff>
      <xdr:row>137</xdr:row>
      <xdr:rowOff>0</xdr:rowOff>
    </xdr:from>
    <xdr:to>
      <xdr:col>74</xdr:col>
      <xdr:colOff>456840</xdr:colOff>
      <xdr:row>137</xdr:row>
      <xdr:rowOff>199800</xdr:rowOff>
    </xdr:to>
    <xdr:pic>
      <xdr:nvPicPr>
        <xdr:cNvPr id="1091" name="image1057.png" descr=""/>
        <xdr:cNvPicPr/>
      </xdr:nvPicPr>
      <xdr:blipFill>
        <a:blip r:embed="rId1092"/>
        <a:stretch/>
      </xdr:blipFill>
      <xdr:spPr>
        <a:xfrm>
          <a:off x="73491120" y="105165360"/>
          <a:ext cx="456840" cy="199800"/>
        </a:xfrm>
        <a:prstGeom prst="rect">
          <a:avLst/>
        </a:prstGeom>
        <a:noFill/>
        <a:ln w="0">
          <a:noFill/>
        </a:ln>
      </xdr:spPr>
    </xdr:pic>
    <xdr:clientData/>
  </xdr:twoCellAnchor>
  <xdr:twoCellAnchor editAs="oneCell">
    <xdr:from>
      <xdr:col>75</xdr:col>
      <xdr:colOff>0</xdr:colOff>
      <xdr:row>137</xdr:row>
      <xdr:rowOff>0</xdr:rowOff>
    </xdr:from>
    <xdr:to>
      <xdr:col>75</xdr:col>
      <xdr:colOff>456840</xdr:colOff>
      <xdr:row>137</xdr:row>
      <xdr:rowOff>199800</xdr:rowOff>
    </xdr:to>
    <xdr:pic>
      <xdr:nvPicPr>
        <xdr:cNvPr id="1092" name="image1116.png" descr=""/>
        <xdr:cNvPicPr/>
      </xdr:nvPicPr>
      <xdr:blipFill>
        <a:blip r:embed="rId1093"/>
        <a:stretch/>
      </xdr:blipFill>
      <xdr:spPr>
        <a:xfrm>
          <a:off x="75658320" y="105165360"/>
          <a:ext cx="456840" cy="199800"/>
        </a:xfrm>
        <a:prstGeom prst="rect">
          <a:avLst/>
        </a:prstGeom>
        <a:noFill/>
        <a:ln w="0">
          <a:noFill/>
        </a:ln>
      </xdr:spPr>
    </xdr:pic>
    <xdr:clientData/>
  </xdr:twoCellAnchor>
  <xdr:twoCellAnchor editAs="oneCell">
    <xdr:from>
      <xdr:col>76</xdr:col>
      <xdr:colOff>0</xdr:colOff>
      <xdr:row>137</xdr:row>
      <xdr:rowOff>0</xdr:rowOff>
    </xdr:from>
    <xdr:to>
      <xdr:col>76</xdr:col>
      <xdr:colOff>456840</xdr:colOff>
      <xdr:row>137</xdr:row>
      <xdr:rowOff>199800</xdr:rowOff>
    </xdr:to>
    <xdr:pic>
      <xdr:nvPicPr>
        <xdr:cNvPr id="1093" name="image1063.png" descr=""/>
        <xdr:cNvPicPr/>
      </xdr:nvPicPr>
      <xdr:blipFill>
        <a:blip r:embed="rId1094"/>
        <a:stretch/>
      </xdr:blipFill>
      <xdr:spPr>
        <a:xfrm>
          <a:off x="77825520" y="105165360"/>
          <a:ext cx="456840" cy="199800"/>
        </a:xfrm>
        <a:prstGeom prst="rect">
          <a:avLst/>
        </a:prstGeom>
        <a:noFill/>
        <a:ln w="0">
          <a:noFill/>
        </a:ln>
      </xdr:spPr>
    </xdr:pic>
    <xdr:clientData/>
  </xdr:twoCellAnchor>
  <xdr:twoCellAnchor editAs="oneCell">
    <xdr:from>
      <xdr:col>77</xdr:col>
      <xdr:colOff>0</xdr:colOff>
      <xdr:row>137</xdr:row>
      <xdr:rowOff>0</xdr:rowOff>
    </xdr:from>
    <xdr:to>
      <xdr:col>77</xdr:col>
      <xdr:colOff>456840</xdr:colOff>
      <xdr:row>137</xdr:row>
      <xdr:rowOff>199800</xdr:rowOff>
    </xdr:to>
    <xdr:pic>
      <xdr:nvPicPr>
        <xdr:cNvPr id="1094" name="image1070.png" descr=""/>
        <xdr:cNvPicPr/>
      </xdr:nvPicPr>
      <xdr:blipFill>
        <a:blip r:embed="rId1095"/>
        <a:stretch/>
      </xdr:blipFill>
      <xdr:spPr>
        <a:xfrm>
          <a:off x="79992720" y="105165360"/>
          <a:ext cx="456840" cy="199800"/>
        </a:xfrm>
        <a:prstGeom prst="rect">
          <a:avLst/>
        </a:prstGeom>
        <a:noFill/>
        <a:ln w="0">
          <a:noFill/>
        </a:ln>
      </xdr:spPr>
    </xdr:pic>
    <xdr:clientData/>
  </xdr:twoCellAnchor>
  <xdr:twoCellAnchor editAs="oneCell">
    <xdr:from>
      <xdr:col>78</xdr:col>
      <xdr:colOff>0</xdr:colOff>
      <xdr:row>137</xdr:row>
      <xdr:rowOff>0</xdr:rowOff>
    </xdr:from>
    <xdr:to>
      <xdr:col>78</xdr:col>
      <xdr:colOff>456840</xdr:colOff>
      <xdr:row>137</xdr:row>
      <xdr:rowOff>199800</xdr:rowOff>
    </xdr:to>
    <xdr:pic>
      <xdr:nvPicPr>
        <xdr:cNvPr id="1095" name="image1140.png" descr=""/>
        <xdr:cNvPicPr/>
      </xdr:nvPicPr>
      <xdr:blipFill>
        <a:blip r:embed="rId1096"/>
        <a:stretch/>
      </xdr:blipFill>
      <xdr:spPr>
        <a:xfrm>
          <a:off x="82160280" y="105165360"/>
          <a:ext cx="456840" cy="199800"/>
        </a:xfrm>
        <a:prstGeom prst="rect">
          <a:avLst/>
        </a:prstGeom>
        <a:noFill/>
        <a:ln w="0">
          <a:noFill/>
        </a:ln>
      </xdr:spPr>
    </xdr:pic>
    <xdr:clientData/>
  </xdr:twoCellAnchor>
  <xdr:twoCellAnchor editAs="oneCell">
    <xdr:from>
      <xdr:col>79</xdr:col>
      <xdr:colOff>0</xdr:colOff>
      <xdr:row>137</xdr:row>
      <xdr:rowOff>0</xdr:rowOff>
    </xdr:from>
    <xdr:to>
      <xdr:col>79</xdr:col>
      <xdr:colOff>456840</xdr:colOff>
      <xdr:row>137</xdr:row>
      <xdr:rowOff>199800</xdr:rowOff>
    </xdr:to>
    <xdr:pic>
      <xdr:nvPicPr>
        <xdr:cNvPr id="1096" name="image1073.png" descr=""/>
        <xdr:cNvPicPr/>
      </xdr:nvPicPr>
      <xdr:blipFill>
        <a:blip r:embed="rId1097"/>
        <a:stretch/>
      </xdr:blipFill>
      <xdr:spPr>
        <a:xfrm>
          <a:off x="84327480" y="105165360"/>
          <a:ext cx="456840" cy="199800"/>
        </a:xfrm>
        <a:prstGeom prst="rect">
          <a:avLst/>
        </a:prstGeom>
        <a:noFill/>
        <a:ln w="0">
          <a:noFill/>
        </a:ln>
      </xdr:spPr>
    </xdr:pic>
    <xdr:clientData/>
  </xdr:twoCellAnchor>
  <xdr:twoCellAnchor editAs="oneCell">
    <xdr:from>
      <xdr:col>72</xdr:col>
      <xdr:colOff>0</xdr:colOff>
      <xdr:row>138</xdr:row>
      <xdr:rowOff>0</xdr:rowOff>
    </xdr:from>
    <xdr:to>
      <xdr:col>72</xdr:col>
      <xdr:colOff>657000</xdr:colOff>
      <xdr:row>138</xdr:row>
      <xdr:rowOff>199800</xdr:rowOff>
    </xdr:to>
    <xdr:pic>
      <xdr:nvPicPr>
        <xdr:cNvPr id="1097" name="image1122.png" descr=""/>
        <xdr:cNvPicPr/>
      </xdr:nvPicPr>
      <xdr:blipFill>
        <a:blip r:embed="rId1098"/>
        <a:stretch/>
      </xdr:blipFill>
      <xdr:spPr>
        <a:xfrm>
          <a:off x="69156720" y="105451200"/>
          <a:ext cx="657000" cy="199800"/>
        </a:xfrm>
        <a:prstGeom prst="rect">
          <a:avLst/>
        </a:prstGeom>
        <a:noFill/>
        <a:ln w="0">
          <a:noFill/>
        </a:ln>
      </xdr:spPr>
    </xdr:pic>
    <xdr:clientData/>
  </xdr:twoCellAnchor>
  <xdr:twoCellAnchor editAs="oneCell">
    <xdr:from>
      <xdr:col>73</xdr:col>
      <xdr:colOff>0</xdr:colOff>
      <xdr:row>138</xdr:row>
      <xdr:rowOff>0</xdr:rowOff>
    </xdr:from>
    <xdr:to>
      <xdr:col>73</xdr:col>
      <xdr:colOff>657000</xdr:colOff>
      <xdr:row>138</xdr:row>
      <xdr:rowOff>199800</xdr:rowOff>
    </xdr:to>
    <xdr:pic>
      <xdr:nvPicPr>
        <xdr:cNvPr id="1098" name="image1144.png" descr=""/>
        <xdr:cNvPicPr/>
      </xdr:nvPicPr>
      <xdr:blipFill>
        <a:blip r:embed="rId1099"/>
        <a:stretch/>
      </xdr:blipFill>
      <xdr:spPr>
        <a:xfrm>
          <a:off x="71323920" y="105451200"/>
          <a:ext cx="657000" cy="199800"/>
        </a:xfrm>
        <a:prstGeom prst="rect">
          <a:avLst/>
        </a:prstGeom>
        <a:noFill/>
        <a:ln w="0">
          <a:noFill/>
        </a:ln>
      </xdr:spPr>
    </xdr:pic>
    <xdr:clientData/>
  </xdr:twoCellAnchor>
  <xdr:twoCellAnchor editAs="oneCell">
    <xdr:from>
      <xdr:col>74</xdr:col>
      <xdr:colOff>0</xdr:colOff>
      <xdr:row>138</xdr:row>
      <xdr:rowOff>0</xdr:rowOff>
    </xdr:from>
    <xdr:to>
      <xdr:col>74</xdr:col>
      <xdr:colOff>637920</xdr:colOff>
      <xdr:row>138</xdr:row>
      <xdr:rowOff>199800</xdr:rowOff>
    </xdr:to>
    <xdr:pic>
      <xdr:nvPicPr>
        <xdr:cNvPr id="1099" name="image1075.png" descr=""/>
        <xdr:cNvPicPr/>
      </xdr:nvPicPr>
      <xdr:blipFill>
        <a:blip r:embed="rId1100"/>
        <a:stretch/>
      </xdr:blipFill>
      <xdr:spPr>
        <a:xfrm>
          <a:off x="73491120" y="105451200"/>
          <a:ext cx="637920" cy="199800"/>
        </a:xfrm>
        <a:prstGeom prst="rect">
          <a:avLst/>
        </a:prstGeom>
        <a:noFill/>
        <a:ln w="0">
          <a:noFill/>
        </a:ln>
      </xdr:spPr>
    </xdr:pic>
    <xdr:clientData/>
  </xdr:twoCellAnchor>
  <xdr:twoCellAnchor editAs="oneCell">
    <xdr:from>
      <xdr:col>75</xdr:col>
      <xdr:colOff>0</xdr:colOff>
      <xdr:row>138</xdr:row>
      <xdr:rowOff>0</xdr:rowOff>
    </xdr:from>
    <xdr:to>
      <xdr:col>75</xdr:col>
      <xdr:colOff>637920</xdr:colOff>
      <xdr:row>138</xdr:row>
      <xdr:rowOff>199800</xdr:rowOff>
    </xdr:to>
    <xdr:pic>
      <xdr:nvPicPr>
        <xdr:cNvPr id="1100" name="image1086.png" descr=""/>
        <xdr:cNvPicPr/>
      </xdr:nvPicPr>
      <xdr:blipFill>
        <a:blip r:embed="rId1101"/>
        <a:stretch/>
      </xdr:blipFill>
      <xdr:spPr>
        <a:xfrm>
          <a:off x="75658320" y="105451200"/>
          <a:ext cx="637920" cy="199800"/>
        </a:xfrm>
        <a:prstGeom prst="rect">
          <a:avLst/>
        </a:prstGeom>
        <a:noFill/>
        <a:ln w="0">
          <a:noFill/>
        </a:ln>
      </xdr:spPr>
    </xdr:pic>
    <xdr:clientData/>
  </xdr:twoCellAnchor>
  <xdr:twoCellAnchor editAs="oneCell">
    <xdr:from>
      <xdr:col>76</xdr:col>
      <xdr:colOff>0</xdr:colOff>
      <xdr:row>138</xdr:row>
      <xdr:rowOff>0</xdr:rowOff>
    </xdr:from>
    <xdr:to>
      <xdr:col>76</xdr:col>
      <xdr:colOff>637920</xdr:colOff>
      <xdr:row>138</xdr:row>
      <xdr:rowOff>199800</xdr:rowOff>
    </xdr:to>
    <xdr:pic>
      <xdr:nvPicPr>
        <xdr:cNvPr id="1101" name="image1072.png" descr=""/>
        <xdr:cNvPicPr/>
      </xdr:nvPicPr>
      <xdr:blipFill>
        <a:blip r:embed="rId1102"/>
        <a:stretch/>
      </xdr:blipFill>
      <xdr:spPr>
        <a:xfrm>
          <a:off x="77825520" y="105451200"/>
          <a:ext cx="637920" cy="199800"/>
        </a:xfrm>
        <a:prstGeom prst="rect">
          <a:avLst/>
        </a:prstGeom>
        <a:noFill/>
        <a:ln w="0">
          <a:noFill/>
        </a:ln>
      </xdr:spPr>
    </xdr:pic>
    <xdr:clientData/>
  </xdr:twoCellAnchor>
  <xdr:twoCellAnchor editAs="oneCell">
    <xdr:from>
      <xdr:col>77</xdr:col>
      <xdr:colOff>0</xdr:colOff>
      <xdr:row>138</xdr:row>
      <xdr:rowOff>0</xdr:rowOff>
    </xdr:from>
    <xdr:to>
      <xdr:col>77</xdr:col>
      <xdr:colOff>637920</xdr:colOff>
      <xdr:row>138</xdr:row>
      <xdr:rowOff>199800</xdr:rowOff>
    </xdr:to>
    <xdr:pic>
      <xdr:nvPicPr>
        <xdr:cNvPr id="1102" name="image1123.png" descr=""/>
        <xdr:cNvPicPr/>
      </xdr:nvPicPr>
      <xdr:blipFill>
        <a:blip r:embed="rId1103"/>
        <a:stretch/>
      </xdr:blipFill>
      <xdr:spPr>
        <a:xfrm>
          <a:off x="79992720" y="105451200"/>
          <a:ext cx="637920" cy="199800"/>
        </a:xfrm>
        <a:prstGeom prst="rect">
          <a:avLst/>
        </a:prstGeom>
        <a:noFill/>
        <a:ln w="0">
          <a:noFill/>
        </a:ln>
      </xdr:spPr>
    </xdr:pic>
    <xdr:clientData/>
  </xdr:twoCellAnchor>
  <xdr:twoCellAnchor editAs="oneCell">
    <xdr:from>
      <xdr:col>78</xdr:col>
      <xdr:colOff>0</xdr:colOff>
      <xdr:row>138</xdr:row>
      <xdr:rowOff>0</xdr:rowOff>
    </xdr:from>
    <xdr:to>
      <xdr:col>78</xdr:col>
      <xdr:colOff>637920</xdr:colOff>
      <xdr:row>138</xdr:row>
      <xdr:rowOff>199800</xdr:rowOff>
    </xdr:to>
    <xdr:pic>
      <xdr:nvPicPr>
        <xdr:cNvPr id="1103" name="image1112.png" descr=""/>
        <xdr:cNvPicPr/>
      </xdr:nvPicPr>
      <xdr:blipFill>
        <a:blip r:embed="rId1104"/>
        <a:stretch/>
      </xdr:blipFill>
      <xdr:spPr>
        <a:xfrm>
          <a:off x="82160280" y="105451200"/>
          <a:ext cx="637920" cy="199800"/>
        </a:xfrm>
        <a:prstGeom prst="rect">
          <a:avLst/>
        </a:prstGeom>
        <a:noFill/>
        <a:ln w="0">
          <a:noFill/>
        </a:ln>
      </xdr:spPr>
    </xdr:pic>
    <xdr:clientData/>
  </xdr:twoCellAnchor>
  <xdr:twoCellAnchor editAs="oneCell">
    <xdr:from>
      <xdr:col>79</xdr:col>
      <xdr:colOff>0</xdr:colOff>
      <xdr:row>138</xdr:row>
      <xdr:rowOff>0</xdr:rowOff>
    </xdr:from>
    <xdr:to>
      <xdr:col>79</xdr:col>
      <xdr:colOff>637920</xdr:colOff>
      <xdr:row>138</xdr:row>
      <xdr:rowOff>199800</xdr:rowOff>
    </xdr:to>
    <xdr:pic>
      <xdr:nvPicPr>
        <xdr:cNvPr id="1104" name="image1137.png" descr=""/>
        <xdr:cNvPicPr/>
      </xdr:nvPicPr>
      <xdr:blipFill>
        <a:blip r:embed="rId1105"/>
        <a:stretch/>
      </xdr:blipFill>
      <xdr:spPr>
        <a:xfrm>
          <a:off x="84327480" y="105451200"/>
          <a:ext cx="637920" cy="199800"/>
        </a:xfrm>
        <a:prstGeom prst="rect">
          <a:avLst/>
        </a:prstGeom>
        <a:noFill/>
        <a:ln w="0">
          <a:noFill/>
        </a:ln>
      </xdr:spPr>
    </xdr:pic>
    <xdr:clientData/>
  </xdr:twoCellAnchor>
  <xdr:twoCellAnchor editAs="oneCell">
    <xdr:from>
      <xdr:col>72</xdr:col>
      <xdr:colOff>0</xdr:colOff>
      <xdr:row>139</xdr:row>
      <xdr:rowOff>0</xdr:rowOff>
    </xdr:from>
    <xdr:to>
      <xdr:col>72</xdr:col>
      <xdr:colOff>599760</xdr:colOff>
      <xdr:row>139</xdr:row>
      <xdr:rowOff>199800</xdr:rowOff>
    </xdr:to>
    <xdr:pic>
      <xdr:nvPicPr>
        <xdr:cNvPr id="1105" name="image1076.png" descr=""/>
        <xdr:cNvPicPr/>
      </xdr:nvPicPr>
      <xdr:blipFill>
        <a:blip r:embed="rId1106"/>
        <a:stretch/>
      </xdr:blipFill>
      <xdr:spPr>
        <a:xfrm>
          <a:off x="69156720" y="105737040"/>
          <a:ext cx="599760" cy="199800"/>
        </a:xfrm>
        <a:prstGeom prst="rect">
          <a:avLst/>
        </a:prstGeom>
        <a:noFill/>
        <a:ln w="0">
          <a:noFill/>
        </a:ln>
      </xdr:spPr>
    </xdr:pic>
    <xdr:clientData/>
  </xdr:twoCellAnchor>
  <xdr:twoCellAnchor editAs="oneCell">
    <xdr:from>
      <xdr:col>73</xdr:col>
      <xdr:colOff>0</xdr:colOff>
      <xdr:row>139</xdr:row>
      <xdr:rowOff>0</xdr:rowOff>
    </xdr:from>
    <xdr:to>
      <xdr:col>73</xdr:col>
      <xdr:colOff>599760</xdr:colOff>
      <xdr:row>139</xdr:row>
      <xdr:rowOff>199800</xdr:rowOff>
    </xdr:to>
    <xdr:pic>
      <xdr:nvPicPr>
        <xdr:cNvPr id="1106" name="image1126.png" descr=""/>
        <xdr:cNvPicPr/>
      </xdr:nvPicPr>
      <xdr:blipFill>
        <a:blip r:embed="rId1107"/>
        <a:stretch/>
      </xdr:blipFill>
      <xdr:spPr>
        <a:xfrm>
          <a:off x="71323920" y="105737040"/>
          <a:ext cx="599760" cy="199800"/>
        </a:xfrm>
        <a:prstGeom prst="rect">
          <a:avLst/>
        </a:prstGeom>
        <a:noFill/>
        <a:ln w="0">
          <a:noFill/>
        </a:ln>
      </xdr:spPr>
    </xdr:pic>
    <xdr:clientData/>
  </xdr:twoCellAnchor>
  <xdr:twoCellAnchor editAs="oneCell">
    <xdr:from>
      <xdr:col>74</xdr:col>
      <xdr:colOff>0</xdr:colOff>
      <xdr:row>139</xdr:row>
      <xdr:rowOff>0</xdr:rowOff>
    </xdr:from>
    <xdr:to>
      <xdr:col>74</xdr:col>
      <xdr:colOff>599760</xdr:colOff>
      <xdr:row>139</xdr:row>
      <xdr:rowOff>199800</xdr:rowOff>
    </xdr:to>
    <xdr:pic>
      <xdr:nvPicPr>
        <xdr:cNvPr id="1107" name="image1138.png" descr=""/>
        <xdr:cNvPicPr/>
      </xdr:nvPicPr>
      <xdr:blipFill>
        <a:blip r:embed="rId1108"/>
        <a:stretch/>
      </xdr:blipFill>
      <xdr:spPr>
        <a:xfrm>
          <a:off x="73491120" y="105737040"/>
          <a:ext cx="599760" cy="199800"/>
        </a:xfrm>
        <a:prstGeom prst="rect">
          <a:avLst/>
        </a:prstGeom>
        <a:noFill/>
        <a:ln w="0">
          <a:noFill/>
        </a:ln>
      </xdr:spPr>
    </xdr:pic>
    <xdr:clientData/>
  </xdr:twoCellAnchor>
  <xdr:twoCellAnchor editAs="oneCell">
    <xdr:from>
      <xdr:col>75</xdr:col>
      <xdr:colOff>0</xdr:colOff>
      <xdr:row>139</xdr:row>
      <xdr:rowOff>0</xdr:rowOff>
    </xdr:from>
    <xdr:to>
      <xdr:col>75</xdr:col>
      <xdr:colOff>599760</xdr:colOff>
      <xdr:row>139</xdr:row>
      <xdr:rowOff>199800</xdr:rowOff>
    </xdr:to>
    <xdr:pic>
      <xdr:nvPicPr>
        <xdr:cNvPr id="1108" name="image1089.png" descr=""/>
        <xdr:cNvPicPr/>
      </xdr:nvPicPr>
      <xdr:blipFill>
        <a:blip r:embed="rId1109"/>
        <a:stretch/>
      </xdr:blipFill>
      <xdr:spPr>
        <a:xfrm>
          <a:off x="75658320" y="105737040"/>
          <a:ext cx="599760" cy="199800"/>
        </a:xfrm>
        <a:prstGeom prst="rect">
          <a:avLst/>
        </a:prstGeom>
        <a:noFill/>
        <a:ln w="0">
          <a:noFill/>
        </a:ln>
      </xdr:spPr>
    </xdr:pic>
    <xdr:clientData/>
  </xdr:twoCellAnchor>
  <xdr:twoCellAnchor editAs="oneCell">
    <xdr:from>
      <xdr:col>76</xdr:col>
      <xdr:colOff>0</xdr:colOff>
      <xdr:row>139</xdr:row>
      <xdr:rowOff>0</xdr:rowOff>
    </xdr:from>
    <xdr:to>
      <xdr:col>76</xdr:col>
      <xdr:colOff>599760</xdr:colOff>
      <xdr:row>139</xdr:row>
      <xdr:rowOff>199800</xdr:rowOff>
    </xdr:to>
    <xdr:pic>
      <xdr:nvPicPr>
        <xdr:cNvPr id="1109" name="image1082.png" descr=""/>
        <xdr:cNvPicPr/>
      </xdr:nvPicPr>
      <xdr:blipFill>
        <a:blip r:embed="rId1110"/>
        <a:stretch/>
      </xdr:blipFill>
      <xdr:spPr>
        <a:xfrm>
          <a:off x="77825520" y="105737040"/>
          <a:ext cx="599760" cy="199800"/>
        </a:xfrm>
        <a:prstGeom prst="rect">
          <a:avLst/>
        </a:prstGeom>
        <a:noFill/>
        <a:ln w="0">
          <a:noFill/>
        </a:ln>
      </xdr:spPr>
    </xdr:pic>
    <xdr:clientData/>
  </xdr:twoCellAnchor>
  <xdr:twoCellAnchor editAs="oneCell">
    <xdr:from>
      <xdr:col>77</xdr:col>
      <xdr:colOff>0</xdr:colOff>
      <xdr:row>139</xdr:row>
      <xdr:rowOff>0</xdr:rowOff>
    </xdr:from>
    <xdr:to>
      <xdr:col>77</xdr:col>
      <xdr:colOff>599760</xdr:colOff>
      <xdr:row>139</xdr:row>
      <xdr:rowOff>199800</xdr:rowOff>
    </xdr:to>
    <xdr:pic>
      <xdr:nvPicPr>
        <xdr:cNvPr id="1110" name="image1078.png" descr=""/>
        <xdr:cNvPicPr/>
      </xdr:nvPicPr>
      <xdr:blipFill>
        <a:blip r:embed="rId1111"/>
        <a:stretch/>
      </xdr:blipFill>
      <xdr:spPr>
        <a:xfrm>
          <a:off x="79992720" y="105737040"/>
          <a:ext cx="599760" cy="199800"/>
        </a:xfrm>
        <a:prstGeom prst="rect">
          <a:avLst/>
        </a:prstGeom>
        <a:noFill/>
        <a:ln w="0">
          <a:noFill/>
        </a:ln>
      </xdr:spPr>
    </xdr:pic>
    <xdr:clientData/>
  </xdr:twoCellAnchor>
  <xdr:twoCellAnchor editAs="oneCell">
    <xdr:from>
      <xdr:col>78</xdr:col>
      <xdr:colOff>0</xdr:colOff>
      <xdr:row>139</xdr:row>
      <xdr:rowOff>0</xdr:rowOff>
    </xdr:from>
    <xdr:to>
      <xdr:col>78</xdr:col>
      <xdr:colOff>599760</xdr:colOff>
      <xdr:row>139</xdr:row>
      <xdr:rowOff>199800</xdr:rowOff>
    </xdr:to>
    <xdr:pic>
      <xdr:nvPicPr>
        <xdr:cNvPr id="1111" name="image1195.png" descr=""/>
        <xdr:cNvPicPr/>
      </xdr:nvPicPr>
      <xdr:blipFill>
        <a:blip r:embed="rId1112"/>
        <a:stretch/>
      </xdr:blipFill>
      <xdr:spPr>
        <a:xfrm>
          <a:off x="82160280" y="105737040"/>
          <a:ext cx="599760" cy="199800"/>
        </a:xfrm>
        <a:prstGeom prst="rect">
          <a:avLst/>
        </a:prstGeom>
        <a:noFill/>
        <a:ln w="0">
          <a:noFill/>
        </a:ln>
      </xdr:spPr>
    </xdr:pic>
    <xdr:clientData/>
  </xdr:twoCellAnchor>
  <xdr:twoCellAnchor editAs="oneCell">
    <xdr:from>
      <xdr:col>79</xdr:col>
      <xdr:colOff>0</xdr:colOff>
      <xdr:row>139</xdr:row>
      <xdr:rowOff>0</xdr:rowOff>
    </xdr:from>
    <xdr:to>
      <xdr:col>79</xdr:col>
      <xdr:colOff>599760</xdr:colOff>
      <xdr:row>139</xdr:row>
      <xdr:rowOff>199800</xdr:rowOff>
    </xdr:to>
    <xdr:pic>
      <xdr:nvPicPr>
        <xdr:cNvPr id="1112" name="image1170.png" descr=""/>
        <xdr:cNvPicPr/>
      </xdr:nvPicPr>
      <xdr:blipFill>
        <a:blip r:embed="rId1113"/>
        <a:stretch/>
      </xdr:blipFill>
      <xdr:spPr>
        <a:xfrm>
          <a:off x="84327480" y="105737040"/>
          <a:ext cx="599760" cy="199800"/>
        </a:xfrm>
        <a:prstGeom prst="rect">
          <a:avLst/>
        </a:prstGeom>
        <a:noFill/>
        <a:ln w="0">
          <a:noFill/>
        </a:ln>
      </xdr:spPr>
    </xdr:pic>
    <xdr:clientData/>
  </xdr:twoCellAnchor>
  <xdr:twoCellAnchor editAs="oneCell">
    <xdr:from>
      <xdr:col>72</xdr:col>
      <xdr:colOff>0</xdr:colOff>
      <xdr:row>140</xdr:row>
      <xdr:rowOff>0</xdr:rowOff>
    </xdr:from>
    <xdr:to>
      <xdr:col>72</xdr:col>
      <xdr:colOff>628200</xdr:colOff>
      <xdr:row>140</xdr:row>
      <xdr:rowOff>199800</xdr:rowOff>
    </xdr:to>
    <xdr:pic>
      <xdr:nvPicPr>
        <xdr:cNvPr id="1113" name="image1155.png" descr=""/>
        <xdr:cNvPicPr/>
      </xdr:nvPicPr>
      <xdr:blipFill>
        <a:blip r:embed="rId1114"/>
        <a:stretch/>
      </xdr:blipFill>
      <xdr:spPr>
        <a:xfrm>
          <a:off x="69156720" y="106022880"/>
          <a:ext cx="628200" cy="199800"/>
        </a:xfrm>
        <a:prstGeom prst="rect">
          <a:avLst/>
        </a:prstGeom>
        <a:noFill/>
        <a:ln w="0">
          <a:noFill/>
        </a:ln>
      </xdr:spPr>
    </xdr:pic>
    <xdr:clientData/>
  </xdr:twoCellAnchor>
  <xdr:twoCellAnchor editAs="oneCell">
    <xdr:from>
      <xdr:col>73</xdr:col>
      <xdr:colOff>0</xdr:colOff>
      <xdr:row>140</xdr:row>
      <xdr:rowOff>0</xdr:rowOff>
    </xdr:from>
    <xdr:to>
      <xdr:col>73</xdr:col>
      <xdr:colOff>628200</xdr:colOff>
      <xdr:row>140</xdr:row>
      <xdr:rowOff>199800</xdr:rowOff>
    </xdr:to>
    <xdr:pic>
      <xdr:nvPicPr>
        <xdr:cNvPr id="1114" name="image1132.png" descr=""/>
        <xdr:cNvPicPr/>
      </xdr:nvPicPr>
      <xdr:blipFill>
        <a:blip r:embed="rId1115"/>
        <a:stretch/>
      </xdr:blipFill>
      <xdr:spPr>
        <a:xfrm>
          <a:off x="71323920" y="106022880"/>
          <a:ext cx="628200" cy="199800"/>
        </a:xfrm>
        <a:prstGeom prst="rect">
          <a:avLst/>
        </a:prstGeom>
        <a:noFill/>
        <a:ln w="0">
          <a:noFill/>
        </a:ln>
      </xdr:spPr>
    </xdr:pic>
    <xdr:clientData/>
  </xdr:twoCellAnchor>
  <xdr:twoCellAnchor editAs="oneCell">
    <xdr:from>
      <xdr:col>74</xdr:col>
      <xdr:colOff>0</xdr:colOff>
      <xdr:row>140</xdr:row>
      <xdr:rowOff>0</xdr:rowOff>
    </xdr:from>
    <xdr:to>
      <xdr:col>74</xdr:col>
      <xdr:colOff>628200</xdr:colOff>
      <xdr:row>140</xdr:row>
      <xdr:rowOff>199800</xdr:rowOff>
    </xdr:to>
    <xdr:pic>
      <xdr:nvPicPr>
        <xdr:cNvPr id="1115" name="image1139.png" descr=""/>
        <xdr:cNvPicPr/>
      </xdr:nvPicPr>
      <xdr:blipFill>
        <a:blip r:embed="rId1116"/>
        <a:stretch/>
      </xdr:blipFill>
      <xdr:spPr>
        <a:xfrm>
          <a:off x="73491120" y="106022880"/>
          <a:ext cx="628200" cy="199800"/>
        </a:xfrm>
        <a:prstGeom prst="rect">
          <a:avLst/>
        </a:prstGeom>
        <a:noFill/>
        <a:ln w="0">
          <a:noFill/>
        </a:ln>
      </xdr:spPr>
    </xdr:pic>
    <xdr:clientData/>
  </xdr:twoCellAnchor>
  <xdr:twoCellAnchor editAs="oneCell">
    <xdr:from>
      <xdr:col>75</xdr:col>
      <xdr:colOff>0</xdr:colOff>
      <xdr:row>140</xdr:row>
      <xdr:rowOff>0</xdr:rowOff>
    </xdr:from>
    <xdr:to>
      <xdr:col>75</xdr:col>
      <xdr:colOff>628200</xdr:colOff>
      <xdr:row>140</xdr:row>
      <xdr:rowOff>199800</xdr:rowOff>
    </xdr:to>
    <xdr:pic>
      <xdr:nvPicPr>
        <xdr:cNvPr id="1116" name="image1141.png" descr=""/>
        <xdr:cNvPicPr/>
      </xdr:nvPicPr>
      <xdr:blipFill>
        <a:blip r:embed="rId1117"/>
        <a:stretch/>
      </xdr:blipFill>
      <xdr:spPr>
        <a:xfrm>
          <a:off x="75658320" y="106022880"/>
          <a:ext cx="628200" cy="199800"/>
        </a:xfrm>
        <a:prstGeom prst="rect">
          <a:avLst/>
        </a:prstGeom>
        <a:noFill/>
        <a:ln w="0">
          <a:noFill/>
        </a:ln>
      </xdr:spPr>
    </xdr:pic>
    <xdr:clientData/>
  </xdr:twoCellAnchor>
  <xdr:twoCellAnchor editAs="oneCell">
    <xdr:from>
      <xdr:col>76</xdr:col>
      <xdr:colOff>0</xdr:colOff>
      <xdr:row>140</xdr:row>
      <xdr:rowOff>0</xdr:rowOff>
    </xdr:from>
    <xdr:to>
      <xdr:col>76</xdr:col>
      <xdr:colOff>628200</xdr:colOff>
      <xdr:row>140</xdr:row>
      <xdr:rowOff>199800</xdr:rowOff>
    </xdr:to>
    <xdr:pic>
      <xdr:nvPicPr>
        <xdr:cNvPr id="1117" name="image1087.png" descr=""/>
        <xdr:cNvPicPr/>
      </xdr:nvPicPr>
      <xdr:blipFill>
        <a:blip r:embed="rId1118"/>
        <a:stretch/>
      </xdr:blipFill>
      <xdr:spPr>
        <a:xfrm>
          <a:off x="77825520" y="106022880"/>
          <a:ext cx="628200" cy="199800"/>
        </a:xfrm>
        <a:prstGeom prst="rect">
          <a:avLst/>
        </a:prstGeom>
        <a:noFill/>
        <a:ln w="0">
          <a:noFill/>
        </a:ln>
      </xdr:spPr>
    </xdr:pic>
    <xdr:clientData/>
  </xdr:twoCellAnchor>
  <xdr:twoCellAnchor editAs="oneCell">
    <xdr:from>
      <xdr:col>77</xdr:col>
      <xdr:colOff>0</xdr:colOff>
      <xdr:row>140</xdr:row>
      <xdr:rowOff>0</xdr:rowOff>
    </xdr:from>
    <xdr:to>
      <xdr:col>77</xdr:col>
      <xdr:colOff>628200</xdr:colOff>
      <xdr:row>140</xdr:row>
      <xdr:rowOff>199800</xdr:rowOff>
    </xdr:to>
    <xdr:pic>
      <xdr:nvPicPr>
        <xdr:cNvPr id="1118" name="image1081.png" descr=""/>
        <xdr:cNvPicPr/>
      </xdr:nvPicPr>
      <xdr:blipFill>
        <a:blip r:embed="rId1119"/>
        <a:stretch/>
      </xdr:blipFill>
      <xdr:spPr>
        <a:xfrm>
          <a:off x="79992720" y="106022880"/>
          <a:ext cx="628200" cy="199800"/>
        </a:xfrm>
        <a:prstGeom prst="rect">
          <a:avLst/>
        </a:prstGeom>
        <a:noFill/>
        <a:ln w="0">
          <a:noFill/>
        </a:ln>
      </xdr:spPr>
    </xdr:pic>
    <xdr:clientData/>
  </xdr:twoCellAnchor>
  <xdr:twoCellAnchor editAs="oneCell">
    <xdr:from>
      <xdr:col>78</xdr:col>
      <xdr:colOff>0</xdr:colOff>
      <xdr:row>140</xdr:row>
      <xdr:rowOff>0</xdr:rowOff>
    </xdr:from>
    <xdr:to>
      <xdr:col>78</xdr:col>
      <xdr:colOff>628200</xdr:colOff>
      <xdr:row>140</xdr:row>
      <xdr:rowOff>199800</xdr:rowOff>
    </xdr:to>
    <xdr:pic>
      <xdr:nvPicPr>
        <xdr:cNvPr id="1119" name="image1092.png" descr=""/>
        <xdr:cNvPicPr/>
      </xdr:nvPicPr>
      <xdr:blipFill>
        <a:blip r:embed="rId1120"/>
        <a:stretch/>
      </xdr:blipFill>
      <xdr:spPr>
        <a:xfrm>
          <a:off x="82160280" y="106022880"/>
          <a:ext cx="628200" cy="199800"/>
        </a:xfrm>
        <a:prstGeom prst="rect">
          <a:avLst/>
        </a:prstGeom>
        <a:noFill/>
        <a:ln w="0">
          <a:noFill/>
        </a:ln>
      </xdr:spPr>
    </xdr:pic>
    <xdr:clientData/>
  </xdr:twoCellAnchor>
  <xdr:twoCellAnchor editAs="oneCell">
    <xdr:from>
      <xdr:col>79</xdr:col>
      <xdr:colOff>0</xdr:colOff>
      <xdr:row>140</xdr:row>
      <xdr:rowOff>0</xdr:rowOff>
    </xdr:from>
    <xdr:to>
      <xdr:col>79</xdr:col>
      <xdr:colOff>628200</xdr:colOff>
      <xdr:row>140</xdr:row>
      <xdr:rowOff>199800</xdr:rowOff>
    </xdr:to>
    <xdr:pic>
      <xdr:nvPicPr>
        <xdr:cNvPr id="1120" name="image1148.png" descr=""/>
        <xdr:cNvPicPr/>
      </xdr:nvPicPr>
      <xdr:blipFill>
        <a:blip r:embed="rId1121"/>
        <a:stretch/>
      </xdr:blipFill>
      <xdr:spPr>
        <a:xfrm>
          <a:off x="84327480" y="106022880"/>
          <a:ext cx="628200" cy="199800"/>
        </a:xfrm>
        <a:prstGeom prst="rect">
          <a:avLst/>
        </a:prstGeom>
        <a:noFill/>
        <a:ln w="0">
          <a:noFill/>
        </a:ln>
      </xdr:spPr>
    </xdr:pic>
    <xdr:clientData/>
  </xdr:twoCellAnchor>
  <xdr:twoCellAnchor editAs="oneCell">
    <xdr:from>
      <xdr:col>72</xdr:col>
      <xdr:colOff>0</xdr:colOff>
      <xdr:row>141</xdr:row>
      <xdr:rowOff>0</xdr:rowOff>
    </xdr:from>
    <xdr:to>
      <xdr:col>72</xdr:col>
      <xdr:colOff>399600</xdr:colOff>
      <xdr:row>141</xdr:row>
      <xdr:rowOff>199800</xdr:rowOff>
    </xdr:to>
    <xdr:pic>
      <xdr:nvPicPr>
        <xdr:cNvPr id="1121" name="image1104.png" descr=""/>
        <xdr:cNvPicPr/>
      </xdr:nvPicPr>
      <xdr:blipFill>
        <a:blip r:embed="rId1122"/>
        <a:stretch/>
      </xdr:blipFill>
      <xdr:spPr>
        <a:xfrm>
          <a:off x="69156720" y="106308360"/>
          <a:ext cx="399600" cy="199800"/>
        </a:xfrm>
        <a:prstGeom prst="rect">
          <a:avLst/>
        </a:prstGeom>
        <a:noFill/>
        <a:ln w="0">
          <a:noFill/>
        </a:ln>
      </xdr:spPr>
    </xdr:pic>
    <xdr:clientData/>
  </xdr:twoCellAnchor>
  <xdr:twoCellAnchor editAs="oneCell">
    <xdr:from>
      <xdr:col>73</xdr:col>
      <xdr:colOff>0</xdr:colOff>
      <xdr:row>141</xdr:row>
      <xdr:rowOff>0</xdr:rowOff>
    </xdr:from>
    <xdr:to>
      <xdr:col>73</xdr:col>
      <xdr:colOff>399600</xdr:colOff>
      <xdr:row>141</xdr:row>
      <xdr:rowOff>199800</xdr:rowOff>
    </xdr:to>
    <xdr:pic>
      <xdr:nvPicPr>
        <xdr:cNvPr id="1122" name="image1097.png" descr=""/>
        <xdr:cNvPicPr/>
      </xdr:nvPicPr>
      <xdr:blipFill>
        <a:blip r:embed="rId1123"/>
        <a:stretch/>
      </xdr:blipFill>
      <xdr:spPr>
        <a:xfrm>
          <a:off x="71323920" y="106308360"/>
          <a:ext cx="399600" cy="199800"/>
        </a:xfrm>
        <a:prstGeom prst="rect">
          <a:avLst/>
        </a:prstGeom>
        <a:noFill/>
        <a:ln w="0">
          <a:noFill/>
        </a:ln>
      </xdr:spPr>
    </xdr:pic>
    <xdr:clientData/>
  </xdr:twoCellAnchor>
  <xdr:twoCellAnchor editAs="oneCell">
    <xdr:from>
      <xdr:col>74</xdr:col>
      <xdr:colOff>0</xdr:colOff>
      <xdr:row>141</xdr:row>
      <xdr:rowOff>0</xdr:rowOff>
    </xdr:from>
    <xdr:to>
      <xdr:col>74</xdr:col>
      <xdr:colOff>399600</xdr:colOff>
      <xdr:row>141</xdr:row>
      <xdr:rowOff>199800</xdr:rowOff>
    </xdr:to>
    <xdr:pic>
      <xdr:nvPicPr>
        <xdr:cNvPr id="1123" name="image1085.png" descr=""/>
        <xdr:cNvPicPr/>
      </xdr:nvPicPr>
      <xdr:blipFill>
        <a:blip r:embed="rId1124"/>
        <a:stretch/>
      </xdr:blipFill>
      <xdr:spPr>
        <a:xfrm>
          <a:off x="73491120" y="106308360"/>
          <a:ext cx="399600" cy="199800"/>
        </a:xfrm>
        <a:prstGeom prst="rect">
          <a:avLst/>
        </a:prstGeom>
        <a:noFill/>
        <a:ln w="0">
          <a:noFill/>
        </a:ln>
      </xdr:spPr>
    </xdr:pic>
    <xdr:clientData/>
  </xdr:twoCellAnchor>
  <xdr:twoCellAnchor editAs="oneCell">
    <xdr:from>
      <xdr:col>75</xdr:col>
      <xdr:colOff>0</xdr:colOff>
      <xdr:row>141</xdr:row>
      <xdr:rowOff>0</xdr:rowOff>
    </xdr:from>
    <xdr:to>
      <xdr:col>75</xdr:col>
      <xdr:colOff>399600</xdr:colOff>
      <xdr:row>141</xdr:row>
      <xdr:rowOff>199800</xdr:rowOff>
    </xdr:to>
    <xdr:pic>
      <xdr:nvPicPr>
        <xdr:cNvPr id="1124" name="image1091.png" descr=""/>
        <xdr:cNvPicPr/>
      </xdr:nvPicPr>
      <xdr:blipFill>
        <a:blip r:embed="rId1125"/>
        <a:stretch/>
      </xdr:blipFill>
      <xdr:spPr>
        <a:xfrm>
          <a:off x="75658320" y="106308360"/>
          <a:ext cx="399600" cy="199800"/>
        </a:xfrm>
        <a:prstGeom prst="rect">
          <a:avLst/>
        </a:prstGeom>
        <a:noFill/>
        <a:ln w="0">
          <a:noFill/>
        </a:ln>
      </xdr:spPr>
    </xdr:pic>
    <xdr:clientData/>
  </xdr:twoCellAnchor>
  <xdr:twoCellAnchor editAs="oneCell">
    <xdr:from>
      <xdr:col>76</xdr:col>
      <xdr:colOff>0</xdr:colOff>
      <xdr:row>141</xdr:row>
      <xdr:rowOff>0</xdr:rowOff>
    </xdr:from>
    <xdr:to>
      <xdr:col>76</xdr:col>
      <xdr:colOff>399600</xdr:colOff>
      <xdr:row>141</xdr:row>
      <xdr:rowOff>199800</xdr:rowOff>
    </xdr:to>
    <xdr:pic>
      <xdr:nvPicPr>
        <xdr:cNvPr id="1125" name="image1154.png" descr=""/>
        <xdr:cNvPicPr/>
      </xdr:nvPicPr>
      <xdr:blipFill>
        <a:blip r:embed="rId1126"/>
        <a:stretch/>
      </xdr:blipFill>
      <xdr:spPr>
        <a:xfrm>
          <a:off x="77825520" y="106308360"/>
          <a:ext cx="399600" cy="199800"/>
        </a:xfrm>
        <a:prstGeom prst="rect">
          <a:avLst/>
        </a:prstGeom>
        <a:noFill/>
        <a:ln w="0">
          <a:noFill/>
        </a:ln>
      </xdr:spPr>
    </xdr:pic>
    <xdr:clientData/>
  </xdr:twoCellAnchor>
  <xdr:twoCellAnchor editAs="oneCell">
    <xdr:from>
      <xdr:col>77</xdr:col>
      <xdr:colOff>0</xdr:colOff>
      <xdr:row>141</xdr:row>
      <xdr:rowOff>0</xdr:rowOff>
    </xdr:from>
    <xdr:to>
      <xdr:col>77</xdr:col>
      <xdr:colOff>399600</xdr:colOff>
      <xdr:row>141</xdr:row>
      <xdr:rowOff>199800</xdr:rowOff>
    </xdr:to>
    <xdr:pic>
      <xdr:nvPicPr>
        <xdr:cNvPr id="1126" name="image1166.png" descr=""/>
        <xdr:cNvPicPr/>
      </xdr:nvPicPr>
      <xdr:blipFill>
        <a:blip r:embed="rId1127"/>
        <a:stretch/>
      </xdr:blipFill>
      <xdr:spPr>
        <a:xfrm>
          <a:off x="79992720" y="106308360"/>
          <a:ext cx="399600" cy="199800"/>
        </a:xfrm>
        <a:prstGeom prst="rect">
          <a:avLst/>
        </a:prstGeom>
        <a:noFill/>
        <a:ln w="0">
          <a:noFill/>
        </a:ln>
      </xdr:spPr>
    </xdr:pic>
    <xdr:clientData/>
  </xdr:twoCellAnchor>
  <xdr:twoCellAnchor editAs="oneCell">
    <xdr:from>
      <xdr:col>78</xdr:col>
      <xdr:colOff>0</xdr:colOff>
      <xdr:row>141</xdr:row>
      <xdr:rowOff>0</xdr:rowOff>
    </xdr:from>
    <xdr:to>
      <xdr:col>78</xdr:col>
      <xdr:colOff>399600</xdr:colOff>
      <xdr:row>141</xdr:row>
      <xdr:rowOff>199800</xdr:rowOff>
    </xdr:to>
    <xdr:pic>
      <xdr:nvPicPr>
        <xdr:cNvPr id="1127" name="image1099.png" descr=""/>
        <xdr:cNvPicPr/>
      </xdr:nvPicPr>
      <xdr:blipFill>
        <a:blip r:embed="rId1128"/>
        <a:stretch/>
      </xdr:blipFill>
      <xdr:spPr>
        <a:xfrm>
          <a:off x="82160280" y="106308360"/>
          <a:ext cx="399600" cy="199800"/>
        </a:xfrm>
        <a:prstGeom prst="rect">
          <a:avLst/>
        </a:prstGeom>
        <a:noFill/>
        <a:ln w="0">
          <a:noFill/>
        </a:ln>
      </xdr:spPr>
    </xdr:pic>
    <xdr:clientData/>
  </xdr:twoCellAnchor>
  <xdr:twoCellAnchor editAs="oneCell">
    <xdr:from>
      <xdr:col>79</xdr:col>
      <xdr:colOff>0</xdr:colOff>
      <xdr:row>141</xdr:row>
      <xdr:rowOff>0</xdr:rowOff>
    </xdr:from>
    <xdr:to>
      <xdr:col>79</xdr:col>
      <xdr:colOff>399600</xdr:colOff>
      <xdr:row>141</xdr:row>
      <xdr:rowOff>199800</xdr:rowOff>
    </xdr:to>
    <xdr:pic>
      <xdr:nvPicPr>
        <xdr:cNvPr id="1128" name="image1147.png" descr=""/>
        <xdr:cNvPicPr/>
      </xdr:nvPicPr>
      <xdr:blipFill>
        <a:blip r:embed="rId1129"/>
        <a:stretch/>
      </xdr:blipFill>
      <xdr:spPr>
        <a:xfrm>
          <a:off x="84327480" y="106308360"/>
          <a:ext cx="399600" cy="199800"/>
        </a:xfrm>
        <a:prstGeom prst="rect">
          <a:avLst/>
        </a:prstGeom>
        <a:noFill/>
        <a:ln w="0">
          <a:noFill/>
        </a:ln>
      </xdr:spPr>
    </xdr:pic>
    <xdr:clientData/>
  </xdr:twoCellAnchor>
  <xdr:twoCellAnchor editAs="oneCell">
    <xdr:from>
      <xdr:col>72</xdr:col>
      <xdr:colOff>0</xdr:colOff>
      <xdr:row>142</xdr:row>
      <xdr:rowOff>0</xdr:rowOff>
    </xdr:from>
    <xdr:to>
      <xdr:col>72</xdr:col>
      <xdr:colOff>313920</xdr:colOff>
      <xdr:row>142</xdr:row>
      <xdr:rowOff>199800</xdr:rowOff>
    </xdr:to>
    <xdr:pic>
      <xdr:nvPicPr>
        <xdr:cNvPr id="1129" name="image1169.png" descr=""/>
        <xdr:cNvPicPr/>
      </xdr:nvPicPr>
      <xdr:blipFill>
        <a:blip r:embed="rId1130"/>
        <a:stretch/>
      </xdr:blipFill>
      <xdr:spPr>
        <a:xfrm>
          <a:off x="69156720" y="106594200"/>
          <a:ext cx="313920" cy="199800"/>
        </a:xfrm>
        <a:prstGeom prst="rect">
          <a:avLst/>
        </a:prstGeom>
        <a:noFill/>
        <a:ln w="0">
          <a:noFill/>
        </a:ln>
      </xdr:spPr>
    </xdr:pic>
    <xdr:clientData/>
  </xdr:twoCellAnchor>
  <xdr:twoCellAnchor editAs="oneCell">
    <xdr:from>
      <xdr:col>73</xdr:col>
      <xdr:colOff>0</xdr:colOff>
      <xdr:row>142</xdr:row>
      <xdr:rowOff>0</xdr:rowOff>
    </xdr:from>
    <xdr:to>
      <xdr:col>73</xdr:col>
      <xdr:colOff>313920</xdr:colOff>
      <xdr:row>142</xdr:row>
      <xdr:rowOff>199800</xdr:rowOff>
    </xdr:to>
    <xdr:pic>
      <xdr:nvPicPr>
        <xdr:cNvPr id="1130" name="image1095.png" descr=""/>
        <xdr:cNvPicPr/>
      </xdr:nvPicPr>
      <xdr:blipFill>
        <a:blip r:embed="rId1131"/>
        <a:stretch/>
      </xdr:blipFill>
      <xdr:spPr>
        <a:xfrm>
          <a:off x="71323920" y="106594200"/>
          <a:ext cx="313920" cy="199800"/>
        </a:xfrm>
        <a:prstGeom prst="rect">
          <a:avLst/>
        </a:prstGeom>
        <a:noFill/>
        <a:ln w="0">
          <a:noFill/>
        </a:ln>
      </xdr:spPr>
    </xdr:pic>
    <xdr:clientData/>
  </xdr:twoCellAnchor>
  <xdr:twoCellAnchor editAs="oneCell">
    <xdr:from>
      <xdr:col>74</xdr:col>
      <xdr:colOff>0</xdr:colOff>
      <xdr:row>142</xdr:row>
      <xdr:rowOff>0</xdr:rowOff>
    </xdr:from>
    <xdr:to>
      <xdr:col>74</xdr:col>
      <xdr:colOff>313920</xdr:colOff>
      <xdr:row>142</xdr:row>
      <xdr:rowOff>199800</xdr:rowOff>
    </xdr:to>
    <xdr:pic>
      <xdr:nvPicPr>
        <xdr:cNvPr id="1131" name="image1098.png" descr=""/>
        <xdr:cNvPicPr/>
      </xdr:nvPicPr>
      <xdr:blipFill>
        <a:blip r:embed="rId1132"/>
        <a:stretch/>
      </xdr:blipFill>
      <xdr:spPr>
        <a:xfrm>
          <a:off x="73491120" y="106594200"/>
          <a:ext cx="313920" cy="199800"/>
        </a:xfrm>
        <a:prstGeom prst="rect">
          <a:avLst/>
        </a:prstGeom>
        <a:noFill/>
        <a:ln w="0">
          <a:noFill/>
        </a:ln>
      </xdr:spPr>
    </xdr:pic>
    <xdr:clientData/>
  </xdr:twoCellAnchor>
  <xdr:twoCellAnchor editAs="oneCell">
    <xdr:from>
      <xdr:col>75</xdr:col>
      <xdr:colOff>0</xdr:colOff>
      <xdr:row>142</xdr:row>
      <xdr:rowOff>0</xdr:rowOff>
    </xdr:from>
    <xdr:to>
      <xdr:col>75</xdr:col>
      <xdr:colOff>313920</xdr:colOff>
      <xdr:row>142</xdr:row>
      <xdr:rowOff>199800</xdr:rowOff>
    </xdr:to>
    <xdr:pic>
      <xdr:nvPicPr>
        <xdr:cNvPr id="1132" name="image1149.png" descr=""/>
        <xdr:cNvPicPr/>
      </xdr:nvPicPr>
      <xdr:blipFill>
        <a:blip r:embed="rId1133"/>
        <a:stretch/>
      </xdr:blipFill>
      <xdr:spPr>
        <a:xfrm>
          <a:off x="75658320" y="106594200"/>
          <a:ext cx="313920" cy="199800"/>
        </a:xfrm>
        <a:prstGeom prst="rect">
          <a:avLst/>
        </a:prstGeom>
        <a:noFill/>
        <a:ln w="0">
          <a:noFill/>
        </a:ln>
      </xdr:spPr>
    </xdr:pic>
    <xdr:clientData/>
  </xdr:twoCellAnchor>
  <xdr:twoCellAnchor editAs="oneCell">
    <xdr:from>
      <xdr:col>76</xdr:col>
      <xdr:colOff>0</xdr:colOff>
      <xdr:row>142</xdr:row>
      <xdr:rowOff>0</xdr:rowOff>
    </xdr:from>
    <xdr:to>
      <xdr:col>76</xdr:col>
      <xdr:colOff>313920</xdr:colOff>
      <xdr:row>142</xdr:row>
      <xdr:rowOff>199800</xdr:rowOff>
    </xdr:to>
    <xdr:pic>
      <xdr:nvPicPr>
        <xdr:cNvPr id="1133" name="image1152.png" descr=""/>
        <xdr:cNvPicPr/>
      </xdr:nvPicPr>
      <xdr:blipFill>
        <a:blip r:embed="rId1134"/>
        <a:stretch/>
      </xdr:blipFill>
      <xdr:spPr>
        <a:xfrm>
          <a:off x="77825520" y="106594200"/>
          <a:ext cx="313920" cy="199800"/>
        </a:xfrm>
        <a:prstGeom prst="rect">
          <a:avLst/>
        </a:prstGeom>
        <a:noFill/>
        <a:ln w="0">
          <a:noFill/>
        </a:ln>
      </xdr:spPr>
    </xdr:pic>
    <xdr:clientData/>
  </xdr:twoCellAnchor>
  <xdr:twoCellAnchor editAs="oneCell">
    <xdr:from>
      <xdr:col>77</xdr:col>
      <xdr:colOff>0</xdr:colOff>
      <xdr:row>142</xdr:row>
      <xdr:rowOff>0</xdr:rowOff>
    </xdr:from>
    <xdr:to>
      <xdr:col>77</xdr:col>
      <xdr:colOff>313920</xdr:colOff>
      <xdr:row>142</xdr:row>
      <xdr:rowOff>199800</xdr:rowOff>
    </xdr:to>
    <xdr:pic>
      <xdr:nvPicPr>
        <xdr:cNvPr id="1134" name="image1219.png" descr=""/>
        <xdr:cNvPicPr/>
      </xdr:nvPicPr>
      <xdr:blipFill>
        <a:blip r:embed="rId1135"/>
        <a:stretch/>
      </xdr:blipFill>
      <xdr:spPr>
        <a:xfrm>
          <a:off x="79992720" y="106594200"/>
          <a:ext cx="313920" cy="199800"/>
        </a:xfrm>
        <a:prstGeom prst="rect">
          <a:avLst/>
        </a:prstGeom>
        <a:noFill/>
        <a:ln w="0">
          <a:noFill/>
        </a:ln>
      </xdr:spPr>
    </xdr:pic>
    <xdr:clientData/>
  </xdr:twoCellAnchor>
  <xdr:twoCellAnchor editAs="oneCell">
    <xdr:from>
      <xdr:col>78</xdr:col>
      <xdr:colOff>0</xdr:colOff>
      <xdr:row>142</xdr:row>
      <xdr:rowOff>0</xdr:rowOff>
    </xdr:from>
    <xdr:to>
      <xdr:col>78</xdr:col>
      <xdr:colOff>313920</xdr:colOff>
      <xdr:row>142</xdr:row>
      <xdr:rowOff>199800</xdr:rowOff>
    </xdr:to>
    <xdr:pic>
      <xdr:nvPicPr>
        <xdr:cNvPr id="1135" name="image1109.png" descr=""/>
        <xdr:cNvPicPr/>
      </xdr:nvPicPr>
      <xdr:blipFill>
        <a:blip r:embed="rId1136"/>
        <a:stretch/>
      </xdr:blipFill>
      <xdr:spPr>
        <a:xfrm>
          <a:off x="82160280" y="106594200"/>
          <a:ext cx="313920" cy="199800"/>
        </a:xfrm>
        <a:prstGeom prst="rect">
          <a:avLst/>
        </a:prstGeom>
        <a:noFill/>
        <a:ln w="0">
          <a:noFill/>
        </a:ln>
      </xdr:spPr>
    </xdr:pic>
    <xdr:clientData/>
  </xdr:twoCellAnchor>
  <xdr:twoCellAnchor editAs="oneCell">
    <xdr:from>
      <xdr:col>79</xdr:col>
      <xdr:colOff>0</xdr:colOff>
      <xdr:row>142</xdr:row>
      <xdr:rowOff>0</xdr:rowOff>
    </xdr:from>
    <xdr:to>
      <xdr:col>79</xdr:col>
      <xdr:colOff>313920</xdr:colOff>
      <xdr:row>142</xdr:row>
      <xdr:rowOff>199800</xdr:rowOff>
    </xdr:to>
    <xdr:pic>
      <xdr:nvPicPr>
        <xdr:cNvPr id="1136" name="image1193.png" descr=""/>
        <xdr:cNvPicPr/>
      </xdr:nvPicPr>
      <xdr:blipFill>
        <a:blip r:embed="rId1137"/>
        <a:stretch/>
      </xdr:blipFill>
      <xdr:spPr>
        <a:xfrm>
          <a:off x="84327480" y="106594200"/>
          <a:ext cx="313920" cy="199800"/>
        </a:xfrm>
        <a:prstGeom prst="rect">
          <a:avLst/>
        </a:prstGeom>
        <a:noFill/>
        <a:ln w="0">
          <a:noFill/>
        </a:ln>
      </xdr:spPr>
    </xdr:pic>
    <xdr:clientData/>
  </xdr:twoCellAnchor>
  <xdr:twoCellAnchor editAs="oneCell">
    <xdr:from>
      <xdr:col>72</xdr:col>
      <xdr:colOff>0</xdr:colOff>
      <xdr:row>143</xdr:row>
      <xdr:rowOff>0</xdr:rowOff>
    </xdr:from>
    <xdr:to>
      <xdr:col>73</xdr:col>
      <xdr:colOff>175680</xdr:colOff>
      <xdr:row>143</xdr:row>
      <xdr:rowOff>1342800</xdr:rowOff>
    </xdr:to>
    <xdr:pic>
      <xdr:nvPicPr>
        <xdr:cNvPr id="1137" name="image1101.png" descr=""/>
        <xdr:cNvPicPr/>
      </xdr:nvPicPr>
      <xdr:blipFill>
        <a:blip r:embed="rId1138"/>
        <a:stretch/>
      </xdr:blipFill>
      <xdr:spPr>
        <a:xfrm>
          <a:off x="69156720" y="106880040"/>
          <a:ext cx="2342880" cy="1342800"/>
        </a:xfrm>
        <a:prstGeom prst="rect">
          <a:avLst/>
        </a:prstGeom>
        <a:noFill/>
        <a:ln w="0">
          <a:noFill/>
        </a:ln>
      </xdr:spPr>
    </xdr:pic>
    <xdr:clientData/>
  </xdr:twoCellAnchor>
  <xdr:twoCellAnchor editAs="oneCell">
    <xdr:from>
      <xdr:col>73</xdr:col>
      <xdr:colOff>0</xdr:colOff>
      <xdr:row>143</xdr:row>
      <xdr:rowOff>0</xdr:rowOff>
    </xdr:from>
    <xdr:to>
      <xdr:col>74</xdr:col>
      <xdr:colOff>175680</xdr:colOff>
      <xdr:row>143</xdr:row>
      <xdr:rowOff>1342800</xdr:rowOff>
    </xdr:to>
    <xdr:pic>
      <xdr:nvPicPr>
        <xdr:cNvPr id="1138" name="image1105.png" descr=""/>
        <xdr:cNvPicPr/>
      </xdr:nvPicPr>
      <xdr:blipFill>
        <a:blip r:embed="rId1139"/>
        <a:stretch/>
      </xdr:blipFill>
      <xdr:spPr>
        <a:xfrm>
          <a:off x="71323920" y="106880040"/>
          <a:ext cx="2342880" cy="1342800"/>
        </a:xfrm>
        <a:prstGeom prst="rect">
          <a:avLst/>
        </a:prstGeom>
        <a:noFill/>
        <a:ln w="0">
          <a:noFill/>
        </a:ln>
      </xdr:spPr>
    </xdr:pic>
    <xdr:clientData/>
  </xdr:twoCellAnchor>
  <xdr:twoCellAnchor editAs="oneCell">
    <xdr:from>
      <xdr:col>74</xdr:col>
      <xdr:colOff>0</xdr:colOff>
      <xdr:row>143</xdr:row>
      <xdr:rowOff>0</xdr:rowOff>
    </xdr:from>
    <xdr:to>
      <xdr:col>75</xdr:col>
      <xdr:colOff>175680</xdr:colOff>
      <xdr:row>143</xdr:row>
      <xdr:rowOff>1342800</xdr:rowOff>
    </xdr:to>
    <xdr:pic>
      <xdr:nvPicPr>
        <xdr:cNvPr id="1139" name="image1172.png" descr=""/>
        <xdr:cNvPicPr/>
      </xdr:nvPicPr>
      <xdr:blipFill>
        <a:blip r:embed="rId1140"/>
        <a:stretch/>
      </xdr:blipFill>
      <xdr:spPr>
        <a:xfrm>
          <a:off x="73491120" y="106880040"/>
          <a:ext cx="2342880" cy="1342800"/>
        </a:xfrm>
        <a:prstGeom prst="rect">
          <a:avLst/>
        </a:prstGeom>
        <a:noFill/>
        <a:ln w="0">
          <a:noFill/>
        </a:ln>
      </xdr:spPr>
    </xdr:pic>
    <xdr:clientData/>
  </xdr:twoCellAnchor>
  <xdr:twoCellAnchor editAs="oneCell">
    <xdr:from>
      <xdr:col>75</xdr:col>
      <xdr:colOff>0</xdr:colOff>
      <xdr:row>143</xdr:row>
      <xdr:rowOff>0</xdr:rowOff>
    </xdr:from>
    <xdr:to>
      <xdr:col>76</xdr:col>
      <xdr:colOff>175680</xdr:colOff>
      <xdr:row>143</xdr:row>
      <xdr:rowOff>1342800</xdr:rowOff>
    </xdr:to>
    <xdr:pic>
      <xdr:nvPicPr>
        <xdr:cNvPr id="1140" name="image1159.png" descr=""/>
        <xdr:cNvPicPr/>
      </xdr:nvPicPr>
      <xdr:blipFill>
        <a:blip r:embed="rId1141"/>
        <a:stretch/>
      </xdr:blipFill>
      <xdr:spPr>
        <a:xfrm>
          <a:off x="75658320" y="106880040"/>
          <a:ext cx="2342880" cy="1342800"/>
        </a:xfrm>
        <a:prstGeom prst="rect">
          <a:avLst/>
        </a:prstGeom>
        <a:noFill/>
        <a:ln w="0">
          <a:noFill/>
        </a:ln>
      </xdr:spPr>
    </xdr:pic>
    <xdr:clientData/>
  </xdr:twoCellAnchor>
  <xdr:twoCellAnchor editAs="oneCell">
    <xdr:from>
      <xdr:col>76</xdr:col>
      <xdr:colOff>0</xdr:colOff>
      <xdr:row>143</xdr:row>
      <xdr:rowOff>0</xdr:rowOff>
    </xdr:from>
    <xdr:to>
      <xdr:col>77</xdr:col>
      <xdr:colOff>175680</xdr:colOff>
      <xdr:row>143</xdr:row>
      <xdr:rowOff>1342800</xdr:rowOff>
    </xdr:to>
    <xdr:pic>
      <xdr:nvPicPr>
        <xdr:cNvPr id="1141" name="image1121.png" descr=""/>
        <xdr:cNvPicPr/>
      </xdr:nvPicPr>
      <xdr:blipFill>
        <a:blip r:embed="rId1142"/>
        <a:stretch/>
      </xdr:blipFill>
      <xdr:spPr>
        <a:xfrm>
          <a:off x="77825520" y="106880040"/>
          <a:ext cx="2342880" cy="1342800"/>
        </a:xfrm>
        <a:prstGeom prst="rect">
          <a:avLst/>
        </a:prstGeom>
        <a:noFill/>
        <a:ln w="0">
          <a:noFill/>
        </a:ln>
      </xdr:spPr>
    </xdr:pic>
    <xdr:clientData/>
  </xdr:twoCellAnchor>
  <xdr:twoCellAnchor editAs="oneCell">
    <xdr:from>
      <xdr:col>77</xdr:col>
      <xdr:colOff>0</xdr:colOff>
      <xdr:row>143</xdr:row>
      <xdr:rowOff>0</xdr:rowOff>
    </xdr:from>
    <xdr:to>
      <xdr:col>78</xdr:col>
      <xdr:colOff>175320</xdr:colOff>
      <xdr:row>143</xdr:row>
      <xdr:rowOff>1342800</xdr:rowOff>
    </xdr:to>
    <xdr:pic>
      <xdr:nvPicPr>
        <xdr:cNvPr id="1142" name="image1157.png" descr=""/>
        <xdr:cNvPicPr/>
      </xdr:nvPicPr>
      <xdr:blipFill>
        <a:blip r:embed="rId1143"/>
        <a:stretch/>
      </xdr:blipFill>
      <xdr:spPr>
        <a:xfrm>
          <a:off x="79992720" y="106880040"/>
          <a:ext cx="2342880" cy="1342800"/>
        </a:xfrm>
        <a:prstGeom prst="rect">
          <a:avLst/>
        </a:prstGeom>
        <a:noFill/>
        <a:ln w="0">
          <a:noFill/>
        </a:ln>
      </xdr:spPr>
    </xdr:pic>
    <xdr:clientData/>
  </xdr:twoCellAnchor>
  <xdr:twoCellAnchor editAs="oneCell">
    <xdr:from>
      <xdr:col>78</xdr:col>
      <xdr:colOff>0</xdr:colOff>
      <xdr:row>143</xdr:row>
      <xdr:rowOff>0</xdr:rowOff>
    </xdr:from>
    <xdr:to>
      <xdr:col>79</xdr:col>
      <xdr:colOff>175680</xdr:colOff>
      <xdr:row>143</xdr:row>
      <xdr:rowOff>1342800</xdr:rowOff>
    </xdr:to>
    <xdr:pic>
      <xdr:nvPicPr>
        <xdr:cNvPr id="1143" name="image1106.png" descr=""/>
        <xdr:cNvPicPr/>
      </xdr:nvPicPr>
      <xdr:blipFill>
        <a:blip r:embed="rId1144"/>
        <a:stretch/>
      </xdr:blipFill>
      <xdr:spPr>
        <a:xfrm>
          <a:off x="82160280" y="106880040"/>
          <a:ext cx="2342880" cy="1342800"/>
        </a:xfrm>
        <a:prstGeom prst="rect">
          <a:avLst/>
        </a:prstGeom>
        <a:noFill/>
        <a:ln w="0">
          <a:noFill/>
        </a:ln>
      </xdr:spPr>
    </xdr:pic>
    <xdr:clientData/>
  </xdr:twoCellAnchor>
  <xdr:twoCellAnchor editAs="oneCell">
    <xdr:from>
      <xdr:col>79</xdr:col>
      <xdr:colOff>0</xdr:colOff>
      <xdr:row>143</xdr:row>
      <xdr:rowOff>0</xdr:rowOff>
    </xdr:from>
    <xdr:to>
      <xdr:col>80</xdr:col>
      <xdr:colOff>175680</xdr:colOff>
      <xdr:row>143</xdr:row>
      <xdr:rowOff>1342800</xdr:rowOff>
    </xdr:to>
    <xdr:pic>
      <xdr:nvPicPr>
        <xdr:cNvPr id="1144" name="image1158.png" descr=""/>
        <xdr:cNvPicPr/>
      </xdr:nvPicPr>
      <xdr:blipFill>
        <a:blip r:embed="rId1145"/>
        <a:stretch/>
      </xdr:blipFill>
      <xdr:spPr>
        <a:xfrm>
          <a:off x="84327480" y="106880040"/>
          <a:ext cx="2342880" cy="1342800"/>
        </a:xfrm>
        <a:prstGeom prst="rect">
          <a:avLst/>
        </a:prstGeom>
        <a:noFill/>
        <a:ln w="0">
          <a:noFill/>
        </a:ln>
      </xdr:spPr>
    </xdr:pic>
    <xdr:clientData/>
  </xdr:twoCellAnchor>
  <xdr:twoCellAnchor editAs="oneCell">
    <xdr:from>
      <xdr:col>72</xdr:col>
      <xdr:colOff>0</xdr:colOff>
      <xdr:row>144</xdr:row>
      <xdr:rowOff>0</xdr:rowOff>
    </xdr:from>
    <xdr:to>
      <xdr:col>72</xdr:col>
      <xdr:colOff>361440</xdr:colOff>
      <xdr:row>144</xdr:row>
      <xdr:rowOff>199800</xdr:rowOff>
    </xdr:to>
    <xdr:pic>
      <xdr:nvPicPr>
        <xdr:cNvPr id="1145" name="image1135.png" descr=""/>
        <xdr:cNvPicPr/>
      </xdr:nvPicPr>
      <xdr:blipFill>
        <a:blip r:embed="rId1146"/>
        <a:stretch/>
      </xdr:blipFill>
      <xdr:spPr>
        <a:xfrm>
          <a:off x="69156720" y="108480240"/>
          <a:ext cx="361440" cy="199800"/>
        </a:xfrm>
        <a:prstGeom prst="rect">
          <a:avLst/>
        </a:prstGeom>
        <a:noFill/>
        <a:ln w="0">
          <a:noFill/>
        </a:ln>
      </xdr:spPr>
    </xdr:pic>
    <xdr:clientData/>
  </xdr:twoCellAnchor>
  <xdr:twoCellAnchor editAs="oneCell">
    <xdr:from>
      <xdr:col>73</xdr:col>
      <xdr:colOff>0</xdr:colOff>
      <xdr:row>144</xdr:row>
      <xdr:rowOff>0</xdr:rowOff>
    </xdr:from>
    <xdr:to>
      <xdr:col>73</xdr:col>
      <xdr:colOff>361440</xdr:colOff>
      <xdr:row>144</xdr:row>
      <xdr:rowOff>199800</xdr:rowOff>
    </xdr:to>
    <xdr:pic>
      <xdr:nvPicPr>
        <xdr:cNvPr id="1146" name="image1118.png" descr=""/>
        <xdr:cNvPicPr/>
      </xdr:nvPicPr>
      <xdr:blipFill>
        <a:blip r:embed="rId1147"/>
        <a:stretch/>
      </xdr:blipFill>
      <xdr:spPr>
        <a:xfrm>
          <a:off x="71323920" y="108480240"/>
          <a:ext cx="361440" cy="199800"/>
        </a:xfrm>
        <a:prstGeom prst="rect">
          <a:avLst/>
        </a:prstGeom>
        <a:noFill/>
        <a:ln w="0">
          <a:noFill/>
        </a:ln>
      </xdr:spPr>
    </xdr:pic>
    <xdr:clientData/>
  </xdr:twoCellAnchor>
  <xdr:twoCellAnchor editAs="oneCell">
    <xdr:from>
      <xdr:col>74</xdr:col>
      <xdr:colOff>0</xdr:colOff>
      <xdr:row>144</xdr:row>
      <xdr:rowOff>0</xdr:rowOff>
    </xdr:from>
    <xdr:to>
      <xdr:col>74</xdr:col>
      <xdr:colOff>361440</xdr:colOff>
      <xdr:row>144</xdr:row>
      <xdr:rowOff>199800</xdr:rowOff>
    </xdr:to>
    <xdr:pic>
      <xdr:nvPicPr>
        <xdr:cNvPr id="1147" name="image1115.png" descr=""/>
        <xdr:cNvPicPr/>
      </xdr:nvPicPr>
      <xdr:blipFill>
        <a:blip r:embed="rId1148"/>
        <a:stretch/>
      </xdr:blipFill>
      <xdr:spPr>
        <a:xfrm>
          <a:off x="73491120" y="108480240"/>
          <a:ext cx="361440" cy="199800"/>
        </a:xfrm>
        <a:prstGeom prst="rect">
          <a:avLst/>
        </a:prstGeom>
        <a:noFill/>
        <a:ln w="0">
          <a:noFill/>
        </a:ln>
      </xdr:spPr>
    </xdr:pic>
    <xdr:clientData/>
  </xdr:twoCellAnchor>
  <xdr:twoCellAnchor editAs="oneCell">
    <xdr:from>
      <xdr:col>75</xdr:col>
      <xdr:colOff>0</xdr:colOff>
      <xdr:row>144</xdr:row>
      <xdr:rowOff>0</xdr:rowOff>
    </xdr:from>
    <xdr:to>
      <xdr:col>75</xdr:col>
      <xdr:colOff>361440</xdr:colOff>
      <xdr:row>144</xdr:row>
      <xdr:rowOff>199800</xdr:rowOff>
    </xdr:to>
    <xdr:pic>
      <xdr:nvPicPr>
        <xdr:cNvPr id="1148" name="image1133.png" descr=""/>
        <xdr:cNvPicPr/>
      </xdr:nvPicPr>
      <xdr:blipFill>
        <a:blip r:embed="rId1149"/>
        <a:stretch/>
      </xdr:blipFill>
      <xdr:spPr>
        <a:xfrm>
          <a:off x="75658320" y="108480240"/>
          <a:ext cx="361440" cy="199800"/>
        </a:xfrm>
        <a:prstGeom prst="rect">
          <a:avLst/>
        </a:prstGeom>
        <a:noFill/>
        <a:ln w="0">
          <a:noFill/>
        </a:ln>
      </xdr:spPr>
    </xdr:pic>
    <xdr:clientData/>
  </xdr:twoCellAnchor>
  <xdr:twoCellAnchor editAs="oneCell">
    <xdr:from>
      <xdr:col>76</xdr:col>
      <xdr:colOff>0</xdr:colOff>
      <xdr:row>144</xdr:row>
      <xdr:rowOff>0</xdr:rowOff>
    </xdr:from>
    <xdr:to>
      <xdr:col>76</xdr:col>
      <xdr:colOff>361440</xdr:colOff>
      <xdr:row>144</xdr:row>
      <xdr:rowOff>199800</xdr:rowOff>
    </xdr:to>
    <xdr:pic>
      <xdr:nvPicPr>
        <xdr:cNvPr id="1149" name="image1131.png" descr=""/>
        <xdr:cNvPicPr/>
      </xdr:nvPicPr>
      <xdr:blipFill>
        <a:blip r:embed="rId1150"/>
        <a:stretch/>
      </xdr:blipFill>
      <xdr:spPr>
        <a:xfrm>
          <a:off x="77825520" y="108480240"/>
          <a:ext cx="361440" cy="199800"/>
        </a:xfrm>
        <a:prstGeom prst="rect">
          <a:avLst/>
        </a:prstGeom>
        <a:noFill/>
        <a:ln w="0">
          <a:noFill/>
        </a:ln>
      </xdr:spPr>
    </xdr:pic>
    <xdr:clientData/>
  </xdr:twoCellAnchor>
  <xdr:twoCellAnchor editAs="oneCell">
    <xdr:from>
      <xdr:col>77</xdr:col>
      <xdr:colOff>0</xdr:colOff>
      <xdr:row>144</xdr:row>
      <xdr:rowOff>0</xdr:rowOff>
    </xdr:from>
    <xdr:to>
      <xdr:col>77</xdr:col>
      <xdr:colOff>361440</xdr:colOff>
      <xdr:row>144</xdr:row>
      <xdr:rowOff>199800</xdr:rowOff>
    </xdr:to>
    <xdr:pic>
      <xdr:nvPicPr>
        <xdr:cNvPr id="1150" name="image1120.png" descr=""/>
        <xdr:cNvPicPr/>
      </xdr:nvPicPr>
      <xdr:blipFill>
        <a:blip r:embed="rId1151"/>
        <a:stretch/>
      </xdr:blipFill>
      <xdr:spPr>
        <a:xfrm>
          <a:off x="79992720" y="108480240"/>
          <a:ext cx="361440" cy="199800"/>
        </a:xfrm>
        <a:prstGeom prst="rect">
          <a:avLst/>
        </a:prstGeom>
        <a:noFill/>
        <a:ln w="0">
          <a:noFill/>
        </a:ln>
      </xdr:spPr>
    </xdr:pic>
    <xdr:clientData/>
  </xdr:twoCellAnchor>
  <xdr:twoCellAnchor editAs="oneCell">
    <xdr:from>
      <xdr:col>78</xdr:col>
      <xdr:colOff>0</xdr:colOff>
      <xdr:row>144</xdr:row>
      <xdr:rowOff>0</xdr:rowOff>
    </xdr:from>
    <xdr:to>
      <xdr:col>78</xdr:col>
      <xdr:colOff>361440</xdr:colOff>
      <xdr:row>144</xdr:row>
      <xdr:rowOff>199800</xdr:rowOff>
    </xdr:to>
    <xdr:pic>
      <xdr:nvPicPr>
        <xdr:cNvPr id="1151" name="image1119.png" descr=""/>
        <xdr:cNvPicPr/>
      </xdr:nvPicPr>
      <xdr:blipFill>
        <a:blip r:embed="rId1152"/>
        <a:stretch/>
      </xdr:blipFill>
      <xdr:spPr>
        <a:xfrm>
          <a:off x="82160280" y="108480240"/>
          <a:ext cx="361440" cy="199800"/>
        </a:xfrm>
        <a:prstGeom prst="rect">
          <a:avLst/>
        </a:prstGeom>
        <a:noFill/>
        <a:ln w="0">
          <a:noFill/>
        </a:ln>
      </xdr:spPr>
    </xdr:pic>
    <xdr:clientData/>
  </xdr:twoCellAnchor>
  <xdr:twoCellAnchor editAs="oneCell">
    <xdr:from>
      <xdr:col>79</xdr:col>
      <xdr:colOff>0</xdr:colOff>
      <xdr:row>144</xdr:row>
      <xdr:rowOff>0</xdr:rowOff>
    </xdr:from>
    <xdr:to>
      <xdr:col>79</xdr:col>
      <xdr:colOff>361440</xdr:colOff>
      <xdr:row>144</xdr:row>
      <xdr:rowOff>199800</xdr:rowOff>
    </xdr:to>
    <xdr:pic>
      <xdr:nvPicPr>
        <xdr:cNvPr id="1152" name="image1142.png" descr=""/>
        <xdr:cNvPicPr/>
      </xdr:nvPicPr>
      <xdr:blipFill>
        <a:blip r:embed="rId1153"/>
        <a:stretch/>
      </xdr:blipFill>
      <xdr:spPr>
        <a:xfrm>
          <a:off x="84327480" y="108480240"/>
          <a:ext cx="361440" cy="199800"/>
        </a:xfrm>
        <a:prstGeom prst="rect">
          <a:avLst/>
        </a:prstGeom>
        <a:noFill/>
        <a:ln w="0">
          <a:noFill/>
        </a:ln>
      </xdr:spPr>
    </xdr:pic>
    <xdr:clientData/>
  </xdr:twoCellAnchor>
  <xdr:twoCellAnchor editAs="oneCell">
    <xdr:from>
      <xdr:col>72</xdr:col>
      <xdr:colOff>0</xdr:colOff>
      <xdr:row>145</xdr:row>
      <xdr:rowOff>0</xdr:rowOff>
    </xdr:from>
    <xdr:to>
      <xdr:col>72</xdr:col>
      <xdr:colOff>323640</xdr:colOff>
      <xdr:row>145</xdr:row>
      <xdr:rowOff>199800</xdr:rowOff>
    </xdr:to>
    <xdr:pic>
      <xdr:nvPicPr>
        <xdr:cNvPr id="1153" name="image1129.png" descr=""/>
        <xdr:cNvPicPr/>
      </xdr:nvPicPr>
      <xdr:blipFill>
        <a:blip r:embed="rId1154"/>
        <a:stretch/>
      </xdr:blipFill>
      <xdr:spPr>
        <a:xfrm>
          <a:off x="69156720" y="108766080"/>
          <a:ext cx="323640" cy="199800"/>
        </a:xfrm>
        <a:prstGeom prst="rect">
          <a:avLst/>
        </a:prstGeom>
        <a:noFill/>
        <a:ln w="0">
          <a:noFill/>
        </a:ln>
      </xdr:spPr>
    </xdr:pic>
    <xdr:clientData/>
  </xdr:twoCellAnchor>
  <xdr:twoCellAnchor editAs="oneCell">
    <xdr:from>
      <xdr:col>73</xdr:col>
      <xdr:colOff>0</xdr:colOff>
      <xdr:row>145</xdr:row>
      <xdr:rowOff>0</xdr:rowOff>
    </xdr:from>
    <xdr:to>
      <xdr:col>73</xdr:col>
      <xdr:colOff>323640</xdr:colOff>
      <xdr:row>145</xdr:row>
      <xdr:rowOff>199800</xdr:rowOff>
    </xdr:to>
    <xdr:pic>
      <xdr:nvPicPr>
        <xdr:cNvPr id="1154" name="image1127.png" descr=""/>
        <xdr:cNvPicPr/>
      </xdr:nvPicPr>
      <xdr:blipFill>
        <a:blip r:embed="rId1155"/>
        <a:stretch/>
      </xdr:blipFill>
      <xdr:spPr>
        <a:xfrm>
          <a:off x="71323920" y="108766080"/>
          <a:ext cx="323640" cy="199800"/>
        </a:xfrm>
        <a:prstGeom prst="rect">
          <a:avLst/>
        </a:prstGeom>
        <a:noFill/>
        <a:ln w="0">
          <a:noFill/>
        </a:ln>
      </xdr:spPr>
    </xdr:pic>
    <xdr:clientData/>
  </xdr:twoCellAnchor>
  <xdr:twoCellAnchor editAs="oneCell">
    <xdr:from>
      <xdr:col>74</xdr:col>
      <xdr:colOff>0</xdr:colOff>
      <xdr:row>145</xdr:row>
      <xdr:rowOff>0</xdr:rowOff>
    </xdr:from>
    <xdr:to>
      <xdr:col>74</xdr:col>
      <xdr:colOff>323640</xdr:colOff>
      <xdr:row>145</xdr:row>
      <xdr:rowOff>199800</xdr:rowOff>
    </xdr:to>
    <xdr:pic>
      <xdr:nvPicPr>
        <xdr:cNvPr id="1155" name="image1175.png" descr=""/>
        <xdr:cNvPicPr/>
      </xdr:nvPicPr>
      <xdr:blipFill>
        <a:blip r:embed="rId1156"/>
        <a:stretch/>
      </xdr:blipFill>
      <xdr:spPr>
        <a:xfrm>
          <a:off x="73491120" y="108766080"/>
          <a:ext cx="323640" cy="199800"/>
        </a:xfrm>
        <a:prstGeom prst="rect">
          <a:avLst/>
        </a:prstGeom>
        <a:noFill/>
        <a:ln w="0">
          <a:noFill/>
        </a:ln>
      </xdr:spPr>
    </xdr:pic>
    <xdr:clientData/>
  </xdr:twoCellAnchor>
  <xdr:twoCellAnchor editAs="oneCell">
    <xdr:from>
      <xdr:col>75</xdr:col>
      <xdr:colOff>0</xdr:colOff>
      <xdr:row>145</xdr:row>
      <xdr:rowOff>0</xdr:rowOff>
    </xdr:from>
    <xdr:to>
      <xdr:col>75</xdr:col>
      <xdr:colOff>323640</xdr:colOff>
      <xdr:row>145</xdr:row>
      <xdr:rowOff>199800</xdr:rowOff>
    </xdr:to>
    <xdr:pic>
      <xdr:nvPicPr>
        <xdr:cNvPr id="1156" name="image1212.png" descr=""/>
        <xdr:cNvPicPr/>
      </xdr:nvPicPr>
      <xdr:blipFill>
        <a:blip r:embed="rId1157"/>
        <a:stretch/>
      </xdr:blipFill>
      <xdr:spPr>
        <a:xfrm>
          <a:off x="75658320" y="108766080"/>
          <a:ext cx="323640" cy="199800"/>
        </a:xfrm>
        <a:prstGeom prst="rect">
          <a:avLst/>
        </a:prstGeom>
        <a:noFill/>
        <a:ln w="0">
          <a:noFill/>
        </a:ln>
      </xdr:spPr>
    </xdr:pic>
    <xdr:clientData/>
  </xdr:twoCellAnchor>
  <xdr:twoCellAnchor editAs="oneCell">
    <xdr:from>
      <xdr:col>76</xdr:col>
      <xdr:colOff>0</xdr:colOff>
      <xdr:row>145</xdr:row>
      <xdr:rowOff>0</xdr:rowOff>
    </xdr:from>
    <xdr:to>
      <xdr:col>76</xdr:col>
      <xdr:colOff>323640</xdr:colOff>
      <xdr:row>145</xdr:row>
      <xdr:rowOff>199800</xdr:rowOff>
    </xdr:to>
    <xdr:pic>
      <xdr:nvPicPr>
        <xdr:cNvPr id="1157" name="image1221.png" descr=""/>
        <xdr:cNvPicPr/>
      </xdr:nvPicPr>
      <xdr:blipFill>
        <a:blip r:embed="rId1158"/>
        <a:stretch/>
      </xdr:blipFill>
      <xdr:spPr>
        <a:xfrm>
          <a:off x="77825520" y="108766080"/>
          <a:ext cx="323640" cy="199800"/>
        </a:xfrm>
        <a:prstGeom prst="rect">
          <a:avLst/>
        </a:prstGeom>
        <a:noFill/>
        <a:ln w="0">
          <a:noFill/>
        </a:ln>
      </xdr:spPr>
    </xdr:pic>
    <xdr:clientData/>
  </xdr:twoCellAnchor>
  <xdr:twoCellAnchor editAs="oneCell">
    <xdr:from>
      <xdr:col>77</xdr:col>
      <xdr:colOff>0</xdr:colOff>
      <xdr:row>145</xdr:row>
      <xdr:rowOff>0</xdr:rowOff>
    </xdr:from>
    <xdr:to>
      <xdr:col>77</xdr:col>
      <xdr:colOff>323640</xdr:colOff>
      <xdr:row>145</xdr:row>
      <xdr:rowOff>199800</xdr:rowOff>
    </xdr:to>
    <xdr:pic>
      <xdr:nvPicPr>
        <xdr:cNvPr id="1158" name="image1183.png" descr=""/>
        <xdr:cNvPicPr/>
      </xdr:nvPicPr>
      <xdr:blipFill>
        <a:blip r:embed="rId1159"/>
        <a:stretch/>
      </xdr:blipFill>
      <xdr:spPr>
        <a:xfrm>
          <a:off x="79992720" y="108766080"/>
          <a:ext cx="323640" cy="199800"/>
        </a:xfrm>
        <a:prstGeom prst="rect">
          <a:avLst/>
        </a:prstGeom>
        <a:noFill/>
        <a:ln w="0">
          <a:noFill/>
        </a:ln>
      </xdr:spPr>
    </xdr:pic>
    <xdr:clientData/>
  </xdr:twoCellAnchor>
  <xdr:twoCellAnchor editAs="oneCell">
    <xdr:from>
      <xdr:col>78</xdr:col>
      <xdr:colOff>0</xdr:colOff>
      <xdr:row>145</xdr:row>
      <xdr:rowOff>0</xdr:rowOff>
    </xdr:from>
    <xdr:to>
      <xdr:col>78</xdr:col>
      <xdr:colOff>323640</xdr:colOff>
      <xdr:row>145</xdr:row>
      <xdr:rowOff>199800</xdr:rowOff>
    </xdr:to>
    <xdr:pic>
      <xdr:nvPicPr>
        <xdr:cNvPr id="1159" name="image1145.png" descr=""/>
        <xdr:cNvPicPr/>
      </xdr:nvPicPr>
      <xdr:blipFill>
        <a:blip r:embed="rId1160"/>
        <a:stretch/>
      </xdr:blipFill>
      <xdr:spPr>
        <a:xfrm>
          <a:off x="82160280" y="108766080"/>
          <a:ext cx="323640" cy="199800"/>
        </a:xfrm>
        <a:prstGeom prst="rect">
          <a:avLst/>
        </a:prstGeom>
        <a:noFill/>
        <a:ln w="0">
          <a:noFill/>
        </a:ln>
      </xdr:spPr>
    </xdr:pic>
    <xdr:clientData/>
  </xdr:twoCellAnchor>
  <xdr:twoCellAnchor editAs="oneCell">
    <xdr:from>
      <xdr:col>79</xdr:col>
      <xdr:colOff>0</xdr:colOff>
      <xdr:row>145</xdr:row>
      <xdr:rowOff>0</xdr:rowOff>
    </xdr:from>
    <xdr:to>
      <xdr:col>79</xdr:col>
      <xdr:colOff>323640</xdr:colOff>
      <xdr:row>145</xdr:row>
      <xdr:rowOff>199800</xdr:rowOff>
    </xdr:to>
    <xdr:pic>
      <xdr:nvPicPr>
        <xdr:cNvPr id="1160" name="image1181.png" descr=""/>
        <xdr:cNvPicPr/>
      </xdr:nvPicPr>
      <xdr:blipFill>
        <a:blip r:embed="rId1161"/>
        <a:stretch/>
      </xdr:blipFill>
      <xdr:spPr>
        <a:xfrm>
          <a:off x="84327480" y="108766080"/>
          <a:ext cx="323640" cy="199800"/>
        </a:xfrm>
        <a:prstGeom prst="rect">
          <a:avLst/>
        </a:prstGeom>
        <a:noFill/>
        <a:ln w="0">
          <a:noFill/>
        </a:ln>
      </xdr:spPr>
    </xdr:pic>
    <xdr:clientData/>
  </xdr:twoCellAnchor>
  <xdr:twoCellAnchor editAs="oneCell">
    <xdr:from>
      <xdr:col>72</xdr:col>
      <xdr:colOff>0</xdr:colOff>
      <xdr:row>146</xdr:row>
      <xdr:rowOff>0</xdr:rowOff>
    </xdr:from>
    <xdr:to>
      <xdr:col>72</xdr:col>
      <xdr:colOff>266400</xdr:colOff>
      <xdr:row>146</xdr:row>
      <xdr:rowOff>199800</xdr:rowOff>
    </xdr:to>
    <xdr:pic>
      <xdr:nvPicPr>
        <xdr:cNvPr id="1161" name="image1128.png" descr=""/>
        <xdr:cNvPicPr/>
      </xdr:nvPicPr>
      <xdr:blipFill>
        <a:blip r:embed="rId1162"/>
        <a:stretch/>
      </xdr:blipFill>
      <xdr:spPr>
        <a:xfrm>
          <a:off x="69156720" y="109051560"/>
          <a:ext cx="266400" cy="199800"/>
        </a:xfrm>
        <a:prstGeom prst="rect">
          <a:avLst/>
        </a:prstGeom>
        <a:noFill/>
        <a:ln w="0">
          <a:noFill/>
        </a:ln>
      </xdr:spPr>
    </xdr:pic>
    <xdr:clientData/>
  </xdr:twoCellAnchor>
  <xdr:twoCellAnchor editAs="oneCell">
    <xdr:from>
      <xdr:col>73</xdr:col>
      <xdr:colOff>0</xdr:colOff>
      <xdr:row>146</xdr:row>
      <xdr:rowOff>0</xdr:rowOff>
    </xdr:from>
    <xdr:to>
      <xdr:col>73</xdr:col>
      <xdr:colOff>266400</xdr:colOff>
      <xdr:row>146</xdr:row>
      <xdr:rowOff>199800</xdr:rowOff>
    </xdr:to>
    <xdr:pic>
      <xdr:nvPicPr>
        <xdr:cNvPr id="1162" name="image1176.png" descr=""/>
        <xdr:cNvPicPr/>
      </xdr:nvPicPr>
      <xdr:blipFill>
        <a:blip r:embed="rId1163"/>
        <a:stretch/>
      </xdr:blipFill>
      <xdr:spPr>
        <a:xfrm>
          <a:off x="71323920" y="109051560"/>
          <a:ext cx="266400" cy="199800"/>
        </a:xfrm>
        <a:prstGeom prst="rect">
          <a:avLst/>
        </a:prstGeom>
        <a:noFill/>
        <a:ln w="0">
          <a:noFill/>
        </a:ln>
      </xdr:spPr>
    </xdr:pic>
    <xdr:clientData/>
  </xdr:twoCellAnchor>
  <xdr:twoCellAnchor editAs="oneCell">
    <xdr:from>
      <xdr:col>74</xdr:col>
      <xdr:colOff>0</xdr:colOff>
      <xdr:row>146</xdr:row>
      <xdr:rowOff>0</xdr:rowOff>
    </xdr:from>
    <xdr:to>
      <xdr:col>74</xdr:col>
      <xdr:colOff>266400</xdr:colOff>
      <xdr:row>146</xdr:row>
      <xdr:rowOff>199800</xdr:rowOff>
    </xdr:to>
    <xdr:pic>
      <xdr:nvPicPr>
        <xdr:cNvPr id="1163" name="image1174.png" descr=""/>
        <xdr:cNvPicPr/>
      </xdr:nvPicPr>
      <xdr:blipFill>
        <a:blip r:embed="rId1164"/>
        <a:stretch/>
      </xdr:blipFill>
      <xdr:spPr>
        <a:xfrm>
          <a:off x="73491120" y="109051560"/>
          <a:ext cx="266400" cy="199800"/>
        </a:xfrm>
        <a:prstGeom prst="rect">
          <a:avLst/>
        </a:prstGeom>
        <a:noFill/>
        <a:ln w="0">
          <a:noFill/>
        </a:ln>
      </xdr:spPr>
    </xdr:pic>
    <xdr:clientData/>
  </xdr:twoCellAnchor>
  <xdr:twoCellAnchor editAs="oneCell">
    <xdr:from>
      <xdr:col>75</xdr:col>
      <xdr:colOff>0</xdr:colOff>
      <xdr:row>146</xdr:row>
      <xdr:rowOff>0</xdr:rowOff>
    </xdr:from>
    <xdr:to>
      <xdr:col>75</xdr:col>
      <xdr:colOff>266400</xdr:colOff>
      <xdr:row>146</xdr:row>
      <xdr:rowOff>199800</xdr:rowOff>
    </xdr:to>
    <xdr:pic>
      <xdr:nvPicPr>
        <xdr:cNvPr id="1164" name="image1136.png" descr=""/>
        <xdr:cNvPicPr/>
      </xdr:nvPicPr>
      <xdr:blipFill>
        <a:blip r:embed="rId1165"/>
        <a:stretch/>
      </xdr:blipFill>
      <xdr:spPr>
        <a:xfrm>
          <a:off x="75658320" y="109051560"/>
          <a:ext cx="266400" cy="199800"/>
        </a:xfrm>
        <a:prstGeom prst="rect">
          <a:avLst/>
        </a:prstGeom>
        <a:noFill/>
        <a:ln w="0">
          <a:noFill/>
        </a:ln>
      </xdr:spPr>
    </xdr:pic>
    <xdr:clientData/>
  </xdr:twoCellAnchor>
  <xdr:twoCellAnchor editAs="oneCell">
    <xdr:from>
      <xdr:col>76</xdr:col>
      <xdr:colOff>0</xdr:colOff>
      <xdr:row>146</xdr:row>
      <xdr:rowOff>0</xdr:rowOff>
    </xdr:from>
    <xdr:to>
      <xdr:col>76</xdr:col>
      <xdr:colOff>266400</xdr:colOff>
      <xdr:row>146</xdr:row>
      <xdr:rowOff>199800</xdr:rowOff>
    </xdr:to>
    <xdr:pic>
      <xdr:nvPicPr>
        <xdr:cNvPr id="1165" name="image1130.png" descr=""/>
        <xdr:cNvPicPr/>
      </xdr:nvPicPr>
      <xdr:blipFill>
        <a:blip r:embed="rId1166"/>
        <a:stretch/>
      </xdr:blipFill>
      <xdr:spPr>
        <a:xfrm>
          <a:off x="77825520" y="109051560"/>
          <a:ext cx="266400" cy="199800"/>
        </a:xfrm>
        <a:prstGeom prst="rect">
          <a:avLst/>
        </a:prstGeom>
        <a:noFill/>
        <a:ln w="0">
          <a:noFill/>
        </a:ln>
      </xdr:spPr>
    </xdr:pic>
    <xdr:clientData/>
  </xdr:twoCellAnchor>
  <xdr:twoCellAnchor editAs="oneCell">
    <xdr:from>
      <xdr:col>77</xdr:col>
      <xdr:colOff>0</xdr:colOff>
      <xdr:row>146</xdr:row>
      <xdr:rowOff>0</xdr:rowOff>
    </xdr:from>
    <xdr:to>
      <xdr:col>77</xdr:col>
      <xdr:colOff>266400</xdr:colOff>
      <xdr:row>146</xdr:row>
      <xdr:rowOff>199800</xdr:rowOff>
    </xdr:to>
    <xdr:pic>
      <xdr:nvPicPr>
        <xdr:cNvPr id="1166" name="image1185.png" descr=""/>
        <xdr:cNvPicPr/>
      </xdr:nvPicPr>
      <xdr:blipFill>
        <a:blip r:embed="rId1167"/>
        <a:stretch/>
      </xdr:blipFill>
      <xdr:spPr>
        <a:xfrm>
          <a:off x="79992720" y="109051560"/>
          <a:ext cx="266400" cy="199800"/>
        </a:xfrm>
        <a:prstGeom prst="rect">
          <a:avLst/>
        </a:prstGeom>
        <a:noFill/>
        <a:ln w="0">
          <a:noFill/>
        </a:ln>
      </xdr:spPr>
    </xdr:pic>
    <xdr:clientData/>
  </xdr:twoCellAnchor>
  <xdr:twoCellAnchor editAs="oneCell">
    <xdr:from>
      <xdr:col>78</xdr:col>
      <xdr:colOff>0</xdr:colOff>
      <xdr:row>146</xdr:row>
      <xdr:rowOff>0</xdr:rowOff>
    </xdr:from>
    <xdr:to>
      <xdr:col>78</xdr:col>
      <xdr:colOff>266400</xdr:colOff>
      <xdr:row>146</xdr:row>
      <xdr:rowOff>199800</xdr:rowOff>
    </xdr:to>
    <xdr:pic>
      <xdr:nvPicPr>
        <xdr:cNvPr id="1167" name="image1182.png" descr=""/>
        <xdr:cNvPicPr/>
      </xdr:nvPicPr>
      <xdr:blipFill>
        <a:blip r:embed="rId1168"/>
        <a:stretch/>
      </xdr:blipFill>
      <xdr:spPr>
        <a:xfrm>
          <a:off x="82160280" y="109051560"/>
          <a:ext cx="266400" cy="199800"/>
        </a:xfrm>
        <a:prstGeom prst="rect">
          <a:avLst/>
        </a:prstGeom>
        <a:noFill/>
        <a:ln w="0">
          <a:noFill/>
        </a:ln>
      </xdr:spPr>
    </xdr:pic>
    <xdr:clientData/>
  </xdr:twoCellAnchor>
  <xdr:twoCellAnchor editAs="oneCell">
    <xdr:from>
      <xdr:col>79</xdr:col>
      <xdr:colOff>0</xdr:colOff>
      <xdr:row>146</xdr:row>
      <xdr:rowOff>0</xdr:rowOff>
    </xdr:from>
    <xdr:to>
      <xdr:col>79</xdr:col>
      <xdr:colOff>266400</xdr:colOff>
      <xdr:row>146</xdr:row>
      <xdr:rowOff>199800</xdr:rowOff>
    </xdr:to>
    <xdr:pic>
      <xdr:nvPicPr>
        <xdr:cNvPr id="1168" name="image1143.png" descr=""/>
        <xdr:cNvPicPr/>
      </xdr:nvPicPr>
      <xdr:blipFill>
        <a:blip r:embed="rId1169"/>
        <a:stretch/>
      </xdr:blipFill>
      <xdr:spPr>
        <a:xfrm>
          <a:off x="84327480" y="109051560"/>
          <a:ext cx="266400" cy="199800"/>
        </a:xfrm>
        <a:prstGeom prst="rect">
          <a:avLst/>
        </a:prstGeom>
        <a:noFill/>
        <a:ln w="0">
          <a:noFill/>
        </a:ln>
      </xdr:spPr>
    </xdr:pic>
    <xdr:clientData/>
  </xdr:twoCellAnchor>
  <xdr:twoCellAnchor editAs="oneCell">
    <xdr:from>
      <xdr:col>72</xdr:col>
      <xdr:colOff>0</xdr:colOff>
      <xdr:row>147</xdr:row>
      <xdr:rowOff>0</xdr:rowOff>
    </xdr:from>
    <xdr:to>
      <xdr:col>72</xdr:col>
      <xdr:colOff>323640</xdr:colOff>
      <xdr:row>147</xdr:row>
      <xdr:rowOff>199800</xdr:rowOff>
    </xdr:to>
    <xdr:pic>
      <xdr:nvPicPr>
        <xdr:cNvPr id="1169" name="image1171.png" descr=""/>
        <xdr:cNvPicPr/>
      </xdr:nvPicPr>
      <xdr:blipFill>
        <a:blip r:embed="rId1170"/>
        <a:stretch/>
      </xdr:blipFill>
      <xdr:spPr>
        <a:xfrm>
          <a:off x="69156720" y="109337400"/>
          <a:ext cx="323640" cy="199800"/>
        </a:xfrm>
        <a:prstGeom prst="rect">
          <a:avLst/>
        </a:prstGeom>
        <a:noFill/>
        <a:ln w="0">
          <a:noFill/>
        </a:ln>
      </xdr:spPr>
    </xdr:pic>
    <xdr:clientData/>
  </xdr:twoCellAnchor>
  <xdr:twoCellAnchor editAs="oneCell">
    <xdr:from>
      <xdr:col>73</xdr:col>
      <xdr:colOff>0</xdr:colOff>
      <xdr:row>147</xdr:row>
      <xdr:rowOff>0</xdr:rowOff>
    </xdr:from>
    <xdr:to>
      <xdr:col>73</xdr:col>
      <xdr:colOff>323640</xdr:colOff>
      <xdr:row>147</xdr:row>
      <xdr:rowOff>199800</xdr:rowOff>
    </xdr:to>
    <xdr:pic>
      <xdr:nvPicPr>
        <xdr:cNvPr id="1170" name="image1187.png" descr=""/>
        <xdr:cNvPicPr/>
      </xdr:nvPicPr>
      <xdr:blipFill>
        <a:blip r:embed="rId1171"/>
        <a:stretch/>
      </xdr:blipFill>
      <xdr:spPr>
        <a:xfrm>
          <a:off x="71323920" y="109337400"/>
          <a:ext cx="323640" cy="199800"/>
        </a:xfrm>
        <a:prstGeom prst="rect">
          <a:avLst/>
        </a:prstGeom>
        <a:noFill/>
        <a:ln w="0">
          <a:noFill/>
        </a:ln>
      </xdr:spPr>
    </xdr:pic>
    <xdr:clientData/>
  </xdr:twoCellAnchor>
  <xdr:twoCellAnchor editAs="oneCell">
    <xdr:from>
      <xdr:col>74</xdr:col>
      <xdr:colOff>0</xdr:colOff>
      <xdr:row>147</xdr:row>
      <xdr:rowOff>0</xdr:rowOff>
    </xdr:from>
    <xdr:to>
      <xdr:col>74</xdr:col>
      <xdr:colOff>323640</xdr:colOff>
      <xdr:row>147</xdr:row>
      <xdr:rowOff>199800</xdr:rowOff>
    </xdr:to>
    <xdr:pic>
      <xdr:nvPicPr>
        <xdr:cNvPr id="1171" name="image1134.png" descr=""/>
        <xdr:cNvPicPr/>
      </xdr:nvPicPr>
      <xdr:blipFill>
        <a:blip r:embed="rId1172"/>
        <a:stretch/>
      </xdr:blipFill>
      <xdr:spPr>
        <a:xfrm>
          <a:off x="73491120" y="109337400"/>
          <a:ext cx="323640" cy="199800"/>
        </a:xfrm>
        <a:prstGeom prst="rect">
          <a:avLst/>
        </a:prstGeom>
        <a:noFill/>
        <a:ln w="0">
          <a:noFill/>
        </a:ln>
      </xdr:spPr>
    </xdr:pic>
    <xdr:clientData/>
  </xdr:twoCellAnchor>
  <xdr:twoCellAnchor editAs="oneCell">
    <xdr:from>
      <xdr:col>75</xdr:col>
      <xdr:colOff>0</xdr:colOff>
      <xdr:row>147</xdr:row>
      <xdr:rowOff>0</xdr:rowOff>
    </xdr:from>
    <xdr:to>
      <xdr:col>75</xdr:col>
      <xdr:colOff>323640</xdr:colOff>
      <xdr:row>147</xdr:row>
      <xdr:rowOff>199800</xdr:rowOff>
    </xdr:to>
    <xdr:pic>
      <xdr:nvPicPr>
        <xdr:cNvPr id="1172" name="image1191.png" descr=""/>
        <xdr:cNvPicPr/>
      </xdr:nvPicPr>
      <xdr:blipFill>
        <a:blip r:embed="rId1173"/>
        <a:stretch/>
      </xdr:blipFill>
      <xdr:spPr>
        <a:xfrm>
          <a:off x="75658320" y="109337400"/>
          <a:ext cx="323640" cy="199800"/>
        </a:xfrm>
        <a:prstGeom prst="rect">
          <a:avLst/>
        </a:prstGeom>
        <a:noFill/>
        <a:ln w="0">
          <a:noFill/>
        </a:ln>
      </xdr:spPr>
    </xdr:pic>
    <xdr:clientData/>
  </xdr:twoCellAnchor>
  <xdr:twoCellAnchor editAs="oneCell">
    <xdr:from>
      <xdr:col>76</xdr:col>
      <xdr:colOff>0</xdr:colOff>
      <xdr:row>147</xdr:row>
      <xdr:rowOff>0</xdr:rowOff>
    </xdr:from>
    <xdr:to>
      <xdr:col>76</xdr:col>
      <xdr:colOff>323640</xdr:colOff>
      <xdr:row>147</xdr:row>
      <xdr:rowOff>199800</xdr:rowOff>
    </xdr:to>
    <xdr:pic>
      <xdr:nvPicPr>
        <xdr:cNvPr id="1173" name="image1165.png" descr=""/>
        <xdr:cNvPicPr/>
      </xdr:nvPicPr>
      <xdr:blipFill>
        <a:blip r:embed="rId1174"/>
        <a:stretch/>
      </xdr:blipFill>
      <xdr:spPr>
        <a:xfrm>
          <a:off x="77825520" y="109337400"/>
          <a:ext cx="323640" cy="199800"/>
        </a:xfrm>
        <a:prstGeom prst="rect">
          <a:avLst/>
        </a:prstGeom>
        <a:noFill/>
        <a:ln w="0">
          <a:noFill/>
        </a:ln>
      </xdr:spPr>
    </xdr:pic>
    <xdr:clientData/>
  </xdr:twoCellAnchor>
  <xdr:twoCellAnchor editAs="oneCell">
    <xdr:from>
      <xdr:col>77</xdr:col>
      <xdr:colOff>0</xdr:colOff>
      <xdr:row>147</xdr:row>
      <xdr:rowOff>0</xdr:rowOff>
    </xdr:from>
    <xdr:to>
      <xdr:col>77</xdr:col>
      <xdr:colOff>323640</xdr:colOff>
      <xdr:row>147</xdr:row>
      <xdr:rowOff>199800</xdr:rowOff>
    </xdr:to>
    <xdr:pic>
      <xdr:nvPicPr>
        <xdr:cNvPr id="1174" name="image1216.png" descr=""/>
        <xdr:cNvPicPr/>
      </xdr:nvPicPr>
      <xdr:blipFill>
        <a:blip r:embed="rId1175"/>
        <a:stretch/>
      </xdr:blipFill>
      <xdr:spPr>
        <a:xfrm>
          <a:off x="79992720" y="109337400"/>
          <a:ext cx="323640" cy="199800"/>
        </a:xfrm>
        <a:prstGeom prst="rect">
          <a:avLst/>
        </a:prstGeom>
        <a:noFill/>
        <a:ln w="0">
          <a:noFill/>
        </a:ln>
      </xdr:spPr>
    </xdr:pic>
    <xdr:clientData/>
  </xdr:twoCellAnchor>
  <xdr:twoCellAnchor editAs="oneCell">
    <xdr:from>
      <xdr:col>78</xdr:col>
      <xdr:colOff>0</xdr:colOff>
      <xdr:row>147</xdr:row>
      <xdr:rowOff>0</xdr:rowOff>
    </xdr:from>
    <xdr:to>
      <xdr:col>78</xdr:col>
      <xdr:colOff>323640</xdr:colOff>
      <xdr:row>147</xdr:row>
      <xdr:rowOff>199800</xdr:rowOff>
    </xdr:to>
    <xdr:pic>
      <xdr:nvPicPr>
        <xdr:cNvPr id="1175" name="image1223.png" descr=""/>
        <xdr:cNvPicPr/>
      </xdr:nvPicPr>
      <xdr:blipFill>
        <a:blip r:embed="rId1176"/>
        <a:stretch/>
      </xdr:blipFill>
      <xdr:spPr>
        <a:xfrm>
          <a:off x="82160280" y="109337400"/>
          <a:ext cx="323640" cy="199800"/>
        </a:xfrm>
        <a:prstGeom prst="rect">
          <a:avLst/>
        </a:prstGeom>
        <a:noFill/>
        <a:ln w="0">
          <a:noFill/>
        </a:ln>
      </xdr:spPr>
    </xdr:pic>
    <xdr:clientData/>
  </xdr:twoCellAnchor>
  <xdr:twoCellAnchor editAs="oneCell">
    <xdr:from>
      <xdr:col>79</xdr:col>
      <xdr:colOff>0</xdr:colOff>
      <xdr:row>147</xdr:row>
      <xdr:rowOff>0</xdr:rowOff>
    </xdr:from>
    <xdr:to>
      <xdr:col>79</xdr:col>
      <xdr:colOff>323640</xdr:colOff>
      <xdr:row>147</xdr:row>
      <xdr:rowOff>199800</xdr:rowOff>
    </xdr:to>
    <xdr:pic>
      <xdr:nvPicPr>
        <xdr:cNvPr id="1176" name="image1184.png" descr=""/>
        <xdr:cNvPicPr/>
      </xdr:nvPicPr>
      <xdr:blipFill>
        <a:blip r:embed="rId1177"/>
        <a:stretch/>
      </xdr:blipFill>
      <xdr:spPr>
        <a:xfrm>
          <a:off x="84327480" y="109337400"/>
          <a:ext cx="323640" cy="199800"/>
        </a:xfrm>
        <a:prstGeom prst="rect">
          <a:avLst/>
        </a:prstGeom>
        <a:noFill/>
        <a:ln w="0">
          <a:noFill/>
        </a:ln>
      </xdr:spPr>
    </xdr:pic>
    <xdr:clientData/>
  </xdr:twoCellAnchor>
  <xdr:twoCellAnchor editAs="oneCell">
    <xdr:from>
      <xdr:col>72</xdr:col>
      <xdr:colOff>0</xdr:colOff>
      <xdr:row>148</xdr:row>
      <xdr:rowOff>0</xdr:rowOff>
    </xdr:from>
    <xdr:to>
      <xdr:col>72</xdr:col>
      <xdr:colOff>342720</xdr:colOff>
      <xdr:row>148</xdr:row>
      <xdr:rowOff>199800</xdr:rowOff>
    </xdr:to>
    <xdr:pic>
      <xdr:nvPicPr>
        <xdr:cNvPr id="1177" name="image1188.png" descr=""/>
        <xdr:cNvPicPr/>
      </xdr:nvPicPr>
      <xdr:blipFill>
        <a:blip r:embed="rId1178"/>
        <a:stretch/>
      </xdr:blipFill>
      <xdr:spPr>
        <a:xfrm>
          <a:off x="69156720" y="109623240"/>
          <a:ext cx="342720" cy="199800"/>
        </a:xfrm>
        <a:prstGeom prst="rect">
          <a:avLst/>
        </a:prstGeom>
        <a:noFill/>
        <a:ln w="0">
          <a:noFill/>
        </a:ln>
      </xdr:spPr>
    </xdr:pic>
    <xdr:clientData/>
  </xdr:twoCellAnchor>
  <xdr:twoCellAnchor editAs="oneCell">
    <xdr:from>
      <xdr:col>73</xdr:col>
      <xdr:colOff>0</xdr:colOff>
      <xdr:row>148</xdr:row>
      <xdr:rowOff>0</xdr:rowOff>
    </xdr:from>
    <xdr:to>
      <xdr:col>73</xdr:col>
      <xdr:colOff>342720</xdr:colOff>
      <xdr:row>148</xdr:row>
      <xdr:rowOff>199800</xdr:rowOff>
    </xdr:to>
    <xdr:pic>
      <xdr:nvPicPr>
        <xdr:cNvPr id="1178" name="image1146.png" descr=""/>
        <xdr:cNvPicPr/>
      </xdr:nvPicPr>
      <xdr:blipFill>
        <a:blip r:embed="rId1179"/>
        <a:stretch/>
      </xdr:blipFill>
      <xdr:spPr>
        <a:xfrm>
          <a:off x="71323920" y="109623240"/>
          <a:ext cx="342720" cy="199800"/>
        </a:xfrm>
        <a:prstGeom prst="rect">
          <a:avLst/>
        </a:prstGeom>
        <a:noFill/>
        <a:ln w="0">
          <a:noFill/>
        </a:ln>
      </xdr:spPr>
    </xdr:pic>
    <xdr:clientData/>
  </xdr:twoCellAnchor>
  <xdr:twoCellAnchor editAs="oneCell">
    <xdr:from>
      <xdr:col>74</xdr:col>
      <xdr:colOff>0</xdr:colOff>
      <xdr:row>148</xdr:row>
      <xdr:rowOff>0</xdr:rowOff>
    </xdr:from>
    <xdr:to>
      <xdr:col>74</xdr:col>
      <xdr:colOff>342720</xdr:colOff>
      <xdr:row>148</xdr:row>
      <xdr:rowOff>199800</xdr:rowOff>
    </xdr:to>
    <xdr:pic>
      <xdr:nvPicPr>
        <xdr:cNvPr id="1179" name="image1151.png" descr=""/>
        <xdr:cNvPicPr/>
      </xdr:nvPicPr>
      <xdr:blipFill>
        <a:blip r:embed="rId1180"/>
        <a:stretch/>
      </xdr:blipFill>
      <xdr:spPr>
        <a:xfrm>
          <a:off x="73491120" y="109623240"/>
          <a:ext cx="342720" cy="199800"/>
        </a:xfrm>
        <a:prstGeom prst="rect">
          <a:avLst/>
        </a:prstGeom>
        <a:noFill/>
        <a:ln w="0">
          <a:noFill/>
        </a:ln>
      </xdr:spPr>
    </xdr:pic>
    <xdr:clientData/>
  </xdr:twoCellAnchor>
  <xdr:twoCellAnchor editAs="oneCell">
    <xdr:from>
      <xdr:col>75</xdr:col>
      <xdr:colOff>0</xdr:colOff>
      <xdr:row>148</xdr:row>
      <xdr:rowOff>0</xdr:rowOff>
    </xdr:from>
    <xdr:to>
      <xdr:col>75</xdr:col>
      <xdr:colOff>342720</xdr:colOff>
      <xdr:row>148</xdr:row>
      <xdr:rowOff>199800</xdr:rowOff>
    </xdr:to>
    <xdr:pic>
      <xdr:nvPicPr>
        <xdr:cNvPr id="1180" name="image1205.png" descr=""/>
        <xdr:cNvPicPr/>
      </xdr:nvPicPr>
      <xdr:blipFill>
        <a:blip r:embed="rId1181"/>
        <a:stretch/>
      </xdr:blipFill>
      <xdr:spPr>
        <a:xfrm>
          <a:off x="75658320" y="109623240"/>
          <a:ext cx="342720" cy="199800"/>
        </a:xfrm>
        <a:prstGeom prst="rect">
          <a:avLst/>
        </a:prstGeom>
        <a:noFill/>
        <a:ln w="0">
          <a:noFill/>
        </a:ln>
      </xdr:spPr>
    </xdr:pic>
    <xdr:clientData/>
  </xdr:twoCellAnchor>
  <xdr:twoCellAnchor editAs="oneCell">
    <xdr:from>
      <xdr:col>76</xdr:col>
      <xdr:colOff>0</xdr:colOff>
      <xdr:row>148</xdr:row>
      <xdr:rowOff>0</xdr:rowOff>
    </xdr:from>
    <xdr:to>
      <xdr:col>76</xdr:col>
      <xdr:colOff>342720</xdr:colOff>
      <xdr:row>148</xdr:row>
      <xdr:rowOff>199800</xdr:rowOff>
    </xdr:to>
    <xdr:pic>
      <xdr:nvPicPr>
        <xdr:cNvPr id="1181" name="image1192.png" descr=""/>
        <xdr:cNvPicPr/>
      </xdr:nvPicPr>
      <xdr:blipFill>
        <a:blip r:embed="rId1182"/>
        <a:stretch/>
      </xdr:blipFill>
      <xdr:spPr>
        <a:xfrm>
          <a:off x="77825520" y="109623240"/>
          <a:ext cx="342720" cy="199800"/>
        </a:xfrm>
        <a:prstGeom prst="rect">
          <a:avLst/>
        </a:prstGeom>
        <a:noFill/>
        <a:ln w="0">
          <a:noFill/>
        </a:ln>
      </xdr:spPr>
    </xdr:pic>
    <xdr:clientData/>
  </xdr:twoCellAnchor>
  <xdr:twoCellAnchor editAs="oneCell">
    <xdr:from>
      <xdr:col>77</xdr:col>
      <xdr:colOff>0</xdr:colOff>
      <xdr:row>148</xdr:row>
      <xdr:rowOff>0</xdr:rowOff>
    </xdr:from>
    <xdr:to>
      <xdr:col>77</xdr:col>
      <xdr:colOff>342720</xdr:colOff>
      <xdr:row>148</xdr:row>
      <xdr:rowOff>199800</xdr:rowOff>
    </xdr:to>
    <xdr:pic>
      <xdr:nvPicPr>
        <xdr:cNvPr id="1182" name="image1189.png" descr=""/>
        <xdr:cNvPicPr/>
      </xdr:nvPicPr>
      <xdr:blipFill>
        <a:blip r:embed="rId1183"/>
        <a:stretch/>
      </xdr:blipFill>
      <xdr:spPr>
        <a:xfrm>
          <a:off x="79992720" y="109623240"/>
          <a:ext cx="342720" cy="199800"/>
        </a:xfrm>
        <a:prstGeom prst="rect">
          <a:avLst/>
        </a:prstGeom>
        <a:noFill/>
        <a:ln w="0">
          <a:noFill/>
        </a:ln>
      </xdr:spPr>
    </xdr:pic>
    <xdr:clientData/>
  </xdr:twoCellAnchor>
  <xdr:twoCellAnchor editAs="oneCell">
    <xdr:from>
      <xdr:col>78</xdr:col>
      <xdr:colOff>0</xdr:colOff>
      <xdr:row>148</xdr:row>
      <xdr:rowOff>0</xdr:rowOff>
    </xdr:from>
    <xdr:to>
      <xdr:col>78</xdr:col>
      <xdr:colOff>342720</xdr:colOff>
      <xdr:row>148</xdr:row>
      <xdr:rowOff>199800</xdr:rowOff>
    </xdr:to>
    <xdr:pic>
      <xdr:nvPicPr>
        <xdr:cNvPr id="1183" name="image1153.png" descr=""/>
        <xdr:cNvPicPr/>
      </xdr:nvPicPr>
      <xdr:blipFill>
        <a:blip r:embed="rId1184"/>
        <a:stretch/>
      </xdr:blipFill>
      <xdr:spPr>
        <a:xfrm>
          <a:off x="82160280" y="109623240"/>
          <a:ext cx="342720" cy="199800"/>
        </a:xfrm>
        <a:prstGeom prst="rect">
          <a:avLst/>
        </a:prstGeom>
        <a:noFill/>
        <a:ln w="0">
          <a:noFill/>
        </a:ln>
      </xdr:spPr>
    </xdr:pic>
    <xdr:clientData/>
  </xdr:twoCellAnchor>
  <xdr:twoCellAnchor editAs="oneCell">
    <xdr:from>
      <xdr:col>79</xdr:col>
      <xdr:colOff>0</xdr:colOff>
      <xdr:row>148</xdr:row>
      <xdr:rowOff>0</xdr:rowOff>
    </xdr:from>
    <xdr:to>
      <xdr:col>79</xdr:col>
      <xdr:colOff>342720</xdr:colOff>
      <xdr:row>148</xdr:row>
      <xdr:rowOff>199800</xdr:rowOff>
    </xdr:to>
    <xdr:pic>
      <xdr:nvPicPr>
        <xdr:cNvPr id="1184" name="image1186.png" descr=""/>
        <xdr:cNvPicPr/>
      </xdr:nvPicPr>
      <xdr:blipFill>
        <a:blip r:embed="rId1185"/>
        <a:stretch/>
      </xdr:blipFill>
      <xdr:spPr>
        <a:xfrm>
          <a:off x="84327480" y="109623240"/>
          <a:ext cx="342720" cy="199800"/>
        </a:xfrm>
        <a:prstGeom prst="rect">
          <a:avLst/>
        </a:prstGeom>
        <a:noFill/>
        <a:ln w="0">
          <a:noFill/>
        </a:ln>
      </xdr:spPr>
    </xdr:pic>
    <xdr:clientData/>
  </xdr:twoCellAnchor>
  <xdr:twoCellAnchor editAs="oneCell">
    <xdr:from>
      <xdr:col>72</xdr:col>
      <xdr:colOff>0</xdr:colOff>
      <xdr:row>149</xdr:row>
      <xdr:rowOff>0</xdr:rowOff>
    </xdr:from>
    <xdr:to>
      <xdr:col>72</xdr:col>
      <xdr:colOff>504360</xdr:colOff>
      <xdr:row>149</xdr:row>
      <xdr:rowOff>199800</xdr:rowOff>
    </xdr:to>
    <xdr:pic>
      <xdr:nvPicPr>
        <xdr:cNvPr id="1185" name="image1222.png" descr=""/>
        <xdr:cNvPicPr/>
      </xdr:nvPicPr>
      <xdr:blipFill>
        <a:blip r:embed="rId1186"/>
        <a:stretch/>
      </xdr:blipFill>
      <xdr:spPr>
        <a:xfrm>
          <a:off x="69156720" y="109909080"/>
          <a:ext cx="504360" cy="199800"/>
        </a:xfrm>
        <a:prstGeom prst="rect">
          <a:avLst/>
        </a:prstGeom>
        <a:noFill/>
        <a:ln w="0">
          <a:noFill/>
        </a:ln>
      </xdr:spPr>
    </xdr:pic>
    <xdr:clientData/>
  </xdr:twoCellAnchor>
  <xdr:twoCellAnchor editAs="oneCell">
    <xdr:from>
      <xdr:col>73</xdr:col>
      <xdr:colOff>0</xdr:colOff>
      <xdr:row>149</xdr:row>
      <xdr:rowOff>0</xdr:rowOff>
    </xdr:from>
    <xdr:to>
      <xdr:col>73</xdr:col>
      <xdr:colOff>504360</xdr:colOff>
      <xdr:row>149</xdr:row>
      <xdr:rowOff>199800</xdr:rowOff>
    </xdr:to>
    <xdr:pic>
      <xdr:nvPicPr>
        <xdr:cNvPr id="1186" name="image1150.png" descr=""/>
        <xdr:cNvPicPr/>
      </xdr:nvPicPr>
      <xdr:blipFill>
        <a:blip r:embed="rId1187"/>
        <a:stretch/>
      </xdr:blipFill>
      <xdr:spPr>
        <a:xfrm>
          <a:off x="71323920" y="109909080"/>
          <a:ext cx="504360" cy="199800"/>
        </a:xfrm>
        <a:prstGeom prst="rect">
          <a:avLst/>
        </a:prstGeom>
        <a:noFill/>
        <a:ln w="0">
          <a:noFill/>
        </a:ln>
      </xdr:spPr>
    </xdr:pic>
    <xdr:clientData/>
  </xdr:twoCellAnchor>
  <xdr:twoCellAnchor editAs="oneCell">
    <xdr:from>
      <xdr:col>74</xdr:col>
      <xdr:colOff>0</xdr:colOff>
      <xdr:row>149</xdr:row>
      <xdr:rowOff>0</xdr:rowOff>
    </xdr:from>
    <xdr:to>
      <xdr:col>74</xdr:col>
      <xdr:colOff>504360</xdr:colOff>
      <xdr:row>149</xdr:row>
      <xdr:rowOff>199800</xdr:rowOff>
    </xdr:to>
    <xdr:pic>
      <xdr:nvPicPr>
        <xdr:cNvPr id="1187" name="image1194.png" descr=""/>
        <xdr:cNvPicPr/>
      </xdr:nvPicPr>
      <xdr:blipFill>
        <a:blip r:embed="rId1188"/>
        <a:stretch/>
      </xdr:blipFill>
      <xdr:spPr>
        <a:xfrm>
          <a:off x="73491120" y="109909080"/>
          <a:ext cx="504360" cy="199800"/>
        </a:xfrm>
        <a:prstGeom prst="rect">
          <a:avLst/>
        </a:prstGeom>
        <a:noFill/>
        <a:ln w="0">
          <a:noFill/>
        </a:ln>
      </xdr:spPr>
    </xdr:pic>
    <xdr:clientData/>
  </xdr:twoCellAnchor>
  <xdr:twoCellAnchor editAs="oneCell">
    <xdr:from>
      <xdr:col>75</xdr:col>
      <xdr:colOff>0</xdr:colOff>
      <xdr:row>149</xdr:row>
      <xdr:rowOff>0</xdr:rowOff>
    </xdr:from>
    <xdr:to>
      <xdr:col>75</xdr:col>
      <xdr:colOff>504360</xdr:colOff>
      <xdr:row>149</xdr:row>
      <xdr:rowOff>199800</xdr:rowOff>
    </xdr:to>
    <xdr:pic>
      <xdr:nvPicPr>
        <xdr:cNvPr id="1188" name="image1226.png" descr=""/>
        <xdr:cNvPicPr/>
      </xdr:nvPicPr>
      <xdr:blipFill>
        <a:blip r:embed="rId1189"/>
        <a:stretch/>
      </xdr:blipFill>
      <xdr:spPr>
        <a:xfrm>
          <a:off x="75658320" y="109909080"/>
          <a:ext cx="504360" cy="199800"/>
        </a:xfrm>
        <a:prstGeom prst="rect">
          <a:avLst/>
        </a:prstGeom>
        <a:noFill/>
        <a:ln w="0">
          <a:noFill/>
        </a:ln>
      </xdr:spPr>
    </xdr:pic>
    <xdr:clientData/>
  </xdr:twoCellAnchor>
  <xdr:twoCellAnchor editAs="oneCell">
    <xdr:from>
      <xdr:col>76</xdr:col>
      <xdr:colOff>0</xdr:colOff>
      <xdr:row>149</xdr:row>
      <xdr:rowOff>0</xdr:rowOff>
    </xdr:from>
    <xdr:to>
      <xdr:col>76</xdr:col>
      <xdr:colOff>504360</xdr:colOff>
      <xdr:row>149</xdr:row>
      <xdr:rowOff>199800</xdr:rowOff>
    </xdr:to>
    <xdr:pic>
      <xdr:nvPicPr>
        <xdr:cNvPr id="1189" name="image1164.png" descr=""/>
        <xdr:cNvPicPr/>
      </xdr:nvPicPr>
      <xdr:blipFill>
        <a:blip r:embed="rId1190"/>
        <a:stretch/>
      </xdr:blipFill>
      <xdr:spPr>
        <a:xfrm>
          <a:off x="77825520" y="109909080"/>
          <a:ext cx="504360" cy="199800"/>
        </a:xfrm>
        <a:prstGeom prst="rect">
          <a:avLst/>
        </a:prstGeom>
        <a:noFill/>
        <a:ln w="0">
          <a:noFill/>
        </a:ln>
      </xdr:spPr>
    </xdr:pic>
    <xdr:clientData/>
  </xdr:twoCellAnchor>
  <xdr:twoCellAnchor editAs="oneCell">
    <xdr:from>
      <xdr:col>77</xdr:col>
      <xdr:colOff>0</xdr:colOff>
      <xdr:row>149</xdr:row>
      <xdr:rowOff>0</xdr:rowOff>
    </xdr:from>
    <xdr:to>
      <xdr:col>77</xdr:col>
      <xdr:colOff>504360</xdr:colOff>
      <xdr:row>149</xdr:row>
      <xdr:rowOff>199800</xdr:rowOff>
    </xdr:to>
    <xdr:pic>
      <xdr:nvPicPr>
        <xdr:cNvPr id="1190" name="image1156.png" descr=""/>
        <xdr:cNvPicPr/>
      </xdr:nvPicPr>
      <xdr:blipFill>
        <a:blip r:embed="rId1191"/>
        <a:stretch/>
      </xdr:blipFill>
      <xdr:spPr>
        <a:xfrm>
          <a:off x="79992720" y="109909080"/>
          <a:ext cx="504360" cy="199800"/>
        </a:xfrm>
        <a:prstGeom prst="rect">
          <a:avLst/>
        </a:prstGeom>
        <a:noFill/>
        <a:ln w="0">
          <a:noFill/>
        </a:ln>
      </xdr:spPr>
    </xdr:pic>
    <xdr:clientData/>
  </xdr:twoCellAnchor>
  <xdr:twoCellAnchor editAs="oneCell">
    <xdr:from>
      <xdr:col>78</xdr:col>
      <xdr:colOff>0</xdr:colOff>
      <xdr:row>149</xdr:row>
      <xdr:rowOff>0</xdr:rowOff>
    </xdr:from>
    <xdr:to>
      <xdr:col>78</xdr:col>
      <xdr:colOff>504360</xdr:colOff>
      <xdr:row>149</xdr:row>
      <xdr:rowOff>199800</xdr:rowOff>
    </xdr:to>
    <xdr:pic>
      <xdr:nvPicPr>
        <xdr:cNvPr id="1191" name="image1160.png" descr=""/>
        <xdr:cNvPicPr/>
      </xdr:nvPicPr>
      <xdr:blipFill>
        <a:blip r:embed="rId1192"/>
        <a:stretch/>
      </xdr:blipFill>
      <xdr:spPr>
        <a:xfrm>
          <a:off x="82160280" y="109909080"/>
          <a:ext cx="504360" cy="199800"/>
        </a:xfrm>
        <a:prstGeom prst="rect">
          <a:avLst/>
        </a:prstGeom>
        <a:noFill/>
        <a:ln w="0">
          <a:noFill/>
        </a:ln>
      </xdr:spPr>
    </xdr:pic>
    <xdr:clientData/>
  </xdr:twoCellAnchor>
  <xdr:twoCellAnchor editAs="oneCell">
    <xdr:from>
      <xdr:col>79</xdr:col>
      <xdr:colOff>0</xdr:colOff>
      <xdr:row>149</xdr:row>
      <xdr:rowOff>0</xdr:rowOff>
    </xdr:from>
    <xdr:to>
      <xdr:col>79</xdr:col>
      <xdr:colOff>504360</xdr:colOff>
      <xdr:row>149</xdr:row>
      <xdr:rowOff>199800</xdr:rowOff>
    </xdr:to>
    <xdr:pic>
      <xdr:nvPicPr>
        <xdr:cNvPr id="1192" name="image1190.png" descr=""/>
        <xdr:cNvPicPr/>
      </xdr:nvPicPr>
      <xdr:blipFill>
        <a:blip r:embed="rId1193"/>
        <a:stretch/>
      </xdr:blipFill>
      <xdr:spPr>
        <a:xfrm>
          <a:off x="84327480" y="109909080"/>
          <a:ext cx="504360" cy="199800"/>
        </a:xfrm>
        <a:prstGeom prst="rect">
          <a:avLst/>
        </a:prstGeom>
        <a:noFill/>
        <a:ln w="0">
          <a:noFill/>
        </a:ln>
      </xdr:spPr>
    </xdr:pic>
    <xdr:clientData/>
  </xdr:twoCellAnchor>
  <xdr:twoCellAnchor editAs="oneCell">
    <xdr:from>
      <xdr:col>72</xdr:col>
      <xdr:colOff>0</xdr:colOff>
      <xdr:row>150</xdr:row>
      <xdr:rowOff>0</xdr:rowOff>
    </xdr:from>
    <xdr:to>
      <xdr:col>72</xdr:col>
      <xdr:colOff>485280</xdr:colOff>
      <xdr:row>150</xdr:row>
      <xdr:rowOff>190080</xdr:rowOff>
    </xdr:to>
    <xdr:pic>
      <xdr:nvPicPr>
        <xdr:cNvPr id="1193" name="image1215.png" descr=""/>
        <xdr:cNvPicPr/>
      </xdr:nvPicPr>
      <xdr:blipFill>
        <a:blip r:embed="rId1194"/>
        <a:stretch/>
      </xdr:blipFill>
      <xdr:spPr>
        <a:xfrm>
          <a:off x="69156720" y="110194560"/>
          <a:ext cx="485280" cy="190080"/>
        </a:xfrm>
        <a:prstGeom prst="rect">
          <a:avLst/>
        </a:prstGeom>
        <a:noFill/>
        <a:ln w="0">
          <a:noFill/>
        </a:ln>
      </xdr:spPr>
    </xdr:pic>
    <xdr:clientData/>
  </xdr:twoCellAnchor>
  <xdr:twoCellAnchor editAs="oneCell">
    <xdr:from>
      <xdr:col>73</xdr:col>
      <xdr:colOff>0</xdr:colOff>
      <xdr:row>150</xdr:row>
      <xdr:rowOff>0</xdr:rowOff>
    </xdr:from>
    <xdr:to>
      <xdr:col>73</xdr:col>
      <xdr:colOff>485280</xdr:colOff>
      <xdr:row>150</xdr:row>
      <xdr:rowOff>190080</xdr:rowOff>
    </xdr:to>
    <xdr:pic>
      <xdr:nvPicPr>
        <xdr:cNvPr id="1194" name="image1199.png" descr=""/>
        <xdr:cNvPicPr/>
      </xdr:nvPicPr>
      <xdr:blipFill>
        <a:blip r:embed="rId1195"/>
        <a:stretch/>
      </xdr:blipFill>
      <xdr:spPr>
        <a:xfrm>
          <a:off x="71323920" y="110194560"/>
          <a:ext cx="485280" cy="190080"/>
        </a:xfrm>
        <a:prstGeom prst="rect">
          <a:avLst/>
        </a:prstGeom>
        <a:noFill/>
        <a:ln w="0">
          <a:noFill/>
        </a:ln>
      </xdr:spPr>
    </xdr:pic>
    <xdr:clientData/>
  </xdr:twoCellAnchor>
  <xdr:twoCellAnchor editAs="oneCell">
    <xdr:from>
      <xdr:col>74</xdr:col>
      <xdr:colOff>0</xdr:colOff>
      <xdr:row>150</xdr:row>
      <xdr:rowOff>0</xdr:rowOff>
    </xdr:from>
    <xdr:to>
      <xdr:col>74</xdr:col>
      <xdr:colOff>485280</xdr:colOff>
      <xdr:row>150</xdr:row>
      <xdr:rowOff>190080</xdr:rowOff>
    </xdr:to>
    <xdr:pic>
      <xdr:nvPicPr>
        <xdr:cNvPr id="1195" name="image1196.png" descr=""/>
        <xdr:cNvPicPr/>
      </xdr:nvPicPr>
      <xdr:blipFill>
        <a:blip r:embed="rId1196"/>
        <a:stretch/>
      </xdr:blipFill>
      <xdr:spPr>
        <a:xfrm>
          <a:off x="73491120" y="110194560"/>
          <a:ext cx="485280" cy="190080"/>
        </a:xfrm>
        <a:prstGeom prst="rect">
          <a:avLst/>
        </a:prstGeom>
        <a:noFill/>
        <a:ln w="0">
          <a:noFill/>
        </a:ln>
      </xdr:spPr>
    </xdr:pic>
    <xdr:clientData/>
  </xdr:twoCellAnchor>
  <xdr:twoCellAnchor editAs="oneCell">
    <xdr:from>
      <xdr:col>75</xdr:col>
      <xdr:colOff>0</xdr:colOff>
      <xdr:row>150</xdr:row>
      <xdr:rowOff>0</xdr:rowOff>
    </xdr:from>
    <xdr:to>
      <xdr:col>75</xdr:col>
      <xdr:colOff>485280</xdr:colOff>
      <xdr:row>150</xdr:row>
      <xdr:rowOff>190080</xdr:rowOff>
    </xdr:to>
    <xdr:pic>
      <xdr:nvPicPr>
        <xdr:cNvPr id="1196" name="image1161.png" descr=""/>
        <xdr:cNvPicPr/>
      </xdr:nvPicPr>
      <xdr:blipFill>
        <a:blip r:embed="rId1197"/>
        <a:stretch/>
      </xdr:blipFill>
      <xdr:spPr>
        <a:xfrm>
          <a:off x="75658320" y="110194560"/>
          <a:ext cx="485280" cy="190080"/>
        </a:xfrm>
        <a:prstGeom prst="rect">
          <a:avLst/>
        </a:prstGeom>
        <a:noFill/>
        <a:ln w="0">
          <a:noFill/>
        </a:ln>
      </xdr:spPr>
    </xdr:pic>
    <xdr:clientData/>
  </xdr:twoCellAnchor>
  <xdr:twoCellAnchor editAs="oneCell">
    <xdr:from>
      <xdr:col>76</xdr:col>
      <xdr:colOff>0</xdr:colOff>
      <xdr:row>150</xdr:row>
      <xdr:rowOff>0</xdr:rowOff>
    </xdr:from>
    <xdr:to>
      <xdr:col>76</xdr:col>
      <xdr:colOff>485280</xdr:colOff>
      <xdr:row>150</xdr:row>
      <xdr:rowOff>190080</xdr:rowOff>
    </xdr:to>
    <xdr:pic>
      <xdr:nvPicPr>
        <xdr:cNvPr id="1197" name="image1197.png" descr=""/>
        <xdr:cNvPicPr/>
      </xdr:nvPicPr>
      <xdr:blipFill>
        <a:blip r:embed="rId1198"/>
        <a:stretch/>
      </xdr:blipFill>
      <xdr:spPr>
        <a:xfrm>
          <a:off x="77825520" y="110194560"/>
          <a:ext cx="485280" cy="190080"/>
        </a:xfrm>
        <a:prstGeom prst="rect">
          <a:avLst/>
        </a:prstGeom>
        <a:noFill/>
        <a:ln w="0">
          <a:noFill/>
        </a:ln>
      </xdr:spPr>
    </xdr:pic>
    <xdr:clientData/>
  </xdr:twoCellAnchor>
  <xdr:twoCellAnchor editAs="oneCell">
    <xdr:from>
      <xdr:col>77</xdr:col>
      <xdr:colOff>0</xdr:colOff>
      <xdr:row>150</xdr:row>
      <xdr:rowOff>0</xdr:rowOff>
    </xdr:from>
    <xdr:to>
      <xdr:col>77</xdr:col>
      <xdr:colOff>485280</xdr:colOff>
      <xdr:row>150</xdr:row>
      <xdr:rowOff>190080</xdr:rowOff>
    </xdr:to>
    <xdr:pic>
      <xdr:nvPicPr>
        <xdr:cNvPr id="1198" name="image1168.png" descr=""/>
        <xdr:cNvPicPr/>
      </xdr:nvPicPr>
      <xdr:blipFill>
        <a:blip r:embed="rId1199"/>
        <a:stretch/>
      </xdr:blipFill>
      <xdr:spPr>
        <a:xfrm>
          <a:off x="79992720" y="110194560"/>
          <a:ext cx="485280" cy="190080"/>
        </a:xfrm>
        <a:prstGeom prst="rect">
          <a:avLst/>
        </a:prstGeom>
        <a:noFill/>
        <a:ln w="0">
          <a:noFill/>
        </a:ln>
      </xdr:spPr>
    </xdr:pic>
    <xdr:clientData/>
  </xdr:twoCellAnchor>
  <xdr:twoCellAnchor editAs="oneCell">
    <xdr:from>
      <xdr:col>78</xdr:col>
      <xdr:colOff>0</xdr:colOff>
      <xdr:row>150</xdr:row>
      <xdr:rowOff>0</xdr:rowOff>
    </xdr:from>
    <xdr:to>
      <xdr:col>78</xdr:col>
      <xdr:colOff>485280</xdr:colOff>
      <xdr:row>150</xdr:row>
      <xdr:rowOff>190080</xdr:rowOff>
    </xdr:to>
    <xdr:pic>
      <xdr:nvPicPr>
        <xdr:cNvPr id="1199" name="image1163.png" descr=""/>
        <xdr:cNvPicPr/>
      </xdr:nvPicPr>
      <xdr:blipFill>
        <a:blip r:embed="rId1200"/>
        <a:stretch/>
      </xdr:blipFill>
      <xdr:spPr>
        <a:xfrm>
          <a:off x="82160280" y="110194560"/>
          <a:ext cx="485280" cy="190080"/>
        </a:xfrm>
        <a:prstGeom prst="rect">
          <a:avLst/>
        </a:prstGeom>
        <a:noFill/>
        <a:ln w="0">
          <a:noFill/>
        </a:ln>
      </xdr:spPr>
    </xdr:pic>
    <xdr:clientData/>
  </xdr:twoCellAnchor>
  <xdr:twoCellAnchor editAs="oneCell">
    <xdr:from>
      <xdr:col>79</xdr:col>
      <xdr:colOff>0</xdr:colOff>
      <xdr:row>150</xdr:row>
      <xdr:rowOff>0</xdr:rowOff>
    </xdr:from>
    <xdr:to>
      <xdr:col>79</xdr:col>
      <xdr:colOff>485280</xdr:colOff>
      <xdr:row>150</xdr:row>
      <xdr:rowOff>190080</xdr:rowOff>
    </xdr:to>
    <xdr:pic>
      <xdr:nvPicPr>
        <xdr:cNvPr id="1200" name="image1211.png" descr=""/>
        <xdr:cNvPicPr/>
      </xdr:nvPicPr>
      <xdr:blipFill>
        <a:blip r:embed="rId1201"/>
        <a:stretch/>
      </xdr:blipFill>
      <xdr:spPr>
        <a:xfrm>
          <a:off x="84327480" y="110194560"/>
          <a:ext cx="485280" cy="190080"/>
        </a:xfrm>
        <a:prstGeom prst="rect">
          <a:avLst/>
        </a:prstGeom>
        <a:noFill/>
        <a:ln w="0">
          <a:noFill/>
        </a:ln>
      </xdr:spPr>
    </xdr:pic>
    <xdr:clientData/>
  </xdr:twoCellAnchor>
  <xdr:twoCellAnchor editAs="oneCell">
    <xdr:from>
      <xdr:col>72</xdr:col>
      <xdr:colOff>0</xdr:colOff>
      <xdr:row>151</xdr:row>
      <xdr:rowOff>0</xdr:rowOff>
    </xdr:from>
    <xdr:to>
      <xdr:col>72</xdr:col>
      <xdr:colOff>466200</xdr:colOff>
      <xdr:row>151</xdr:row>
      <xdr:rowOff>199800</xdr:rowOff>
    </xdr:to>
    <xdr:pic>
      <xdr:nvPicPr>
        <xdr:cNvPr id="1201" name="image1217.png" descr=""/>
        <xdr:cNvPicPr/>
      </xdr:nvPicPr>
      <xdr:blipFill>
        <a:blip r:embed="rId1202"/>
        <a:stretch/>
      </xdr:blipFill>
      <xdr:spPr>
        <a:xfrm>
          <a:off x="69156720" y="110480400"/>
          <a:ext cx="466200" cy="199800"/>
        </a:xfrm>
        <a:prstGeom prst="rect">
          <a:avLst/>
        </a:prstGeom>
        <a:noFill/>
        <a:ln w="0">
          <a:noFill/>
        </a:ln>
      </xdr:spPr>
    </xdr:pic>
    <xdr:clientData/>
  </xdr:twoCellAnchor>
  <xdr:twoCellAnchor editAs="oneCell">
    <xdr:from>
      <xdr:col>73</xdr:col>
      <xdr:colOff>0</xdr:colOff>
      <xdr:row>151</xdr:row>
      <xdr:rowOff>0</xdr:rowOff>
    </xdr:from>
    <xdr:to>
      <xdr:col>73</xdr:col>
      <xdr:colOff>466200</xdr:colOff>
      <xdr:row>151</xdr:row>
      <xdr:rowOff>199800</xdr:rowOff>
    </xdr:to>
    <xdr:pic>
      <xdr:nvPicPr>
        <xdr:cNvPr id="1202" name="image1162.png" descr=""/>
        <xdr:cNvPicPr/>
      </xdr:nvPicPr>
      <xdr:blipFill>
        <a:blip r:embed="rId1203"/>
        <a:stretch/>
      </xdr:blipFill>
      <xdr:spPr>
        <a:xfrm>
          <a:off x="71323920" y="110480400"/>
          <a:ext cx="466200" cy="199800"/>
        </a:xfrm>
        <a:prstGeom prst="rect">
          <a:avLst/>
        </a:prstGeom>
        <a:noFill/>
        <a:ln w="0">
          <a:noFill/>
        </a:ln>
      </xdr:spPr>
    </xdr:pic>
    <xdr:clientData/>
  </xdr:twoCellAnchor>
  <xdr:twoCellAnchor editAs="oneCell">
    <xdr:from>
      <xdr:col>74</xdr:col>
      <xdr:colOff>0</xdr:colOff>
      <xdr:row>151</xdr:row>
      <xdr:rowOff>0</xdr:rowOff>
    </xdr:from>
    <xdr:to>
      <xdr:col>74</xdr:col>
      <xdr:colOff>466200</xdr:colOff>
      <xdr:row>151</xdr:row>
      <xdr:rowOff>199800</xdr:rowOff>
    </xdr:to>
    <xdr:pic>
      <xdr:nvPicPr>
        <xdr:cNvPr id="1203" name="image1204.png" descr=""/>
        <xdr:cNvPicPr/>
      </xdr:nvPicPr>
      <xdr:blipFill>
        <a:blip r:embed="rId1204"/>
        <a:stretch/>
      </xdr:blipFill>
      <xdr:spPr>
        <a:xfrm>
          <a:off x="73491120" y="110480400"/>
          <a:ext cx="466200" cy="199800"/>
        </a:xfrm>
        <a:prstGeom prst="rect">
          <a:avLst/>
        </a:prstGeom>
        <a:noFill/>
        <a:ln w="0">
          <a:noFill/>
        </a:ln>
      </xdr:spPr>
    </xdr:pic>
    <xdr:clientData/>
  </xdr:twoCellAnchor>
  <xdr:twoCellAnchor editAs="oneCell">
    <xdr:from>
      <xdr:col>75</xdr:col>
      <xdr:colOff>0</xdr:colOff>
      <xdr:row>151</xdr:row>
      <xdr:rowOff>0</xdr:rowOff>
    </xdr:from>
    <xdr:to>
      <xdr:col>75</xdr:col>
      <xdr:colOff>466200</xdr:colOff>
      <xdr:row>151</xdr:row>
      <xdr:rowOff>199800</xdr:rowOff>
    </xdr:to>
    <xdr:pic>
      <xdr:nvPicPr>
        <xdr:cNvPr id="1204" name="image1167.png" descr=""/>
        <xdr:cNvPicPr/>
      </xdr:nvPicPr>
      <xdr:blipFill>
        <a:blip r:embed="rId1205"/>
        <a:stretch/>
      </xdr:blipFill>
      <xdr:spPr>
        <a:xfrm>
          <a:off x="75658320" y="110480400"/>
          <a:ext cx="466200" cy="199800"/>
        </a:xfrm>
        <a:prstGeom prst="rect">
          <a:avLst/>
        </a:prstGeom>
        <a:noFill/>
        <a:ln w="0">
          <a:noFill/>
        </a:ln>
      </xdr:spPr>
    </xdr:pic>
    <xdr:clientData/>
  </xdr:twoCellAnchor>
  <xdr:twoCellAnchor editAs="oneCell">
    <xdr:from>
      <xdr:col>76</xdr:col>
      <xdr:colOff>0</xdr:colOff>
      <xdr:row>151</xdr:row>
      <xdr:rowOff>0</xdr:rowOff>
    </xdr:from>
    <xdr:to>
      <xdr:col>76</xdr:col>
      <xdr:colOff>466200</xdr:colOff>
      <xdr:row>151</xdr:row>
      <xdr:rowOff>199800</xdr:rowOff>
    </xdr:to>
    <xdr:pic>
      <xdr:nvPicPr>
        <xdr:cNvPr id="1205" name="image1200.png" descr=""/>
        <xdr:cNvPicPr/>
      </xdr:nvPicPr>
      <xdr:blipFill>
        <a:blip r:embed="rId1206"/>
        <a:stretch/>
      </xdr:blipFill>
      <xdr:spPr>
        <a:xfrm>
          <a:off x="77825520" y="110480400"/>
          <a:ext cx="466200" cy="199800"/>
        </a:xfrm>
        <a:prstGeom prst="rect">
          <a:avLst/>
        </a:prstGeom>
        <a:noFill/>
        <a:ln w="0">
          <a:noFill/>
        </a:ln>
      </xdr:spPr>
    </xdr:pic>
    <xdr:clientData/>
  </xdr:twoCellAnchor>
  <xdr:twoCellAnchor editAs="oneCell">
    <xdr:from>
      <xdr:col>77</xdr:col>
      <xdr:colOff>0</xdr:colOff>
      <xdr:row>151</xdr:row>
      <xdr:rowOff>0</xdr:rowOff>
    </xdr:from>
    <xdr:to>
      <xdr:col>77</xdr:col>
      <xdr:colOff>466200</xdr:colOff>
      <xdr:row>151</xdr:row>
      <xdr:rowOff>199800</xdr:rowOff>
    </xdr:to>
    <xdr:pic>
      <xdr:nvPicPr>
        <xdr:cNvPr id="1206" name="image1173.png" descr=""/>
        <xdr:cNvPicPr/>
      </xdr:nvPicPr>
      <xdr:blipFill>
        <a:blip r:embed="rId1207"/>
        <a:stretch/>
      </xdr:blipFill>
      <xdr:spPr>
        <a:xfrm>
          <a:off x="79992720" y="110480400"/>
          <a:ext cx="466200" cy="199800"/>
        </a:xfrm>
        <a:prstGeom prst="rect">
          <a:avLst/>
        </a:prstGeom>
        <a:noFill/>
        <a:ln w="0">
          <a:noFill/>
        </a:ln>
      </xdr:spPr>
    </xdr:pic>
    <xdr:clientData/>
  </xdr:twoCellAnchor>
  <xdr:twoCellAnchor editAs="oneCell">
    <xdr:from>
      <xdr:col>78</xdr:col>
      <xdr:colOff>0</xdr:colOff>
      <xdr:row>151</xdr:row>
      <xdr:rowOff>0</xdr:rowOff>
    </xdr:from>
    <xdr:to>
      <xdr:col>78</xdr:col>
      <xdr:colOff>466200</xdr:colOff>
      <xdr:row>151</xdr:row>
      <xdr:rowOff>199800</xdr:rowOff>
    </xdr:to>
    <xdr:pic>
      <xdr:nvPicPr>
        <xdr:cNvPr id="1207" name="image1224.png" descr=""/>
        <xdr:cNvPicPr/>
      </xdr:nvPicPr>
      <xdr:blipFill>
        <a:blip r:embed="rId1208"/>
        <a:stretch/>
      </xdr:blipFill>
      <xdr:spPr>
        <a:xfrm>
          <a:off x="82160280" y="110480400"/>
          <a:ext cx="466200" cy="199800"/>
        </a:xfrm>
        <a:prstGeom prst="rect">
          <a:avLst/>
        </a:prstGeom>
        <a:noFill/>
        <a:ln w="0">
          <a:noFill/>
        </a:ln>
      </xdr:spPr>
    </xdr:pic>
    <xdr:clientData/>
  </xdr:twoCellAnchor>
  <xdr:twoCellAnchor editAs="oneCell">
    <xdr:from>
      <xdr:col>79</xdr:col>
      <xdr:colOff>0</xdr:colOff>
      <xdr:row>151</xdr:row>
      <xdr:rowOff>0</xdr:rowOff>
    </xdr:from>
    <xdr:to>
      <xdr:col>79</xdr:col>
      <xdr:colOff>466200</xdr:colOff>
      <xdr:row>151</xdr:row>
      <xdr:rowOff>199800</xdr:rowOff>
    </xdr:to>
    <xdr:pic>
      <xdr:nvPicPr>
        <xdr:cNvPr id="1208" name="image1214.png" descr=""/>
        <xdr:cNvPicPr/>
      </xdr:nvPicPr>
      <xdr:blipFill>
        <a:blip r:embed="rId1209"/>
        <a:stretch/>
      </xdr:blipFill>
      <xdr:spPr>
        <a:xfrm>
          <a:off x="84327480" y="110480400"/>
          <a:ext cx="466200" cy="199800"/>
        </a:xfrm>
        <a:prstGeom prst="rect">
          <a:avLst/>
        </a:prstGeom>
        <a:noFill/>
        <a:ln w="0">
          <a:noFill/>
        </a:ln>
      </xdr:spPr>
    </xdr:pic>
    <xdr:clientData/>
  </xdr:twoCellAnchor>
  <xdr:twoCellAnchor editAs="oneCell">
    <xdr:from>
      <xdr:col>72</xdr:col>
      <xdr:colOff>0</xdr:colOff>
      <xdr:row>152</xdr:row>
      <xdr:rowOff>0</xdr:rowOff>
    </xdr:from>
    <xdr:to>
      <xdr:col>72</xdr:col>
      <xdr:colOff>390240</xdr:colOff>
      <xdr:row>152</xdr:row>
      <xdr:rowOff>199800</xdr:rowOff>
    </xdr:to>
    <xdr:pic>
      <xdr:nvPicPr>
        <xdr:cNvPr id="1209" name="image1208.png" descr=""/>
        <xdr:cNvPicPr/>
      </xdr:nvPicPr>
      <xdr:blipFill>
        <a:blip r:embed="rId1210"/>
        <a:stretch/>
      </xdr:blipFill>
      <xdr:spPr>
        <a:xfrm>
          <a:off x="69156720" y="110766240"/>
          <a:ext cx="390240" cy="199800"/>
        </a:xfrm>
        <a:prstGeom prst="rect">
          <a:avLst/>
        </a:prstGeom>
        <a:noFill/>
        <a:ln w="0">
          <a:noFill/>
        </a:ln>
      </xdr:spPr>
    </xdr:pic>
    <xdr:clientData/>
  </xdr:twoCellAnchor>
  <xdr:twoCellAnchor editAs="oneCell">
    <xdr:from>
      <xdr:col>73</xdr:col>
      <xdr:colOff>0</xdr:colOff>
      <xdr:row>152</xdr:row>
      <xdr:rowOff>0</xdr:rowOff>
    </xdr:from>
    <xdr:to>
      <xdr:col>73</xdr:col>
      <xdr:colOff>390240</xdr:colOff>
      <xdr:row>152</xdr:row>
      <xdr:rowOff>199800</xdr:rowOff>
    </xdr:to>
    <xdr:pic>
      <xdr:nvPicPr>
        <xdr:cNvPr id="1210" name="image1228.png" descr=""/>
        <xdr:cNvPicPr/>
      </xdr:nvPicPr>
      <xdr:blipFill>
        <a:blip r:embed="rId1211"/>
        <a:stretch/>
      </xdr:blipFill>
      <xdr:spPr>
        <a:xfrm>
          <a:off x="71323920" y="110766240"/>
          <a:ext cx="390240" cy="199800"/>
        </a:xfrm>
        <a:prstGeom prst="rect">
          <a:avLst/>
        </a:prstGeom>
        <a:noFill/>
        <a:ln w="0">
          <a:noFill/>
        </a:ln>
      </xdr:spPr>
    </xdr:pic>
    <xdr:clientData/>
  </xdr:twoCellAnchor>
  <xdr:twoCellAnchor editAs="oneCell">
    <xdr:from>
      <xdr:col>74</xdr:col>
      <xdr:colOff>0</xdr:colOff>
      <xdr:row>152</xdr:row>
      <xdr:rowOff>0</xdr:rowOff>
    </xdr:from>
    <xdr:to>
      <xdr:col>74</xdr:col>
      <xdr:colOff>390240</xdr:colOff>
      <xdr:row>152</xdr:row>
      <xdr:rowOff>199800</xdr:rowOff>
    </xdr:to>
    <xdr:pic>
      <xdr:nvPicPr>
        <xdr:cNvPr id="1211" name="image1177.png" descr=""/>
        <xdr:cNvPicPr/>
      </xdr:nvPicPr>
      <xdr:blipFill>
        <a:blip r:embed="rId1212"/>
        <a:stretch/>
      </xdr:blipFill>
      <xdr:spPr>
        <a:xfrm>
          <a:off x="73491120" y="110766240"/>
          <a:ext cx="390240" cy="199800"/>
        </a:xfrm>
        <a:prstGeom prst="rect">
          <a:avLst/>
        </a:prstGeom>
        <a:noFill/>
        <a:ln w="0">
          <a:noFill/>
        </a:ln>
      </xdr:spPr>
    </xdr:pic>
    <xdr:clientData/>
  </xdr:twoCellAnchor>
  <xdr:twoCellAnchor editAs="oneCell">
    <xdr:from>
      <xdr:col>75</xdr:col>
      <xdr:colOff>0</xdr:colOff>
      <xdr:row>152</xdr:row>
      <xdr:rowOff>0</xdr:rowOff>
    </xdr:from>
    <xdr:to>
      <xdr:col>75</xdr:col>
      <xdr:colOff>390240</xdr:colOff>
      <xdr:row>152</xdr:row>
      <xdr:rowOff>199800</xdr:rowOff>
    </xdr:to>
    <xdr:pic>
      <xdr:nvPicPr>
        <xdr:cNvPr id="1212" name="image1202.png" descr=""/>
        <xdr:cNvPicPr/>
      </xdr:nvPicPr>
      <xdr:blipFill>
        <a:blip r:embed="rId1213"/>
        <a:stretch/>
      </xdr:blipFill>
      <xdr:spPr>
        <a:xfrm>
          <a:off x="75658320" y="110766240"/>
          <a:ext cx="390240" cy="199800"/>
        </a:xfrm>
        <a:prstGeom prst="rect">
          <a:avLst/>
        </a:prstGeom>
        <a:noFill/>
        <a:ln w="0">
          <a:noFill/>
        </a:ln>
      </xdr:spPr>
    </xdr:pic>
    <xdr:clientData/>
  </xdr:twoCellAnchor>
  <xdr:twoCellAnchor editAs="oneCell">
    <xdr:from>
      <xdr:col>76</xdr:col>
      <xdr:colOff>0</xdr:colOff>
      <xdr:row>152</xdr:row>
      <xdr:rowOff>0</xdr:rowOff>
    </xdr:from>
    <xdr:to>
      <xdr:col>76</xdr:col>
      <xdr:colOff>390240</xdr:colOff>
      <xdr:row>152</xdr:row>
      <xdr:rowOff>199800</xdr:rowOff>
    </xdr:to>
    <xdr:pic>
      <xdr:nvPicPr>
        <xdr:cNvPr id="1213" name="image1203.png" descr=""/>
        <xdr:cNvPicPr/>
      </xdr:nvPicPr>
      <xdr:blipFill>
        <a:blip r:embed="rId1214"/>
        <a:stretch/>
      </xdr:blipFill>
      <xdr:spPr>
        <a:xfrm>
          <a:off x="77825520" y="110766240"/>
          <a:ext cx="390240" cy="199800"/>
        </a:xfrm>
        <a:prstGeom prst="rect">
          <a:avLst/>
        </a:prstGeom>
        <a:noFill/>
        <a:ln w="0">
          <a:noFill/>
        </a:ln>
      </xdr:spPr>
    </xdr:pic>
    <xdr:clientData/>
  </xdr:twoCellAnchor>
  <xdr:twoCellAnchor editAs="oneCell">
    <xdr:from>
      <xdr:col>77</xdr:col>
      <xdr:colOff>0</xdr:colOff>
      <xdr:row>152</xdr:row>
      <xdr:rowOff>0</xdr:rowOff>
    </xdr:from>
    <xdr:to>
      <xdr:col>77</xdr:col>
      <xdr:colOff>390240</xdr:colOff>
      <xdr:row>152</xdr:row>
      <xdr:rowOff>199800</xdr:rowOff>
    </xdr:to>
    <xdr:pic>
      <xdr:nvPicPr>
        <xdr:cNvPr id="1214" name="image1213.png" descr=""/>
        <xdr:cNvPicPr/>
      </xdr:nvPicPr>
      <xdr:blipFill>
        <a:blip r:embed="rId1215"/>
        <a:stretch/>
      </xdr:blipFill>
      <xdr:spPr>
        <a:xfrm>
          <a:off x="79992720" y="110766240"/>
          <a:ext cx="390240" cy="199800"/>
        </a:xfrm>
        <a:prstGeom prst="rect">
          <a:avLst/>
        </a:prstGeom>
        <a:noFill/>
        <a:ln w="0">
          <a:noFill/>
        </a:ln>
      </xdr:spPr>
    </xdr:pic>
    <xdr:clientData/>
  </xdr:twoCellAnchor>
  <xdr:twoCellAnchor editAs="oneCell">
    <xdr:from>
      <xdr:col>78</xdr:col>
      <xdr:colOff>0</xdr:colOff>
      <xdr:row>152</xdr:row>
      <xdr:rowOff>0</xdr:rowOff>
    </xdr:from>
    <xdr:to>
      <xdr:col>78</xdr:col>
      <xdr:colOff>390240</xdr:colOff>
      <xdr:row>152</xdr:row>
      <xdr:rowOff>199800</xdr:rowOff>
    </xdr:to>
    <xdr:pic>
      <xdr:nvPicPr>
        <xdr:cNvPr id="1215" name="image1206.png" descr=""/>
        <xdr:cNvPicPr/>
      </xdr:nvPicPr>
      <xdr:blipFill>
        <a:blip r:embed="rId1216"/>
        <a:stretch/>
      </xdr:blipFill>
      <xdr:spPr>
        <a:xfrm>
          <a:off x="82160280" y="110766240"/>
          <a:ext cx="390240" cy="199800"/>
        </a:xfrm>
        <a:prstGeom prst="rect">
          <a:avLst/>
        </a:prstGeom>
        <a:noFill/>
        <a:ln w="0">
          <a:noFill/>
        </a:ln>
      </xdr:spPr>
    </xdr:pic>
    <xdr:clientData/>
  </xdr:twoCellAnchor>
  <xdr:twoCellAnchor editAs="oneCell">
    <xdr:from>
      <xdr:col>79</xdr:col>
      <xdr:colOff>0</xdr:colOff>
      <xdr:row>152</xdr:row>
      <xdr:rowOff>0</xdr:rowOff>
    </xdr:from>
    <xdr:to>
      <xdr:col>79</xdr:col>
      <xdr:colOff>390240</xdr:colOff>
      <xdr:row>152</xdr:row>
      <xdr:rowOff>199800</xdr:rowOff>
    </xdr:to>
    <xdr:pic>
      <xdr:nvPicPr>
        <xdr:cNvPr id="1216" name="image1178.png" descr=""/>
        <xdr:cNvPicPr/>
      </xdr:nvPicPr>
      <xdr:blipFill>
        <a:blip r:embed="rId1217"/>
        <a:stretch/>
      </xdr:blipFill>
      <xdr:spPr>
        <a:xfrm>
          <a:off x="84327480" y="110766240"/>
          <a:ext cx="390240" cy="199800"/>
        </a:xfrm>
        <a:prstGeom prst="rect">
          <a:avLst/>
        </a:prstGeom>
        <a:noFill/>
        <a:ln w="0">
          <a:noFill/>
        </a:ln>
      </xdr:spPr>
    </xdr:pic>
    <xdr:clientData/>
  </xdr:twoCellAnchor>
  <xdr:twoCellAnchor editAs="oneCell">
    <xdr:from>
      <xdr:col>72</xdr:col>
      <xdr:colOff>0</xdr:colOff>
      <xdr:row>153</xdr:row>
      <xdr:rowOff>0</xdr:rowOff>
    </xdr:from>
    <xdr:to>
      <xdr:col>72</xdr:col>
      <xdr:colOff>342720</xdr:colOff>
      <xdr:row>153</xdr:row>
      <xdr:rowOff>199800</xdr:rowOff>
    </xdr:to>
    <xdr:pic>
      <xdr:nvPicPr>
        <xdr:cNvPr id="1217" name="image1207.png" descr=""/>
        <xdr:cNvPicPr/>
      </xdr:nvPicPr>
      <xdr:blipFill>
        <a:blip r:embed="rId1218"/>
        <a:stretch/>
      </xdr:blipFill>
      <xdr:spPr>
        <a:xfrm>
          <a:off x="69156720" y="111052080"/>
          <a:ext cx="342720" cy="199800"/>
        </a:xfrm>
        <a:prstGeom prst="rect">
          <a:avLst/>
        </a:prstGeom>
        <a:noFill/>
        <a:ln w="0">
          <a:noFill/>
        </a:ln>
      </xdr:spPr>
    </xdr:pic>
    <xdr:clientData/>
  </xdr:twoCellAnchor>
  <xdr:twoCellAnchor editAs="oneCell">
    <xdr:from>
      <xdr:col>73</xdr:col>
      <xdr:colOff>0</xdr:colOff>
      <xdr:row>153</xdr:row>
      <xdr:rowOff>0</xdr:rowOff>
    </xdr:from>
    <xdr:to>
      <xdr:col>73</xdr:col>
      <xdr:colOff>342720</xdr:colOff>
      <xdr:row>153</xdr:row>
      <xdr:rowOff>199800</xdr:rowOff>
    </xdr:to>
    <xdr:pic>
      <xdr:nvPicPr>
        <xdr:cNvPr id="1218" name="image1201.png" descr=""/>
        <xdr:cNvPicPr/>
      </xdr:nvPicPr>
      <xdr:blipFill>
        <a:blip r:embed="rId1219"/>
        <a:stretch/>
      </xdr:blipFill>
      <xdr:spPr>
        <a:xfrm>
          <a:off x="71323920" y="111052080"/>
          <a:ext cx="342720" cy="199800"/>
        </a:xfrm>
        <a:prstGeom prst="rect">
          <a:avLst/>
        </a:prstGeom>
        <a:noFill/>
        <a:ln w="0">
          <a:noFill/>
        </a:ln>
      </xdr:spPr>
    </xdr:pic>
    <xdr:clientData/>
  </xdr:twoCellAnchor>
  <xdr:twoCellAnchor editAs="oneCell">
    <xdr:from>
      <xdr:col>74</xdr:col>
      <xdr:colOff>0</xdr:colOff>
      <xdr:row>153</xdr:row>
      <xdr:rowOff>0</xdr:rowOff>
    </xdr:from>
    <xdr:to>
      <xdr:col>74</xdr:col>
      <xdr:colOff>342720</xdr:colOff>
      <xdr:row>153</xdr:row>
      <xdr:rowOff>199800</xdr:rowOff>
    </xdr:to>
    <xdr:pic>
      <xdr:nvPicPr>
        <xdr:cNvPr id="1219" name="image1220.png" descr=""/>
        <xdr:cNvPicPr/>
      </xdr:nvPicPr>
      <xdr:blipFill>
        <a:blip r:embed="rId1220"/>
        <a:stretch/>
      </xdr:blipFill>
      <xdr:spPr>
        <a:xfrm>
          <a:off x="73491120" y="111052080"/>
          <a:ext cx="342720" cy="199800"/>
        </a:xfrm>
        <a:prstGeom prst="rect">
          <a:avLst/>
        </a:prstGeom>
        <a:noFill/>
        <a:ln w="0">
          <a:noFill/>
        </a:ln>
      </xdr:spPr>
    </xdr:pic>
    <xdr:clientData/>
  </xdr:twoCellAnchor>
  <xdr:twoCellAnchor editAs="oneCell">
    <xdr:from>
      <xdr:col>75</xdr:col>
      <xdr:colOff>0</xdr:colOff>
      <xdr:row>153</xdr:row>
      <xdr:rowOff>0</xdr:rowOff>
    </xdr:from>
    <xdr:to>
      <xdr:col>75</xdr:col>
      <xdr:colOff>342720</xdr:colOff>
      <xdr:row>153</xdr:row>
      <xdr:rowOff>199800</xdr:rowOff>
    </xdr:to>
    <xdr:pic>
      <xdr:nvPicPr>
        <xdr:cNvPr id="1220" name="image1225.png" descr=""/>
        <xdr:cNvPicPr/>
      </xdr:nvPicPr>
      <xdr:blipFill>
        <a:blip r:embed="rId1221"/>
        <a:stretch/>
      </xdr:blipFill>
      <xdr:spPr>
        <a:xfrm>
          <a:off x="75658320" y="111052080"/>
          <a:ext cx="342720" cy="199800"/>
        </a:xfrm>
        <a:prstGeom prst="rect">
          <a:avLst/>
        </a:prstGeom>
        <a:noFill/>
        <a:ln w="0">
          <a:noFill/>
        </a:ln>
      </xdr:spPr>
    </xdr:pic>
    <xdr:clientData/>
  </xdr:twoCellAnchor>
  <xdr:twoCellAnchor editAs="oneCell">
    <xdr:from>
      <xdr:col>76</xdr:col>
      <xdr:colOff>0</xdr:colOff>
      <xdr:row>153</xdr:row>
      <xdr:rowOff>0</xdr:rowOff>
    </xdr:from>
    <xdr:to>
      <xdr:col>76</xdr:col>
      <xdr:colOff>342720</xdr:colOff>
      <xdr:row>153</xdr:row>
      <xdr:rowOff>199800</xdr:rowOff>
    </xdr:to>
    <xdr:pic>
      <xdr:nvPicPr>
        <xdr:cNvPr id="1221" name="image1210.png" descr=""/>
        <xdr:cNvPicPr/>
      </xdr:nvPicPr>
      <xdr:blipFill>
        <a:blip r:embed="rId1222"/>
        <a:stretch/>
      </xdr:blipFill>
      <xdr:spPr>
        <a:xfrm>
          <a:off x="77825520" y="111052080"/>
          <a:ext cx="342720" cy="199800"/>
        </a:xfrm>
        <a:prstGeom prst="rect">
          <a:avLst/>
        </a:prstGeom>
        <a:noFill/>
        <a:ln w="0">
          <a:noFill/>
        </a:ln>
      </xdr:spPr>
    </xdr:pic>
    <xdr:clientData/>
  </xdr:twoCellAnchor>
  <xdr:twoCellAnchor editAs="oneCell">
    <xdr:from>
      <xdr:col>77</xdr:col>
      <xdr:colOff>0</xdr:colOff>
      <xdr:row>153</xdr:row>
      <xdr:rowOff>0</xdr:rowOff>
    </xdr:from>
    <xdr:to>
      <xdr:col>77</xdr:col>
      <xdr:colOff>342720</xdr:colOff>
      <xdr:row>153</xdr:row>
      <xdr:rowOff>199800</xdr:rowOff>
    </xdr:to>
    <xdr:pic>
      <xdr:nvPicPr>
        <xdr:cNvPr id="1222" name="image1179.png" descr=""/>
        <xdr:cNvPicPr/>
      </xdr:nvPicPr>
      <xdr:blipFill>
        <a:blip r:embed="rId1223"/>
        <a:stretch/>
      </xdr:blipFill>
      <xdr:spPr>
        <a:xfrm>
          <a:off x="79992720" y="111052080"/>
          <a:ext cx="342720" cy="199800"/>
        </a:xfrm>
        <a:prstGeom prst="rect">
          <a:avLst/>
        </a:prstGeom>
        <a:noFill/>
        <a:ln w="0">
          <a:noFill/>
        </a:ln>
      </xdr:spPr>
    </xdr:pic>
    <xdr:clientData/>
  </xdr:twoCellAnchor>
  <xdr:twoCellAnchor editAs="oneCell">
    <xdr:from>
      <xdr:col>78</xdr:col>
      <xdr:colOff>0</xdr:colOff>
      <xdr:row>153</xdr:row>
      <xdr:rowOff>0</xdr:rowOff>
    </xdr:from>
    <xdr:to>
      <xdr:col>78</xdr:col>
      <xdr:colOff>342720</xdr:colOff>
      <xdr:row>153</xdr:row>
      <xdr:rowOff>199800</xdr:rowOff>
    </xdr:to>
    <xdr:pic>
      <xdr:nvPicPr>
        <xdr:cNvPr id="1223" name="image1229.png" descr=""/>
        <xdr:cNvPicPr/>
      </xdr:nvPicPr>
      <xdr:blipFill>
        <a:blip r:embed="rId1224"/>
        <a:stretch/>
      </xdr:blipFill>
      <xdr:spPr>
        <a:xfrm>
          <a:off x="82160280" y="111052080"/>
          <a:ext cx="342720" cy="199800"/>
        </a:xfrm>
        <a:prstGeom prst="rect">
          <a:avLst/>
        </a:prstGeom>
        <a:noFill/>
        <a:ln w="0">
          <a:noFill/>
        </a:ln>
      </xdr:spPr>
    </xdr:pic>
    <xdr:clientData/>
  </xdr:twoCellAnchor>
  <xdr:twoCellAnchor editAs="oneCell">
    <xdr:from>
      <xdr:col>79</xdr:col>
      <xdr:colOff>0</xdr:colOff>
      <xdr:row>153</xdr:row>
      <xdr:rowOff>0</xdr:rowOff>
    </xdr:from>
    <xdr:to>
      <xdr:col>79</xdr:col>
      <xdr:colOff>342720</xdr:colOff>
      <xdr:row>153</xdr:row>
      <xdr:rowOff>199800</xdr:rowOff>
    </xdr:to>
    <xdr:pic>
      <xdr:nvPicPr>
        <xdr:cNvPr id="1224" name="image1218.png" descr=""/>
        <xdr:cNvPicPr/>
      </xdr:nvPicPr>
      <xdr:blipFill>
        <a:blip r:embed="rId1225"/>
        <a:stretch/>
      </xdr:blipFill>
      <xdr:spPr>
        <a:xfrm>
          <a:off x="84327480" y="111052080"/>
          <a:ext cx="342720" cy="199800"/>
        </a:xfrm>
        <a:prstGeom prst="rect">
          <a:avLst/>
        </a:prstGeom>
        <a:noFill/>
        <a:ln w="0">
          <a:noFill/>
        </a:ln>
      </xdr:spPr>
    </xdr:pic>
    <xdr:clientData/>
  </xdr:twoCellAnchor>
  <xdr:twoCellAnchor editAs="oneCell">
    <xdr:from>
      <xdr:col>72</xdr:col>
      <xdr:colOff>0</xdr:colOff>
      <xdr:row>154</xdr:row>
      <xdr:rowOff>0</xdr:rowOff>
    </xdr:from>
    <xdr:to>
      <xdr:col>72</xdr:col>
      <xdr:colOff>1971360</xdr:colOff>
      <xdr:row>154</xdr:row>
      <xdr:rowOff>1437840</xdr:rowOff>
    </xdr:to>
    <xdr:pic>
      <xdr:nvPicPr>
        <xdr:cNvPr id="1225" name="image1227.jpg" descr=""/>
        <xdr:cNvPicPr/>
      </xdr:nvPicPr>
      <xdr:blipFill>
        <a:blip r:embed="rId1226"/>
        <a:stretch/>
      </xdr:blipFill>
      <xdr:spPr>
        <a:xfrm>
          <a:off x="69156720" y="111337560"/>
          <a:ext cx="1971360" cy="1437840"/>
        </a:xfrm>
        <a:prstGeom prst="rect">
          <a:avLst/>
        </a:prstGeom>
        <a:noFill/>
        <a:ln w="0">
          <a:noFill/>
        </a:ln>
      </xdr:spPr>
    </xdr:pic>
    <xdr:clientData/>
  </xdr:twoCellAnchor>
  <xdr:twoCellAnchor editAs="oneCell">
    <xdr:from>
      <xdr:col>72</xdr:col>
      <xdr:colOff>0</xdr:colOff>
      <xdr:row>155</xdr:row>
      <xdr:rowOff>0</xdr:rowOff>
    </xdr:from>
    <xdr:to>
      <xdr:col>73</xdr:col>
      <xdr:colOff>175680</xdr:colOff>
      <xdr:row>155</xdr:row>
      <xdr:rowOff>1123560</xdr:rowOff>
    </xdr:to>
    <xdr:pic>
      <xdr:nvPicPr>
        <xdr:cNvPr id="1226" name="image1180.png" descr=""/>
        <xdr:cNvPicPr/>
      </xdr:nvPicPr>
      <xdr:blipFill>
        <a:blip r:embed="rId1227"/>
        <a:stretch/>
      </xdr:blipFill>
      <xdr:spPr>
        <a:xfrm>
          <a:off x="69156720" y="112776120"/>
          <a:ext cx="2342880" cy="1123560"/>
        </a:xfrm>
        <a:prstGeom prst="rect">
          <a:avLst/>
        </a:prstGeom>
        <a:noFill/>
        <a:ln w="0">
          <a:noFill/>
        </a:ln>
      </xdr:spPr>
    </xdr:pic>
    <xdr:clientData/>
  </xdr:twoCellAnchor>
  <xdr:twoCellAnchor editAs="oneCell">
    <xdr:from>
      <xdr:col>72</xdr:col>
      <xdr:colOff>0</xdr:colOff>
      <xdr:row>156</xdr:row>
      <xdr:rowOff>0</xdr:rowOff>
    </xdr:from>
    <xdr:to>
      <xdr:col>73</xdr:col>
      <xdr:colOff>175680</xdr:colOff>
      <xdr:row>156</xdr:row>
      <xdr:rowOff>1028520</xdr:rowOff>
    </xdr:to>
    <xdr:pic>
      <xdr:nvPicPr>
        <xdr:cNvPr id="1227" name="image1209.png" descr=""/>
        <xdr:cNvPicPr/>
      </xdr:nvPicPr>
      <xdr:blipFill>
        <a:blip r:embed="rId1228"/>
        <a:stretch/>
      </xdr:blipFill>
      <xdr:spPr>
        <a:xfrm>
          <a:off x="69156720" y="114185880"/>
          <a:ext cx="2342880" cy="1028520"/>
        </a:xfrm>
        <a:prstGeom prst="rect">
          <a:avLst/>
        </a:prstGeom>
        <a:noFill/>
        <a:ln w="0">
          <a:noFill/>
        </a:ln>
      </xdr:spPr>
    </xdr:pic>
    <xdr:clientData/>
  </xdr:twoCellAnchor>
  <xdr:twoCellAnchor editAs="oneCell">
    <xdr:from>
      <xdr:col>72</xdr:col>
      <xdr:colOff>0</xdr:colOff>
      <xdr:row>157</xdr:row>
      <xdr:rowOff>0</xdr:rowOff>
    </xdr:from>
    <xdr:to>
      <xdr:col>73</xdr:col>
      <xdr:colOff>175680</xdr:colOff>
      <xdr:row>157</xdr:row>
      <xdr:rowOff>1304640</xdr:rowOff>
    </xdr:to>
    <xdr:pic>
      <xdr:nvPicPr>
        <xdr:cNvPr id="1228" name="image1198.png" descr=""/>
        <xdr:cNvPicPr/>
      </xdr:nvPicPr>
      <xdr:blipFill>
        <a:blip r:embed="rId1229"/>
        <a:stretch/>
      </xdr:blipFill>
      <xdr:spPr>
        <a:xfrm>
          <a:off x="69156720" y="115328880"/>
          <a:ext cx="2342880" cy="1304640"/>
        </a:xfrm>
        <a:prstGeom prst="rect">
          <a:avLst/>
        </a:prstGeom>
        <a:noFill/>
        <a:ln w="0">
          <a:noFill/>
        </a:ln>
      </xdr:spPr>
    </xdr:pic>
    <xdr:clientData/>
  </xdr:twoCellAnchor>
  <xdr:twoCellAnchor editAs="oneCell">
    <xdr:from>
      <xdr:col>72</xdr:col>
      <xdr:colOff>0</xdr:colOff>
      <xdr:row>158</xdr:row>
      <xdr:rowOff>0</xdr:rowOff>
    </xdr:from>
    <xdr:to>
      <xdr:col>72</xdr:col>
      <xdr:colOff>352080</xdr:colOff>
      <xdr:row>158</xdr:row>
      <xdr:rowOff>199800</xdr:rowOff>
    </xdr:to>
    <xdr:pic>
      <xdr:nvPicPr>
        <xdr:cNvPr id="1229" name="image489.png 1" descr=""/>
        <xdr:cNvPicPr/>
      </xdr:nvPicPr>
      <xdr:blipFill>
        <a:blip r:embed="rId1230"/>
        <a:stretch/>
      </xdr:blipFill>
      <xdr:spPr>
        <a:xfrm>
          <a:off x="69156720" y="116652600"/>
          <a:ext cx="352080" cy="199800"/>
        </a:xfrm>
        <a:prstGeom prst="rect">
          <a:avLst/>
        </a:prstGeom>
        <a:noFill/>
        <a:ln w="0">
          <a:noFill/>
        </a:ln>
      </xdr:spPr>
    </xdr:pic>
    <xdr:clientData/>
  </xdr:twoCellAnchor>
  <xdr:twoCellAnchor editAs="oneCell">
    <xdr:from>
      <xdr:col>73</xdr:col>
      <xdr:colOff>0</xdr:colOff>
      <xdr:row>158</xdr:row>
      <xdr:rowOff>0</xdr:rowOff>
    </xdr:from>
    <xdr:to>
      <xdr:col>73</xdr:col>
      <xdr:colOff>352080</xdr:colOff>
      <xdr:row>158</xdr:row>
      <xdr:rowOff>199800</xdr:rowOff>
    </xdr:to>
    <xdr:pic>
      <xdr:nvPicPr>
        <xdr:cNvPr id="1230" name="image446.png 1" descr=""/>
        <xdr:cNvPicPr/>
      </xdr:nvPicPr>
      <xdr:blipFill>
        <a:blip r:embed="rId1231"/>
        <a:stretch/>
      </xdr:blipFill>
      <xdr:spPr>
        <a:xfrm>
          <a:off x="71323920" y="116652600"/>
          <a:ext cx="352080" cy="199800"/>
        </a:xfrm>
        <a:prstGeom prst="rect">
          <a:avLst/>
        </a:prstGeom>
        <a:noFill/>
        <a:ln w="0">
          <a:noFill/>
        </a:ln>
      </xdr:spPr>
    </xdr:pic>
    <xdr:clientData/>
  </xdr:twoCellAnchor>
  <xdr:twoCellAnchor editAs="oneCell">
    <xdr:from>
      <xdr:col>74</xdr:col>
      <xdr:colOff>0</xdr:colOff>
      <xdr:row>158</xdr:row>
      <xdr:rowOff>0</xdr:rowOff>
    </xdr:from>
    <xdr:to>
      <xdr:col>74</xdr:col>
      <xdr:colOff>352080</xdr:colOff>
      <xdr:row>158</xdr:row>
      <xdr:rowOff>199800</xdr:rowOff>
    </xdr:to>
    <xdr:pic>
      <xdr:nvPicPr>
        <xdr:cNvPr id="1231" name="image438.png 1" descr=""/>
        <xdr:cNvPicPr/>
      </xdr:nvPicPr>
      <xdr:blipFill>
        <a:blip r:embed="rId1232"/>
        <a:stretch/>
      </xdr:blipFill>
      <xdr:spPr>
        <a:xfrm>
          <a:off x="73491120" y="116652600"/>
          <a:ext cx="352080" cy="199800"/>
        </a:xfrm>
        <a:prstGeom prst="rect">
          <a:avLst/>
        </a:prstGeom>
        <a:noFill/>
        <a:ln w="0">
          <a:noFill/>
        </a:ln>
      </xdr:spPr>
    </xdr:pic>
    <xdr:clientData/>
  </xdr:twoCellAnchor>
  <xdr:twoCellAnchor editAs="oneCell">
    <xdr:from>
      <xdr:col>75</xdr:col>
      <xdr:colOff>0</xdr:colOff>
      <xdr:row>158</xdr:row>
      <xdr:rowOff>0</xdr:rowOff>
    </xdr:from>
    <xdr:to>
      <xdr:col>75</xdr:col>
      <xdr:colOff>352080</xdr:colOff>
      <xdr:row>158</xdr:row>
      <xdr:rowOff>199800</xdr:rowOff>
    </xdr:to>
    <xdr:pic>
      <xdr:nvPicPr>
        <xdr:cNvPr id="1232" name="image493.png 1" descr=""/>
        <xdr:cNvPicPr/>
      </xdr:nvPicPr>
      <xdr:blipFill>
        <a:blip r:embed="rId1233"/>
        <a:stretch/>
      </xdr:blipFill>
      <xdr:spPr>
        <a:xfrm>
          <a:off x="75658320" y="116652600"/>
          <a:ext cx="352080" cy="199800"/>
        </a:xfrm>
        <a:prstGeom prst="rect">
          <a:avLst/>
        </a:prstGeom>
        <a:noFill/>
        <a:ln w="0">
          <a:noFill/>
        </a:ln>
      </xdr:spPr>
    </xdr:pic>
    <xdr:clientData/>
  </xdr:twoCellAnchor>
  <xdr:twoCellAnchor editAs="oneCell">
    <xdr:from>
      <xdr:col>76</xdr:col>
      <xdr:colOff>0</xdr:colOff>
      <xdr:row>158</xdr:row>
      <xdr:rowOff>0</xdr:rowOff>
    </xdr:from>
    <xdr:to>
      <xdr:col>76</xdr:col>
      <xdr:colOff>352080</xdr:colOff>
      <xdr:row>158</xdr:row>
      <xdr:rowOff>199800</xdr:rowOff>
    </xdr:to>
    <xdr:pic>
      <xdr:nvPicPr>
        <xdr:cNvPr id="1233" name="image437.png 1" descr=""/>
        <xdr:cNvPicPr/>
      </xdr:nvPicPr>
      <xdr:blipFill>
        <a:blip r:embed="rId1234"/>
        <a:stretch/>
      </xdr:blipFill>
      <xdr:spPr>
        <a:xfrm>
          <a:off x="77825520" y="116652600"/>
          <a:ext cx="352080" cy="199800"/>
        </a:xfrm>
        <a:prstGeom prst="rect">
          <a:avLst/>
        </a:prstGeom>
        <a:noFill/>
        <a:ln w="0">
          <a:noFill/>
        </a:ln>
      </xdr:spPr>
    </xdr:pic>
    <xdr:clientData/>
  </xdr:twoCellAnchor>
  <xdr:twoCellAnchor editAs="oneCell">
    <xdr:from>
      <xdr:col>77</xdr:col>
      <xdr:colOff>0</xdr:colOff>
      <xdr:row>158</xdr:row>
      <xdr:rowOff>0</xdr:rowOff>
    </xdr:from>
    <xdr:to>
      <xdr:col>77</xdr:col>
      <xdr:colOff>352080</xdr:colOff>
      <xdr:row>158</xdr:row>
      <xdr:rowOff>199800</xdr:rowOff>
    </xdr:to>
    <xdr:pic>
      <xdr:nvPicPr>
        <xdr:cNvPr id="1234" name="image497.png 1" descr=""/>
        <xdr:cNvPicPr/>
      </xdr:nvPicPr>
      <xdr:blipFill>
        <a:blip r:embed="rId1235"/>
        <a:stretch/>
      </xdr:blipFill>
      <xdr:spPr>
        <a:xfrm>
          <a:off x="79992720" y="116652600"/>
          <a:ext cx="352080" cy="199800"/>
        </a:xfrm>
        <a:prstGeom prst="rect">
          <a:avLst/>
        </a:prstGeom>
        <a:noFill/>
        <a:ln w="0">
          <a:noFill/>
        </a:ln>
      </xdr:spPr>
    </xdr:pic>
    <xdr:clientData/>
  </xdr:twoCellAnchor>
  <xdr:twoCellAnchor editAs="oneCell">
    <xdr:from>
      <xdr:col>78</xdr:col>
      <xdr:colOff>0</xdr:colOff>
      <xdr:row>158</xdr:row>
      <xdr:rowOff>0</xdr:rowOff>
    </xdr:from>
    <xdr:to>
      <xdr:col>78</xdr:col>
      <xdr:colOff>352080</xdr:colOff>
      <xdr:row>158</xdr:row>
      <xdr:rowOff>199800</xdr:rowOff>
    </xdr:to>
    <xdr:pic>
      <xdr:nvPicPr>
        <xdr:cNvPr id="1235" name="image442.png 1" descr=""/>
        <xdr:cNvPicPr/>
      </xdr:nvPicPr>
      <xdr:blipFill>
        <a:blip r:embed="rId1236"/>
        <a:stretch/>
      </xdr:blipFill>
      <xdr:spPr>
        <a:xfrm>
          <a:off x="82160280" y="116652600"/>
          <a:ext cx="352080" cy="199800"/>
        </a:xfrm>
        <a:prstGeom prst="rect">
          <a:avLst/>
        </a:prstGeom>
        <a:noFill/>
        <a:ln w="0">
          <a:noFill/>
        </a:ln>
      </xdr:spPr>
    </xdr:pic>
    <xdr:clientData/>
  </xdr:twoCellAnchor>
  <xdr:twoCellAnchor editAs="oneCell">
    <xdr:from>
      <xdr:col>79</xdr:col>
      <xdr:colOff>0</xdr:colOff>
      <xdr:row>158</xdr:row>
      <xdr:rowOff>0</xdr:rowOff>
    </xdr:from>
    <xdr:to>
      <xdr:col>79</xdr:col>
      <xdr:colOff>352080</xdr:colOff>
      <xdr:row>158</xdr:row>
      <xdr:rowOff>199800</xdr:rowOff>
    </xdr:to>
    <xdr:pic>
      <xdr:nvPicPr>
        <xdr:cNvPr id="1236" name="image541.png 1" descr=""/>
        <xdr:cNvPicPr/>
      </xdr:nvPicPr>
      <xdr:blipFill>
        <a:blip r:embed="rId1237"/>
        <a:stretch/>
      </xdr:blipFill>
      <xdr:spPr>
        <a:xfrm>
          <a:off x="84327480" y="116652600"/>
          <a:ext cx="352080" cy="199800"/>
        </a:xfrm>
        <a:prstGeom prst="rect">
          <a:avLst/>
        </a:prstGeom>
        <a:noFill/>
        <a:ln w="0">
          <a:noFill/>
        </a:ln>
      </xdr:spPr>
    </xdr:pic>
    <xdr:clientData/>
  </xdr:twoCellAnchor>
</xdr:wsDr>
</file>

<file path=xl/tables/table1.xml><?xml version="1.0" encoding="utf-8"?>
<table xmlns="http://schemas.openxmlformats.org/spreadsheetml/2006/main" id="1" name="ALMIGHTY" displayName="ALMIGHTY" ref="A309:F409" headerRowCount="1" totalsRowCount="0" totalsRowShown="0">
  <tableColumns count="6">
    <tableColumn id="1" name="Level"/>
    <tableColumn id="2" name="Health"/>
    <tableColumn id="3" name="Armor"/>
    <tableColumn id="4" name="React"/>
    <tableColumn id="5" name="Perception"/>
    <tableColumn id="6" name="To Hit"/>
  </tableColumns>
</table>
</file>

<file path=xl/tables/table2.xml><?xml version="1.0" encoding="utf-8"?>
<table xmlns="http://schemas.openxmlformats.org/spreadsheetml/2006/main" id="2" name="Armaments" displayName="Armaments" ref="A1:P159" headerRowCount="1" totalsRowCount="0" totalsRowShown="0">
  <tableColumns count="16">
    <tableColumn id="1" name="1"/>
    <tableColumn id="2" name="Damage 2"/>
    <tableColumn id="3" name="Damage Type 3"/>
    <tableColumn id="4" name="Effect 4"/>
    <tableColumn id="5" name="Hit 5"/>
    <tableColumn id="6" name="Defense 6"/>
    <tableColumn id="7" name="Armor 7"/>
    <tableColumn id="8" name="To Hit Increase 8"/>
    <tableColumn id="9" name="Range 9"/>
    <tableColumn id="10" name="Reaction 10"/>
    <tableColumn id="11" name="Speed 11"/>
    <tableColumn id="12" name="Weight"/>
    <tableColumn id="13" name="Active/Passive"/>
    <tableColumn id="14" name="Shields"/>
    <tableColumn id="15" name="Ranged/Melee"/>
    <tableColumn id="16" name="Heat"/>
  </tableColumns>
</table>
</file>

<file path=xl/tables/table3.xml><?xml version="1.0" encoding="utf-8"?>
<table xmlns="http://schemas.openxmlformats.org/spreadsheetml/2006/main" id="3" name="Feats" displayName="Feats" ref="A1:B9" headerRowCount="1" totalsRowCount="0" totalsRowShown="0">
  <tableColumns count="2">
    <tableColumn id="1" name="Column 1"/>
    <tableColumn id="2" name="Column 2"/>
  </tableColumns>
</table>
</file>

<file path=xl/tables/table4.xml><?xml version="1.0" encoding="utf-8"?>
<table xmlns="http://schemas.openxmlformats.org/spreadsheetml/2006/main" id="4" name="FIGHTER" displayName="FIGHTER" ref="A104:F204" headerRowCount="1" totalsRowCount="0" totalsRowShown="0">
  <tableColumns count="6">
    <tableColumn id="1" name="Level"/>
    <tableColumn id="2" name="Health"/>
    <tableColumn id="3" name="Armor"/>
    <tableColumn id="4" name="React"/>
    <tableColumn id="5" name="Perception"/>
    <tableColumn id="6" name="To Hit"/>
  </tableColumns>
</table>
</file>

<file path=xl/tables/table5.xml><?xml version="1.0" encoding="utf-8"?>
<table xmlns="http://schemas.openxmlformats.org/spreadsheetml/2006/main" id="5" name="SCOUT" displayName="SCOUT" ref="A207:F307" headerRowCount="1" totalsRowCount="0" totalsRowShown="0">
  <tableColumns count="6">
    <tableColumn id="1" name="Level"/>
    <tableColumn id="2" name="Health"/>
    <tableColumn id="3" name="Armor"/>
    <tableColumn id="4" name="React"/>
    <tableColumn id="5" name="Perception"/>
    <tableColumn id="6" name="To Hit"/>
  </tableColumns>
</table>
</file>

<file path=xl/tables/table6.xml><?xml version="1.0" encoding="utf-8"?>
<table xmlns="http://schemas.openxmlformats.org/spreadsheetml/2006/main" id="6" name="Skills" displayName="Skills" ref="A1:O184" headerRowCount="1" totalsRowCount="0" totalsRowShown="0">
  <tableColumns count="15">
    <tableColumn id="1" name="Skills 1"/>
    <tableColumn id="2" name="Descriptions 2"/>
    <tableColumn id="3" name="Levels 3"/>
    <tableColumn id="4" name="If in Zoid Size 4"/>
    <tableColumn id="5" name="All Stats 5"/>
    <tableColumn id="6" name="Armor 6"/>
    <tableColumn id="7" name="To Hit Increase 7"/>
    <tableColumn id="8" name="Speed 8"/>
    <tableColumn id="9" name="Range 9"/>
    <tableColumn id="10" name="Reaction 10"/>
    <tableColumn id="11" name="Damage Bonus 11"/>
    <tableColumn id="12" name="Shield Increase 12"/>
    <tableColumn id="13" name="Equiped Defense 13"/>
    <tableColumn id="14" name="Damage Type 14"/>
    <tableColumn id="15" name="Zoids base Defense 15"/>
  </tableColumns>
</table>
</file>

<file path=xl/tables/table7.xml><?xml version="1.0" encoding="utf-8"?>
<table xmlns="http://schemas.openxmlformats.org/spreadsheetml/2006/main" id="7" name="TANK" displayName="TANK" ref="A1:F101" headerRowCount="1" totalsRowCount="0" totalsRowShown="0">
  <tableColumns count="6">
    <tableColumn id="1" name="Level"/>
    <tableColumn id="2" name="Health"/>
    <tableColumn id="3" name="Armor"/>
    <tableColumn id="4" name="React"/>
    <tableColumn id="5" name="Perception"/>
    <tableColumn id="6" name="To Hit"/>
  </tableColumns>
</table>
</file>

<file path=xl/tables/table8.xml><?xml version="1.0" encoding="utf-8"?>
<table xmlns="http://schemas.openxmlformats.org/spreadsheetml/2006/main" id="8" name="Zoid_DB" displayName="Zoid_DB" ref="A1:CK163" headerRowCount="1" totalsRowCount="0" totalsRowShown="0">
  <tableColumns count="89">
    <tableColumn id="1" name="Name 1"/>
    <tableColumn id="2" name="Base Zoid 2"/>
    <tableColumn id="3" name="Type 3"/>
    <tableColumn id="4" name="Size 4"/>
    <tableColumn id="5" name="Level Required 5"/>
    <tableColumn id="6" name="Health 6"/>
    <tableColumn id="7" name="Armor 7"/>
    <tableColumn id="8" name="Defense 8"/>
    <tableColumn id="9" name="Speed 9"/>
    <tableColumn id="10" name="Reaction 10"/>
    <tableColumn id="11" name="Range 11"/>
    <tableColumn id="12" name="Carry Capacity 12"/>
    <tableColumn id="13" name="Weapon 1 13"/>
    <tableColumn id="14" name="Effect 2 14"/>
    <tableColumn id="15" name="Damage 1 15"/>
    <tableColumn id="16" name="Type 1 16"/>
    <tableColumn id="17" name="To Hit 1  17"/>
    <tableColumn id="18" name="Active/Passive3 18"/>
    <tableColumn id="19" name="Weapon 2 19"/>
    <tableColumn id="20" name="Effect 3 20"/>
    <tableColumn id="21" name="Damage 2  21"/>
    <tableColumn id="22" name="Type 2 22"/>
    <tableColumn id="23" name="To Hit 2  23"/>
    <tableColumn id="24" name="Shield Health 24"/>
    <tableColumn id="25" name="Speed Increase 25"/>
    <tableColumn id="26" name="to Hit increase 26"/>
    <tableColumn id="27" name="Reaction increase 2 27"/>
    <tableColumn id="28" name="Range increase 28"/>
    <tableColumn id="29" name="Active/Passive 29"/>
    <tableColumn id="30" name="Weapon 3 30"/>
    <tableColumn id="31" name="Effect 4 31"/>
    <tableColumn id="32" name="Damage 3 32"/>
    <tableColumn id="33" name="Type 3 33"/>
    <tableColumn id="34" name="To Hit 3 34"/>
    <tableColumn id="35" name="Shield Health 2 35"/>
    <tableColumn id="36" name="Speed increase 2 36"/>
    <tableColumn id="37" name="To Hit increase 2 37"/>
    <tableColumn id="38" name="Reaction Increase 38"/>
    <tableColumn id="39" name="Increase Range 39"/>
    <tableColumn id="40" name="Active/Passive 2 40"/>
    <tableColumn id="41" name="Weapon 4 41"/>
    <tableColumn id="42" name="Effect 5 42"/>
    <tableColumn id="43" name="Damage 4 43"/>
    <tableColumn id="44" name="Type 4 44"/>
    <tableColumn id="45" name="To Hit 4 45"/>
    <tableColumn id="46" name="Re-Equip Slot Type 1 46"/>
    <tableColumn id="47" name="Removable Equipment 47"/>
    <tableColumn id="48" name="Effect 6 48"/>
    <tableColumn id="49" name="Damage 5 49"/>
    <tableColumn id="50" name="Damage Type 50"/>
    <tableColumn id="51" name="To Hit 5 51"/>
    <tableColumn id="52" name="Weight 52"/>
    <tableColumn id="53" name="Re-Equip Slot Type 2 53"/>
    <tableColumn id="54" name="Removable Equipment 2 54"/>
    <tableColumn id="55" name="Damage 6 55"/>
    <tableColumn id="56" name="Effect 7 56"/>
    <tableColumn id="57" name="To Hit 6 57"/>
    <tableColumn id="58" name="Type 5 58"/>
    <tableColumn id="59" name="Weight 2 59"/>
    <tableColumn id="60" name="Re-Equip Slot Type 3 60"/>
    <tableColumn id="61" name="Removable Equipment 3 61"/>
    <tableColumn id="62" name="Damage 7 62"/>
    <tableColumn id="63" name="To Hit 7 63"/>
    <tableColumn id="64" name="Weight 3 64"/>
    <tableColumn id="65" name="Re-Equip Slot Type 4 65"/>
    <tableColumn id="66" name="Removable Equipment 4 66"/>
    <tableColumn id="67" name="Damage 8 67"/>
    <tableColumn id="68" name="To Hit 8 68"/>
    <tableColumn id="69" name="Effect 69"/>
    <tableColumn id="70" name="Weight 4. 70"/>
    <tableColumn id="71" name="Defense increase for solo shield  71"/>
    <tableColumn id="72" name="On/off 72"/>
    <tableColumn id="73" name="Zoid Picture Base"/>
    <tableColumn id="74" name="Zoid Picture Red"/>
    <tableColumn id="75" name="Zoid Green 47"/>
    <tableColumn id="76" name="Zoid Blue 48"/>
    <tableColumn id="77" name="Zoid White 49"/>
    <tableColumn id="78" name="Zoid Black 50"/>
    <tableColumn id="79" name="Zoid Purple 51"/>
    <tableColumn id="80" name="Zoid Brown 52"/>
    <tableColumn id="81" name="First attack gif"/>
    <tableColumn id="82" name="Second attack gif"/>
    <tableColumn id="83" name="Third attack gif"/>
    <tableColumn id="84" name="Fourth attack gif"/>
    <tableColumn id="85" name="Weapon 1 Heat"/>
    <tableColumn id="86" name="Weapon 2 Heat"/>
    <tableColumn id="87" name="Weapon 3 Heat"/>
    <tableColumn id="88" name="Weapon 4 Heat"/>
    <tableColumn id="89" name="Column 83"/>
  </tableColumns>
</table>
</file>

<file path=xl/tables/table9.xml><?xml version="1.0" encoding="utf-8"?>
<table xmlns="http://schemas.openxmlformats.org/spreadsheetml/2006/main" id="9" name="Zoid_Gifs" displayName="Zoid_Gifs" ref="A1:F175" headerRowCount="1" totalsRowCount="0" totalsRowShown="0">
  <tableColumns count="6">
    <tableColumn id="1" name="Zoid Name"/>
    <tableColumn id="2" name="Weapon 1"/>
    <tableColumn id="3" name="Weapon  2"/>
    <tableColumn id="4" name="Weapon 3"/>
    <tableColumn id="5" name="Weapon 4"/>
    <tableColumn id="6" name="Column 6"/>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4.xml"/><Relationship Id="rId3" Type="http://schemas.openxmlformats.org/officeDocument/2006/relationships/table" Target="../tables/table5.xml"/><Relationship Id="rId4"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hyperlink" Target="https://drive.google.com/file/d/1QrN6lz-o5Xx2XJOgrZTd3B-jem0QrbCz/view?usp=share_link" TargetMode="External"/><Relationship Id="rId2" Type="http://schemas.openxmlformats.org/officeDocument/2006/relationships/drawing" Target="../drawings/drawing1.xml"/><Relationship Id="rId3" Type="http://schemas.openxmlformats.org/officeDocument/2006/relationships/table" Target="../tables/table8.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hyperlink" Target="https://drive.google.com/file/d/1QrN6lz-o5Xx2XJOgrZTd3B-jem0QrbCz/view?usp=share_link" TargetMode="External"/><Relationship Id="rId2" Type="http://schemas.openxmlformats.org/officeDocument/2006/relationships/hyperlink" Target="https://drive.google.com/uc?export=download&amp;id=13c24a5tDeEg-ObhsFlmvy-h1VN51NjSv/view?usp=share_link" TargetMode="External"/><Relationship Id="rId3" Type="http://schemas.openxmlformats.org/officeDocument/2006/relationships/hyperlink" Target="https://drive.google.com/uc?export=download&amp;id=1tvOAxEw91h9hxzNDV8JR0VG1AJqVDkg1/view?usp=share_link" TargetMode="External"/><Relationship Id="rId4" Type="http://schemas.openxmlformats.org/officeDocument/2006/relationships/hyperlink" Target="https://drive.google.com/file/d/1k-TU45pqMtSH5ygfl7uhTfuf2hNukZff/view?usp=drivesdk" TargetMode="External"/><Relationship Id="rId5" Type="http://schemas.openxmlformats.org/officeDocument/2006/relationships/hyperlink" Target="https://drive.google.com/file/d/1SvBDxgk8ay1U47Mw-sPVqoUpi2m3Qahc/view?usp=drivesdk" TargetMode="External"/><Relationship Id="rId6" Type="http://schemas.openxmlformats.org/officeDocument/2006/relationships/hyperlink" Target="https://drive.google.com/file/d/1lW8MTdiQhEp5LitMhNnkbz6oXNEArdMW/view?usp=drivesdk" TargetMode="External"/><Relationship Id="rId7" Type="http://schemas.openxmlformats.org/officeDocument/2006/relationships/hyperlink" Target="https://drive.google.com/file/d/1TppAGrn2xfcwXCgAFq0IRUJ8XFqR1-f2/view?usp=drivesdk" TargetMode="External"/><Relationship Id="rId8" Type="http://schemas.openxmlformats.org/officeDocument/2006/relationships/hyperlink" Target="https://drive.google.com/file/d/1wFcuLUdGNkUj6jMfnixDV6RMyoaHMtca/view?usp=drivesdk" TargetMode="External"/><Relationship Id="rId9" Type="http://schemas.openxmlformats.org/officeDocument/2006/relationships/hyperlink" Target="https://drive.google.com/file/d/1DZKF-SDMY1WPKQP0QztF6N4Uh17KDND0/view?usp=drivesdk" TargetMode="External"/><Relationship Id="rId10" Type="http://schemas.openxmlformats.org/officeDocument/2006/relationships/hyperlink" Target="https://drive.google.com/file/d/1oKAe5ka2ADpyjwKBipbR-t8rNZaXQC7h/view?usp=drivesdk" TargetMode="External"/><Relationship Id="rId11" Type="http://schemas.openxmlformats.org/officeDocument/2006/relationships/hyperlink" Target="https://drive.google.com/file/d/1tcHgaUjAbU-2U5TrJHyhvjNfZ492sdlq/view?usp=drivesdk" TargetMode="External"/><Relationship Id="rId12" Type="http://schemas.openxmlformats.org/officeDocument/2006/relationships/hyperlink" Target="https://drive.google.com/file/d/1uxFPh0xQbXifYLJbPUpAAeVVcTj-pwKm/view?usp=drivesdk" TargetMode="External"/><Relationship Id="rId13" Type="http://schemas.openxmlformats.org/officeDocument/2006/relationships/hyperlink" Target="https://drive.google.com/file/d/1uioRgNFGcWec2mvrJNMlhZlJTh27LSWL/view?usp=drivesdk" TargetMode="External"/><Relationship Id="rId14" Type="http://schemas.openxmlformats.org/officeDocument/2006/relationships/hyperlink" Target="https://drive.google.com/file/d/1S0SRdd1nLOML7XGHLOodwLTBiHi4gDbT/view?usp=drivesdk" TargetMode="External"/><Relationship Id="rId15" Type="http://schemas.openxmlformats.org/officeDocument/2006/relationships/hyperlink" Target="https://drive.google.com/file/d/19ilYTc29augEbKfqmzBtYZARKXV6hkWl/view?usp=drivesdk" TargetMode="External"/><Relationship Id="rId16" Type="http://schemas.openxmlformats.org/officeDocument/2006/relationships/hyperlink" Target="https://drive.google.com/file/d/1sdlBHGKRTuvS1-YEcnwWYYoiQo3HuwM6/view?usp=drivesdk" TargetMode="External"/><Relationship Id="rId17" Type="http://schemas.openxmlformats.org/officeDocument/2006/relationships/hyperlink" Target="https://drive.google.com/file/d/1ox12N7dm5dUhS1_SmLrf1KANseuukvhW/view?usp=drivesdk" TargetMode="External"/><Relationship Id="rId18" Type="http://schemas.openxmlformats.org/officeDocument/2006/relationships/hyperlink" Target="https://drive.google.com/file/d/17jdYVIarwwF0d8q3tEyWQpAgAkvytZ_a/view?usp=drivesdk" TargetMode="External"/><Relationship Id="rId19" Type="http://schemas.openxmlformats.org/officeDocument/2006/relationships/hyperlink" Target="https://drive.google.com/file/d/1hA97sEweXhraCvBuE2J3dICEEXVl30XU/view?usp=drivesdk" TargetMode="External"/><Relationship Id="rId20" Type="http://schemas.openxmlformats.org/officeDocument/2006/relationships/hyperlink" Target="https://drive.google.com/file/d/1jEp2zXb_YzPLdOKuGec7FhQdBVl7laSU/view?usp=drivesdk" TargetMode="External"/><Relationship Id="rId21" Type="http://schemas.openxmlformats.org/officeDocument/2006/relationships/hyperlink" Target="https://drive.google.com/file/d/1O1cVYbN5lQ8m4xhTvgDKb0BcAzEkAW7R/view?usp=drivesdk" TargetMode="External"/><Relationship Id="rId22" Type="http://schemas.openxmlformats.org/officeDocument/2006/relationships/hyperlink" Target="https://drive.google.com/file/d/1n-zh1qT-S-nDbYcomILOdsFBvc2CPboI/view?usp=drivesdk" TargetMode="External"/><Relationship Id="rId23" Type="http://schemas.openxmlformats.org/officeDocument/2006/relationships/hyperlink" Target="https://drive.google.com/file/d/1cuau5jsQxdH3LtOOSbSVF8fXjjANj64Y/view?usp=drivesdk" TargetMode="External"/><Relationship Id="rId24" Type="http://schemas.openxmlformats.org/officeDocument/2006/relationships/hyperlink" Target="https://drive.google.com/file/d/1VZkiG9Arb0JF6dULx9VQfd77m07ifO_m/view?usp=drivesdk" TargetMode="External"/><Relationship Id="rId25" Type="http://schemas.openxmlformats.org/officeDocument/2006/relationships/hyperlink" Target="https://drive.google.com/file/d/1_5E9T0CvYsY8tijxg3a_Gmzhsn8F1s0A/view?usp=drivesdk" TargetMode="External"/><Relationship Id="rId26" Type="http://schemas.openxmlformats.org/officeDocument/2006/relationships/hyperlink" Target="https://drive.google.com/file/d/1je_3Rr2-yuJmbDOkj_uXXd_7B7a4cH_4/view?usp=drivesdk" TargetMode="External"/><Relationship Id="rId27" Type="http://schemas.openxmlformats.org/officeDocument/2006/relationships/hyperlink" Target="https://drive.google.com/file/d/1XZOBiT5JlZzXHlh97xfSt8rPHUBbR-VP/view?usp=drivesdk" TargetMode="External"/><Relationship Id="rId28" Type="http://schemas.openxmlformats.org/officeDocument/2006/relationships/hyperlink" Target="https://drive.google.com/file/d/1thGqmGr8AZUiEZRXo6gtDGlOQ4du-pKT/view?usp=drivesdk" TargetMode="External"/><Relationship Id="rId29" Type="http://schemas.openxmlformats.org/officeDocument/2006/relationships/hyperlink" Target="https://drive.google.com/file/d/1dNYTrlbQf5KRi81hX8f5dTVztiXO224x/view?usp=drivesdk" TargetMode="External"/><Relationship Id="rId30" Type="http://schemas.openxmlformats.org/officeDocument/2006/relationships/hyperlink" Target="https://drive.google.com/file/d/1nnNkctkioZEIAGXPC-fn4x5GaPST0XAc/view?usp=drivesdk" TargetMode="External"/><Relationship Id="rId31" Type="http://schemas.openxmlformats.org/officeDocument/2006/relationships/hyperlink" Target="https://drive.google.com/file/d/1nv8EuxmqcUACDPkE6aitRUxIz7b9ALPO/view?usp=drivesdk" TargetMode="External"/><Relationship Id="rId32" Type="http://schemas.openxmlformats.org/officeDocument/2006/relationships/hyperlink" Target="https://drive.google.com/file/d/1V3b8G8qFWKG2ceiur8GrK9sd4F5hg0Hu/view?usp=drivesdk" TargetMode="External"/><Relationship Id="rId33" Type="http://schemas.openxmlformats.org/officeDocument/2006/relationships/hyperlink" Target="https://drive.google.com/file/d/1E9eMuwcNcB0iWcJRcXetq_VGfA2YaylU/view?usp=drivesdk" TargetMode="External"/><Relationship Id="rId34" Type="http://schemas.openxmlformats.org/officeDocument/2006/relationships/hyperlink" Target="https://drive.google.com/file/d/1Mh9lJtSrC7ZIQ2gtro2hVATxILhOTRzv/view?usp=drivesdk" TargetMode="External"/><Relationship Id="rId35" Type="http://schemas.openxmlformats.org/officeDocument/2006/relationships/hyperlink" Target="https://drive.google.com/file/d/1OW3Tb93BHefGWNjr-tXazwM_kFFJ7zKs/view?usp=drivesdk" TargetMode="External"/><Relationship Id="rId36" Type="http://schemas.openxmlformats.org/officeDocument/2006/relationships/hyperlink" Target="https://drive.google.com/file/d/1wldV89ToEfjZ6x_afOzEtmn04-4OTudE/view?usp=drivesdk" TargetMode="External"/><Relationship Id="rId37" Type="http://schemas.openxmlformats.org/officeDocument/2006/relationships/hyperlink" Target="https://drive.google.com/file/d/13juxmC5kpzNTGpNG4uOUMYIiTOEoWrqY/view?usp=drivesdk" TargetMode="External"/><Relationship Id="rId38" Type="http://schemas.openxmlformats.org/officeDocument/2006/relationships/hyperlink" Target="https://drive.google.com/file/d/1aXRB9jEmOILRVEj6Z4MVyjjzXEdwOXYJ/view?usp=drivesdk" TargetMode="External"/><Relationship Id="rId39" Type="http://schemas.openxmlformats.org/officeDocument/2006/relationships/hyperlink" Target="https://drive.google.com/file/d/1EZtpJJYjguAxO5zCM1gnzdLa0s2bA4RW/view?usp=drivesdk" TargetMode="External"/><Relationship Id="rId40" Type="http://schemas.openxmlformats.org/officeDocument/2006/relationships/hyperlink" Target="https://drive.google.com/file/d/1N6E19l-TOh-unr5BVKISu5RESzI3lRHu/view?usp=drivesdk" TargetMode="External"/><Relationship Id="rId41" Type="http://schemas.openxmlformats.org/officeDocument/2006/relationships/hyperlink" Target="https://drive.google.com/file/d/1N6E19l-TOh-unr5BVKISu5RESzI3lRHu/view?usp=drivesdk" TargetMode="External"/><Relationship Id="rId42" Type="http://schemas.openxmlformats.org/officeDocument/2006/relationships/hyperlink" Target="https://drive.google.com/file/d/1nk-3JllEgJCllNlG6jTZXE18uyBxklef/view?usp=drivesdk" TargetMode="External"/><Relationship Id="rId43" Type="http://schemas.openxmlformats.org/officeDocument/2006/relationships/hyperlink" Target="https://drive.google.com/file/d/1tIhbXbQh8PfHUJcTAgGDqOAIQCa_Fmuv/view?usp=drivesdk" TargetMode="External"/><Relationship Id="rId44" Type="http://schemas.openxmlformats.org/officeDocument/2006/relationships/hyperlink" Target="https://drive.google.com/file/d/1WIeloR2eCxxEGpLqXZ0xIK-BdX2Luugb/view?usp=drivesdk" TargetMode="External"/><Relationship Id="rId45" Type="http://schemas.openxmlformats.org/officeDocument/2006/relationships/hyperlink" Target="https://drive.google.com/file/d/1U9rrm9MxP6OOXcxqiCP7gQkO2enHF8h0/view?usp=drivesdk" TargetMode="External"/><Relationship Id="rId46" Type="http://schemas.openxmlformats.org/officeDocument/2006/relationships/hyperlink" Target="https://drive.google.com/file/d/13MCUPlWHhWyY6kwCRpYVcAM-Qh5R-zbF/view?usp=drivesdk" TargetMode="External"/><Relationship Id="rId47" Type="http://schemas.openxmlformats.org/officeDocument/2006/relationships/hyperlink" Target="https://drive.google.com/file/d/1KseVrr0h6uXfsvle6HOxYexwj7OprQni/view?usp=drivesdk" TargetMode="External"/><Relationship Id="rId48" Type="http://schemas.openxmlformats.org/officeDocument/2006/relationships/hyperlink" Target="https://drive.google.com/file/d/1QGZt2EWlrvOfk1_dSohR1rDr6utVlHgE/view?usp=drivesdk" TargetMode="External"/><Relationship Id="rId49" Type="http://schemas.openxmlformats.org/officeDocument/2006/relationships/hyperlink" Target="https://drive.google.com/file/d/15ugDQ57k-mdfIuaKR0p_9QwBO2MGFf7J/view?usp=drivesdk" TargetMode="External"/><Relationship Id="rId50" Type="http://schemas.openxmlformats.org/officeDocument/2006/relationships/hyperlink" Target="https://drive.google.com/file/d/1k6YqsdVo06Rg9ZMdHrIg7DDLQxx7Sjyk/view?usp=drivesdk" TargetMode="External"/><Relationship Id="rId51" Type="http://schemas.openxmlformats.org/officeDocument/2006/relationships/hyperlink" Target="https://drive.google.com/file/d/1qV9xJDx_gIVJCeol2TL_GGYVQ8BpGUcF/view?usp=drivesdk" TargetMode="External"/><Relationship Id="rId52" Type="http://schemas.openxmlformats.org/officeDocument/2006/relationships/hyperlink" Target="https://drive.google.com/file/d/1Ew9VJcH7YhSoOmFlVc_g-mNT7fCGxRDD/view?usp=drivesdk" TargetMode="External"/><Relationship Id="rId53" Type="http://schemas.openxmlformats.org/officeDocument/2006/relationships/hyperlink" Target="https://drive.google.com/file/d/18pckpNHd6QGYYzLIfA7e9n3bnZy2qi0d/view?usp=drivesdk" TargetMode="External"/><Relationship Id="rId54" Type="http://schemas.openxmlformats.org/officeDocument/2006/relationships/hyperlink" Target="https://drive.google.com/file/d/1FfV6VfAC3-CSeg4P4KMAfv9Qj9NcZLfZ/view?usp=drivesdk" TargetMode="External"/><Relationship Id="rId55" Type="http://schemas.openxmlformats.org/officeDocument/2006/relationships/hyperlink" Target="https://drive.google.com/file/d/1pywsT9JzdBKhHJH-f3CeCOLkthOEsH5M/view?usp=drivesdk" TargetMode="External"/><Relationship Id="rId56" Type="http://schemas.openxmlformats.org/officeDocument/2006/relationships/hyperlink" Target="https://drive.google.com/file/d/1pec7UUfXR0zVoa668XC4OiT87SWFrQQF/view?usp=drivesdk" TargetMode="External"/><Relationship Id="rId57" Type="http://schemas.openxmlformats.org/officeDocument/2006/relationships/hyperlink" Target="https://drive.google.com/file/d/1pPOQR4E8AggoxWBHwnBY-jWGnPGdYRxO/view?usp=drivesdk" TargetMode="External"/><Relationship Id="rId58" Type="http://schemas.openxmlformats.org/officeDocument/2006/relationships/hyperlink" Target="https://drive.google.com/file/d/1A_mXB_14SwixmxLozQJiYnGbKOR0Rc5l/view?usp=drivesdk" TargetMode="External"/><Relationship Id="rId59" Type="http://schemas.openxmlformats.org/officeDocument/2006/relationships/hyperlink" Target="https://drive.google.com/file/d/1ibFXRUI3-CEfwb2lzcwGvrthPDLBZC8i/view?usp=drivesdk" TargetMode="External"/><Relationship Id="rId60" Type="http://schemas.openxmlformats.org/officeDocument/2006/relationships/hyperlink" Target="https://drive.google.com/file/d/1IF_5ROY34Wn-K0vzj26QthvrQjbjfpUY/view?usp=drivesdk" TargetMode="External"/><Relationship Id="rId61" Type="http://schemas.openxmlformats.org/officeDocument/2006/relationships/hyperlink" Target="https://drive.google.com/file/d/1b1XF4sC1EqxbNA85tPWLAyDe-E_i3JDl/view?usp=drivesdk" TargetMode="External"/><Relationship Id="rId62" Type="http://schemas.openxmlformats.org/officeDocument/2006/relationships/hyperlink" Target="https://drive.google.com/file/d/1jFzox85L96LMJbLbgM16OZBeq8H_863t/view?usp=drivesdk" TargetMode="External"/><Relationship Id="rId63" Type="http://schemas.openxmlformats.org/officeDocument/2006/relationships/hyperlink" Target="https://drive.google.com/file/d/1hvRm3jAGLWwObeHd7EUOp0-hRDB3Q8bZ/view?usp=drivesdk" TargetMode="External"/><Relationship Id="rId64" Type="http://schemas.openxmlformats.org/officeDocument/2006/relationships/hyperlink" Target="https://drive.google.com/file/d/149U8PKO6HQqStBr0o7rjvElceP3s8WJS/view?usp=drivesdk" TargetMode="External"/><Relationship Id="rId65" Type="http://schemas.openxmlformats.org/officeDocument/2006/relationships/hyperlink" Target="https://drive.google.com/file/d/1RwkHj-TcMs92vD-TgeHIEcwQ96bf46t4/view?usp=drivesdk" TargetMode="External"/><Relationship Id="rId66" Type="http://schemas.openxmlformats.org/officeDocument/2006/relationships/hyperlink" Target="https://drive.google.com/file/d/18fXUxRFjWSqahP2o4AO1y5vy-9D_GFFQ/view?usp=drivesdk" TargetMode="External"/><Relationship Id="rId67" Type="http://schemas.openxmlformats.org/officeDocument/2006/relationships/hyperlink" Target="https://drive.google.com/file/d/1-Vk93iQhNEN67sM8TO3FF_8tpXWdQC_0/view?usp=drivesdk" TargetMode="External"/><Relationship Id="rId68" Type="http://schemas.openxmlformats.org/officeDocument/2006/relationships/hyperlink" Target="https://drive.google.com/file/d/1sWEQe9LnSEPQmeAW0vsGMr3cyDpGzKUF/view?usp=drivesdk" TargetMode="External"/><Relationship Id="rId69" Type="http://schemas.openxmlformats.org/officeDocument/2006/relationships/hyperlink" Target="https://drive.google.com/file/d/1R3OqiKWgOPvPCqmY68JVNghVGQTZQLQu/view?usp=drivesdk" TargetMode="External"/><Relationship Id="rId70" Type="http://schemas.openxmlformats.org/officeDocument/2006/relationships/hyperlink" Target="https://drive.google.com/file/d/1GbtAZIfUAj-rse2O9c1_s4AJ3E8YpLv8/view?usp=drivesdk" TargetMode="External"/><Relationship Id="rId71" Type="http://schemas.openxmlformats.org/officeDocument/2006/relationships/hyperlink" Target="https://drive.google.com/file/d/134QDsPIWoLs-2hfdLtaNiZYgJSE4C_Cj/view?usp=drivesdk" TargetMode="External"/><Relationship Id="rId72" Type="http://schemas.openxmlformats.org/officeDocument/2006/relationships/hyperlink" Target="https://drive.google.com/file/d/18W1rczceokzR6lP1q5uy_JVQKSTpStm3/view?usp=drivesdk" TargetMode="External"/><Relationship Id="rId73" Type="http://schemas.openxmlformats.org/officeDocument/2006/relationships/hyperlink" Target="https://drive.google.com/file/d/1J9NjudDxArBSxO1L_n_70M7rXtZv42a9/view?usp=drivesdk" TargetMode="External"/><Relationship Id="rId74" Type="http://schemas.openxmlformats.org/officeDocument/2006/relationships/hyperlink" Target="https://drive.google.com/file/d/1EFKrxJN-UTTfojH_OGZIZ-BgO2qgaCop/view?usp=drivesdk" TargetMode="External"/><Relationship Id="rId75" Type="http://schemas.openxmlformats.org/officeDocument/2006/relationships/hyperlink" Target="https://drive.google.com/file/d/1x3S2JpIuKa0Cf9XzWibc_o5RVl0LHy86/view?usp=drivesdk" TargetMode="External"/><Relationship Id="rId76" Type="http://schemas.openxmlformats.org/officeDocument/2006/relationships/hyperlink" Target="https://drive.google.com/file/d/1-2EN-9wC9bAER2mz8VtgvoZc5mvTkzTU/view?usp=drivesdk" TargetMode="External"/><Relationship Id="rId77" Type="http://schemas.openxmlformats.org/officeDocument/2006/relationships/hyperlink" Target="https://drive.google.com/file/d/1I4saM3tqiApetf66nUIdWZLVZg_qMeLg/view?usp=drivesdk" TargetMode="External"/><Relationship Id="rId78" Type="http://schemas.openxmlformats.org/officeDocument/2006/relationships/hyperlink" Target="https://drive.google.com/file/d/11VJScdHuaVmqFM0JDW0IZdh9ydObOAG8/view?usp=drivesdk" TargetMode="External"/><Relationship Id="rId79" Type="http://schemas.openxmlformats.org/officeDocument/2006/relationships/hyperlink" Target="https://drive.google.com/file/d/1AhcdShNgjAUi4wHPf2N_OI4EO0MbThXN/view?usp=drivesdk" TargetMode="External"/><Relationship Id="rId80" Type="http://schemas.openxmlformats.org/officeDocument/2006/relationships/hyperlink" Target="https://drive.google.com/file/d/1etZRLNcKze1CJoxY64H58K0ntwMHFhO7/view?usp=drivesdk" TargetMode="External"/><Relationship Id="rId81" Type="http://schemas.openxmlformats.org/officeDocument/2006/relationships/hyperlink" Target="https://drive.google.com/file/d/1NOE74-A5G1JLoL1R7DplEXN-zeNdRjeV/view?usp=drivesdk" TargetMode="External"/><Relationship Id="rId82" Type="http://schemas.openxmlformats.org/officeDocument/2006/relationships/hyperlink" Target="https://drive.google.com/file/d/1WO5nvs4RzVH5MwGTqr97hMxcGS9nhVIT/view?usp=drivesdk" TargetMode="External"/><Relationship Id="rId83" Type="http://schemas.openxmlformats.org/officeDocument/2006/relationships/hyperlink" Target="https://drive.google.com/file/d/1Pn_ywIBNADcg6diwR6kVPxbUCUfabheX/view?usp=drivesdk" TargetMode="External"/><Relationship Id="rId84" Type="http://schemas.openxmlformats.org/officeDocument/2006/relationships/hyperlink" Target="https://drive.google.com/file/d/1p2zIJb7xwvGa9ge2mIQbdpDbX-KVwA9B/view?usp=drivesdk" TargetMode="External"/><Relationship Id="rId85" Type="http://schemas.openxmlformats.org/officeDocument/2006/relationships/hyperlink" Target="https://drive.google.com/file/d/1WgqdynhhtTPj7PmBm3c8h3qbM6LmP2KU/view?usp=drivesdk" TargetMode="External"/><Relationship Id="rId86" Type="http://schemas.openxmlformats.org/officeDocument/2006/relationships/hyperlink" Target="https://drive.google.com/file/d/1baRlyZa_ZuHGn-ccQya3TAg-eBB9NyQs/view?usp=drivesdk" TargetMode="External"/><Relationship Id="rId87" Type="http://schemas.openxmlformats.org/officeDocument/2006/relationships/hyperlink" Target="https://drive.google.com/file/d/1iJ_i9zBsTxYBi88ItWlMZmVWnrYVXUBY/view?usp=drivesdk" TargetMode="External"/><Relationship Id="rId88" Type="http://schemas.openxmlformats.org/officeDocument/2006/relationships/hyperlink" Target="https://drive.google.com/file/d/1SoiXFpTN6-8tccuLF9kvJ3s43mrnwtxx/view?usp=drivesdk" TargetMode="External"/><Relationship Id="rId89" Type="http://schemas.openxmlformats.org/officeDocument/2006/relationships/hyperlink" Target="https://drive.google.com/file/d/16nFk0YYSuZs4S2fABA-jrKZ1ZB5oR9zU/view?usp=drivesdk" TargetMode="External"/><Relationship Id="rId90" Type="http://schemas.openxmlformats.org/officeDocument/2006/relationships/hyperlink" Target="https://drive.google.com/file/d/1qZPpjJNJL9nbZYgW64Dfczbo2OJN1ztL/view?usp=drivesdk" TargetMode="External"/><Relationship Id="rId91" Type="http://schemas.openxmlformats.org/officeDocument/2006/relationships/hyperlink" Target="https://drive.google.com/file/d/1nP6urTTtsDoRJmrmNd8OR5OILqLm4iu7/view?usp=drivesdk" TargetMode="External"/><Relationship Id="rId92" Type="http://schemas.openxmlformats.org/officeDocument/2006/relationships/hyperlink" Target="https://drive.google.com/file/d/1qO79LjhRYUBlirTAkoNBVLGWZqWrIVfS/view?usp=drivesdk" TargetMode="External"/><Relationship Id="rId93" Type="http://schemas.openxmlformats.org/officeDocument/2006/relationships/hyperlink" Target="https://drive.google.com/file/d/1fRyoTzTJfAT3QKBLlNVjyGqe4GTzSrrH/view?usp=drivesdk" TargetMode="External"/><Relationship Id="rId94" Type="http://schemas.openxmlformats.org/officeDocument/2006/relationships/hyperlink" Target="https://drive.google.com/file/d/1DnNkP8NSgh0XwvEiSpUUPPY4xVOQhUBE/view?usp=drivesdk" TargetMode="External"/><Relationship Id="rId95" Type="http://schemas.openxmlformats.org/officeDocument/2006/relationships/hyperlink" Target="https://drive.google.com/file/d/1rCTfB885tMkM5aUsNB_hraGb78c5LguR/view?usp=drivesdk" TargetMode="External"/><Relationship Id="rId96" Type="http://schemas.openxmlformats.org/officeDocument/2006/relationships/hyperlink" Target="https://drive.google.com/file/d/1Ndr4FMkZ4ugcYoTVAfRffXoCHhyQwR--/view?usp=drivesdk" TargetMode="External"/><Relationship Id="rId97" Type="http://schemas.openxmlformats.org/officeDocument/2006/relationships/hyperlink" Target="https://drive.google.com/file/d/1DOTl7j9YMqgkepcDQKP31PkNtdM0Z_72/view?usp=drivesdk" TargetMode="External"/><Relationship Id="rId98" Type="http://schemas.openxmlformats.org/officeDocument/2006/relationships/hyperlink" Target="https://drive.google.com/file/d/1TpimND2uQy9mDlGMFzWTiHSc36I2_eDD/view?usp=drivesdk" TargetMode="External"/><Relationship Id="rId99" Type="http://schemas.openxmlformats.org/officeDocument/2006/relationships/hyperlink" Target="https://drive.google.com/file/d/1SVaSdhlek95si3SNkbC0yf1Es2Md9gdt/view?usp=drivesdk" TargetMode="External"/><Relationship Id="rId100" Type="http://schemas.openxmlformats.org/officeDocument/2006/relationships/hyperlink" Target="https://drive.google.com/file/d/1x0WYuk-FtWeV5aGduDtm6tEEBuc0etEf/view?usp=drivesdk" TargetMode="External"/><Relationship Id="rId101" Type="http://schemas.openxmlformats.org/officeDocument/2006/relationships/hyperlink" Target="https://drive.google.com/file/d/14pH0i76OMG27QldeSHwUHl0mALDOxEtF/view?usp=drivesdk" TargetMode="External"/><Relationship Id="rId102" Type="http://schemas.openxmlformats.org/officeDocument/2006/relationships/hyperlink" Target="https://drive.google.com/file/d/1hXHoab_CiSaMQcDnMFWLTcHf414Iz0z0/view?usp=drivesdk" TargetMode="External"/><Relationship Id="rId103" Type="http://schemas.openxmlformats.org/officeDocument/2006/relationships/hyperlink" Target="https://drive.google.com/file/d/1TPYWT-IsGzT80SguI17LYkwO1ijO6nmS/view?usp=drivesdk" TargetMode="External"/><Relationship Id="rId104" Type="http://schemas.openxmlformats.org/officeDocument/2006/relationships/hyperlink" Target="https://drive.google.com/file/d/1_56TlC1_k0X6j78Y73v6p8_GE6YgU7qE/view?usp=drivesdk" TargetMode="External"/><Relationship Id="rId105" Type="http://schemas.openxmlformats.org/officeDocument/2006/relationships/hyperlink" Target="https://drive.google.com/file/d/1gcbm53nR9pRy0-mlJMfvYldFWYbj8oIf/view?usp=drivesdk" TargetMode="External"/><Relationship Id="rId106" Type="http://schemas.openxmlformats.org/officeDocument/2006/relationships/hyperlink" Target="https://drive.google.com/file/d/114XjLk66Q9wfz2pG-ZO-G6nF32dRr80i/view?usp=drivesdk" TargetMode="External"/><Relationship Id="rId107" Type="http://schemas.openxmlformats.org/officeDocument/2006/relationships/hyperlink" Target="https://drive.google.com/file/d/1minHmtv-pqchY776BGYFuZ1u5dl488_N/view?usp=drivesdk" TargetMode="External"/><Relationship Id="rId108" Type="http://schemas.openxmlformats.org/officeDocument/2006/relationships/hyperlink" Target="https://drive.google.com/file/d/1oiytq41TP-CqqDeepZF3DNcjb61QWMu1/view?usp=drivesdk" TargetMode="External"/><Relationship Id="rId109" Type="http://schemas.openxmlformats.org/officeDocument/2006/relationships/hyperlink" Target="https://drive.google.com/file/d/1mIArZdopx0Ao-riG63EDql7T1w5wPyIj/view?usp=drivesdk" TargetMode="External"/><Relationship Id="rId110" Type="http://schemas.openxmlformats.org/officeDocument/2006/relationships/hyperlink" Target="https://drive.google.com/file/d/15RaoUxEh72gVmchZ8-kOOQwD0fbN8xx9/view?usp=drivesdk" TargetMode="External"/><Relationship Id="rId111" Type="http://schemas.openxmlformats.org/officeDocument/2006/relationships/hyperlink" Target="https://drive.google.com/file/d/1-fdHZxXrEao5v_Q7NVFHVUSB-WmeQqm1/view?usp=drivesdk" TargetMode="External"/><Relationship Id="rId112" Type="http://schemas.openxmlformats.org/officeDocument/2006/relationships/hyperlink" Target="https://drive.google.com/file/d/1iFSP3pXTLAgJ81N_YXikMek8lu7fgmLo/view?usp=drivesdk" TargetMode="External"/><Relationship Id="rId113" Type="http://schemas.openxmlformats.org/officeDocument/2006/relationships/hyperlink" Target="https://drive.google.com/file/d/1SDe2RrEHEU7aDioxH6vrW4vK163L9Dmr/view?usp=drivesdk" TargetMode="External"/><Relationship Id="rId114" Type="http://schemas.openxmlformats.org/officeDocument/2006/relationships/hyperlink" Target="https://drive.google.com/file/d/1LPkGBa9UkYu6mIBSp8IG8AHEmIAy39ng/view?usp=drivesdk" TargetMode="External"/><Relationship Id="rId115" Type="http://schemas.openxmlformats.org/officeDocument/2006/relationships/hyperlink" Target="https://drive.google.com/file/d/1hBU-ZeuenVgsjcpG4VpaeTthSJqPxd3i/view?usp=drivesdk" TargetMode="External"/><Relationship Id="rId116" Type="http://schemas.openxmlformats.org/officeDocument/2006/relationships/hyperlink" Target="https://drive.google.com/file/d/131ilY0ks-1GSO_MV_G3pzDdKQl1fKE5p/view?usp=drivesdk" TargetMode="External"/><Relationship Id="rId117" Type="http://schemas.openxmlformats.org/officeDocument/2006/relationships/hyperlink" Target="https://drive.google.com/file/d/1FVPCdYNeel0sV35pLWYX-YS0hlCVvdCx/view?usp=drivesdk" TargetMode="External"/><Relationship Id="rId118" Type="http://schemas.openxmlformats.org/officeDocument/2006/relationships/hyperlink" Target="https://drive.google.com/file/d/1LvktxFkpJveooeSrK6ax4B7xdSz98wtz/view?usp=drivesdk" TargetMode="External"/><Relationship Id="rId119" Type="http://schemas.openxmlformats.org/officeDocument/2006/relationships/hyperlink" Target="https://drive.google.com/file/d/1Sycoy7Evx7aE844H-d0042BHiFVsUxAL/view?usp=drivesdk" TargetMode="External"/><Relationship Id="rId120" Type="http://schemas.openxmlformats.org/officeDocument/2006/relationships/hyperlink" Target="https://drive.google.com/file/d/1Ik_rFCKXUtoflY08f3idqwemmJDOmlA3/view?usp=drivesdk" TargetMode="External"/><Relationship Id="rId121" Type="http://schemas.openxmlformats.org/officeDocument/2006/relationships/hyperlink" Target="https://drive.google.com/file/d/1P7HK-fd5nUMLkDlmfMH7BwvmrxSSYMri/view?usp=drivesdk" TargetMode="External"/><Relationship Id="rId122" Type="http://schemas.openxmlformats.org/officeDocument/2006/relationships/hyperlink" Target="https://drive.google.com/file/d/1lP4KRbPbRONORrKQQFPA68MAGbevI5oX/view?usp=drivesdk" TargetMode="External"/><Relationship Id="rId123" Type="http://schemas.openxmlformats.org/officeDocument/2006/relationships/hyperlink" Target="https://drive.google.com/file/d/18dYGClZDol626bpinJRD3_0q05GryHIR/view?usp=drivesdk" TargetMode="External"/><Relationship Id="rId124" Type="http://schemas.openxmlformats.org/officeDocument/2006/relationships/hyperlink" Target="https://drive.google.com/file/d/1zsvJanF4AjBqchgbGmgsXyohRfaJb-Mh/view?usp=drivesdk" TargetMode="External"/><Relationship Id="rId125" Type="http://schemas.openxmlformats.org/officeDocument/2006/relationships/hyperlink" Target="https://drive.google.com/file/d/10L7pabioyasiQJuz7eygzhAbEjT7WDZr/view?usp=drivesdk" TargetMode="External"/><Relationship Id="rId126" Type="http://schemas.openxmlformats.org/officeDocument/2006/relationships/hyperlink" Target="https://drive.google.com/file/d/1NLLMkw3l6EsJtuvTocr83s4yjMRmTDiq/view?usp=drivesdk" TargetMode="External"/><Relationship Id="rId127" Type="http://schemas.openxmlformats.org/officeDocument/2006/relationships/hyperlink" Target="https://drive.google.com/file/d/1ZkG68LcyZUphGE1CSD5PgCEjwAWKhkYH/view?usp=drivesdk" TargetMode="External"/><Relationship Id="rId128" Type="http://schemas.openxmlformats.org/officeDocument/2006/relationships/hyperlink" Target="https://drive.google.com/file/d/1_zAdTyrp0wNB_i7qEGca5ttA_1Ncl8il/view?usp=drivesdk" TargetMode="External"/><Relationship Id="rId129" Type="http://schemas.openxmlformats.org/officeDocument/2006/relationships/hyperlink" Target="https://drive.google.com/file/d/1THg1i0rAPBFgaBFTPXz8qUJl1V5hzSP1/view?usp=drivesdk" TargetMode="External"/><Relationship Id="rId130" Type="http://schemas.openxmlformats.org/officeDocument/2006/relationships/hyperlink" Target="https://drive.google.com/file/d/1xuRxc9K4x1N70I1TfgSqu7Pl7J8sgHV6/view?usp=drivesdk" TargetMode="External"/><Relationship Id="rId131" Type="http://schemas.openxmlformats.org/officeDocument/2006/relationships/hyperlink" Target="https://drive.google.com/file/d/1_2qksVamKWm1KOhRsWciHSZLBsYe7R4d/view?usp=drivesdk" TargetMode="External"/><Relationship Id="rId132" Type="http://schemas.openxmlformats.org/officeDocument/2006/relationships/hyperlink" Target="https://drive.google.com/file/d/1fD_y-Apnz3cX02Kmtvbw9vuOmH4CIhUu/view?usp=drivesdk" TargetMode="External"/><Relationship Id="rId133" Type="http://schemas.openxmlformats.org/officeDocument/2006/relationships/hyperlink" Target="https://drive.google.com/file/d/1-cEHy5aMtd29ZZX6HK70TRysq2hTJ4nq/view?usp=drivesdk" TargetMode="External"/><Relationship Id="rId134" Type="http://schemas.openxmlformats.org/officeDocument/2006/relationships/hyperlink" Target="https://drive.google.com/file/d/12YRgWopdVgJNLxceh7PQ8kPfzmFoe7Pv/view?usp=drivesdk" TargetMode="External"/><Relationship Id="rId135" Type="http://schemas.openxmlformats.org/officeDocument/2006/relationships/hyperlink" Target="https://drive.google.com/file/d/1zMhHY3NBnaXhzJl4NJPoh4-WShez1LgR/view?usp=drivesdk" TargetMode="External"/><Relationship Id="rId136" Type="http://schemas.openxmlformats.org/officeDocument/2006/relationships/hyperlink" Target="https://drive.google.com/file/d/1ydid8uc_m9mev1uY3XQfG7wKZEn_1hxJ/view?usp=drivesdk" TargetMode="External"/><Relationship Id="rId137" Type="http://schemas.openxmlformats.org/officeDocument/2006/relationships/hyperlink" Target="https://drive.google.com/file/d/16KAVOVFpe61v6_Ejy1pZwD41buqZRFZr/view?usp=drivesdk" TargetMode="External"/><Relationship Id="rId138" Type="http://schemas.openxmlformats.org/officeDocument/2006/relationships/hyperlink" Target="https://drive.google.com/file/d/1dZszPmsvtRz4UdydQq0u1BEWWaKK87BI/view?usp=drivesdk" TargetMode="External"/><Relationship Id="rId139" Type="http://schemas.openxmlformats.org/officeDocument/2006/relationships/hyperlink" Target="https://drive.google.com/file/d/1gd-3NI5CuRr-KW0Ye3zl2h3caQLU7dwB/view?usp=drivesdk" TargetMode="External"/><Relationship Id="rId140" Type="http://schemas.openxmlformats.org/officeDocument/2006/relationships/hyperlink" Target="https://drive.google.com/file/d/1BcbinglG_xCnmIwwd_HoXfPaqwtoidmo/view?usp=drivesdk" TargetMode="External"/><Relationship Id="rId141" Type="http://schemas.openxmlformats.org/officeDocument/2006/relationships/hyperlink" Target="https://drive.google.com/file/d/18M1NDDUbscyItRGjsTgswByJY3umF66J/view?usp=drivesdk" TargetMode="External"/><Relationship Id="rId142" Type="http://schemas.openxmlformats.org/officeDocument/2006/relationships/hyperlink" Target="https://drive.google.com/file/d/1vlNfcxq8f57GxgpNnSNuTt5eDaHltZ4p/view?usp=drivesdk" TargetMode="External"/><Relationship Id="rId143" Type="http://schemas.openxmlformats.org/officeDocument/2006/relationships/hyperlink" Target="https://drive.google.com/file/d/1kYGAZA56bBtMXPo91CAKuT_RPcrPp2kD/view?usp=drivesdk" TargetMode="External"/><Relationship Id="rId144" Type="http://schemas.openxmlformats.org/officeDocument/2006/relationships/hyperlink" Target="https://drive.google.com/file/d/190acxam4v3XakVXfkxYjxQ30bgZJe76E/view?usp=drivesdk" TargetMode="External"/><Relationship Id="rId145" Type="http://schemas.openxmlformats.org/officeDocument/2006/relationships/hyperlink" Target="https://drive.google.com/file/d/1WtdE6vQ4zEyferYnLUSYnXe88LmkefT0/view?usp=drivesdk" TargetMode="External"/><Relationship Id="rId146" Type="http://schemas.openxmlformats.org/officeDocument/2006/relationships/hyperlink" Target="https://drive.google.com/file/d/1DTgGYHb6O80U_l6djFffIOt5jhrrWcJ4/view?usp=drivesdk" TargetMode="External"/><Relationship Id="rId147" Type="http://schemas.openxmlformats.org/officeDocument/2006/relationships/hyperlink" Target="https://drive.google.com/file/d/1JvzxaNfADMOfWRZ94_xPnMxDg3PvVDra/view?usp=drivesdk" TargetMode="External"/><Relationship Id="rId148" Type="http://schemas.openxmlformats.org/officeDocument/2006/relationships/hyperlink" Target="https://drive.google.com/file/d/1iuF0lX1zsHpVSc_Q3D4NCM42p3kbJk2j/view?usp=drivesdk" TargetMode="External"/><Relationship Id="rId149" Type="http://schemas.openxmlformats.org/officeDocument/2006/relationships/hyperlink" Target="https://drive.google.com/file/d/1Apm4OzUQZim4Sxu3gjgOtl8i3auxapIM/view?usp=drivesdk" TargetMode="External"/><Relationship Id="rId150" Type="http://schemas.openxmlformats.org/officeDocument/2006/relationships/hyperlink" Target="https://drive.google.com/file/d/13ozTCtjOm8lSnLRqCADaa7hSRsz_Pyv-/view?usp=drivesdk" TargetMode="External"/><Relationship Id="rId151" Type="http://schemas.openxmlformats.org/officeDocument/2006/relationships/hyperlink" Target="https://drive.google.com/file/d/1EQnBVaqsEdBXuhmHHLt_v5dtXSBQzr3N/view?usp=drivesdk" TargetMode="External"/><Relationship Id="rId152" Type="http://schemas.openxmlformats.org/officeDocument/2006/relationships/hyperlink" Target="https://drive.google.com/file/d/1wNa6-WQCkyjd4oUnsSawMnAQpoU80gB4/view?usp=drivesdk" TargetMode="External"/><Relationship Id="rId153" Type="http://schemas.openxmlformats.org/officeDocument/2006/relationships/hyperlink" Target="https://drive.google.com/file/d/1hzJ6SiLN5VC6vdrs8bHV_Rqycmnkv3qq/view?usp=drivesdk" TargetMode="External"/><Relationship Id="rId154" Type="http://schemas.openxmlformats.org/officeDocument/2006/relationships/hyperlink" Target="https://drive.google.com/file/d/1jwzD7Abd0V7u2QIbpeNwqPVWnEdPXw4r/view?usp=drivesdk" TargetMode="External"/><Relationship Id="rId155" Type="http://schemas.openxmlformats.org/officeDocument/2006/relationships/hyperlink" Target="https://drive.google.com/file/d/1TOZJOr_ZIRnuHwpSxVMp0wweDZ_-tOoT/view?usp=drivesdk" TargetMode="External"/><Relationship Id="rId156" Type="http://schemas.openxmlformats.org/officeDocument/2006/relationships/hyperlink" Target="https://drive.google.com/file/d/1A9fc5Nc_lUI2YJ_THUX9C7IrdyHgL4yA/view?usp=drivesdk" TargetMode="External"/><Relationship Id="rId157" Type="http://schemas.openxmlformats.org/officeDocument/2006/relationships/hyperlink" Target="https://drive.google.com/file/d/114369NxJvIcWbyAsIdDP3MU222VljtLn/view?usp=drivesdk" TargetMode="External"/><Relationship Id="rId158" Type="http://schemas.openxmlformats.org/officeDocument/2006/relationships/hyperlink" Target="https://drive.google.com/file/d/1f30b_OgEBCx9piIEovtiRvWEIQZkSj2-/view?usp=drivesdk" TargetMode="External"/><Relationship Id="rId159" Type="http://schemas.openxmlformats.org/officeDocument/2006/relationships/hyperlink" Target="https://drive.google.com/file/d/1HKC-ulD6_LxdLVgQXNdsPnkEU3EGUKxq/view?usp=drivesdk" TargetMode="External"/><Relationship Id="rId160" Type="http://schemas.openxmlformats.org/officeDocument/2006/relationships/hyperlink" Target="https://drive.google.com/file/d/1UIFHIAL-UZwiUjBMJMtEmAtVw3GSvC-d/view?usp=drivesdk" TargetMode="External"/><Relationship Id="rId161" Type="http://schemas.openxmlformats.org/officeDocument/2006/relationships/hyperlink" Target="https://drive.google.com/file/d/1TAvzcwmN6htkkr2l4LRRWY0z5d4HVx9B/view?usp=drivesdk" TargetMode="External"/><Relationship Id="rId162" Type="http://schemas.openxmlformats.org/officeDocument/2006/relationships/hyperlink" Target="https://drive.google.com/file/d/1io1sy6UGc7CtyPxl4enV6wf1yjlCRqJR/view?usp=drivesdk" TargetMode="External"/><Relationship Id="rId163" Type="http://schemas.openxmlformats.org/officeDocument/2006/relationships/hyperlink" Target="https://drive.google.com/file/d/1r-93akuv9vwAFfGJpNR3cpFIo50-4M8N/view?usp=drivesdk" TargetMode="External"/><Relationship Id="rId164" Type="http://schemas.openxmlformats.org/officeDocument/2006/relationships/hyperlink" Target="https://drive.google.com/file/d/1WCNtrd4YENMEYY7626QdRgoy2UW7-wDu/view?usp=drivesdk" TargetMode="External"/><Relationship Id="rId165" Type="http://schemas.openxmlformats.org/officeDocument/2006/relationships/hyperlink" Target="https://drive.google.com/file/d/16xxs8nK2mIRw1yGgocAVlxwg_ILqO73f/view?usp=drivesdk" TargetMode="External"/><Relationship Id="rId166" Type="http://schemas.openxmlformats.org/officeDocument/2006/relationships/hyperlink" Target="https://drive.google.com/file/d/1FJMSJjGTW8qKMgFTuVaOKQ2_F4vhAfLP/view?usp=drivesdk" TargetMode="External"/><Relationship Id="rId167" Type="http://schemas.openxmlformats.org/officeDocument/2006/relationships/hyperlink" Target="https://drive.google.com/file/d/1PMW6VrXZBJ84C1L_3LwxB0L9zqA4IKFR/view?usp=drivesdk" TargetMode="External"/><Relationship Id="rId168" Type="http://schemas.openxmlformats.org/officeDocument/2006/relationships/hyperlink" Target="https://drive.google.com/file/d/13ojYTABxyyD06qPzyRawS5smz6oXe8ar/view?usp=drivesdk" TargetMode="External"/><Relationship Id="rId169" Type="http://schemas.openxmlformats.org/officeDocument/2006/relationships/hyperlink" Target="https://drive.google.com/file/d/1angbOrSYr1vdfD1Xg69gq2ixlrQ_aRSq/view?usp=drivesdk" TargetMode="External"/><Relationship Id="rId170" Type="http://schemas.openxmlformats.org/officeDocument/2006/relationships/hyperlink" Target="https://drive.google.com/file/d/1P4G_inFceyks9hIGkSMyz4Jk3lw-5Oyb/view?usp=drivesdk" TargetMode="External"/><Relationship Id="rId171" Type="http://schemas.openxmlformats.org/officeDocument/2006/relationships/hyperlink" Target="https://drive.google.com/file/d/1rhkVJfD7ImcK7pJ3_WOCZGydoYoIUDBY/view?usp=drivesdk" TargetMode="External"/><Relationship Id="rId172" Type="http://schemas.openxmlformats.org/officeDocument/2006/relationships/hyperlink" Target="https://drive.google.com/file/d/1GpVbmOi-dC9fOQNtFQmtRqrinOWOMj-Q/view?usp=drivesdk" TargetMode="External"/><Relationship Id="rId173" Type="http://schemas.openxmlformats.org/officeDocument/2006/relationships/hyperlink" Target="https://drive.google.com/file/d/1kQvPQIfUjzuXHViBVtUTBWGLbhMfeKRH/view?usp=drivesdk" TargetMode="External"/><Relationship Id="rId174" Type="http://schemas.openxmlformats.org/officeDocument/2006/relationships/hyperlink" Target="https://drive.google.com/file/d/1MReAf350MsnsW3GS8ZjjZkJlhFeFrT1R/view?usp=drivesdk" TargetMode="External"/><Relationship Id="rId175" Type="http://schemas.openxmlformats.org/officeDocument/2006/relationships/hyperlink" Target="https://drive.google.com/file/d/1MReAf350MsnsW3GS8ZjjZkJlhFeFrT1R/view?usp=drivesdk" TargetMode="External"/><Relationship Id="rId176" Type="http://schemas.openxmlformats.org/officeDocument/2006/relationships/hyperlink" Target="https://drive.google.com/file/d/1xLvf3H7-nQC7Jy2ZwkGfxhaP06J35euX/view?usp=drivesdk" TargetMode="External"/><Relationship Id="rId177" Type="http://schemas.openxmlformats.org/officeDocument/2006/relationships/hyperlink" Target="https://drive.google.com/file/d/1y-ZMU9ItBELhsdrioKSPww2JRxOSQfls/view?usp=drivesdk" TargetMode="External"/><Relationship Id="rId178" Type="http://schemas.openxmlformats.org/officeDocument/2006/relationships/hyperlink" Target="https://drive.google.com/file/d/1p5xPLf89pBvsumnMxtff2e1swcdjbdmg/view?usp=drivesdk" TargetMode="External"/><Relationship Id="rId179" Type="http://schemas.openxmlformats.org/officeDocument/2006/relationships/hyperlink" Target="https://drive.google.com/file/d/1qwBtZ68CvWqbI9jeDiQ8N9f428uBsQ5g/view?usp=drivesdk" TargetMode="External"/><Relationship Id="rId180" Type="http://schemas.openxmlformats.org/officeDocument/2006/relationships/hyperlink" Target="https://drive.google.com/file/d/1B3-K8kXdyDFHtpGfbt1Y2xjV5LMpEa9s/view?usp=drivesdk" TargetMode="External"/><Relationship Id="rId181" Type="http://schemas.openxmlformats.org/officeDocument/2006/relationships/hyperlink" Target="https://drive.google.com/file/d/1g3F1W7c-eumB2clQ5Q5WsrJZYgUQ4hYv/view?usp=drivesdk" TargetMode="External"/><Relationship Id="rId182" Type="http://schemas.openxmlformats.org/officeDocument/2006/relationships/hyperlink" Target="https://drive.google.com/file/d/193tEiNNC6TE_eCMHZd4yqyAvWMl7L55Z/view?usp=drivesdk" TargetMode="External"/><Relationship Id="rId183" Type="http://schemas.openxmlformats.org/officeDocument/2006/relationships/hyperlink" Target="https://drive.google.com/file/d/19yPXbxKIPqKf7S_ojKjdNsPy9OFbMh5R/view?usp=drivesdk" TargetMode="External"/><Relationship Id="rId184" Type="http://schemas.openxmlformats.org/officeDocument/2006/relationships/hyperlink" Target="https://drive.google.com/file/d/18BSXij7jEU8GC2LWGD-SDMJgAZbAymgq/view?usp=drivesdk" TargetMode="External"/><Relationship Id="rId185" Type="http://schemas.openxmlformats.org/officeDocument/2006/relationships/hyperlink" Target="https://drive.google.com/file/d/1Ob_k-GOuDoaxAmuDl49k03pjearlhXBf/view?usp=drivesdk" TargetMode="External"/><Relationship Id="rId186" Type="http://schemas.openxmlformats.org/officeDocument/2006/relationships/hyperlink" Target="https://drive.google.com/file/d/1utgpndm3ddlLgmfYChFBb9B8X6Rb4W73/view?usp=drivesdk" TargetMode="External"/><Relationship Id="rId187" Type="http://schemas.openxmlformats.org/officeDocument/2006/relationships/hyperlink" Target="https://drive.google.com/file/d/1IUz9NJ7Y85Oogv8g5BOtmjEMFVPuFsEE/view?usp=drivesdk" TargetMode="External"/><Relationship Id="rId188" Type="http://schemas.openxmlformats.org/officeDocument/2006/relationships/hyperlink" Target="https://drive.google.com/file/d/1xMWZ4qFey8sJRsgdZhZHwbrJFAqCdstR/view?usp=drivesdk" TargetMode="External"/><Relationship Id="rId189" Type="http://schemas.openxmlformats.org/officeDocument/2006/relationships/hyperlink" Target="https://drive.google.com/file/d/1l8sexu4Y0AiCQ-w6D9FCU8IJwIhsQQxi/view?usp=drivesdk" TargetMode="External"/><Relationship Id="rId190" Type="http://schemas.openxmlformats.org/officeDocument/2006/relationships/hyperlink" Target="https://drive.google.com/file/d/1fYCDARX81PeHSDFmFlkWfTFF8kzgffMM/view?usp=drivesdk" TargetMode="External"/><Relationship Id="rId191" Type="http://schemas.openxmlformats.org/officeDocument/2006/relationships/hyperlink" Target="https://drive.google.com/file/d/1123eO59N0ehmONuOdKPWUg7U5PW5GX4l/view?usp=drivesdk" TargetMode="External"/><Relationship Id="rId192" Type="http://schemas.openxmlformats.org/officeDocument/2006/relationships/hyperlink" Target="https://drive.google.com/file/d/1mn3yoyeEPj94xw5HdxCvm-ajANh8YxOb/view?usp=drivesdk" TargetMode="External"/><Relationship Id="rId193" Type="http://schemas.openxmlformats.org/officeDocument/2006/relationships/hyperlink" Target="https://drive.google.com/file/d/15-SaOBW4MkI7KzAjA6JgCoP_Vv16ZEKe/view?usp=drivesdk" TargetMode="External"/><Relationship Id="rId194" Type="http://schemas.openxmlformats.org/officeDocument/2006/relationships/hyperlink" Target="https://drive.google.com/file/d/1n-5K6zOMN5GL9L4sVTwk4wXEyvpjPrOt/view?usp=drivesdk" TargetMode="External"/><Relationship Id="rId195" Type="http://schemas.openxmlformats.org/officeDocument/2006/relationships/hyperlink" Target="https://drive.google.com/file/d/1yd4QqwJz2cLzW9iHIV1q4LAya38IRR-M/view?usp=drivesdk" TargetMode="External"/><Relationship Id="rId196" Type="http://schemas.openxmlformats.org/officeDocument/2006/relationships/hyperlink" Target="https://drive.google.com/file/d/1ledJG0gJFmOhCcHz8T4z83Rj-yyPWT2U/view?usp=drivesdk" TargetMode="External"/><Relationship Id="rId197" Type="http://schemas.openxmlformats.org/officeDocument/2006/relationships/hyperlink" Target="https://drive.google.com/file/d/1sERMcHs9cXKdOPsaqmLVTFCQoPFOjWkj/view?usp=drivesdk" TargetMode="External"/><Relationship Id="rId198" Type="http://schemas.openxmlformats.org/officeDocument/2006/relationships/hyperlink" Target="https://drive.google.com/file/d/1gbnGTzELfqSieeJWjELdR2lDpBcrcilJ/view?usp=drivesdk" TargetMode="External"/><Relationship Id="rId199" Type="http://schemas.openxmlformats.org/officeDocument/2006/relationships/hyperlink" Target="https://drive.google.com/file/d/1DXPfe0vkfrcSENqLkowylS0h6xrYpcu4/view?usp=drivesdk" TargetMode="External"/><Relationship Id="rId200" Type="http://schemas.openxmlformats.org/officeDocument/2006/relationships/hyperlink" Target="https://drive.google.com/file/d/1_8tMBg9nTrzL6V5PvMcXje-xNh9n5Uqo/view?usp=drivesdk" TargetMode="External"/><Relationship Id="rId201" Type="http://schemas.openxmlformats.org/officeDocument/2006/relationships/hyperlink" Target="https://drive.google.com/file/d/1fm9p3W5oOTLlXcc251-dg-gYyCLSelyk/view?usp=drivesdk" TargetMode="External"/><Relationship Id="rId202" Type="http://schemas.openxmlformats.org/officeDocument/2006/relationships/hyperlink" Target="https://drive.google.com/file/d/1QU6MqMjBEkYea-VfYuZfZyYQR55-8n5n/view?usp=drivesdk" TargetMode="External"/><Relationship Id="rId203" Type="http://schemas.openxmlformats.org/officeDocument/2006/relationships/hyperlink" Target="https://drive.google.com/file/d/1-6qXYPGgv5Nwyy76hTNtIsatlwbxMg2t/view?usp=drivesdk" TargetMode="External"/><Relationship Id="rId204" Type="http://schemas.openxmlformats.org/officeDocument/2006/relationships/hyperlink" Target="https://drive.google.com/file/d/1tdRtCfqWLViYOaIA536XcjRPE7CzY9T0/view?usp=drivesdk" TargetMode="External"/><Relationship Id="rId205" Type="http://schemas.openxmlformats.org/officeDocument/2006/relationships/hyperlink" Target="https://drive.google.com/file/d/103wYWD83XWjSz9v-FBwAMfcaubSxpnlP/view?usp=drivesdk" TargetMode="External"/><Relationship Id="rId206" Type="http://schemas.openxmlformats.org/officeDocument/2006/relationships/hyperlink" Target="https://drive.google.com/file/d/19Az-NzjDn00gVsCLfFmZzUDhdFYgkmUS/view?usp=drivesdk" TargetMode="External"/><Relationship Id="rId207" Type="http://schemas.openxmlformats.org/officeDocument/2006/relationships/hyperlink" Target="https://drive.google.com/file/d/1cPGPH-4LufXfcPFF454gfw2y_87tDQ6G/view?usp=drivesdk" TargetMode="External"/><Relationship Id="rId208" Type="http://schemas.openxmlformats.org/officeDocument/2006/relationships/hyperlink" Target="https://drive.google.com/file/d/1oWoL3UDVewMgWGHK9qFns2ONCXrJaWgK/view?usp=drivesdk" TargetMode="External"/><Relationship Id="rId209" Type="http://schemas.openxmlformats.org/officeDocument/2006/relationships/hyperlink" Target="https://drive.google.com/file/d/11W58cw1fMM7u-pGbt90gD0-CD4wGDG1V/view?usp=drivesdk" TargetMode="External"/><Relationship Id="rId210" Type="http://schemas.openxmlformats.org/officeDocument/2006/relationships/hyperlink" Target="https://drive.google.com/file/d/1kSkDhRdeFs0cmlU_Dq2K0tRtGu7YYwde/view?usp=drivesdk" TargetMode="External"/><Relationship Id="rId211" Type="http://schemas.openxmlformats.org/officeDocument/2006/relationships/hyperlink" Target="https://drive.google.com/file/d/12l9POu6IdXDrt7hYTHsCwYhckFIM1ygo/view?usp=drivesdk" TargetMode="External"/><Relationship Id="rId212" Type="http://schemas.openxmlformats.org/officeDocument/2006/relationships/hyperlink" Target="https://drive.google.com/file/d/1nblaaoybIpMsrOtZUMhBJ-KtfYpSbE6S/view?usp=drivesdk" TargetMode="External"/><Relationship Id="rId213" Type="http://schemas.openxmlformats.org/officeDocument/2006/relationships/hyperlink" Target="https://drive.google.com/file/d/1X9i4utwQHLU3PezlayfMtscEdCP6pFfV/view?usp=drivesdk" TargetMode="External"/><Relationship Id="rId214" Type="http://schemas.openxmlformats.org/officeDocument/2006/relationships/hyperlink" Target="https://drive.google.com/file/d/1anf3PStbdKTpCT2uzy8BhRx7BOq5Dtps/view?usp=drivesdk" TargetMode="External"/><Relationship Id="rId215" Type="http://schemas.openxmlformats.org/officeDocument/2006/relationships/hyperlink" Target="https://drive.google.com/file/d/1GRVjD1ksh1AtSd6LU1rAsIbrhsfsGp8J/view?usp=drivesdk" TargetMode="External"/><Relationship Id="rId216" Type="http://schemas.openxmlformats.org/officeDocument/2006/relationships/hyperlink" Target="https://drive.google.com/file/d/1w7GKrYfDueARe8ub3PzWDsUf0iDj2a3Y/view?usp=drivesdk" TargetMode="External"/><Relationship Id="rId217" Type="http://schemas.openxmlformats.org/officeDocument/2006/relationships/hyperlink" Target="https://drive.google.com/file/d/1S2OfaYqtFXlsEuIoGCN5VNmtUkl96wD5/view?usp=drivesdk" TargetMode="External"/><Relationship Id="rId218" Type="http://schemas.openxmlformats.org/officeDocument/2006/relationships/hyperlink" Target="https://drive.google.com/file/d/10EY-S3Sy1qsCUDUfgtoToQXFCTQ9qpQd/view?usp=drivesdk" TargetMode="External"/><Relationship Id="rId219" Type="http://schemas.openxmlformats.org/officeDocument/2006/relationships/hyperlink" Target="https://drive.google.com/file/d/1NJXI4o8Kuq8--Qfg1PN8MUaxT-eWVd_g/view?usp=drivesdk" TargetMode="External"/><Relationship Id="rId220" Type="http://schemas.openxmlformats.org/officeDocument/2006/relationships/hyperlink" Target="https://drive.google.com/file/d/19eeRZ24w6peWvVOMbIfRkE3t95TMCg9r/view?usp=drivesdk" TargetMode="External"/><Relationship Id="rId221" Type="http://schemas.openxmlformats.org/officeDocument/2006/relationships/hyperlink" Target="https://drive.google.com/file/d/1ecf9OVBMUb-twx7luB4E2GLK4tO6gMBf/view?usp=drivesdk" TargetMode="External"/><Relationship Id="rId222" Type="http://schemas.openxmlformats.org/officeDocument/2006/relationships/hyperlink" Target="https://drive.google.com/file/d/1Jl6vET8SStvyRWuzN_Yzd4kir36eAleC/view?usp=drivesdk" TargetMode="External"/><Relationship Id="rId223" Type="http://schemas.openxmlformats.org/officeDocument/2006/relationships/hyperlink" Target="https://drive.google.com/file/d/1fMFI3qKSOw8o-vIY0IsCQw-swbdOvpdf/view?usp=drivesdk" TargetMode="External"/><Relationship Id="rId224" Type="http://schemas.openxmlformats.org/officeDocument/2006/relationships/hyperlink" Target="https://drive.google.com/file/d/1dgYyorGEk1G9rg1-qO1RsWgDbN5YshwG/view?usp=drivesdk" TargetMode="External"/><Relationship Id="rId225" Type="http://schemas.openxmlformats.org/officeDocument/2006/relationships/hyperlink" Target="https://drive.google.com/file/d/1XZGpeAhyPYkXCr0xPRefUeZRzvJwHLSV/view?usp=drivesdk" TargetMode="External"/><Relationship Id="rId226" Type="http://schemas.openxmlformats.org/officeDocument/2006/relationships/hyperlink" Target="https://drive.google.com/file/d/15UtjYWI8eBg4GItPbfU9YNM1K1lcUh_z/view?usp=drivesdk" TargetMode="External"/><Relationship Id="rId227" Type="http://schemas.openxmlformats.org/officeDocument/2006/relationships/hyperlink" Target="https://drive.google.com/file/d/16qy5_4RufWaZkNOkEOgSV34qWDTiDuAQ/view?usp=drivesdk" TargetMode="External"/><Relationship Id="rId228" Type="http://schemas.openxmlformats.org/officeDocument/2006/relationships/hyperlink" Target="https://drive.google.com/file/d/1w88dE-fWaF09O7Sy_DzwWKSI_IPE6XcJ/view?usp=drivesdk" TargetMode="External"/><Relationship Id="rId229" Type="http://schemas.openxmlformats.org/officeDocument/2006/relationships/hyperlink" Target="https://drive.google.com/file/d/1fyNeUruKsOEFG56roHGFZrEAq1bcV84x/view?usp=drivesdk" TargetMode="External"/><Relationship Id="rId230" Type="http://schemas.openxmlformats.org/officeDocument/2006/relationships/hyperlink" Target="https://drive.google.com/file/d/1YlgyZODNZ0RFfBHS5GS0UThllZk-5RzW/view?usp=drivesdk" TargetMode="External"/><Relationship Id="rId231" Type="http://schemas.openxmlformats.org/officeDocument/2006/relationships/hyperlink" Target="https://drive.google.com/file/d/1gOOsTNBJUqXis98QyeiMAkgC-TQGujwc/view?usp=drivesdk" TargetMode="External"/><Relationship Id="rId232" Type="http://schemas.openxmlformats.org/officeDocument/2006/relationships/hyperlink" Target="https://drive.google.com/file/d/1ki8w-00XKm21XSbRh0o5wV5ustXoo30o/view?usp=drivesdk" TargetMode="External"/><Relationship Id="rId233" Type="http://schemas.openxmlformats.org/officeDocument/2006/relationships/hyperlink" Target="https://drive.google.com/file/d/1lkbohGs_C-U1IH80HxPcsTGXD_JArYum/view?usp=drivesdk" TargetMode="External"/><Relationship Id="rId234" Type="http://schemas.openxmlformats.org/officeDocument/2006/relationships/hyperlink" Target="https://drive.google.com/file/d/1BkNW_IX4l5E1_whTV8QmugdECObsukUh/view?usp=drivesdk" TargetMode="External"/><Relationship Id="rId235" Type="http://schemas.openxmlformats.org/officeDocument/2006/relationships/hyperlink" Target="https://drive.google.com/file/d/1_JBKs7z5VMsu9mqSSaDs_sEO_ISKnFqv/view?usp=drivesdk" TargetMode="External"/><Relationship Id="rId236" Type="http://schemas.openxmlformats.org/officeDocument/2006/relationships/hyperlink" Target="https://drive.google.com/file/d/11rQ0XSKDQQYhKszwUETe3nChyuHqNT3w/view?usp=drivesdk" TargetMode="External"/><Relationship Id="rId237" Type="http://schemas.openxmlformats.org/officeDocument/2006/relationships/hyperlink" Target="https://drive.google.com/file/d/1bWDlOCYWj1m5mftNk-4ApxDwF4QQFq5X/view?usp=drivesdk" TargetMode="External"/><Relationship Id="rId238" Type="http://schemas.openxmlformats.org/officeDocument/2006/relationships/hyperlink" Target="https://drive.google.com/file/d/1b5xCw-OqmlncB5mjNMXkgOl2E3mKvc8P/view?usp=drivesdk" TargetMode="External"/><Relationship Id="rId239" Type="http://schemas.openxmlformats.org/officeDocument/2006/relationships/hyperlink" Target="https://drive.google.com/file/d/1xeRHRsvKSMH1rGAH7pgNbtNa2Ha8EO9-/view?usp=drivesdk" TargetMode="External"/><Relationship Id="rId240" Type="http://schemas.openxmlformats.org/officeDocument/2006/relationships/hyperlink" Target="https://drive.google.com/file/d/1KJIsosmrgZb5Jfi7LL4OrLD2Nhp12Qjo/view?usp=drivesdk" TargetMode="External"/><Relationship Id="rId241" Type="http://schemas.openxmlformats.org/officeDocument/2006/relationships/hyperlink" Target="https://drive.google.com/file/d/1ZXnXamS60_aea8Zo7Y1xjB7zFQ4_JrTk/view?usp=drivesdk" TargetMode="External"/><Relationship Id="rId242" Type="http://schemas.openxmlformats.org/officeDocument/2006/relationships/hyperlink" Target="https://drive.google.com/file/d/1zNLTNSk4IZrRoqnlORlmpXr_dQvFSTWc/view?usp=drivesdk" TargetMode="External"/><Relationship Id="rId243" Type="http://schemas.openxmlformats.org/officeDocument/2006/relationships/hyperlink" Target="https://drive.google.com/file/d/1Zn45Y9CRig-KoPdup_QCtsexXuZYUxVo/view?usp=drivesdk" TargetMode="External"/><Relationship Id="rId244" Type="http://schemas.openxmlformats.org/officeDocument/2006/relationships/hyperlink" Target="https://drive.google.com/file/d/1dNIzI_EU5O9lrxyxeEOY8c8bBtIrad7I/view?usp=drivesdk" TargetMode="External"/><Relationship Id="rId245" Type="http://schemas.openxmlformats.org/officeDocument/2006/relationships/hyperlink" Target="https://drive.google.com/file/d/1oP2ErSu48zB9z7MQHiVlOE4s7NuyVcIe/view?usp=drivesdk" TargetMode="External"/><Relationship Id="rId246" Type="http://schemas.openxmlformats.org/officeDocument/2006/relationships/hyperlink" Target="https://drive.google.com/file/d/1ZJDjGlDaigQ2fZBM7EZvIsUfZQFAYByi/view?usp=drivesdk" TargetMode="External"/><Relationship Id="rId247" Type="http://schemas.openxmlformats.org/officeDocument/2006/relationships/hyperlink" Target="https://drive.google.com/file/d/1Eu0aRmoHUKBw53LSXzO4bb23sSYKq1bf/view?usp=drivesdk" TargetMode="External"/><Relationship Id="rId248" Type="http://schemas.openxmlformats.org/officeDocument/2006/relationships/hyperlink" Target="https://drive.google.com/file/d/1YgXFNV-MSRfNGtgf35ibnNMTswtvz-eC/view?usp=drivesdk" TargetMode="External"/><Relationship Id="rId249" Type="http://schemas.openxmlformats.org/officeDocument/2006/relationships/hyperlink" Target="https://drive.google.com/file/d/13riqUUOiPFgMcKPGGHUuYMRxV5DCOrNI/view?usp=drivesdk" TargetMode="External"/><Relationship Id="rId250" Type="http://schemas.openxmlformats.org/officeDocument/2006/relationships/hyperlink" Target="https://drive.google.com/file/d/1yCAK7RSReePjpHQM82cQ0WndDChxIQrX/view?usp=drivesdk" TargetMode="External"/><Relationship Id="rId251" Type="http://schemas.openxmlformats.org/officeDocument/2006/relationships/hyperlink" Target="https://drive.google.com/file/d/1-hoVfO8bJcc_pxoLGdxDkJTCC1gEi_oW/view?usp=drivesdk" TargetMode="External"/><Relationship Id="rId252" Type="http://schemas.openxmlformats.org/officeDocument/2006/relationships/hyperlink" Target="https://drive.google.com/file/d/1H_fUw3xOS7K1vZWziYa7yZMa3HJ-FALE/view?usp=drivesdk" TargetMode="External"/><Relationship Id="rId253" Type="http://schemas.openxmlformats.org/officeDocument/2006/relationships/hyperlink" Target="https://drive.google.com/file/d/14HKcSALFM5gOqiMJgUWkISnQWze86ViE/view?usp=drivesdk" TargetMode="External"/><Relationship Id="rId254" Type="http://schemas.openxmlformats.org/officeDocument/2006/relationships/hyperlink" Target="https://drive.google.com/file/d/1cTfNLHs9i0LWbbOTBJ_0u1AuuEkPZPsF/view?usp=drivesdk" TargetMode="External"/><Relationship Id="rId255" Type="http://schemas.openxmlformats.org/officeDocument/2006/relationships/hyperlink" Target="https://drive.google.com/file/d/1qcN6vwZcNMGCZhGwFDf60lkgpiqlVpbE/view?usp=drivesdk" TargetMode="External"/><Relationship Id="rId256" Type="http://schemas.openxmlformats.org/officeDocument/2006/relationships/hyperlink" Target="https://drive.google.com/file/d/1uWRazTNNWd21aX-4XWPSpI-eZ4O5P2Ws/view?usp=drivesdk" TargetMode="External"/><Relationship Id="rId257" Type="http://schemas.openxmlformats.org/officeDocument/2006/relationships/hyperlink" Target="https://drive.google.com/file/d/1oySDaqvq3H8pVgvkwKcRQYZsmcJ7SGM-/view?usp=drivesdk" TargetMode="External"/><Relationship Id="rId258" Type="http://schemas.openxmlformats.org/officeDocument/2006/relationships/hyperlink" Target="https://drive.google.com/file/d/1MDgcR1oJ_yROB6VnNkKYVk_V__FRe0IX/view?usp=drivesdk" TargetMode="External"/><Relationship Id="rId259" Type="http://schemas.openxmlformats.org/officeDocument/2006/relationships/hyperlink" Target="https://drive.google.com/file/d/1Yh05UPPt0aFB9ZxWrQtGCRziFlFnZFEB/view?usp=drivesdk" TargetMode="External"/><Relationship Id="rId260" Type="http://schemas.openxmlformats.org/officeDocument/2006/relationships/hyperlink" Target="https://drive.google.com/file/d/1BezisQtwrfaVka-fJ8qiEPaBP_-P8gdb/view?usp=drivesdk" TargetMode="External"/><Relationship Id="rId261" Type="http://schemas.openxmlformats.org/officeDocument/2006/relationships/hyperlink" Target="https://drive.google.com/file/d/1LZkZvH7hcBjAr5NwopvlA0uXPu71PVgp/view?usp=drivesdk" TargetMode="External"/><Relationship Id="rId262" Type="http://schemas.openxmlformats.org/officeDocument/2006/relationships/hyperlink" Target="https://drive.google.com/file/d/1iDhXiwannbTWrEqja-0lxyXpZHWLT1FZ/view?usp=drivesdk" TargetMode="External"/><Relationship Id="rId263" Type="http://schemas.openxmlformats.org/officeDocument/2006/relationships/hyperlink" Target="https://drive.google.com/file/d/16n8s6AgHs3MTAjwVcUeOcateJjr95Vw2/view?usp=drivesdk" TargetMode="External"/><Relationship Id="rId264" Type="http://schemas.openxmlformats.org/officeDocument/2006/relationships/hyperlink" Target="https://drive.google.com/file/d/10X2OzjIMFg-7D6eAmsm1BCXw5FRl5H32/view?usp=drivesdk" TargetMode="External"/><Relationship Id="rId265" Type="http://schemas.openxmlformats.org/officeDocument/2006/relationships/hyperlink" Target="https://drive.google.com/file/d/1cGkJCxenrD2rWwWEe4cEodw2riHaHDAM/view?usp=drivesdk" TargetMode="External"/><Relationship Id="rId266" Type="http://schemas.openxmlformats.org/officeDocument/2006/relationships/hyperlink" Target="https://drive.google.com/file/d/1bur-DuO2_iDsjUvdVB0ba6n894YiPBgB/view?usp=drivesdk" TargetMode="External"/><Relationship Id="rId267" Type="http://schemas.openxmlformats.org/officeDocument/2006/relationships/hyperlink" Target="https://drive.google.com/file/d/1UjgVGkgLshgUQ-LisVXptApiz4Euv14C/view?usp=drivesdk" TargetMode="External"/><Relationship Id="rId268" Type="http://schemas.openxmlformats.org/officeDocument/2006/relationships/hyperlink" Target="https://drive.google.com/file/d/1SzX7J_ddmrEtYgBfWiIXa3AV02HHposx/view?usp=drivesdk" TargetMode="External"/><Relationship Id="rId269" Type="http://schemas.openxmlformats.org/officeDocument/2006/relationships/hyperlink" Target="https://drive.google.com/file/d/16y72nQtNIAFU_VQBbD2giVJDKkqYr4nJ/view?usp=drivesdk" TargetMode="External"/><Relationship Id="rId270" Type="http://schemas.openxmlformats.org/officeDocument/2006/relationships/hyperlink" Target="https://drive.google.com/file/d/1n8qa2lePoo7ywsqGIP0yBP9Wntez1HW7/view?usp=drivesdk" TargetMode="External"/><Relationship Id="rId271" Type="http://schemas.openxmlformats.org/officeDocument/2006/relationships/hyperlink" Target="https://drive.google.com/file/d/1uG3UYsIUZpwnIP2cu-Jlfdmz_iIRNJ8f/view?usp=drivesdk" TargetMode="External"/><Relationship Id="rId272" Type="http://schemas.openxmlformats.org/officeDocument/2006/relationships/hyperlink" Target="https://drive.google.com/file/d/1pb3PPZJDEZ52SweXRY-Bqhr05KrdzUKM/view?usp=drivesdk" TargetMode="External"/><Relationship Id="rId273" Type="http://schemas.openxmlformats.org/officeDocument/2006/relationships/hyperlink" Target="https://drive.google.com/file/d/1oy_XeqW6LsHhxP96thltHZiq0IeqKJ9_/view?usp=drivesdk" TargetMode="External"/><Relationship Id="rId274" Type="http://schemas.openxmlformats.org/officeDocument/2006/relationships/hyperlink" Target="https://drive.google.com/file/d/19COsYX_0MxYDGJRJg-gasftK6-PFWEJi/view?usp=drivesdk" TargetMode="External"/><Relationship Id="rId275" Type="http://schemas.openxmlformats.org/officeDocument/2006/relationships/hyperlink" Target="https://drive.google.com/file/d/1ygw1aheu1ovL56oNHaL7RKWcDF1n4qs-/view?usp=drivesdk" TargetMode="External"/><Relationship Id="rId276" Type="http://schemas.openxmlformats.org/officeDocument/2006/relationships/hyperlink" Target="https://drive.google.com/file/d/1XmVGD3Eft-nEiQDcHYamRrInMUNZKvZu/view?usp=drivesdk" TargetMode="External"/><Relationship Id="rId277" Type="http://schemas.openxmlformats.org/officeDocument/2006/relationships/hyperlink" Target="https://drive.google.com/file/d/19R4EFug5o6NIXF2dAKVUegA2DzlLXN14/view?usp=drivesdk" TargetMode="External"/><Relationship Id="rId278" Type="http://schemas.openxmlformats.org/officeDocument/2006/relationships/hyperlink" Target="https://drive.google.com/file/d/1PFjVy2rxxNmg2agKzpDUCMijBoEgGw6d/view?usp=drivesdk" TargetMode="External"/><Relationship Id="rId279" Type="http://schemas.openxmlformats.org/officeDocument/2006/relationships/hyperlink" Target="https://drive.google.com/file/d/14pH1mvg9izqH-6XfgY7UYNX6U9TBI9cK/view?usp=drivesdk" TargetMode="External"/><Relationship Id="rId280" Type="http://schemas.openxmlformats.org/officeDocument/2006/relationships/hyperlink" Target="https://drive.google.com/file/d/1jVfDZTYOfAbAie5D2OqtQQglHt9spFvf/view?usp=drivesdk" TargetMode="External"/><Relationship Id="rId281" Type="http://schemas.openxmlformats.org/officeDocument/2006/relationships/hyperlink" Target="https://drive.google.com/file/d/17TVz3YhRt2BCTNFlcrOL7Uf9G4azIIMY/view?usp=drivesdk" TargetMode="External"/><Relationship Id="rId282" Type="http://schemas.openxmlformats.org/officeDocument/2006/relationships/hyperlink" Target="https://drive.google.com/file/d/1BH8kyQEYqf7I83pAcTqwH0pztGUiMaAA/view?usp=drivesdk" TargetMode="External"/><Relationship Id="rId283" Type="http://schemas.openxmlformats.org/officeDocument/2006/relationships/hyperlink" Target="https://drive.google.com/file/d/1GLtvOfZjujmYgbC7o5KShHz0s9iuqF8U/view?usp=drivesdk" TargetMode="External"/><Relationship Id="rId284" Type="http://schemas.openxmlformats.org/officeDocument/2006/relationships/hyperlink" Target="https://drive.google.com/file/d/1zvPTV1GPGq5LxiWcB_obdLRvynC_uKcn/view?usp=drivesdk" TargetMode="External"/><Relationship Id="rId285" Type="http://schemas.openxmlformats.org/officeDocument/2006/relationships/hyperlink" Target="https://drive.google.com/file/d/1bIx4xJjj2JWtYKNPrgzT62RSe7iw_hC9/view?usp=drivesdk" TargetMode="External"/><Relationship Id="rId286" Type="http://schemas.openxmlformats.org/officeDocument/2006/relationships/hyperlink" Target="https://drive.google.com/file/d/1bIx4xJjj2JWtYKNPrgzT62RSe7iw_hC9/view?usp=drivesdk" TargetMode="External"/><Relationship Id="rId287" Type="http://schemas.openxmlformats.org/officeDocument/2006/relationships/hyperlink" Target="https://drive.google.com/file/d/13koUbHcHYTffzVaniIZuYbPxn4MBGCWg/view?usp=drivesdk" TargetMode="External"/><Relationship Id="rId288" Type="http://schemas.openxmlformats.org/officeDocument/2006/relationships/hyperlink" Target="https://drive.google.com/file/d/1QXR_1zKqm8AX2uBQQXFV1vJsfzpnKyxg/view?usp=drivesdk" TargetMode="External"/><Relationship Id="rId289" Type="http://schemas.openxmlformats.org/officeDocument/2006/relationships/hyperlink" Target="https://drive.google.com/file/d/1bmnXK2Dvj4H53yeaPmZJFcgGRRdFfPBz/view?usp=drivesdk" TargetMode="External"/><Relationship Id="rId290" Type="http://schemas.openxmlformats.org/officeDocument/2006/relationships/hyperlink" Target="https://drive.google.com/file/d/1bXyEGE3zDnagVW89uzb9DEclBpnGNpcP/view?usp=drivesdk" TargetMode="External"/><Relationship Id="rId291" Type="http://schemas.openxmlformats.org/officeDocument/2006/relationships/hyperlink" Target="https://drive.google.com/file/d/1bXyEGE3zDnagVW89uzb9DEclBpnGNpcP/view?usp=drivesdk" TargetMode="External"/><Relationship Id="rId292" Type="http://schemas.openxmlformats.org/officeDocument/2006/relationships/hyperlink" Target="https://drive.google.com/file/d/1itdtX6mYM-7max_yF7IfQWT8b6Qb2-LO/view?usp=drivesdk" TargetMode="External"/><Relationship Id="rId293" Type="http://schemas.openxmlformats.org/officeDocument/2006/relationships/hyperlink" Target="https://drive.google.com/file/d/1CpTtnVKm18G9-uOn1BK3Yij7PQbX3eIy/view?usp=drivesdk" TargetMode="External"/><Relationship Id="rId294" Type="http://schemas.openxmlformats.org/officeDocument/2006/relationships/hyperlink" Target="https://drive.google.com/file/d/1pMq-lz3kQk-YiftdOzVdCQKxvr1x6pHy/view?usp=drivesdk" TargetMode="External"/><Relationship Id="rId295" Type="http://schemas.openxmlformats.org/officeDocument/2006/relationships/hyperlink" Target="https://drive.google.com/file/d/1qQpU7E_ilmrvFkvOTZaEqujtA4tjG3SD/view?usp=drivesdk" TargetMode="External"/><Relationship Id="rId296" Type="http://schemas.openxmlformats.org/officeDocument/2006/relationships/hyperlink" Target="https://drive.google.com/file/d/1m8Vcc2ZiHPRUZZtFQjw8MTDoYDPCHV9D/view?usp=drivesdk" TargetMode="External"/><Relationship Id="rId297" Type="http://schemas.openxmlformats.org/officeDocument/2006/relationships/hyperlink" Target="https://drive.google.com/file/d/1ge392Hs0jbFxFAE0_VktzvKwFtR8UHWC/view?usp=drivesdk" TargetMode="External"/><Relationship Id="rId298" Type="http://schemas.openxmlformats.org/officeDocument/2006/relationships/hyperlink" Target="https://drive.google.com/file/d/1pBiVyqjCx_p33EV_dGANlWuiUDSkV0Up/view?usp=drivesdk" TargetMode="External"/><Relationship Id="rId299" Type="http://schemas.openxmlformats.org/officeDocument/2006/relationships/hyperlink" Target="https://drive.google.com/file/d/1-DPTo_mEavySB8m2bARyiBdz5S4oLBaG/view?usp=drivesdk" TargetMode="External"/><Relationship Id="rId300" Type="http://schemas.openxmlformats.org/officeDocument/2006/relationships/hyperlink" Target="https://drive.google.com/file/d/1YM0UOt7kX9fRyMu8Ck0plOTglqYUq9vt/view?usp=drivesdk" TargetMode="External"/><Relationship Id="rId301" Type="http://schemas.openxmlformats.org/officeDocument/2006/relationships/hyperlink" Target="https://drive.google.com/file/d/1r7wQ-YaQg1sTA2O38HB8D0Nyp23MhKk5/view?usp=drivesdk" TargetMode="External"/><Relationship Id="rId302" Type="http://schemas.openxmlformats.org/officeDocument/2006/relationships/hyperlink" Target="https://drive.google.com/file/d/1gSkzYvd1Ew4d5jf2iUHXpucvjb0weuKU/view?usp=drivesdk" TargetMode="External"/><Relationship Id="rId303"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D10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cols>
    <col collapsed="false" customWidth="true" hidden="false" outlineLevel="0" max="1" min="1" style="0" width="17.88"/>
    <col collapsed="false" customWidth="true" hidden="false" outlineLevel="0" max="2" min="2" style="0" width="28.75"/>
    <col collapsed="false" customWidth="true" hidden="false" outlineLevel="0" max="3" min="3" style="0" width="30.38"/>
    <col collapsed="false" customWidth="true" hidden="false" outlineLevel="0" max="4" min="4" style="0" width="28.25"/>
    <col collapsed="false" customWidth="true" hidden="false" outlineLevel="0" max="5" min="5" style="0" width="30.63"/>
    <col collapsed="false" customWidth="true" hidden="false" outlineLevel="0" max="8" min="6" style="0" width="21.75"/>
    <col collapsed="false" customWidth="true" hidden="false" outlineLevel="0" max="9" min="9" style="0" width="17.88"/>
  </cols>
  <sheetData>
    <row r="1" customFormat="false" ht="15.75" hidden="false" customHeight="false" outlineLevel="0" collapsed="false">
      <c r="A1" s="1"/>
      <c r="B1" s="1"/>
      <c r="C1" s="1"/>
      <c r="D1" s="1"/>
      <c r="E1" s="2"/>
      <c r="F1" s="2"/>
      <c r="G1" s="1"/>
      <c r="H1" s="3"/>
      <c r="I1" s="3"/>
      <c r="J1" s="3"/>
      <c r="K1" s="3"/>
      <c r="L1" s="3"/>
      <c r="M1" s="3"/>
      <c r="N1" s="3"/>
      <c r="O1" s="3"/>
      <c r="P1" s="3"/>
      <c r="Q1" s="3"/>
      <c r="R1" s="3"/>
      <c r="S1" s="3"/>
      <c r="T1" s="3"/>
      <c r="U1" s="3"/>
      <c r="V1" s="3"/>
      <c r="W1" s="3"/>
      <c r="X1" s="3"/>
      <c r="Y1" s="3"/>
      <c r="Z1" s="3"/>
      <c r="AA1" s="3"/>
      <c r="AB1" s="3"/>
      <c r="AC1" s="3"/>
      <c r="AD1" s="3"/>
    </row>
    <row r="2" customFormat="false" ht="15.75" hidden="false" customHeight="false" outlineLevel="0" collapsed="false">
      <c r="A2" s="1"/>
      <c r="B2" s="1"/>
      <c r="C2" s="1"/>
      <c r="D2" s="4" t="e">
        <f aca="false">ifs(C7="Base",VLOOKUP(C4,Zoid_DB[],73,FALSE()),C7="Red",VLOOKUP(C4,Zoid_DB[],74,FALSE()),C7="Green",VLOOKUP(C4,Zoid_DB[],75,FALSE()),C7="Blue",VLOOKUP(C4,Zoid_DB[],76,FALSE()),C7="White",VLOOKUP(C4,Zoid_DB[],77,FALSE()),C7="Black",VLOOKUP(C4,Zoid_DB[],78,FALSE()),C7="Purple",VLOOKUP(C4,Zoid_DB[],79,FALSE()),C7="Brown",VLOOKUP(C4,Zoid_DB[],80,FALSE()))</f>
        <v>#NAME?</v>
      </c>
      <c r="E2" s="4"/>
      <c r="F2" s="4"/>
      <c r="G2" s="4"/>
      <c r="H2" s="3"/>
      <c r="I2" s="3"/>
      <c r="J2" s="3"/>
      <c r="K2" s="3"/>
      <c r="L2" s="3"/>
      <c r="M2" s="3"/>
      <c r="N2" s="3"/>
      <c r="O2" s="3"/>
      <c r="P2" s="3"/>
      <c r="Q2" s="3"/>
      <c r="R2" s="3"/>
      <c r="S2" s="3"/>
      <c r="T2" s="3"/>
      <c r="U2" s="3"/>
      <c r="V2" s="3"/>
      <c r="W2" s="3"/>
      <c r="X2" s="3"/>
      <c r="Y2" s="3"/>
      <c r="Z2" s="3"/>
      <c r="AA2" s="3"/>
      <c r="AB2" s="3"/>
      <c r="AC2" s="3"/>
      <c r="AD2" s="3"/>
    </row>
    <row r="3" customFormat="false" ht="15.75" hidden="false" customHeight="false" outlineLevel="0" collapsed="false">
      <c r="A3" s="1" t="s">
        <v>0</v>
      </c>
      <c r="B3" s="5" t="s">
        <v>1</v>
      </c>
      <c r="C3" s="5" t="s">
        <v>2</v>
      </c>
      <c r="D3" s="4"/>
      <c r="E3" s="4"/>
      <c r="F3" s="4"/>
      <c r="G3" s="4"/>
      <c r="H3" s="6" t="str">
        <f aca="false">IF(C4="Gustav", "Gustav Trailer Type:", "")</f>
        <v/>
      </c>
      <c r="I3" s="3" t="s">
        <v>3</v>
      </c>
      <c r="J3" s="3"/>
      <c r="K3" s="3"/>
      <c r="L3" s="3"/>
      <c r="M3" s="3"/>
      <c r="N3" s="3"/>
      <c r="O3" s="3"/>
      <c r="P3" s="3"/>
      <c r="Q3" s="3"/>
      <c r="R3" s="3"/>
      <c r="S3" s="3"/>
      <c r="T3" s="3"/>
      <c r="U3" s="3"/>
      <c r="V3" s="3"/>
      <c r="W3" s="3"/>
      <c r="X3" s="3"/>
      <c r="Y3" s="3"/>
      <c r="Z3" s="3"/>
      <c r="AA3" s="3"/>
      <c r="AB3" s="3"/>
      <c r="AC3" s="3"/>
      <c r="AD3" s="3"/>
    </row>
    <row r="4" customFormat="false" ht="17.35" hidden="false" customHeight="false" outlineLevel="0" collapsed="false">
      <c r="A4" s="7" t="b">
        <f aca="false">FALSE()</f>
        <v>0</v>
      </c>
      <c r="B4" s="4" t="s">
        <v>4</v>
      </c>
      <c r="C4" s="8" t="s">
        <v>5</v>
      </c>
      <c r="D4" s="4"/>
      <c r="E4" s="4"/>
      <c r="F4" s="4"/>
      <c r="G4" s="4"/>
      <c r="H4" s="9" t="str">
        <f aca="false">IF(C4="Hover Cargo", "Cargo Unit Type:", "")</f>
        <v/>
      </c>
      <c r="I4" s="1" t="s">
        <v>6</v>
      </c>
      <c r="J4" s="1"/>
      <c r="K4" s="3"/>
      <c r="L4" s="3"/>
      <c r="M4" s="3"/>
      <c r="N4" s="3"/>
      <c r="O4" s="3"/>
      <c r="P4" s="3"/>
      <c r="Q4" s="3"/>
      <c r="R4" s="3"/>
      <c r="S4" s="3"/>
      <c r="T4" s="3"/>
      <c r="U4" s="3"/>
      <c r="V4" s="3"/>
      <c r="W4" s="3"/>
      <c r="X4" s="3"/>
      <c r="Y4" s="3"/>
      <c r="Z4" s="3"/>
      <c r="AA4" s="3"/>
      <c r="AB4" s="3"/>
      <c r="AC4" s="3"/>
      <c r="AD4" s="3"/>
    </row>
    <row r="5" customFormat="false" ht="18.65" hidden="false" customHeight="false" outlineLevel="0" collapsed="false">
      <c r="A5" s="1" t="s">
        <v>7</v>
      </c>
      <c r="B5" s="5" t="s">
        <v>8</v>
      </c>
      <c r="C5" s="10" t="str">
        <f aca="false">VLOOKUP(C4,Zoid_DB[],3,FALSE())</f>
        <v>Lion</v>
      </c>
      <c r="D5" s="4"/>
      <c r="E5" s="4"/>
      <c r="F5" s="4"/>
      <c r="G5" s="4"/>
      <c r="H5" s="9" t="str">
        <f aca="false">IF(C4="Hover Cargo", "Cargo Unit Type:", "")</f>
        <v/>
      </c>
      <c r="I5" s="1" t="s">
        <v>6</v>
      </c>
      <c r="J5" s="1"/>
      <c r="K5" s="3"/>
      <c r="L5" s="3"/>
      <c r="M5" s="3"/>
      <c r="N5" s="3"/>
      <c r="O5" s="3"/>
      <c r="P5" s="3"/>
      <c r="Q5" s="3"/>
      <c r="R5" s="3"/>
      <c r="S5" s="3"/>
      <c r="T5" s="3"/>
      <c r="U5" s="3"/>
      <c r="V5" s="3"/>
      <c r="W5" s="3"/>
      <c r="X5" s="3"/>
      <c r="Y5" s="3"/>
      <c r="Z5" s="3"/>
      <c r="AA5" s="3"/>
      <c r="AB5" s="3"/>
      <c r="AC5" s="3"/>
      <c r="AD5" s="3"/>
    </row>
    <row r="6" customFormat="false" ht="18.65" hidden="false" customHeight="false" outlineLevel="0" collapsed="false">
      <c r="A6" s="7" t="b">
        <f aca="false">FALSE()</f>
        <v>0</v>
      </c>
      <c r="B6" s="11" t="s">
        <v>9</v>
      </c>
      <c r="C6" s="11" t="str">
        <f aca="false">VLOOKUP(C4,Zoid_DB[],4,FALSE())</f>
        <v>Small</v>
      </c>
      <c r="D6" s="4"/>
      <c r="E6" s="4"/>
      <c r="F6" s="4"/>
      <c r="G6" s="4"/>
      <c r="H6" s="9" t="str">
        <f aca="false">IF(C4="Whale King", "Cargo Unit Type:", "")</f>
        <v/>
      </c>
      <c r="I6" s="1" t="s">
        <v>6</v>
      </c>
      <c r="J6" s="1"/>
      <c r="K6" s="3"/>
      <c r="L6" s="3"/>
      <c r="M6" s="3"/>
      <c r="N6" s="3"/>
      <c r="O6" s="3"/>
      <c r="P6" s="3"/>
      <c r="Q6" s="3"/>
      <c r="R6" s="3"/>
      <c r="S6" s="3"/>
      <c r="T6" s="3"/>
      <c r="U6" s="3"/>
      <c r="V6" s="3"/>
      <c r="W6" s="3"/>
      <c r="X6" s="3"/>
      <c r="Y6" s="3"/>
      <c r="Z6" s="3"/>
      <c r="AA6" s="3"/>
      <c r="AB6" s="3"/>
      <c r="AC6" s="3"/>
      <c r="AD6" s="3"/>
    </row>
    <row r="7" customFormat="false" ht="18.65" hidden="false" customHeight="false" outlineLevel="0" collapsed="false">
      <c r="A7" s="1"/>
      <c r="B7" s="10" t="s">
        <v>10</v>
      </c>
      <c r="C7" s="5" t="s">
        <v>11</v>
      </c>
      <c r="D7" s="4"/>
      <c r="E7" s="4"/>
      <c r="F7" s="4"/>
      <c r="G7" s="4"/>
      <c r="H7" s="9" t="str">
        <f aca="false">IF(C4="Whale King", "Cargo Unit Type:", "")</f>
        <v/>
      </c>
      <c r="I7" s="1" t="s">
        <v>6</v>
      </c>
      <c r="J7" s="1"/>
      <c r="K7" s="3"/>
      <c r="L7" s="3"/>
      <c r="M7" s="3"/>
      <c r="N7" s="3"/>
      <c r="O7" s="3"/>
      <c r="P7" s="3"/>
      <c r="Q7" s="3"/>
      <c r="R7" s="3"/>
      <c r="S7" s="3"/>
      <c r="T7" s="3"/>
      <c r="U7" s="3"/>
      <c r="V7" s="3"/>
      <c r="W7" s="3"/>
      <c r="X7" s="3"/>
      <c r="Y7" s="3"/>
      <c r="Z7" s="3"/>
      <c r="AA7" s="3"/>
      <c r="AB7" s="3"/>
      <c r="AC7" s="3"/>
      <c r="AD7" s="3"/>
    </row>
    <row r="8" customFormat="false" ht="18.65" hidden="false" customHeight="false" outlineLevel="0" collapsed="false">
      <c r="A8" s="1"/>
      <c r="B8" s="11" t="s">
        <v>12</v>
      </c>
      <c r="C8" s="11" t="n">
        <f aca="false">VLOOKUP(C4,Zoid_DB[],5,FALSE())</f>
        <v>3</v>
      </c>
      <c r="D8" s="4"/>
      <c r="E8" s="4"/>
      <c r="F8" s="4"/>
      <c r="G8" s="4"/>
      <c r="H8" s="9" t="str">
        <f aca="false">IF(C4="Whale King", "Cargo Unit Type:", "")</f>
        <v/>
      </c>
      <c r="I8" s="1" t="s">
        <v>6</v>
      </c>
      <c r="J8" s="1"/>
      <c r="K8" s="3"/>
      <c r="L8" s="3"/>
      <c r="M8" s="3"/>
      <c r="N8" s="3"/>
      <c r="O8" s="3"/>
      <c r="P8" s="3"/>
      <c r="Q8" s="3"/>
      <c r="R8" s="3"/>
      <c r="S8" s="3"/>
      <c r="T8" s="3"/>
      <c r="U8" s="3"/>
      <c r="V8" s="3"/>
      <c r="W8" s="3"/>
      <c r="X8" s="3"/>
      <c r="Y8" s="3"/>
      <c r="Z8" s="3"/>
      <c r="AA8" s="3"/>
      <c r="AB8" s="3"/>
      <c r="AC8" s="3"/>
      <c r="AD8" s="3"/>
    </row>
    <row r="9" customFormat="false" ht="18.65" hidden="false" customHeight="false" outlineLevel="0" collapsed="false">
      <c r="A9" s="1"/>
      <c r="B9" s="10" t="s">
        <v>13</v>
      </c>
      <c r="C9" s="5" t="n">
        <v>1</v>
      </c>
      <c r="D9" s="4"/>
      <c r="E9" s="4"/>
      <c r="F9" s="4"/>
      <c r="G9" s="4"/>
      <c r="H9" s="9" t="str">
        <f aca="false">IF(C4="Whale King", "Cargo Unit Type:", "")</f>
        <v/>
      </c>
      <c r="I9" s="1" t="s">
        <v>6</v>
      </c>
      <c r="J9" s="1"/>
      <c r="K9" s="3"/>
      <c r="L9" s="3"/>
      <c r="M9" s="3"/>
      <c r="N9" s="3"/>
      <c r="O9" s="3"/>
      <c r="P9" s="3"/>
      <c r="Q9" s="3"/>
      <c r="R9" s="3"/>
      <c r="S9" s="3"/>
      <c r="T9" s="3"/>
      <c r="U9" s="3"/>
      <c r="V9" s="3"/>
      <c r="W9" s="3"/>
      <c r="X9" s="3"/>
      <c r="Y9" s="3"/>
      <c r="Z9" s="3"/>
      <c r="AA9" s="3"/>
      <c r="AB9" s="3"/>
      <c r="AC9" s="3"/>
      <c r="AD9" s="3"/>
    </row>
    <row r="10" customFormat="false" ht="15.75" hidden="false" customHeight="false" outlineLevel="0" collapsed="false">
      <c r="A10" s="1"/>
      <c r="B10" s="4" t="s">
        <v>14</v>
      </c>
      <c r="C10" s="4" t="e">
        <f aca="false">ifs( ISNUMBER(SEARCH(C5, Pilot!B14)), VLOOKUP(Pilot!B14,Skills[],3,FALSE()), ISNUMBER(SEARCH(C5, Pilot!B18)), VLOOKUP(Pilot!B18,Skills[],3,FALSE()), ISNUMBER(SEARCH(C5, Pilot!B22)), VLOOKUP(Pilot!B22,Skills[],3,FALSE()), ISNUMBER(SEARCH(C5, Pilot!B26)), VLOOKUP(Pilot!B26,Skills[],3,FALSE()), ISNUMBER(SEARCH(C5, Pilot!B30)), VLOOKUP(Pilot!B30,Skills[],3,FALSE()), ISNUMBER(SEARCH(C5, Pilot!B34)), VLOOKUP(Pilot!B34,Skills[],3,FALSE()), TRUE(), 0 )</f>
        <v>#NAME?</v>
      </c>
      <c r="D10" s="4"/>
      <c r="E10" s="4"/>
      <c r="F10" s="4"/>
      <c r="G10" s="4"/>
      <c r="H10" s="1"/>
      <c r="I10" s="1"/>
      <c r="J10" s="1"/>
      <c r="K10" s="3"/>
      <c r="L10" s="3"/>
      <c r="M10" s="3"/>
      <c r="N10" s="3"/>
      <c r="O10" s="3"/>
      <c r="P10" s="3"/>
      <c r="Q10" s="3"/>
      <c r="R10" s="3"/>
      <c r="S10" s="3"/>
      <c r="T10" s="3"/>
      <c r="U10" s="3"/>
      <c r="V10" s="3"/>
      <c r="W10" s="3"/>
      <c r="X10" s="3"/>
      <c r="Y10" s="3"/>
      <c r="Z10" s="3"/>
      <c r="AA10" s="3"/>
      <c r="AB10" s="3"/>
      <c r="AC10" s="3"/>
      <c r="AD10" s="3"/>
    </row>
    <row r="11" customFormat="false" ht="17.35" hidden="false" customHeight="false" outlineLevel="0" collapsed="false">
      <c r="A11" s="1"/>
      <c r="B11" s="4" t="s">
        <v>15</v>
      </c>
      <c r="C11" s="8" t="s">
        <v>16</v>
      </c>
      <c r="D11" s="4"/>
      <c r="E11" s="4"/>
      <c r="F11" s="4"/>
      <c r="G11" s="4"/>
      <c r="H11" s="1"/>
      <c r="I11" s="1"/>
      <c r="J11" s="1"/>
      <c r="K11" s="3"/>
      <c r="L11" s="3"/>
      <c r="M11" s="3"/>
      <c r="N11" s="3"/>
      <c r="O11" s="3"/>
      <c r="P11" s="3"/>
      <c r="Q11" s="3"/>
      <c r="R11" s="3"/>
      <c r="S11" s="3"/>
      <c r="T11" s="3"/>
      <c r="U11" s="3"/>
      <c r="V11" s="3"/>
      <c r="W11" s="3"/>
      <c r="X11" s="3"/>
      <c r="Y11" s="3"/>
      <c r="Z11" s="3"/>
      <c r="AA11" s="3"/>
      <c r="AB11" s="3"/>
      <c r="AC11" s="3"/>
      <c r="AD11" s="3"/>
    </row>
    <row r="12" customFormat="false" ht="15.75" hidden="false" customHeight="false" outlineLevel="0" collapsed="false">
      <c r="A12" s="1"/>
      <c r="B12" s="12" t="s">
        <v>17</v>
      </c>
      <c r="C12" s="12" t="s">
        <v>18</v>
      </c>
      <c r="D12" s="13" t="s">
        <v>19</v>
      </c>
      <c r="E12" s="13" t="s">
        <v>20</v>
      </c>
      <c r="F12" s="14" t="s">
        <v>21</v>
      </c>
      <c r="G12" s="14" t="s">
        <v>22</v>
      </c>
      <c r="I12" s="15"/>
      <c r="J12" s="3"/>
      <c r="K12" s="3"/>
      <c r="L12" s="3"/>
      <c r="M12" s="3"/>
      <c r="N12" s="3"/>
      <c r="O12" s="3"/>
      <c r="P12" s="3"/>
      <c r="Q12" s="3"/>
      <c r="R12" s="3"/>
      <c r="S12" s="3"/>
      <c r="T12" s="3"/>
      <c r="U12" s="3"/>
      <c r="V12" s="3"/>
      <c r="W12" s="3"/>
      <c r="X12" s="3"/>
      <c r="Y12" s="3"/>
      <c r="Z12" s="3"/>
      <c r="AA12" s="3"/>
      <c r="AB12" s="3"/>
      <c r="AC12" s="3"/>
      <c r="AD12" s="3"/>
    </row>
    <row r="13" customFormat="false" ht="15.75" hidden="false" customHeight="false" outlineLevel="0" collapsed="false">
      <c r="A13" s="1"/>
      <c r="B13" s="12"/>
      <c r="C13" s="12"/>
      <c r="D13" s="16" t="str">
        <f aca="false">IFERROR(__xludf.dummyfunction("IFERROR(SPARKLINE(E14, {""charttype"", ""bar""; ""max"", D14; ""color1"", IF(E14 &lt; D14*0.25, ""red"", IF(E14 &lt; D14*0.5, ""yellow"", ""green""))}), """")"),"")</f>
        <v/>
      </c>
      <c r="E13" s="16"/>
      <c r="F13" s="17" t="str">
        <f aca="false">IFERROR(__xludf.dummyfunction("IFERROR(SPARKLINE(F14-G14, {""charttype"", ""bar""; ""max"", F14; ""color1"", IF(F14-G14=0, ""white"", IF((F14-G14) &lt; F14*0.25, ""red"", IF((F14-G14) &lt; F14*0.5, ""yellow"", ""blue""))) }), """")"),"")</f>
        <v/>
      </c>
      <c r="G13" s="17"/>
      <c r="H13" s="18"/>
      <c r="I13" s="15"/>
      <c r="J13" s="3"/>
      <c r="K13" s="3"/>
      <c r="L13" s="3"/>
      <c r="M13" s="3"/>
      <c r="N13" s="3"/>
      <c r="O13" s="3"/>
      <c r="P13" s="3"/>
      <c r="Q13" s="3"/>
      <c r="R13" s="3"/>
      <c r="S13" s="3"/>
      <c r="T13" s="3"/>
      <c r="U13" s="3"/>
      <c r="V13" s="3"/>
      <c r="W13" s="3"/>
      <c r="X13" s="3"/>
      <c r="Y13" s="3"/>
      <c r="Z13" s="3"/>
      <c r="AA13" s="3"/>
      <c r="AB13" s="3"/>
      <c r="AC13" s="3"/>
      <c r="AD13" s="3"/>
    </row>
    <row r="14" customFormat="false" ht="18.65" hidden="false" customHeight="false" outlineLevel="0" collapsed="false">
      <c r="A14" s="1"/>
      <c r="B14" s="4" t="s">
        <v>23</v>
      </c>
      <c r="C14" s="4" t="n">
        <f aca="false">VLOOKUP(C4,Zoid_DB[],6,FALSE())</f>
        <v>90</v>
      </c>
      <c r="D14" s="11" t="n">
        <f aca="false">ROUND(C14+(C14* 'Dashboard (DO NOT TOUCH)'!C3),0)</f>
        <v>144</v>
      </c>
      <c r="E14" s="19" t="n">
        <v>144</v>
      </c>
      <c r="F14" s="14" t="n">
        <f aca="false">ROUND(
  IF(OR(ISNUMBER(SEARCH("Passive", D50)), A47=TRUE()), VLOOKUP(C47,Armaments[],14,FALSE()), 0) +
  IF(OR(ISNUMBER(SEARCH("Passive", D57)), A54=TRUE()), VLOOKUP(C54,Armaments[],14,FALSE()), 0) +
  IF(OR(ISNUMBER(SEARCH("Passive", D64)), A61=TRUE()), VLOOKUP(C61,Armaments[],14,FALSE()), 0) +
  IF(OR(ISNUMBER(SEARCH("Passive", D71)), A68=TRUE()), VLOOKUP(C68,Armaments[],14,FALSE()), 0) +
  IF(A25=TRUE(), VLOOKUP(C4,Zoid_DB[],24,FALSE()), 0) +
  IF(A30=TRUE(), VLOOKUP(C4,Zoid_DB[],35,FALSE()), 0) +
  IF(A35=TRUE(), VLOOKUP(B78,Skills[],12,FALSE()), 0) +
  IF(A40=TRUE(), 'Dashboard (DO NOT TOUCH)'!G23, 0) +
  IF(G17=TRUE(), 'Dashboard (DO NOT TOUCH)'!G25, 0)
  - H14
,0)</f>
        <v>0</v>
      </c>
      <c r="G14" s="20" t="n">
        <v>0</v>
      </c>
      <c r="H14" s="18"/>
      <c r="I14" s="15"/>
      <c r="J14" s="3"/>
      <c r="K14" s="3"/>
      <c r="L14" s="3"/>
      <c r="M14" s="3"/>
      <c r="N14" s="3"/>
      <c r="O14" s="3"/>
      <c r="P14" s="3"/>
      <c r="Q14" s="3"/>
      <c r="R14" s="3"/>
      <c r="S14" s="3"/>
      <c r="T14" s="3"/>
      <c r="U14" s="3"/>
      <c r="V14" s="3"/>
      <c r="W14" s="3"/>
      <c r="X14" s="3"/>
      <c r="Y14" s="3"/>
      <c r="Z14" s="3"/>
      <c r="AA14" s="3"/>
      <c r="AB14" s="3"/>
      <c r="AC14" s="3"/>
      <c r="AD14" s="3"/>
    </row>
    <row r="15" customFormat="false" ht="18.65" hidden="false" customHeight="false" outlineLevel="0" collapsed="false">
      <c r="A15" s="1"/>
      <c r="B15" s="5" t="s">
        <v>24</v>
      </c>
      <c r="C15" s="5" t="n">
        <f aca="false">VLOOKUP(C4,Zoid_DB[],7,FALSE())</f>
        <v>18</v>
      </c>
      <c r="D15" s="10" t="n">
        <f aca="false">ROUND(C15* 'Dashboard (DO NOT TOUCH)'!C4 +C15,0)</f>
        <v>21</v>
      </c>
      <c r="E15" s="21" t="e">
        <f aca="false">ROUND(ifs(
    OR(
        ISNUMBER(SEARCH("Passive", C51)),
        A47=TRUE(),
        ISNUMBER(SEARCH("Passive", C58)),
        A54=TRUE(),
        ISNUMBER(SEARCH("Passive", C65)),
        A61=TRUE(),
        ISNUMBER(SEARCH("Passive", C73)),
        A68=TRUE()
    ),
    D15+VLOOKUP(C47,Armaments[],7,FALSE())+VLOOKUP(C54,Armaments[],7,FALSE())+VLOOKUP(C61,Armaments[],7,FALSE())+VLOOKUP(C68,Armaments[],7,FALSE()),
    TRUE(),
    D15)
,0)</f>
        <v>#NAME?</v>
      </c>
      <c r="F15" s="22" t="s">
        <v>25</v>
      </c>
      <c r="G15" s="23" t="s">
        <v>26</v>
      </c>
      <c r="H15" s="18"/>
      <c r="I15" s="15"/>
      <c r="J15" s="24"/>
      <c r="K15" s="3"/>
      <c r="L15" s="3"/>
      <c r="M15" s="3"/>
      <c r="N15" s="3"/>
      <c r="O15" s="3"/>
      <c r="P15" s="3"/>
      <c r="Q15" s="3"/>
      <c r="R15" s="3"/>
      <c r="S15" s="3"/>
      <c r="T15" s="3"/>
      <c r="U15" s="3"/>
      <c r="V15" s="3"/>
      <c r="W15" s="3"/>
      <c r="X15" s="3"/>
      <c r="Y15" s="3"/>
      <c r="Z15" s="3"/>
      <c r="AA15" s="3"/>
      <c r="AB15" s="3"/>
      <c r="AC15" s="3"/>
      <c r="AD15" s="3"/>
    </row>
    <row r="16" customFormat="false" ht="29.85" hidden="false" customHeight="false" outlineLevel="0" collapsed="false">
      <c r="A16" s="1"/>
      <c r="B16" s="4" t="s">
        <v>27</v>
      </c>
      <c r="C16" s="4" t="e">
        <f aca="false">VLOOKUP(C4,Zoid_DB[],8,FALSE())+('Zoid Upgrades'!D5)</f>
        <v>#NAME?</v>
      </c>
      <c r="D16" s="4" t="e">
        <f aca="false">C16</f>
        <v>#NAME?</v>
      </c>
      <c r="E16" s="25" t="e">
        <f aca="false">ROUND(
    IF(
        OR(
            ISNUMBER(SEARCH("Passive", C51)), A47=TRUE(), 
            ISNUMBER(SEARCH("Passive", C58)), A54=TRUE(), 
            ISNUMBER(SEARCH("Passive", C65)), A61=TRUE(), 
            ISNUMBER(SEARCH("Passive", C72)), A68=TRUE()
        ),
        D16+VLOOKUP(C47,Armaments[],6,FALSE())+VLOOKUP(C54,Armaments[],6,FALSE())+VLOOKUP(C61,Armaments[],6,FALSE())+VLOOKUP(C68,Armaments[],6,FALSE())+VLOOKUP(B78,Skills[],13,FALSE())+VLOOKUP(B80,Skills[],13,FALSE())+VLOOKUP(B82,Skills[],13,FALSE())+VLOOKUP(B84,Skills[],13,FALSE())+VLOOKUP(B86,Skills[],13,FALSE())+VLOOKUP(B88,Skills[],13,FALSE())+ F16-G16,
        D16+F16-G16
    ) 
    + VLOOKUP(Pilot!B14,Skills[],15,FALSE())
    + VLOOKUP(Pilot!B18,Skills[],15,FALSE())
    + VLOOKUP(Pilot!B22,Skills[],15,FALSE())
    + VLOOKUP(Pilot!B26,Skills[],15,FALSE())
    + VLOOKUP(Pilot!B30,Skills[],15,FALSE())
    + VLOOKUP(Pilot!B34,Skills[],15,FALSE()),
0)</f>
        <v>#NAME?</v>
      </c>
      <c r="F16" s="14"/>
      <c r="G16" s="20"/>
      <c r="H16" s="18"/>
      <c r="I16" s="15"/>
      <c r="J16" s="24"/>
      <c r="K16" s="3"/>
      <c r="L16" s="3"/>
      <c r="M16" s="3"/>
      <c r="N16" s="3"/>
      <c r="O16" s="3"/>
      <c r="P16" s="3"/>
      <c r="Q16" s="3"/>
      <c r="R16" s="3"/>
      <c r="S16" s="3"/>
      <c r="T16" s="3"/>
      <c r="U16" s="3"/>
      <c r="V16" s="3"/>
      <c r="W16" s="3"/>
      <c r="X16" s="3"/>
      <c r="Y16" s="3"/>
      <c r="Z16" s="3"/>
      <c r="AA16" s="3"/>
      <c r="AB16" s="3"/>
      <c r="AC16" s="3"/>
      <c r="AD16" s="3"/>
    </row>
    <row r="17" customFormat="false" ht="18.65" hidden="false" customHeight="false" outlineLevel="0" collapsed="false">
      <c r="A17" s="1"/>
      <c r="B17" s="5" t="s">
        <v>28</v>
      </c>
      <c r="C17" s="5" t="e">
        <f aca="false">ROUNDUP(ifs(C21&gt;C20,VLOOKUP(C4,Zoid_DB[],9,FALSE())*0.6,C10+C9&lt;C8,VLOOKUP(C4,Zoid_DB[],9,FALSE())*0.6,C10+C9&gt;=C8,VLOOKUP(C4,Zoid_DB[],9,FALSE())),0)+('Zoid Upgrades'!D3)</f>
        <v>#NAME?</v>
      </c>
      <c r="D17" s="10" t="e">
        <f aca="false">ROUND(C17+('Dashboard (DO NOT TOUCH)'!D23*C17),0)</f>
        <v>#NAME?</v>
      </c>
      <c r="E17" s="21" t="e">
        <f aca="false">D17+'Dashboard (DO NOT TOUCH)'!H11</f>
        <v>#NAME?</v>
      </c>
      <c r="F17" s="22" t="s">
        <v>29</v>
      </c>
      <c r="G17" s="26" t="b">
        <f aca="false">FALSE()</f>
        <v>0</v>
      </c>
      <c r="H17" s="27"/>
      <c r="I17" s="15"/>
      <c r="J17" s="24"/>
      <c r="K17" s="3"/>
      <c r="L17" s="3"/>
      <c r="M17" s="3"/>
      <c r="N17" s="3"/>
      <c r="O17" s="3"/>
      <c r="P17" s="3"/>
      <c r="Q17" s="3"/>
      <c r="R17" s="3"/>
      <c r="S17" s="3"/>
      <c r="T17" s="3"/>
      <c r="U17" s="3"/>
      <c r="V17" s="3"/>
      <c r="W17" s="3"/>
      <c r="X17" s="3"/>
      <c r="Y17" s="3"/>
      <c r="Z17" s="3"/>
      <c r="AA17" s="3"/>
      <c r="AB17" s="3"/>
      <c r="AC17" s="3"/>
      <c r="AD17" s="3"/>
    </row>
    <row r="18" customFormat="false" ht="18.65" hidden="false" customHeight="false" outlineLevel="0" collapsed="false">
      <c r="A18" s="1"/>
      <c r="B18" s="4" t="s">
        <v>30</v>
      </c>
      <c r="C18" s="4" t="e">
        <f aca="false">ROUNDUP(ifs(C21&gt;C20, VLOOKUP(C4,Zoid_DB[],10,FALSE())*0.6,C9+C10&lt;C8,VLOOKUP(C4,Zoid_DB[],10,FALSE())*0.6,C9+C10&gt;=C8,VLOOKUP(C4,Zoid_DB[],10,FALSE())),0)+('Zoid Upgrades'!D4)</f>
        <v>#NAME?</v>
      </c>
      <c r="D18" s="11" t="e">
        <f aca="false">ROUND(C18* 'Dashboard (DO NOT TOUCH)'!C5 +C18,0) +Pilot!C5</f>
        <v>#NAME?</v>
      </c>
      <c r="E18" s="25" t="e">
        <f aca="false">ROUND(ifs(
    OR(
        ISNUMBER(SEARCH("Passive", C51)),
        A47=TRUE(),
        ISNUMBER(SEARCH("Passive", C58)),
        A54=TRUE(),
        ISNUMBER(SEARCH("Passive", C65)),
        A61=TRUE(),
        ISNUMBER(SEARCH("Passive", c72.)),
        A68=TRUE(), A25=TRUE(), A30=TRUE(), A35=TRUE(), A40=TRUE()
    ),
    D18+VLOOKUP(C47,Armaments[],10,FALSE())+VLOOKUP(C54,Armaments[],10,FALSE())+VLOOKUP(C61,Armaments[],10,FALSE())+VLOOKUP(C68,Armaments[],10,FALSE())+VLOOKUP(C4,Zoid_DB[],27,FALSE())+VLOOKUP(C4,Zoid_DB[],38,FALSE()),
    TRUE(),
    D18+VLOOKUP(B78,Skills[],10,FALSE())+VLOOKUP(B80,Skills[],10,FALSE())+VLOOKUP(B82,Skills[],10,FALSE())+VLOOKUP(B84,Skills[],10,FALSE())+VLOOKUP(B86,Skills[],10,FALSE())+VLOOKUP(B88,Skills[],10,FALSE()))
,0)</f>
        <v>#NAME?</v>
      </c>
      <c r="F18" s="28" t="s">
        <v>31</v>
      </c>
      <c r="G18" s="29" t="n">
        <v>1</v>
      </c>
      <c r="I18" s="15"/>
      <c r="J18" s="24"/>
      <c r="K18" s="3"/>
      <c r="L18" s="3"/>
      <c r="M18" s="3"/>
      <c r="N18" s="3"/>
      <c r="O18" s="3"/>
      <c r="P18" s="3"/>
      <c r="Q18" s="3"/>
      <c r="R18" s="3"/>
      <c r="S18" s="3"/>
      <c r="T18" s="3"/>
      <c r="U18" s="3"/>
      <c r="V18" s="3"/>
      <c r="W18" s="3"/>
      <c r="X18" s="3"/>
      <c r="Y18" s="3"/>
      <c r="Z18" s="3"/>
      <c r="AA18" s="3"/>
      <c r="AB18" s="3"/>
      <c r="AC18" s="3"/>
      <c r="AD18" s="3"/>
    </row>
    <row r="19" customFormat="false" ht="18.65" hidden="false" customHeight="false" outlineLevel="0" collapsed="false">
      <c r="A19" s="1"/>
      <c r="B19" s="5" t="s">
        <v>32</v>
      </c>
      <c r="C19" s="5" t="n">
        <f aca="false">VLOOKUP(C4,Zoid_DB[],11,FALSE())</f>
        <v>500</v>
      </c>
      <c r="D19" s="10" t="n">
        <f aca="false">C19* 'Dashboard (DO NOT TOUCH)'!C6 +C19</f>
        <v>625</v>
      </c>
      <c r="E19" s="21" t="n">
        <f aca="false">(D19+'Dashboard (DO NOT TOUCH)'!H12)</f>
        <v>625</v>
      </c>
      <c r="F19" s="22" t="s">
        <v>10</v>
      </c>
      <c r="G19" s="22" t="s">
        <v>33</v>
      </c>
      <c r="H19" s="3"/>
      <c r="I19" s="15"/>
      <c r="J19" s="24"/>
      <c r="K19" s="3"/>
      <c r="L19" s="3"/>
      <c r="M19" s="3"/>
      <c r="N19" s="3"/>
      <c r="O19" s="3"/>
      <c r="P19" s="3"/>
      <c r="Q19" s="3"/>
      <c r="R19" s="3"/>
      <c r="S19" s="3"/>
      <c r="T19" s="3"/>
      <c r="U19" s="3"/>
      <c r="V19" s="3"/>
      <c r="W19" s="3"/>
      <c r="X19" s="3"/>
      <c r="Y19" s="3"/>
      <c r="Z19" s="3"/>
      <c r="AA19" s="3"/>
      <c r="AB19" s="3"/>
      <c r="AC19" s="3"/>
      <c r="AD19" s="3"/>
    </row>
    <row r="20" customFormat="false" ht="17.35" hidden="false" customHeight="false" outlineLevel="0" collapsed="false">
      <c r="A20" s="30"/>
      <c r="B20" s="4" t="s">
        <v>34</v>
      </c>
      <c r="C20" s="4" t="e">
        <f aca="false">VLOOKUP(C4,Zoid_DB[],12,FALSE())+('Zoid Upgrades'!D6)</f>
        <v>#NAME?</v>
      </c>
      <c r="D20" s="4"/>
      <c r="E20" s="4" t="s">
        <v>35</v>
      </c>
      <c r="F20" s="14"/>
      <c r="G20" s="31"/>
      <c r="H20" s="3"/>
      <c r="I20" s="15"/>
      <c r="J20" s="24"/>
      <c r="K20" s="3"/>
      <c r="L20" s="3"/>
      <c r="M20" s="3"/>
      <c r="N20" s="3"/>
      <c r="O20" s="3"/>
      <c r="P20" s="3"/>
      <c r="Q20" s="3"/>
      <c r="R20" s="3"/>
      <c r="S20" s="3"/>
      <c r="T20" s="3"/>
      <c r="U20" s="3"/>
      <c r="V20" s="3"/>
      <c r="W20" s="3"/>
      <c r="X20" s="3"/>
      <c r="Y20" s="3"/>
      <c r="Z20" s="3"/>
      <c r="AA20" s="3"/>
      <c r="AB20" s="3"/>
      <c r="AC20" s="3"/>
      <c r="AD20" s="3"/>
    </row>
    <row r="21" customFormat="false" ht="17.35" hidden="false" customHeight="false" outlineLevel="0" collapsed="false">
      <c r="A21" s="30"/>
      <c r="B21" s="5" t="s">
        <v>36</v>
      </c>
      <c r="C21" s="5" t="n">
        <f aca="false">SUM(VLOOKUP(C47,Armaments[],12,FALSE()),VLOOKUP(C61,Armaments[],12,FALSE()), VLOOKUP(C54,Armaments[],12,FALSE()), VLOOKUP(C68,Armaments[],12,FALSE()))</f>
        <v>0</v>
      </c>
      <c r="D21" s="5"/>
      <c r="E21" s="5" t="n">
        <f aca="false">D19/2</f>
        <v>312.5</v>
      </c>
      <c r="F21" s="22"/>
      <c r="G21" s="31"/>
      <c r="H21" s="3"/>
      <c r="I21" s="15"/>
      <c r="J21" s="24"/>
      <c r="K21" s="3"/>
      <c r="L21" s="3"/>
      <c r="M21" s="3"/>
      <c r="N21" s="3"/>
      <c r="O21" s="3"/>
      <c r="P21" s="3"/>
      <c r="Q21" s="3"/>
      <c r="R21" s="3"/>
      <c r="S21" s="3"/>
      <c r="T21" s="3"/>
      <c r="U21" s="3"/>
      <c r="V21" s="3"/>
      <c r="W21" s="3"/>
      <c r="X21" s="3"/>
      <c r="Y21" s="3"/>
      <c r="Z21" s="3"/>
      <c r="AA21" s="3"/>
      <c r="AB21" s="3"/>
      <c r="AC21" s="3"/>
      <c r="AD21" s="3"/>
    </row>
    <row r="22" customFormat="false" ht="15.75" hidden="false" customHeight="false" outlineLevel="0" collapsed="false">
      <c r="A22" s="30"/>
      <c r="B22" s="1"/>
      <c r="C22" s="1"/>
      <c r="D22" s="4"/>
      <c r="E22" s="4"/>
      <c r="F22" s="4"/>
      <c r="G22" s="3"/>
      <c r="H22" s="3"/>
      <c r="I22" s="3"/>
      <c r="J22" s="24"/>
      <c r="K22" s="3"/>
      <c r="L22" s="3"/>
      <c r="M22" s="3"/>
      <c r="N22" s="3"/>
      <c r="O22" s="3"/>
      <c r="P22" s="3"/>
      <c r="Q22" s="3"/>
      <c r="R22" s="3"/>
      <c r="S22" s="3"/>
      <c r="T22" s="3"/>
      <c r="U22" s="3"/>
      <c r="V22" s="3"/>
      <c r="W22" s="3"/>
      <c r="X22" s="3"/>
      <c r="Y22" s="3"/>
      <c r="Z22" s="3"/>
      <c r="AA22" s="3"/>
      <c r="AB22" s="3"/>
      <c r="AC22" s="3"/>
      <c r="AD22" s="3"/>
    </row>
    <row r="23" customFormat="false" ht="18.65" hidden="false" customHeight="false" outlineLevel="0" collapsed="false">
      <c r="A23" s="30"/>
      <c r="B23" s="11" t="s">
        <v>37</v>
      </c>
      <c r="C23" s="4"/>
      <c r="D23" s="4"/>
      <c r="E23" s="4"/>
      <c r="F23" s="4"/>
      <c r="G23" s="3"/>
      <c r="H23" s="3"/>
      <c r="I23" s="3"/>
      <c r="J23" s="3"/>
      <c r="K23" s="3"/>
      <c r="L23" s="3"/>
      <c r="M23" s="3"/>
      <c r="N23" s="3"/>
      <c r="O23" s="3"/>
      <c r="P23" s="3"/>
      <c r="Q23" s="3"/>
      <c r="R23" s="3"/>
      <c r="S23" s="3"/>
      <c r="T23" s="3"/>
      <c r="U23" s="3"/>
      <c r="V23" s="3"/>
      <c r="W23" s="3"/>
      <c r="X23" s="3"/>
      <c r="Y23" s="3"/>
      <c r="Z23" s="3"/>
      <c r="AA23" s="3"/>
      <c r="AB23" s="3"/>
      <c r="AC23" s="3"/>
      <c r="AD23" s="3"/>
    </row>
    <row r="24" customFormat="false" ht="18.65" hidden="false" customHeight="false" outlineLevel="0" collapsed="false">
      <c r="A24" s="32"/>
      <c r="B24" s="33"/>
      <c r="C24" s="33" t="s">
        <v>38</v>
      </c>
      <c r="D24" s="33"/>
      <c r="E24" s="12"/>
      <c r="F24" s="12"/>
      <c r="G24" s="34"/>
      <c r="H24" s="34"/>
      <c r="I24" s="35"/>
      <c r="J24" s="3"/>
      <c r="K24" s="3"/>
      <c r="L24" s="3"/>
      <c r="M24" s="3"/>
      <c r="N24" s="3"/>
      <c r="O24" s="3"/>
      <c r="P24" s="3"/>
      <c r="Q24" s="3"/>
      <c r="R24" s="3"/>
      <c r="S24" s="3"/>
      <c r="T24" s="3"/>
      <c r="U24" s="3"/>
      <c r="V24" s="3"/>
      <c r="W24" s="3"/>
      <c r="X24" s="3"/>
      <c r="Y24" s="3"/>
      <c r="Z24" s="3"/>
      <c r="AA24" s="3"/>
      <c r="AB24" s="3"/>
      <c r="AC24" s="3"/>
      <c r="AD24" s="3"/>
    </row>
    <row r="25" customFormat="false" ht="30" hidden="false" customHeight="true" outlineLevel="0" collapsed="false">
      <c r="A25" s="36" t="b">
        <f aca="false">FALSE()</f>
        <v>0</v>
      </c>
      <c r="B25" s="37" t="s">
        <v>39</v>
      </c>
      <c r="C25" s="38" t="str">
        <f aca="false">VLOOKUP(C4,Zoid_DB[],13,FALSE())</f>
        <v>High Frequency Wave Claw:</v>
      </c>
      <c r="D25" s="39" t="e">
        <f aca="false">"To Hit: " &amp; ROUNDUP(ifs(C21&gt;C20, VLOOKUP(C4,Zoid_DB[],17,FALSE())*0.6,C20&gt;=C21,VLOOKUP(C4,Zoid_DB[],17,FALSE())),0)+('Zoid Upgrades'!D13)</f>
        <v>#NAME?</v>
      </c>
      <c r="E25" s="38" t="e">
        <f aca="false">"To Hit With Pilot: " &amp; ROUND(ROUNDUP(ifs(C21&gt;C20, VLOOKUP(C4,Zoid_DB[],17,FALSE())*0.6,C20&gt;=C21,VLOOKUP(C4,Zoid_DB[],17,FALSE())),0)*(1+'Dashboard (DO NOT TOUCH)'!B$7) + 'Dashboard (DO NOT TOUCH)'!H$13+ 'Dashboard (DO NOT TOUCH)'!H$14,0)</f>
        <v>#NAME?</v>
      </c>
      <c r="F25" s="39"/>
      <c r="G25" s="40"/>
      <c r="H25" s="41"/>
      <c r="I25" s="3"/>
      <c r="J25" s="3"/>
      <c r="K25" s="3"/>
      <c r="L25" s="3"/>
      <c r="M25" s="3"/>
      <c r="N25" s="3"/>
      <c r="O25" s="3"/>
      <c r="P25" s="3"/>
      <c r="Q25" s="3"/>
      <c r="R25" s="3"/>
      <c r="S25" s="3"/>
      <c r="T25" s="3"/>
      <c r="U25" s="3"/>
      <c r="V25" s="3"/>
      <c r="W25" s="3"/>
      <c r="X25" s="3"/>
      <c r="Y25" s="3"/>
      <c r="Z25" s="3"/>
      <c r="AA25" s="3"/>
      <c r="AB25" s="3"/>
      <c r="AC25" s="3"/>
      <c r="AD25" s="3"/>
    </row>
    <row r="26" customFormat="false" ht="29.85" hidden="false" customHeight="false" outlineLevel="0" collapsed="false">
      <c r="A26" s="36"/>
      <c r="B26" s="37"/>
      <c r="C26" s="38" t="str">
        <f aca="false">"Damage Type: " &amp; VLOOKUP(C4,Zoid_DB[],16,FALSE())</f>
        <v>Damage Type: Melee, Slashing</v>
      </c>
      <c r="D26" s="38" t="s">
        <v>40</v>
      </c>
      <c r="E26" s="38"/>
      <c r="F26" s="39" t="e">
        <f aca="false">"Attack Roll: " &amp; IF($A$25=TRUE(), RANDBETWEEN(1,20),0) &amp; "(+" &amp; ROUND(ROUNDUP(ifs(C21&gt;C20, VLOOKUP(C4,Zoid_DB[],17,FALSE())*0.6,C20&gt;=C21,VLOOKUP(C4,Zoid_DB[],17,FALSE())),0)*(1+'Dashboard (DO NOT TOUCH)'!B$7) + 'Dashboard (DO NOT TOUCH)'!H$13+ 'Dashboard (DO NOT TOUCH)'!H$14,0)&amp; ")"</f>
        <v>#NAME?</v>
      </c>
      <c r="G26" s="40"/>
      <c r="H26" s="41"/>
      <c r="I26" s="3"/>
      <c r="J26" s="3"/>
      <c r="K26" s="3"/>
      <c r="L26" s="3"/>
      <c r="M26" s="3"/>
      <c r="N26" s="3"/>
      <c r="O26" s="3"/>
      <c r="P26" s="3"/>
      <c r="Q26" s="3"/>
      <c r="R26" s="3"/>
      <c r="S26" s="3"/>
      <c r="T26" s="3"/>
      <c r="U26" s="3"/>
      <c r="V26" s="3"/>
      <c r="W26" s="3"/>
      <c r="X26" s="3"/>
      <c r="Y26" s="3"/>
      <c r="Z26" s="3"/>
      <c r="AA26" s="3"/>
      <c r="AB26" s="3"/>
      <c r="AC26" s="3"/>
      <c r="AD26" s="3"/>
    </row>
    <row r="27" customFormat="false" ht="18.55" hidden="false" customHeight="false" outlineLevel="0" collapsed="false">
      <c r="A27" s="36"/>
      <c r="B27" s="37"/>
      <c r="C27" s="38" t="str">
        <f aca="false">"Damage: " &amp;  VLOOKUP(C4,Zoid_DB[],15,FALSE()) &amp; " +("&amp; ROUND($D$27+((VLOOKUP(C4,Zoid_DB[],15,FALSE()) + $D$27)*'Dashboard (DO NOT TOUCH)'!H$23),0) &amp;")"</f>
        <v>Damage: 35 +(20)</v>
      </c>
      <c r="D27" s="38" t="n">
        <f aca="false">'Zoid Upgrades'!D12</f>
        <v>20</v>
      </c>
      <c r="E27" s="38"/>
      <c r="F27" s="39"/>
      <c r="G27" s="40"/>
      <c r="H27" s="41"/>
      <c r="I27" s="3"/>
      <c r="J27" s="3"/>
      <c r="K27" s="3"/>
      <c r="L27" s="3"/>
      <c r="M27" s="3"/>
      <c r="N27" s="3"/>
      <c r="O27" s="3"/>
      <c r="P27" s="3"/>
      <c r="Q27" s="3"/>
      <c r="R27" s="3"/>
      <c r="S27" s="3"/>
      <c r="T27" s="3"/>
      <c r="U27" s="3"/>
      <c r="V27" s="3"/>
      <c r="W27" s="3"/>
      <c r="X27" s="3"/>
      <c r="Y27" s="3"/>
      <c r="Z27" s="3"/>
      <c r="AA27" s="3"/>
      <c r="AB27" s="3"/>
      <c r="AC27" s="3"/>
      <c r="AD27" s="3"/>
    </row>
    <row r="28" customFormat="false" ht="30" hidden="false" customHeight="true" outlineLevel="0" collapsed="false">
      <c r="A28" s="36"/>
      <c r="B28" s="37"/>
      <c r="C28" s="38" t="str">
        <f aca="false">"Effect: " &amp; VLOOKUP(C4,Zoid_DB[],14,FALSE())</f>
        <v>Effect: Claw attack. Targets a single opponent.</v>
      </c>
      <c r="D28" s="38" t="s">
        <v>41</v>
      </c>
      <c r="E28" s="38" t="s">
        <v>42</v>
      </c>
      <c r="F28" s="38" t="str">
        <f aca="false">"Heat: " &amp;VLOOKUP(C4,Zoid_DB[],85,FALSE())</f>
        <v>Heat: </v>
      </c>
      <c r="G28" s="40" t="s">
        <v>43</v>
      </c>
      <c r="H28" s="41"/>
      <c r="I28" s="3"/>
      <c r="J28" s="3"/>
      <c r="K28" s="3"/>
      <c r="L28" s="3"/>
      <c r="M28" s="3"/>
      <c r="N28" s="3"/>
      <c r="O28" s="3"/>
      <c r="P28" s="3"/>
      <c r="Q28" s="3"/>
      <c r="R28" s="3"/>
      <c r="S28" s="3"/>
      <c r="T28" s="3"/>
      <c r="U28" s="3"/>
      <c r="V28" s="3"/>
      <c r="W28" s="3"/>
      <c r="X28" s="3"/>
      <c r="Y28" s="3"/>
      <c r="Z28" s="3"/>
      <c r="AA28" s="3"/>
      <c r="AB28" s="3"/>
      <c r="AC28" s="3"/>
      <c r="AD28" s="3"/>
    </row>
    <row r="29" customFormat="false" ht="30" hidden="false" customHeight="true" outlineLevel="0" collapsed="false">
      <c r="A29" s="36"/>
      <c r="B29" s="37"/>
      <c r="C29" s="38" t="str">
        <f aca="false">"On/Off: "&amp;VLOOKUP(C4,Zoid_DB[],18,FALSE())</f>
        <v>On/Off: </v>
      </c>
      <c r="D29" s="38" t="s">
        <v>44</v>
      </c>
      <c r="E29" s="38" t="s">
        <v>45</v>
      </c>
      <c r="F29" s="38" t="n">
        <v>0</v>
      </c>
      <c r="G29" s="42" t="b">
        <f aca="false">FALSE()</f>
        <v>0</v>
      </c>
      <c r="H29" s="41"/>
      <c r="I29" s="3"/>
      <c r="J29" s="3"/>
      <c r="K29" s="3"/>
      <c r="L29" s="3"/>
      <c r="M29" s="3"/>
      <c r="N29" s="3"/>
      <c r="O29" s="3"/>
      <c r="P29" s="3"/>
      <c r="Q29" s="3"/>
      <c r="R29" s="3"/>
      <c r="S29" s="3"/>
      <c r="T29" s="3"/>
      <c r="U29" s="3"/>
      <c r="V29" s="3"/>
      <c r="W29" s="3"/>
      <c r="X29" s="3"/>
      <c r="Y29" s="3"/>
      <c r="Z29" s="3"/>
      <c r="AA29" s="3"/>
      <c r="AB29" s="3"/>
      <c r="AC29" s="3"/>
      <c r="AD29" s="3"/>
    </row>
    <row r="30" customFormat="false" ht="30" hidden="false" customHeight="true" outlineLevel="0" collapsed="false">
      <c r="A30" s="43" t="b">
        <f aca="false">FALSE()</f>
        <v>0</v>
      </c>
      <c r="B30" s="44" t="s">
        <v>46</v>
      </c>
      <c r="C30" s="45" t="str">
        <f aca="false">VLOOKUP(C4,Zoid_DB[],19,FALSE())</f>
        <v>High Frequency Wave Blade:</v>
      </c>
      <c r="D30" s="45" t="e">
        <f aca="false">"To Hit: " &amp; ROUNDUP(ifs(C21&gt;C20, VLOOKUP(C4,Zoid_DB[],23,FALSE())*0.6,C20&gt;=C21,VLOOKUP(C4,Zoid_DB[],23,FALSE())),0)+('Zoid Upgrades'!D16)</f>
        <v>#NAME?</v>
      </c>
      <c r="E30" s="45" t="e">
        <f aca="false">"To Hit With Pilot: " &amp; ROUND(ROUNDUP(ifs(C21&gt;C20, VLOOKUP(C4,Zoid_DB[],23,FALSE())*0.6,C20&gt;=C21,VLOOKUP(C4,Zoid_DB[],23,FALSE())),0)*(1+ 'Dashboard (DO NOT TOUCH)'!B$7) + 'Dashboard (DO NOT TOUCH)'!H$13+ 'Dashboard (DO NOT TOUCH)'!H$15,0)</f>
        <v>#NAME?</v>
      </c>
      <c r="F30" s="45"/>
      <c r="G30" s="40"/>
      <c r="H30" s="40"/>
      <c r="I30" s="3"/>
      <c r="J30" s="3"/>
      <c r="K30" s="3"/>
      <c r="L30" s="3"/>
      <c r="M30" s="3"/>
      <c r="N30" s="3"/>
      <c r="O30" s="3"/>
      <c r="P30" s="3"/>
      <c r="Q30" s="3"/>
      <c r="R30" s="3"/>
      <c r="S30" s="3"/>
      <c r="T30" s="3"/>
      <c r="U30" s="3"/>
      <c r="V30" s="3"/>
      <c r="W30" s="3"/>
      <c r="X30" s="3"/>
      <c r="Y30" s="3"/>
      <c r="Z30" s="3"/>
      <c r="AA30" s="3"/>
      <c r="AB30" s="3"/>
      <c r="AC30" s="3"/>
      <c r="AD30" s="3"/>
    </row>
    <row r="31" customFormat="false" ht="29.85" hidden="false" customHeight="false" outlineLevel="0" collapsed="false">
      <c r="A31" s="43"/>
      <c r="B31" s="44"/>
      <c r="C31" s="45" t="str">
        <f aca="false">"Damage Type: " &amp; VLOOKUP(C4,Zoid_DB[],22,FALSE())</f>
        <v>Damage Type: Melee, Slashing</v>
      </c>
      <c r="D31" s="45" t="s">
        <v>40</v>
      </c>
      <c r="E31" s="45"/>
      <c r="F31" s="45" t="e">
        <f aca="false">"Attack Roll: " &amp; IF($A$30=TRUE(), RANDBETWEEN(1,20),0) &amp; "(+" &amp; ROUND(ROUNDUP(ifs(C21&gt;C20, VLOOKUP(C4,Zoid_DB[],23,FALSE())*0.6,C20&gt;=C21,VLOOKUP(C4,Zoid_DB[],23,FALSE())),0)*(1+ 'Dashboard (DO NOT TOUCH)'!B$7) + 'Dashboard (DO NOT TOUCH)'!H$13+ 'Dashboard (DO NOT TOUCH)'!H$15,0) &amp; ")"</f>
        <v>#NAME?</v>
      </c>
      <c r="G31" s="40"/>
      <c r="H31" s="40"/>
      <c r="I31" s="3"/>
      <c r="J31" s="3"/>
      <c r="K31" s="3"/>
      <c r="L31" s="3"/>
      <c r="M31" s="3"/>
      <c r="N31" s="3"/>
      <c r="O31" s="3"/>
      <c r="P31" s="3"/>
      <c r="Q31" s="3"/>
      <c r="R31" s="3"/>
      <c r="S31" s="3"/>
      <c r="T31" s="3"/>
      <c r="U31" s="3"/>
      <c r="V31" s="3"/>
      <c r="W31" s="3"/>
      <c r="X31" s="3"/>
      <c r="Y31" s="3"/>
      <c r="Z31" s="3"/>
      <c r="AA31" s="3"/>
      <c r="AB31" s="3"/>
      <c r="AC31" s="3"/>
      <c r="AD31" s="3"/>
    </row>
    <row r="32" customFormat="false" ht="18.55" hidden="false" customHeight="false" outlineLevel="0" collapsed="false">
      <c r="A32" s="43"/>
      <c r="B32" s="44"/>
      <c r="C32" s="45" t="e">
        <f aca="false">"Damage: " &amp; VLOOKUP(C4,Zoid_DB[],21,0) &amp; " +("&amp; ROUND($D$32+((VLOOKUP(C4,Zoid_DB[],21,FALSE()) + $D$32)*'Dashboard (DO NOT TOUCH)'!H$23),0) &amp;")"</f>
        <v>#NAME?</v>
      </c>
      <c r="D32" s="45" t="e">
        <f aca="false">('Zoid Upgrades'!D15)</f>
        <v>#NAME?</v>
      </c>
      <c r="E32" s="45"/>
      <c r="F32" s="45"/>
      <c r="G32" s="40"/>
      <c r="H32" s="40"/>
      <c r="I32" s="3"/>
      <c r="J32" s="3"/>
      <c r="K32" s="3"/>
      <c r="L32" s="3"/>
      <c r="M32" s="3"/>
      <c r="N32" s="3"/>
      <c r="O32" s="3"/>
      <c r="P32" s="3"/>
      <c r="Q32" s="3"/>
      <c r="R32" s="3"/>
      <c r="S32" s="3"/>
      <c r="T32" s="3"/>
      <c r="U32" s="3"/>
      <c r="V32" s="3"/>
      <c r="W32" s="3"/>
      <c r="X32" s="3"/>
      <c r="Y32" s="3"/>
      <c r="Z32" s="3"/>
      <c r="AA32" s="3"/>
      <c r="AB32" s="3"/>
      <c r="AC32" s="3"/>
      <c r="AD32" s="3"/>
    </row>
    <row r="33" customFormat="false" ht="48" hidden="false" customHeight="true" outlineLevel="0" collapsed="false">
      <c r="A33" s="43"/>
      <c r="B33" s="44"/>
      <c r="C33" s="45" t="str">
        <f aca="false">"Effect: " &amp; VLOOKUP(C4,Zoid_DB[],20,FALSE())</f>
        <v>Effect: Blade on top of head flips down. Targets a single opponent. </v>
      </c>
      <c r="D33" s="45" t="str">
        <f aca="false">"To Hit Increase: "&amp;VLOOKUP(C4,Zoid_DB[],26,FALSE())</f>
        <v>To Hit Increase: </v>
      </c>
      <c r="E33" s="45" t="str">
        <f aca="false">"Speed Increase: " &amp;VLOOKUP(C4,Zoid_DB[],25,FALSE())</f>
        <v>Speed Increase: </v>
      </c>
      <c r="F33" s="45" t="str">
        <f aca="false">"Heat: " &amp;VLOOKUP(C4,Zoid_DB[],86,FALSE())</f>
        <v>Heat: </v>
      </c>
      <c r="G33" s="40" t="s">
        <v>43</v>
      </c>
      <c r="H33" s="40"/>
      <c r="I33" s="3"/>
      <c r="J33" s="3"/>
      <c r="K33" s="3"/>
      <c r="L33" s="3"/>
      <c r="M33" s="3"/>
      <c r="N33" s="3"/>
      <c r="O33" s="3"/>
      <c r="P33" s="3"/>
      <c r="Q33" s="3"/>
      <c r="R33" s="3"/>
      <c r="S33" s="3"/>
      <c r="T33" s="3"/>
      <c r="U33" s="3"/>
      <c r="V33" s="3"/>
      <c r="W33" s="3"/>
      <c r="X33" s="3"/>
      <c r="Y33" s="3"/>
      <c r="Z33" s="3"/>
      <c r="AA33" s="3"/>
      <c r="AB33" s="3"/>
      <c r="AC33" s="3"/>
      <c r="AD33" s="3"/>
    </row>
    <row r="34" customFormat="false" ht="30" hidden="false" customHeight="true" outlineLevel="0" collapsed="false">
      <c r="A34" s="43"/>
      <c r="B34" s="44"/>
      <c r="C34" s="45" t="str">
        <f aca="false">"On/Off: "&amp;VLOOKUP(C4,Zoid_DB[],29,FALSE())</f>
        <v>On/Off: </v>
      </c>
      <c r="D34" s="45" t="str">
        <f aca="false">"Reaction Increase: " &amp; VLOOKUP(C4,Zoid_DB[],27,FALSE())</f>
        <v>Reaction Increase: </v>
      </c>
      <c r="E34" s="45" t="str">
        <f aca="false">"Range Increase: " &amp;VLOOKUP(C4,Zoid_DB[],28,FALSE())</f>
        <v>Range Increase: </v>
      </c>
      <c r="F34" s="14" t="n">
        <v>0</v>
      </c>
      <c r="G34" s="40" t="b">
        <f aca="false">FALSE()</f>
        <v>0</v>
      </c>
      <c r="H34" s="40"/>
      <c r="I34" s="3"/>
      <c r="J34" s="3"/>
      <c r="K34" s="3"/>
      <c r="L34" s="3"/>
      <c r="M34" s="3"/>
      <c r="N34" s="3"/>
      <c r="O34" s="3"/>
      <c r="P34" s="3"/>
      <c r="Q34" s="3"/>
      <c r="R34" s="3"/>
      <c r="S34" s="3"/>
      <c r="T34" s="3"/>
      <c r="U34" s="3"/>
      <c r="V34" s="3"/>
      <c r="W34" s="3"/>
      <c r="X34" s="3"/>
      <c r="Y34" s="3"/>
      <c r="Z34" s="3"/>
      <c r="AA34" s="3"/>
      <c r="AB34" s="3"/>
      <c r="AC34" s="3"/>
      <c r="AD34" s="3"/>
    </row>
    <row r="35" customFormat="false" ht="30" hidden="false" customHeight="true" outlineLevel="0" collapsed="false">
      <c r="A35" s="46" t="b">
        <f aca="false">FALSE()</f>
        <v>0</v>
      </c>
      <c r="B35" s="47" t="s">
        <v>47</v>
      </c>
      <c r="C35" s="48" t="str">
        <f aca="false">VLOOKUP(C4,Zoid_DB[],30,FALSE())</f>
        <v>Smoke Unit:</v>
      </c>
      <c r="D35" s="48" t="e">
        <f aca="false">" To Hit: " &amp; ROUNDUP(ifs(C21&gt;C20, VLOOKUP(C4,Zoid_DB[],34,FALSE())*0.6,C20&gt;=C21,VLOOKUP(C4,Zoid_DB[],34,FALSE())),0)+('Zoid Upgrades'!D19)</f>
        <v>#NAME?</v>
      </c>
      <c r="E35" s="48" t="e">
        <f aca="false">"To Hit With Pilot: " &amp; ROUND(ROUNDUP(ifs(C21&gt;C20, VLOOKUP(C4,Zoid_DB[],34,FALSE())*0.6,C20&gt;=C21,VLOOKUP(C4,Zoid_DB[],34,FALSE())),0)*(1+ 'Dashboard (DO NOT TOUCH)'!B$7) + 'Dashboard (DO NOT TOUCH)'!H$13+ 'Dashboard (DO NOT TOUCH)'!H$16,0)</f>
        <v>#NAME?</v>
      </c>
      <c r="F35" s="39"/>
      <c r="G35" s="40"/>
      <c r="H35" s="40"/>
      <c r="I35" s="3"/>
      <c r="J35" s="3"/>
      <c r="K35" s="3"/>
      <c r="L35" s="3"/>
      <c r="M35" s="3"/>
      <c r="N35" s="3"/>
      <c r="O35" s="3"/>
      <c r="P35" s="3"/>
      <c r="Q35" s="3"/>
      <c r="R35" s="3"/>
      <c r="S35" s="3"/>
      <c r="T35" s="3"/>
      <c r="U35" s="3"/>
      <c r="V35" s="3"/>
      <c r="W35" s="3"/>
      <c r="X35" s="3"/>
      <c r="Y35" s="3"/>
      <c r="Z35" s="3"/>
      <c r="AA35" s="3"/>
      <c r="AB35" s="3"/>
      <c r="AC35" s="3"/>
      <c r="AD35" s="3"/>
    </row>
    <row r="36" customFormat="false" ht="33.75" hidden="false" customHeight="true" outlineLevel="0" collapsed="false">
      <c r="A36" s="46"/>
      <c r="B36" s="47"/>
      <c r="C36" s="48" t="str">
        <f aca="false">"Damage Type: " &amp; VLOOKUP(C4,Zoid_DB[],33,FALSE())</f>
        <v>Damage Type: </v>
      </c>
      <c r="D36" s="38" t="s">
        <v>40</v>
      </c>
      <c r="E36" s="38"/>
      <c r="F36" s="38" t="e">
        <f aca="false">"Attack Roll: " &amp; IF($A$35=TRUE(), RANDBETWEEN(1,20),0) &amp; "(+" &amp; ROUND(ROUNDUP(ifs(C21&gt;C20, VLOOKUP(C4,Zoid_DB[],34,FALSE())*0.6,C20&gt;=C21,VLOOKUP(C4,Zoid_DB[],34,FALSE())),0)*(1+ 'Dashboard (DO NOT TOUCH)'!B$7) + 
 'Dashboard (DO NOT TOUCH)'!H$13+ 'Dashboard (DO NOT TOUCH)'!H$16,0) &amp; ")"</f>
        <v>#NAME?</v>
      </c>
      <c r="G36" s="40"/>
      <c r="H36" s="40"/>
      <c r="I36" s="3"/>
      <c r="J36" s="3"/>
      <c r="K36" s="3"/>
      <c r="L36" s="3"/>
      <c r="M36" s="3"/>
      <c r="N36" s="3"/>
      <c r="O36" s="3"/>
      <c r="P36" s="3"/>
      <c r="Q36" s="3"/>
      <c r="R36" s="3"/>
      <c r="S36" s="3"/>
      <c r="T36" s="3"/>
      <c r="U36" s="3"/>
      <c r="V36" s="3"/>
      <c r="W36" s="3"/>
      <c r="X36" s="3"/>
      <c r="Y36" s="3"/>
      <c r="Z36" s="3"/>
      <c r="AA36" s="3"/>
      <c r="AB36" s="3"/>
      <c r="AC36" s="3"/>
      <c r="AD36" s="3"/>
    </row>
    <row r="37" customFormat="false" ht="18.65" hidden="false" customHeight="false" outlineLevel="0" collapsed="false">
      <c r="A37" s="46"/>
      <c r="B37" s="47"/>
      <c r="C37" s="48" t="e">
        <f aca="false">"Damage: " &amp; VLOOKUP(C4,Zoid_DB[],32,FALSE()) &amp; " +("&amp; ROUND($D$37+((VLOOKUP(C4,Zoid_DB[],32,FALSE()) + $D$37)*'Dashboard (DO NOT TOUCH)'!H$23),0) &amp;")"</f>
        <v>#NAME?</v>
      </c>
      <c r="D37" s="38" t="e">
        <f aca="false">('Zoid Upgrades'!D18)</f>
        <v>#NAME?</v>
      </c>
      <c r="E37" s="48"/>
      <c r="F37" s="39"/>
      <c r="G37" s="40"/>
      <c r="H37" s="40"/>
      <c r="I37" s="3"/>
      <c r="J37" s="3"/>
      <c r="K37" s="3"/>
      <c r="L37" s="3"/>
      <c r="M37" s="3"/>
      <c r="N37" s="3"/>
      <c r="O37" s="3"/>
      <c r="P37" s="3"/>
      <c r="Q37" s="3"/>
      <c r="R37" s="3"/>
      <c r="S37" s="3"/>
      <c r="T37" s="3"/>
      <c r="U37" s="3"/>
      <c r="V37" s="3"/>
      <c r="W37" s="3"/>
      <c r="X37" s="3"/>
      <c r="Y37" s="3"/>
      <c r="Z37" s="3"/>
      <c r="AA37" s="3"/>
      <c r="AB37" s="3"/>
      <c r="AC37" s="3"/>
      <c r="AD37" s="3"/>
    </row>
    <row r="38" customFormat="false" ht="76.5" hidden="false" customHeight="true" outlineLevel="0" collapsed="false">
      <c r="A38" s="46"/>
      <c r="B38" s="47"/>
      <c r="C38" s="48" t="str">
        <f aca="false">"Effect: "&amp; VLOOKUP(C4,Zoid_DB[],31,FALSE())</f>
        <v>Effect: Deploys smoke in a 30m square. While in the smoke attacks have disadvantage against you. Lasts three turns.</v>
      </c>
      <c r="D38" s="48" t="str">
        <f aca="false">"To Hit Increase: "&amp;VLOOKUP(C4,Zoid_DB[],37,FALSE())</f>
        <v>To Hit Increase: </v>
      </c>
      <c r="E38" s="48" t="str">
        <f aca="false">"Speed Increase: " &amp;VLOOKUP(C4,Zoid_DB[],36,FALSE())</f>
        <v>Speed Increase: </v>
      </c>
      <c r="F38" s="39" t="str">
        <f aca="false">"Heat: " &amp;VLOOKUP(C4,Zoid_DB[],87,FALSE())</f>
        <v>Heat: </v>
      </c>
      <c r="G38" s="40" t="s">
        <v>43</v>
      </c>
      <c r="H38" s="40"/>
      <c r="I38" s="3"/>
      <c r="J38" s="3"/>
      <c r="K38" s="3"/>
      <c r="L38" s="3"/>
      <c r="M38" s="3"/>
      <c r="N38" s="3"/>
      <c r="O38" s="3"/>
      <c r="P38" s="3"/>
      <c r="Q38" s="3"/>
      <c r="R38" s="3"/>
      <c r="S38" s="3"/>
      <c r="T38" s="3"/>
      <c r="U38" s="3"/>
      <c r="V38" s="3"/>
      <c r="W38" s="3"/>
      <c r="X38" s="3"/>
      <c r="Y38" s="3"/>
      <c r="Z38" s="3"/>
      <c r="AA38" s="3"/>
      <c r="AB38" s="3"/>
      <c r="AC38" s="3"/>
      <c r="AD38" s="3"/>
    </row>
    <row r="39" customFormat="false" ht="30" hidden="false" customHeight="true" outlineLevel="0" collapsed="false">
      <c r="A39" s="46"/>
      <c r="B39" s="47"/>
      <c r="C39" s="48" t="str">
        <f aca="false">"On/Off: "&amp;VLOOKUP(C4,Zoid_DB[],40,FALSE())</f>
        <v>On/Off: Active</v>
      </c>
      <c r="D39" s="48" t="str">
        <f aca="false">"Reaction Increase: " &amp; VLOOKUP(C4,Zoid_DB[],38,FALSE())</f>
        <v>Reaction Increase: </v>
      </c>
      <c r="E39" s="48" t="str">
        <f aca="false">"Range Increase: " &amp;VLOOKUP(C4,Zoid_DB[],39,FALSE())</f>
        <v>Range Increase: </v>
      </c>
      <c r="F39" s="39" t="n">
        <v>0</v>
      </c>
      <c r="G39" s="40" t="b">
        <f aca="false">FALSE()</f>
        <v>0</v>
      </c>
      <c r="H39" s="40"/>
      <c r="I39" s="3"/>
      <c r="J39" s="3"/>
      <c r="K39" s="3"/>
      <c r="L39" s="3"/>
      <c r="M39" s="3"/>
      <c r="N39" s="3"/>
      <c r="O39" s="3"/>
      <c r="P39" s="3"/>
      <c r="Q39" s="3"/>
      <c r="R39" s="3"/>
      <c r="S39" s="3"/>
      <c r="T39" s="3"/>
      <c r="U39" s="3"/>
      <c r="V39" s="3"/>
      <c r="W39" s="3"/>
      <c r="X39" s="3"/>
      <c r="Y39" s="3"/>
      <c r="Z39" s="3"/>
      <c r="AA39" s="3"/>
      <c r="AB39" s="3"/>
      <c r="AC39" s="3"/>
      <c r="AD39" s="3"/>
    </row>
    <row r="40" customFormat="false" ht="30" hidden="false" customHeight="true" outlineLevel="0" collapsed="false">
      <c r="A40" s="49" t="b">
        <f aca="false">FALSE()</f>
        <v>0</v>
      </c>
      <c r="B40" s="50" t="s">
        <v>48</v>
      </c>
      <c r="C40" s="14" t="str">
        <f aca="false">VLOOKUP(C4,Zoid_DB[],41,FALSE())</f>
        <v>High Frequency Wave Fang:</v>
      </c>
      <c r="D40" s="14" t="e">
        <f aca="false">" To Hit: " &amp; ROUNDUP(ifs(C21&gt;C20, VLOOKUP(C4,Zoid_DB[],45,FALSE())*0.6,C20&gt;=C21,VLOOKUP(C4,Zoid_DB[],45,FALSE())),0)+('Zoid Upgrades'!D22)</f>
        <v>#NAME?</v>
      </c>
      <c r="E40" s="51" t="e">
        <f aca="false">"To Hit With Pilot: " &amp; ROUND(ROUNDUP(ifs(C21&gt;C20, VLOOKUP(C4,Zoid_DB[],45,FALSE())*0.6,C20&gt;=C21,VLOOKUP(C4,Zoid_DB[],45,FALSE())),0)*(1+ 'Dashboard (DO NOT TOUCH)'!B$7) + 'Dashboard (DO NOT TOUCH)'!H$13+ 'Dashboard (DO NOT TOUCH)'!H$17,0)</f>
        <v>#NAME?</v>
      </c>
      <c r="F40" s="20"/>
      <c r="G40" s="52"/>
      <c r="H40" s="40"/>
      <c r="I40" s="3"/>
      <c r="J40" s="3"/>
      <c r="K40" s="3"/>
      <c r="L40" s="3"/>
      <c r="M40" s="3"/>
      <c r="N40" s="3"/>
      <c r="O40" s="3"/>
      <c r="P40" s="3"/>
      <c r="Q40" s="3"/>
      <c r="R40" s="3"/>
      <c r="S40" s="3"/>
      <c r="T40" s="3"/>
      <c r="U40" s="3"/>
      <c r="V40" s="3"/>
      <c r="W40" s="3"/>
      <c r="X40" s="3"/>
      <c r="Y40" s="3"/>
      <c r="Z40" s="3"/>
      <c r="AA40" s="3"/>
      <c r="AB40" s="3"/>
      <c r="AC40" s="3"/>
      <c r="AD40" s="3"/>
    </row>
    <row r="41" customFormat="false" ht="29.85" hidden="false" customHeight="false" outlineLevel="0" collapsed="false">
      <c r="A41" s="49"/>
      <c r="B41" s="50"/>
      <c r="C41" s="14" t="str">
        <f aca="false">"Damage Type: " &amp; VLOOKUP(C4,Zoid_DB[],44,FALSE())</f>
        <v>Damage Type: Melee, Piercing</v>
      </c>
      <c r="D41" s="45" t="s">
        <v>40</v>
      </c>
      <c r="E41" s="45"/>
      <c r="F41" s="53" t="e">
        <f aca="false">"Attack Roll: " &amp; IF($A$40=TRUE(), RANDBETWEEN(1,20),0) &amp; "(+" &amp; ROUND(ROUNDUP(ifs(C21&gt;C20, VLOOKUP(C4,Zoid_DB[],45,FALSE())*0.6,C20&gt;=C21,VLOOKUP(C4,Zoid_DB[],45,FALSE())),0)*(1+ 'Dashboard (DO NOT TOUCH)'!B$7) + 
 'Dashboard (DO NOT TOUCH)'!H$13+ 'Dashboard (DO NOT TOUCH)'!H$17,0) &amp; ")"</f>
        <v>#NAME?</v>
      </c>
      <c r="G41" s="52"/>
      <c r="H41" s="40"/>
      <c r="I41" s="3"/>
      <c r="J41" s="3"/>
      <c r="K41" s="3"/>
      <c r="L41" s="3"/>
      <c r="M41" s="3"/>
      <c r="N41" s="3"/>
      <c r="O41" s="3"/>
      <c r="P41" s="3"/>
      <c r="Q41" s="3"/>
      <c r="R41" s="3"/>
      <c r="S41" s="3"/>
      <c r="T41" s="3"/>
      <c r="U41" s="3"/>
      <c r="V41" s="3"/>
      <c r="W41" s="3"/>
      <c r="X41" s="3"/>
      <c r="Y41" s="3"/>
      <c r="Z41" s="3"/>
      <c r="AA41" s="3"/>
      <c r="AB41" s="3"/>
      <c r="AC41" s="3"/>
      <c r="AD41" s="3"/>
    </row>
    <row r="42" customFormat="false" ht="18.55" hidden="false" customHeight="false" outlineLevel="0" collapsed="false">
      <c r="A42" s="49"/>
      <c r="B42" s="50"/>
      <c r="C42" s="14" t="e">
        <f aca="false">"Damage: " &amp; VLOOKUP(C4,Zoid_DB[],43,FALSE()) &amp; " +("&amp; ROUND($D$42+((VLOOKUP(C4,Zoid_DB[],43,FALSE()) + $D$42)*'Dashboard (DO NOT TOUCH)'!H$23),0) &amp;")"</f>
        <v>#NAME?</v>
      </c>
      <c r="D42" s="45" t="e">
        <f aca="false">('Zoid Upgrades'!D21)</f>
        <v>#NAME?</v>
      </c>
      <c r="E42" s="54"/>
      <c r="F42" s="20"/>
      <c r="G42" s="52"/>
      <c r="H42" s="40"/>
      <c r="I42" s="3"/>
      <c r="J42" s="3"/>
      <c r="K42" s="3"/>
      <c r="L42" s="3"/>
      <c r="M42" s="3"/>
      <c r="N42" s="3"/>
      <c r="O42" s="3"/>
      <c r="P42" s="3"/>
      <c r="Q42" s="3"/>
      <c r="R42" s="3"/>
      <c r="S42" s="3"/>
      <c r="T42" s="3"/>
      <c r="U42" s="3"/>
      <c r="V42" s="3"/>
      <c r="W42" s="3"/>
      <c r="X42" s="3"/>
      <c r="Y42" s="3"/>
      <c r="Z42" s="3"/>
      <c r="AA42" s="3"/>
      <c r="AB42" s="3"/>
      <c r="AC42" s="3"/>
      <c r="AD42" s="3"/>
    </row>
    <row r="43" customFormat="false" ht="30" hidden="false" customHeight="true" outlineLevel="0" collapsed="false">
      <c r="A43" s="49"/>
      <c r="B43" s="50"/>
      <c r="C43" s="14" t="str">
        <f aca="false">"Effect: " &amp; VLOOKUP(C4,Zoid_DB[],42,FALSE())</f>
        <v>Effect: Bite attack. Targets a single opponent.</v>
      </c>
      <c r="D43" s="14" t="s">
        <v>41</v>
      </c>
      <c r="E43" s="14" t="s">
        <v>49</v>
      </c>
      <c r="F43" s="20" t="str">
        <f aca="false">"Heat: " &amp;VLOOKUP(C4,Zoid_DB[],88,FALSE())</f>
        <v>Heat: </v>
      </c>
      <c r="G43" s="52" t="s">
        <v>43</v>
      </c>
      <c r="H43" s="40"/>
      <c r="I43" s="3"/>
      <c r="J43" s="3"/>
      <c r="K43" s="3"/>
      <c r="L43" s="3"/>
      <c r="M43" s="3"/>
      <c r="N43" s="3"/>
      <c r="O43" s="3"/>
      <c r="P43" s="3"/>
      <c r="Q43" s="3"/>
      <c r="R43" s="3"/>
      <c r="S43" s="3"/>
      <c r="T43" s="3"/>
      <c r="U43" s="3"/>
      <c r="V43" s="3"/>
      <c r="W43" s="3"/>
      <c r="X43" s="3"/>
      <c r="Y43" s="3"/>
      <c r="Z43" s="3"/>
      <c r="AA43" s="3"/>
      <c r="AB43" s="3"/>
      <c r="AC43" s="3"/>
      <c r="AD43" s="3"/>
    </row>
    <row r="44" customFormat="false" ht="30" hidden="false" customHeight="true" outlineLevel="0" collapsed="false">
      <c r="A44" s="49"/>
      <c r="B44" s="50"/>
      <c r="C44" s="51" t="s">
        <v>50</v>
      </c>
      <c r="D44" s="51" t="s">
        <v>30</v>
      </c>
      <c r="E44" s="51" t="s">
        <v>32</v>
      </c>
      <c r="F44" s="55" t="n">
        <v>0</v>
      </c>
      <c r="G44" s="52" t="b">
        <f aca="false">FALSE()</f>
        <v>0</v>
      </c>
      <c r="H44" s="40"/>
      <c r="I44" s="3"/>
      <c r="J44" s="3"/>
      <c r="K44" s="3"/>
      <c r="L44" s="3"/>
      <c r="M44" s="3"/>
      <c r="N44" s="3"/>
      <c r="O44" s="3"/>
      <c r="P44" s="3"/>
      <c r="Q44" s="3"/>
      <c r="R44" s="3"/>
      <c r="S44" s="3"/>
      <c r="T44" s="3"/>
      <c r="U44" s="3"/>
      <c r="V44" s="3"/>
      <c r="W44" s="3"/>
      <c r="X44" s="3"/>
      <c r="Y44" s="3"/>
      <c r="Z44" s="3"/>
      <c r="AA44" s="3"/>
      <c r="AB44" s="3"/>
      <c r="AC44" s="3"/>
      <c r="AD44" s="3"/>
    </row>
    <row r="45" customFormat="false" ht="15.75" hidden="false" customHeight="false" outlineLevel="0" collapsed="false">
      <c r="A45" s="3"/>
      <c r="B45" s="56"/>
      <c r="C45" s="56"/>
      <c r="D45" s="56"/>
      <c r="E45" s="56"/>
      <c r="F45" s="57"/>
      <c r="G45" s="3"/>
      <c r="H45" s="58"/>
      <c r="I45" s="3"/>
      <c r="J45" s="3"/>
      <c r="K45" s="3"/>
      <c r="L45" s="3"/>
      <c r="M45" s="3"/>
      <c r="N45" s="3"/>
      <c r="O45" s="3"/>
      <c r="P45" s="3"/>
      <c r="Q45" s="3"/>
      <c r="R45" s="3"/>
      <c r="S45" s="3"/>
      <c r="T45" s="3"/>
      <c r="U45" s="3"/>
      <c r="V45" s="3"/>
      <c r="W45" s="3"/>
      <c r="X45" s="3"/>
      <c r="Y45" s="3"/>
      <c r="Z45" s="3"/>
      <c r="AA45" s="3"/>
      <c r="AB45" s="3"/>
      <c r="AC45" s="3"/>
      <c r="AD45" s="3"/>
    </row>
    <row r="46" customFormat="false" ht="15.75" hidden="false" customHeight="false" outlineLevel="0" collapsed="false">
      <c r="A46" s="15"/>
      <c r="B46" s="13" t="s">
        <v>51</v>
      </c>
      <c r="C46" s="13" t="s">
        <v>52</v>
      </c>
      <c r="D46" s="14"/>
      <c r="E46" s="59"/>
      <c r="F46" s="60"/>
      <c r="G46" s="61"/>
      <c r="H46" s="62"/>
      <c r="I46" s="15"/>
      <c r="J46" s="3"/>
      <c r="K46" s="3"/>
      <c r="L46" s="3"/>
      <c r="M46" s="3"/>
      <c r="N46" s="3"/>
      <c r="O46" s="3"/>
      <c r="P46" s="3"/>
      <c r="Q46" s="3"/>
      <c r="R46" s="3"/>
      <c r="S46" s="3"/>
      <c r="T46" s="3"/>
      <c r="U46" s="3"/>
      <c r="V46" s="3"/>
      <c r="W46" s="3"/>
      <c r="X46" s="3"/>
      <c r="Y46" s="3"/>
      <c r="Z46" s="3"/>
      <c r="AA46" s="3"/>
      <c r="AB46" s="3"/>
      <c r="AC46" s="3"/>
      <c r="AD46" s="3"/>
    </row>
    <row r="47" customFormat="false" ht="18.55" hidden="false" customHeight="false" outlineLevel="0" collapsed="false">
      <c r="A47" s="63" t="b">
        <f aca="false">FALSE()</f>
        <v>0</v>
      </c>
      <c r="B47" s="64" t="str">
        <f aca="false">"Back: " &amp; VLOOKUP(C4,Zoid_DB[],46,FALSE())</f>
        <v>Back: Assist</v>
      </c>
      <c r="C47" s="65" t="s">
        <v>53</v>
      </c>
      <c r="D47" s="39" t="str">
        <f aca="false">"To Hit: "&amp; VLOOKUP(C47,Armaments[],5,FALSE())</f>
        <v>To Hit: </v>
      </c>
      <c r="E47" s="39" t="e">
        <f aca="false">"To Hit With Pilot: " &amp; ROUND(VLOOKUP(C47,Armaments[],5,FALSE())*(1+ 'Dashboard (DO NOT TOUCH)'!B$7) + 'Dashboard (DO NOT TOUCH)'!H$13+ 'Dashboard (DO NOT TOUCH)'!H$18,0)</f>
        <v>#NAME?</v>
      </c>
      <c r="F47" s="18"/>
      <c r="G47" s="41"/>
      <c r="H47" s="40"/>
      <c r="I47" s="15"/>
      <c r="J47" s="3"/>
      <c r="K47" s="3"/>
      <c r="L47" s="3"/>
      <c r="M47" s="3"/>
      <c r="N47" s="3"/>
      <c r="O47" s="3"/>
      <c r="P47" s="3"/>
      <c r="Q47" s="3"/>
      <c r="R47" s="3"/>
      <c r="S47" s="3"/>
      <c r="T47" s="3"/>
      <c r="U47" s="3"/>
      <c r="V47" s="3"/>
      <c r="W47" s="3"/>
      <c r="X47" s="3"/>
      <c r="Y47" s="3"/>
      <c r="Z47" s="3"/>
      <c r="AA47" s="3"/>
      <c r="AB47" s="3"/>
      <c r="AC47" s="3"/>
      <c r="AD47" s="3"/>
    </row>
    <row r="48" customFormat="false" ht="18.55" hidden="false" customHeight="false" outlineLevel="0" collapsed="false">
      <c r="A48" s="63"/>
      <c r="B48" s="64"/>
      <c r="C48" s="39" t="str">
        <f aca="false">"Damage Type: "&amp;(VLOOKUP(C47,Armaments[],3,FALSE()))</f>
        <v>Damage Type: </v>
      </c>
      <c r="D48" s="39"/>
      <c r="E48" s="0" t="e">
        <f aca="false">"Attack Roll: " &amp; IF($A$47=TRUE(), RANDBETWEEN(1,20),0) &amp; " (+" &amp;(ROUND(VLOOKUP(C47,Armaments[],5,FALSE())*(1+ 'Dashboard (DO NOT TOUCH)'!B$7) + 'Dashboard (DO NOT TOUCH)'!H$13+ 'Dashboard (DO NOT TOUCH)'!H$18,0))&amp;")"</f>
        <v>#NAME?</v>
      </c>
      <c r="F48" s="18"/>
      <c r="G48" s="41"/>
      <c r="H48" s="40"/>
      <c r="I48" s="15"/>
      <c r="J48" s="3"/>
      <c r="K48" s="3"/>
      <c r="L48" s="3"/>
      <c r="M48" s="3"/>
      <c r="N48" s="3"/>
      <c r="O48" s="3"/>
      <c r="P48" s="3"/>
      <c r="Q48" s="3"/>
      <c r="R48" s="3"/>
      <c r="S48" s="3"/>
      <c r="T48" s="3"/>
      <c r="U48" s="3"/>
      <c r="V48" s="3"/>
      <c r="W48" s="3"/>
      <c r="X48" s="3"/>
      <c r="Y48" s="3"/>
      <c r="Z48" s="3"/>
      <c r="AA48" s="3"/>
      <c r="AB48" s="3"/>
      <c r="AC48" s="3"/>
      <c r="AD48" s="3"/>
    </row>
    <row r="49" customFormat="false" ht="18.55" hidden="false" customHeight="false" outlineLevel="0" collapsed="false">
      <c r="A49" s="63"/>
      <c r="B49" s="64"/>
      <c r="C49" s="39" t="str">
        <f aca="false">"Damage: " &amp;(VLOOKUP(C47,Armaments[],2,0)) &amp; " +("&amp; ROUND(VLOOKUP(C47,Armaments[],2,0) * 'Dashboard (DO NOT TOUCH)'!H$23,0)&amp;")"</f>
        <v>Damage: 0 +(0)</v>
      </c>
      <c r="D49" s="66" t="str">
        <f aca="false">"Weight: " &amp; VLOOKUP(C47,Armaments[],12,FALSE())</f>
        <v>Weight: </v>
      </c>
      <c r="E49" s="39"/>
      <c r="F49" s="3"/>
      <c r="G49" s="41"/>
      <c r="H49" s="40"/>
      <c r="I49" s="15"/>
      <c r="J49" s="3"/>
      <c r="K49" s="3"/>
      <c r="L49" s="3"/>
      <c r="M49" s="3"/>
      <c r="N49" s="3"/>
      <c r="O49" s="3"/>
      <c r="P49" s="3"/>
      <c r="Q49" s="3"/>
      <c r="R49" s="3"/>
      <c r="S49" s="3"/>
      <c r="T49" s="3"/>
      <c r="U49" s="3"/>
      <c r="V49" s="3"/>
      <c r="W49" s="3"/>
      <c r="X49" s="3"/>
      <c r="Y49" s="3"/>
      <c r="Z49" s="3"/>
      <c r="AA49" s="3"/>
      <c r="AB49" s="3"/>
      <c r="AC49" s="3"/>
      <c r="AD49" s="3"/>
    </row>
    <row r="50" customFormat="false" ht="18.55" hidden="false" customHeight="false" outlineLevel="0" collapsed="false">
      <c r="A50" s="63"/>
      <c r="B50" s="64"/>
      <c r="C50" s="39" t="str">
        <f aca="false">"Effect: "&amp;(VLOOKUP(C47,Armaments[],4,FALSE()))</f>
        <v>Effect: </v>
      </c>
      <c r="D50" s="67" t="str">
        <f aca="false">"To Hit Increase: " &amp;(VLOOKUP(C47,Armaments[],8,FALSE()))</f>
        <v>To Hit Increase: </v>
      </c>
      <c r="E50" s="68"/>
      <c r="F50" s="3"/>
      <c r="G50" s="41"/>
      <c r="H50" s="40"/>
      <c r="I50" s="15"/>
      <c r="J50" s="3"/>
      <c r="K50" s="3"/>
      <c r="L50" s="3"/>
      <c r="M50" s="3"/>
      <c r="N50" s="3"/>
      <c r="O50" s="3"/>
      <c r="P50" s="3"/>
      <c r="Q50" s="3"/>
      <c r="R50" s="3"/>
      <c r="S50" s="3"/>
      <c r="T50" s="3"/>
      <c r="U50" s="3"/>
      <c r="V50" s="3"/>
      <c r="W50" s="3"/>
      <c r="X50" s="3"/>
      <c r="Y50" s="3"/>
      <c r="Z50" s="3"/>
      <c r="AA50" s="3"/>
      <c r="AB50" s="3"/>
      <c r="AC50" s="3"/>
      <c r="AD50" s="3"/>
    </row>
    <row r="51" customFormat="false" ht="18.55" hidden="false" customHeight="false" outlineLevel="0" collapsed="false">
      <c r="A51" s="63"/>
      <c r="B51" s="64"/>
      <c r="C51" s="39" t="str">
        <f aca="false">"On/Off: "&amp;(VLOOKUP(C47,Armaments[],13,FALSE()))</f>
        <v>On/Off: </v>
      </c>
      <c r="D51" s="67" t="str">
        <f aca="false">"Reaction Increase: " &amp;(VLOOKUP(C47,Armaments[],10,FALSE()))</f>
        <v>Reaction Increase: </v>
      </c>
      <c r="E51" s="39"/>
      <c r="F51" s="3"/>
      <c r="G51" s="41"/>
      <c r="H51" s="40"/>
      <c r="I51" s="15"/>
      <c r="J51" s="3"/>
      <c r="K51" s="3"/>
      <c r="L51" s="3"/>
      <c r="M51" s="3"/>
      <c r="N51" s="3"/>
      <c r="O51" s="3"/>
      <c r="P51" s="3"/>
      <c r="Q51" s="3"/>
      <c r="R51" s="3"/>
      <c r="S51" s="3"/>
      <c r="T51" s="3"/>
      <c r="U51" s="3"/>
      <c r="V51" s="3"/>
      <c r="W51" s="3"/>
      <c r="X51" s="3"/>
      <c r="Y51" s="3"/>
      <c r="Z51" s="3"/>
      <c r="AA51" s="3"/>
      <c r="AB51" s="3"/>
      <c r="AC51" s="3"/>
      <c r="AD51" s="3"/>
    </row>
    <row r="52" customFormat="false" ht="18.55" hidden="false" customHeight="false" outlineLevel="0" collapsed="false">
      <c r="A52" s="63"/>
      <c r="B52" s="64"/>
      <c r="C52" s="39" t="str">
        <f aca="false">"Defense Increase: " &amp;(VLOOKUP(C47,Armaments[],6,FALSE()))</f>
        <v>Defense Increase: </v>
      </c>
      <c r="D52" s="67" t="str">
        <f aca="false">"Speed Increase: " &amp;(VLOOKUP(C47,Armaments[],11,FALSE()))</f>
        <v>Speed Increase: </v>
      </c>
      <c r="E52" s="39" t="str">
        <f aca="false">"Heat: " &amp;VLOOKUP(C47,Armaments[],16,FALSE())</f>
        <v>Heat: </v>
      </c>
      <c r="F52" s="3" t="s">
        <v>43</v>
      </c>
      <c r="G52" s="41"/>
      <c r="H52" s="40"/>
      <c r="I52" s="15"/>
      <c r="J52" s="3"/>
      <c r="K52" s="3"/>
      <c r="L52" s="3"/>
      <c r="M52" s="3"/>
      <c r="N52" s="3"/>
      <c r="O52" s="3"/>
      <c r="P52" s="3"/>
      <c r="Q52" s="3"/>
      <c r="R52" s="3"/>
      <c r="S52" s="3"/>
      <c r="T52" s="3"/>
      <c r="U52" s="3"/>
      <c r="V52" s="3"/>
      <c r="W52" s="3"/>
      <c r="X52" s="3"/>
      <c r="Y52" s="3"/>
      <c r="Z52" s="3"/>
      <c r="AA52" s="3"/>
      <c r="AB52" s="3"/>
      <c r="AC52" s="3"/>
      <c r="AD52" s="3"/>
    </row>
    <row r="53" customFormat="false" ht="18.55" hidden="false" customHeight="false" outlineLevel="0" collapsed="false">
      <c r="A53" s="63"/>
      <c r="B53" s="64"/>
      <c r="C53" s="39" t="str">
        <f aca="false">"Armor Increase: " &amp;(VLOOKUP(C47,Armaments[],7,FALSE()))</f>
        <v>Armor Increase: </v>
      </c>
      <c r="D53" s="67" t="str">
        <f aca="false">"Range Increase: " &amp;(VLOOKUP(C47,Armaments[],9,FALSE()))</f>
        <v>Range Increase: </v>
      </c>
      <c r="E53" s="39" t="n">
        <v>0</v>
      </c>
      <c r="F53" s="69" t="b">
        <f aca="false">FALSE()</f>
        <v>0</v>
      </c>
      <c r="G53" s="41"/>
      <c r="H53" s="40"/>
      <c r="I53" s="15"/>
      <c r="J53" s="3"/>
      <c r="K53" s="3"/>
      <c r="L53" s="3"/>
      <c r="M53" s="3"/>
      <c r="N53" s="3"/>
      <c r="O53" s="3"/>
      <c r="P53" s="3"/>
      <c r="Q53" s="3"/>
      <c r="R53" s="3"/>
      <c r="S53" s="3"/>
      <c r="T53" s="3"/>
      <c r="U53" s="3"/>
      <c r="V53" s="3"/>
      <c r="W53" s="3"/>
      <c r="X53" s="3"/>
      <c r="Y53" s="3"/>
      <c r="Z53" s="3"/>
      <c r="AA53" s="3"/>
      <c r="AB53" s="3"/>
      <c r="AC53" s="3"/>
      <c r="AD53" s="3"/>
    </row>
    <row r="54" customFormat="false" ht="18.55" hidden="false" customHeight="false" outlineLevel="0" collapsed="false">
      <c r="A54" s="70" t="b">
        <f aca="false">FALSE()</f>
        <v>0</v>
      </c>
      <c r="B54" s="50" t="str">
        <f aca="false">"Left: " &amp; VLOOKUP(C4,Zoid_DB[],53,FALSE())</f>
        <v>Left: Weapon and Assist</v>
      </c>
      <c r="C54" s="14" t="s">
        <v>53</v>
      </c>
      <c r="D54" s="14" t="str">
        <f aca="false">"To Hit: " &amp; VLOOKUP(C54,Armaments[],5,FALSE())</f>
        <v>To Hit: </v>
      </c>
      <c r="E54" s="0" t="e">
        <f aca="false">"To Hit With Pilot: " &amp; ROUND(VLOOKUP(C54,Armaments[],5,FALSE())*(1+ 'Dashboard (DO NOT TOUCH)'!B$7) + 'Dashboard (DO NOT TOUCH)'!H$13+ 'Dashboard (DO NOT TOUCH)'!H$19,0)</f>
        <v>#NAME?</v>
      </c>
      <c r="F54" s="18"/>
      <c r="G54" s="40"/>
      <c r="H54" s="40"/>
      <c r="I54" s="15"/>
      <c r="J54" s="3"/>
      <c r="K54" s="3"/>
      <c r="L54" s="3"/>
      <c r="M54" s="3"/>
      <c r="N54" s="3"/>
      <c r="O54" s="3"/>
      <c r="P54" s="3"/>
      <c r="Q54" s="3"/>
      <c r="R54" s="3"/>
      <c r="S54" s="3"/>
      <c r="T54" s="3"/>
      <c r="U54" s="3"/>
      <c r="V54" s="3"/>
      <c r="W54" s="3"/>
      <c r="X54" s="3"/>
      <c r="Y54" s="3"/>
      <c r="Z54" s="3"/>
      <c r="AA54" s="3"/>
      <c r="AB54" s="3"/>
      <c r="AC54" s="3"/>
      <c r="AD54" s="3"/>
    </row>
    <row r="55" customFormat="false" ht="18.55" hidden="false" customHeight="false" outlineLevel="0" collapsed="false">
      <c r="A55" s="70"/>
      <c r="B55" s="50"/>
      <c r="C55" s="14" t="str">
        <f aca="false">"Damage Type: "&amp;(VLOOKUP(C54,Armaments[],3,FALSE()))</f>
        <v>Damage Type: </v>
      </c>
      <c r="D55" s="14"/>
      <c r="E55" s="51" t="e">
        <f aca="false">"Attack Roll: " &amp; IF($A$54=TRUE(), RANDBETWEEN(1,20),0) &amp; " (+" &amp;(ROUND(VLOOKUP(C54,Armaments[],5,FALSE())*(1+ 'Dashboard (DO NOT TOUCH)'!B$7) + 'Dashboard (DO NOT TOUCH)'!H$13+ 'Dashboard (DO NOT TOUCH)'!H$19,0))&amp;")"</f>
        <v>#NAME?</v>
      </c>
      <c r="F55" s="18"/>
      <c r="G55" s="40"/>
      <c r="H55" s="40"/>
      <c r="I55" s="15"/>
      <c r="J55" s="3"/>
      <c r="K55" s="3"/>
      <c r="L55" s="3"/>
      <c r="M55" s="3"/>
      <c r="N55" s="3"/>
      <c r="O55" s="3"/>
      <c r="P55" s="3"/>
      <c r="Q55" s="3"/>
      <c r="R55" s="3"/>
      <c r="S55" s="3"/>
      <c r="T55" s="3"/>
      <c r="U55" s="3"/>
      <c r="V55" s="3"/>
      <c r="W55" s="3"/>
      <c r="X55" s="3"/>
      <c r="Y55" s="3"/>
      <c r="Z55" s="3"/>
      <c r="AA55" s="3"/>
      <c r="AB55" s="3"/>
      <c r="AC55" s="3"/>
      <c r="AD55" s="3"/>
    </row>
    <row r="56" customFormat="false" ht="18.55" hidden="false" customHeight="false" outlineLevel="0" collapsed="false">
      <c r="A56" s="70"/>
      <c r="B56" s="50"/>
      <c r="C56" s="14" t="str">
        <f aca="false">"Damage: " &amp;(VLOOKUP(C54,Armaments[],2,0)) &amp; " +("&amp; ROUND(VLOOKUP(C54,Armaments[],2,0) * 'Dashboard (DO NOT TOUCH)'!H$23,0)&amp;")"</f>
        <v>Damage: 0 +(0)</v>
      </c>
      <c r="D56" s="71" t="str">
        <f aca="false">"Weight: " &amp; VLOOKUP(C54,Armaments[],12,FALSE())</f>
        <v>Weight: </v>
      </c>
      <c r="E56" s="14"/>
      <c r="F56" s="3"/>
      <c r="G56" s="40"/>
      <c r="H56" s="40"/>
      <c r="I56" s="15"/>
      <c r="J56" s="3"/>
      <c r="K56" s="3"/>
      <c r="L56" s="3"/>
      <c r="M56" s="3"/>
      <c r="N56" s="3"/>
      <c r="O56" s="3"/>
      <c r="P56" s="3"/>
      <c r="Q56" s="3"/>
      <c r="R56" s="3"/>
      <c r="S56" s="3"/>
      <c r="T56" s="3"/>
      <c r="U56" s="3"/>
      <c r="V56" s="3"/>
      <c r="W56" s="3"/>
      <c r="X56" s="3"/>
      <c r="Y56" s="3"/>
      <c r="Z56" s="3"/>
      <c r="AA56" s="3"/>
      <c r="AB56" s="3"/>
      <c r="AC56" s="3"/>
      <c r="AD56" s="3"/>
    </row>
    <row r="57" customFormat="false" ht="18.55" hidden="false" customHeight="false" outlineLevel="0" collapsed="false">
      <c r="A57" s="70"/>
      <c r="B57" s="50"/>
      <c r="C57" s="14" t="str">
        <f aca="false">"Effect: "&amp;(VLOOKUP(C54,Armaments[],4,FALSE()))</f>
        <v>Effect: </v>
      </c>
      <c r="D57" s="20" t="str">
        <f aca="false">"To Hit Increase: "&amp;(VLOOKUP(C54,Armaments[],8,FALSE()))</f>
        <v>To Hit Increase: </v>
      </c>
      <c r="E57" s="14"/>
      <c r="F57" s="3"/>
      <c r="G57" s="40"/>
      <c r="H57" s="40"/>
      <c r="I57" s="15"/>
      <c r="J57" s="3"/>
      <c r="K57" s="3"/>
      <c r="L57" s="3"/>
      <c r="M57" s="3"/>
      <c r="N57" s="3"/>
      <c r="O57" s="3"/>
      <c r="P57" s="3"/>
      <c r="Q57" s="3"/>
      <c r="R57" s="3"/>
      <c r="S57" s="3"/>
      <c r="T57" s="3"/>
      <c r="U57" s="3"/>
      <c r="V57" s="3"/>
      <c r="W57" s="3"/>
      <c r="X57" s="3"/>
      <c r="Y57" s="3"/>
      <c r="Z57" s="3"/>
      <c r="AA57" s="3"/>
      <c r="AB57" s="3"/>
      <c r="AC57" s="3"/>
      <c r="AD57" s="3"/>
    </row>
    <row r="58" customFormat="false" ht="18.55" hidden="false" customHeight="false" outlineLevel="0" collapsed="false">
      <c r="A58" s="70"/>
      <c r="B58" s="50"/>
      <c r="C58" s="14" t="str">
        <f aca="false">"On/Off: "&amp;(VLOOKUP(C54,Armaments[],13,FALSE()))</f>
        <v>On/Off: </v>
      </c>
      <c r="D58" s="20" t="str">
        <f aca="false">"Reaction Increase: "&amp;(VLOOKUP(C54,Armaments[],10,FALSE()))</f>
        <v>Reaction Increase: </v>
      </c>
      <c r="E58" s="14"/>
      <c r="F58" s="3"/>
      <c r="G58" s="40"/>
      <c r="H58" s="40"/>
      <c r="I58" s="15"/>
      <c r="J58" s="3"/>
      <c r="K58" s="3"/>
      <c r="L58" s="3"/>
      <c r="M58" s="3"/>
      <c r="N58" s="3"/>
      <c r="O58" s="3"/>
      <c r="P58" s="3"/>
      <c r="Q58" s="3"/>
      <c r="R58" s="3"/>
      <c r="S58" s="3"/>
      <c r="T58" s="3"/>
      <c r="U58" s="3"/>
      <c r="V58" s="3"/>
      <c r="W58" s="3"/>
      <c r="X58" s="3"/>
      <c r="Y58" s="3"/>
      <c r="Z58" s="3"/>
      <c r="AA58" s="3"/>
      <c r="AB58" s="3"/>
      <c r="AC58" s="3"/>
      <c r="AD58" s="3"/>
    </row>
    <row r="59" customFormat="false" ht="18.55" hidden="false" customHeight="false" outlineLevel="0" collapsed="false">
      <c r="A59" s="70"/>
      <c r="B59" s="50"/>
      <c r="C59" s="14" t="str">
        <f aca="false">"Defense Increase: " &amp;(VLOOKUP(C54,Armaments[],6,FALSE())+((VLOOKUP(C54,Armaments[],6,FALSE())*VLOOKUP(B78,Skills[],13,FALSE()))))</f>
        <v>Defense Increase: 0</v>
      </c>
      <c r="D59" s="20" t="str">
        <f aca="false">"Speed Increase: "&amp;(VLOOKUP(C54,Armaments[],11,FALSE()))</f>
        <v>Speed Increase: </v>
      </c>
      <c r="E59" s="14" t="str">
        <f aca="false">"Heat: " &amp;VLOOKUP(C54,Armaments[],16,FALSE())</f>
        <v>Heat: </v>
      </c>
      <c r="F59" s="3" t="s">
        <v>43</v>
      </c>
      <c r="G59" s="40"/>
      <c r="H59" s="40"/>
      <c r="I59" s="15"/>
      <c r="J59" s="3"/>
      <c r="K59" s="3"/>
      <c r="L59" s="3"/>
      <c r="M59" s="3"/>
      <c r="N59" s="3"/>
      <c r="O59" s="3"/>
      <c r="P59" s="3"/>
      <c r="Q59" s="3"/>
      <c r="R59" s="3"/>
      <c r="S59" s="3"/>
      <c r="T59" s="3"/>
      <c r="U59" s="3"/>
      <c r="V59" s="3"/>
      <c r="W59" s="3"/>
      <c r="X59" s="3"/>
      <c r="Y59" s="3"/>
      <c r="Z59" s="3"/>
      <c r="AA59" s="3"/>
      <c r="AB59" s="3"/>
      <c r="AC59" s="3"/>
      <c r="AD59" s="3"/>
    </row>
    <row r="60" customFormat="false" ht="18.55" hidden="false" customHeight="false" outlineLevel="0" collapsed="false">
      <c r="A60" s="70"/>
      <c r="B60" s="50"/>
      <c r="C60" s="14" t="str">
        <f aca="false">"Armor Increase: "&amp;(VLOOKUP(C54,Armaments[],7,FALSE()))</f>
        <v>Armor Increase: </v>
      </c>
      <c r="D60" s="20" t="str">
        <f aca="false">"Range Increase: "&amp;(VLOOKUP(C54,Armaments[],9,FALSE()))</f>
        <v>Range Increase: </v>
      </c>
      <c r="E60" s="14" t="n">
        <v>0</v>
      </c>
      <c r="F60" s="69" t="b">
        <f aca="false">FALSE()</f>
        <v>0</v>
      </c>
      <c r="G60" s="40"/>
      <c r="H60" s="40"/>
      <c r="I60" s="15"/>
      <c r="J60" s="3"/>
      <c r="K60" s="3"/>
      <c r="L60" s="3"/>
      <c r="M60" s="3"/>
      <c r="N60" s="3"/>
      <c r="O60" s="3"/>
      <c r="P60" s="3"/>
      <c r="Q60" s="3"/>
      <c r="R60" s="3"/>
      <c r="S60" s="3"/>
      <c r="T60" s="3"/>
      <c r="U60" s="3"/>
      <c r="V60" s="3"/>
      <c r="W60" s="3"/>
      <c r="X60" s="3"/>
      <c r="Y60" s="3"/>
      <c r="Z60" s="3"/>
      <c r="AA60" s="3"/>
      <c r="AB60" s="3"/>
      <c r="AC60" s="3"/>
      <c r="AD60" s="3"/>
    </row>
    <row r="61" customFormat="false" ht="18.55" hidden="false" customHeight="false" outlineLevel="0" collapsed="false">
      <c r="A61" s="63" t="b">
        <f aca="false">FALSE()</f>
        <v>0</v>
      </c>
      <c r="B61" s="64" t="str">
        <f aca="false">"Right: " &amp; VLOOKUP(C4,Zoid_DB[],60,FALSE())</f>
        <v>Right: Weapon and Assist</v>
      </c>
      <c r="C61" s="39" t="s">
        <v>53</v>
      </c>
      <c r="D61" s="39" t="str">
        <f aca="false">"To Hit: "&amp; VLOOKUP(C61,Armaments[],5,FALSE())</f>
        <v>To Hit: </v>
      </c>
      <c r="E61" s="39" t="e">
        <f aca="false">"To Hit With Pilot: " &amp; ROUND(VLOOKUP(C61,Armaments[],5,FALSE())*(1+ 'Dashboard (DO NOT TOUCH)'!B$7) + 'Dashboard (DO NOT TOUCH)'!H$13+ 'Dashboard (DO NOT TOUCH)'!H$20,0)</f>
        <v>#NAME?</v>
      </c>
      <c r="F61" s="18"/>
      <c r="G61" s="40"/>
      <c r="H61" s="40"/>
      <c r="I61" s="15"/>
      <c r="J61" s="3"/>
      <c r="K61" s="3"/>
      <c r="L61" s="3"/>
      <c r="M61" s="3"/>
      <c r="N61" s="3"/>
      <c r="O61" s="3"/>
      <c r="P61" s="3"/>
      <c r="Q61" s="3"/>
      <c r="R61" s="3"/>
      <c r="S61" s="3"/>
      <c r="T61" s="3"/>
      <c r="U61" s="3"/>
      <c r="V61" s="3"/>
      <c r="W61" s="3"/>
      <c r="X61" s="3"/>
      <c r="Y61" s="3"/>
      <c r="Z61" s="3"/>
      <c r="AA61" s="3"/>
      <c r="AB61" s="3"/>
      <c r="AC61" s="3"/>
      <c r="AD61" s="3"/>
    </row>
    <row r="62" customFormat="false" ht="18.55" hidden="false" customHeight="false" outlineLevel="0" collapsed="false">
      <c r="A62" s="63"/>
      <c r="B62" s="64"/>
      <c r="C62" s="39" t="str">
        <f aca="false">"Damage Type: "&amp;(VLOOKUP(C61,Armaments[],3,FALSE()))</f>
        <v>Damage Type: </v>
      </c>
      <c r="D62" s="39"/>
      <c r="E62" s="39" t="e">
        <f aca="false">"Attack Roll: " &amp; IF($A$61=TRUE(), RANDBETWEEN(1,20),0) &amp; " (+" &amp;(ROUND(VLOOKUP(C61,Armaments[],5,FALSE())*(1+ 'Dashboard (DO NOT TOUCH)'!B$7) + 'Dashboard (DO NOT TOUCH)'!H$13+ 'Dashboard (DO NOT TOUCH)'!H$20,0))&amp;")"</f>
        <v>#NAME?</v>
      </c>
      <c r="F62" s="18"/>
      <c r="G62" s="40"/>
      <c r="H62" s="40"/>
      <c r="I62" s="15"/>
      <c r="J62" s="3"/>
      <c r="K62" s="3"/>
      <c r="L62" s="3"/>
      <c r="M62" s="3"/>
      <c r="N62" s="3"/>
      <c r="O62" s="3"/>
      <c r="P62" s="3"/>
      <c r="Q62" s="3"/>
      <c r="R62" s="3"/>
      <c r="S62" s="3"/>
      <c r="T62" s="3"/>
      <c r="U62" s="3"/>
      <c r="V62" s="3"/>
      <c r="W62" s="3"/>
      <c r="X62" s="3"/>
      <c r="Y62" s="3"/>
      <c r="Z62" s="3"/>
      <c r="AA62" s="3"/>
      <c r="AB62" s="3"/>
      <c r="AC62" s="3"/>
      <c r="AD62" s="3"/>
    </row>
    <row r="63" customFormat="false" ht="18.55" hidden="false" customHeight="false" outlineLevel="0" collapsed="false">
      <c r="A63" s="63"/>
      <c r="B63" s="64"/>
      <c r="C63" s="39" t="str">
        <f aca="false">"Damage: " &amp;(VLOOKUP(C61,Armaments[],2,FALSE())) &amp; " +("&amp; ROUND(VLOOKUP(C61,Armaments[],2,0) * 'Dashboard (DO NOT TOUCH)'!H$23,0)&amp;")"</f>
        <v>Damage: 0 +(0)</v>
      </c>
      <c r="D63" s="66" t="str">
        <f aca="false">"Weight: " &amp; VLOOKUP(C61,Armaments[],12,FALSE())</f>
        <v>Weight: </v>
      </c>
      <c r="E63" s="22"/>
      <c r="F63" s="3"/>
      <c r="G63" s="40"/>
      <c r="H63" s="40"/>
      <c r="I63" s="15"/>
      <c r="J63" s="3"/>
      <c r="K63" s="3"/>
      <c r="L63" s="3"/>
      <c r="M63" s="3"/>
      <c r="N63" s="3"/>
      <c r="O63" s="3"/>
      <c r="P63" s="3"/>
      <c r="Q63" s="3"/>
      <c r="R63" s="3"/>
      <c r="S63" s="3"/>
      <c r="T63" s="3"/>
      <c r="U63" s="3"/>
      <c r="V63" s="3"/>
      <c r="W63" s="3"/>
      <c r="X63" s="3"/>
      <c r="Y63" s="3"/>
      <c r="Z63" s="3"/>
      <c r="AA63" s="3"/>
      <c r="AB63" s="3"/>
      <c r="AC63" s="3"/>
      <c r="AD63" s="3"/>
    </row>
    <row r="64" customFormat="false" ht="18.55" hidden="false" customHeight="false" outlineLevel="0" collapsed="false">
      <c r="A64" s="63"/>
      <c r="B64" s="64"/>
      <c r="C64" s="39" t="str">
        <f aca="false">"Effect: "&amp;(VLOOKUP(C61,Armaments[],4,FALSE()))</f>
        <v>Effect: </v>
      </c>
      <c r="D64" s="67" t="str">
        <f aca="false">"To Hit Increase: "&amp;(VLOOKUP(C61,Armaments[],8,FALSE()))</f>
        <v>To Hit Increase: </v>
      </c>
      <c r="E64" s="22"/>
      <c r="F64" s="3"/>
      <c r="G64" s="40"/>
      <c r="H64" s="40"/>
      <c r="I64" s="15"/>
      <c r="J64" s="3"/>
      <c r="K64" s="3"/>
      <c r="L64" s="3"/>
      <c r="M64" s="3"/>
      <c r="N64" s="3"/>
      <c r="O64" s="3"/>
      <c r="P64" s="3"/>
      <c r="Q64" s="3"/>
      <c r="R64" s="3"/>
      <c r="S64" s="3"/>
      <c r="T64" s="3"/>
      <c r="U64" s="3"/>
      <c r="V64" s="3"/>
      <c r="W64" s="3"/>
      <c r="X64" s="3"/>
      <c r="Y64" s="3"/>
      <c r="Z64" s="3"/>
      <c r="AA64" s="3"/>
      <c r="AB64" s="3"/>
      <c r="AC64" s="3"/>
      <c r="AD64" s="3"/>
    </row>
    <row r="65" customFormat="false" ht="18.55" hidden="false" customHeight="false" outlineLevel="0" collapsed="false">
      <c r="A65" s="63"/>
      <c r="B65" s="64"/>
      <c r="C65" s="39" t="str">
        <f aca="false">"On/Off: "&amp;(VLOOKUP(C61,Armaments[],13,FALSE()))</f>
        <v>On/Off: </v>
      </c>
      <c r="D65" s="67" t="str">
        <f aca="false">"Reaction Increase: "&amp;(VLOOKUP(C61,Armaments[],10,FALSE()))</f>
        <v>Reaction Increase: </v>
      </c>
      <c r="E65" s="22"/>
      <c r="F65" s="3"/>
      <c r="G65" s="40"/>
      <c r="H65" s="40"/>
      <c r="I65" s="15"/>
      <c r="J65" s="3"/>
      <c r="K65" s="3"/>
      <c r="L65" s="3"/>
      <c r="M65" s="3"/>
      <c r="N65" s="3"/>
      <c r="O65" s="3"/>
      <c r="P65" s="3"/>
      <c r="Q65" s="3"/>
      <c r="R65" s="3"/>
      <c r="S65" s="3"/>
      <c r="T65" s="3"/>
      <c r="U65" s="3"/>
      <c r="V65" s="3"/>
      <c r="W65" s="3"/>
      <c r="X65" s="3"/>
      <c r="Y65" s="3"/>
      <c r="Z65" s="3"/>
      <c r="AA65" s="3"/>
      <c r="AB65" s="3"/>
      <c r="AC65" s="3"/>
      <c r="AD65" s="3"/>
    </row>
    <row r="66" customFormat="false" ht="18.55" hidden="false" customHeight="false" outlineLevel="0" collapsed="false">
      <c r="A66" s="63"/>
      <c r="B66" s="64"/>
      <c r="C66" s="39" t="str">
        <f aca="false">"Defense Increase: "&amp;(VLOOKUP(C61,Armaments[],6,FALSE()))</f>
        <v>Defense Increase: </v>
      </c>
      <c r="D66" s="67" t="str">
        <f aca="false">"Speed Increase: "&amp;(VLOOKUP(C61,Armaments[],11,FALSE()))</f>
        <v>Speed Increase: </v>
      </c>
      <c r="E66" s="22" t="str">
        <f aca="false">"Heat: " &amp;VLOOKUP(C61,Armaments[],16,FALSE())</f>
        <v>Heat: </v>
      </c>
      <c r="F66" s="3" t="s">
        <v>43</v>
      </c>
      <c r="G66" s="40"/>
      <c r="H66" s="40"/>
      <c r="I66" s="15"/>
      <c r="J66" s="3"/>
      <c r="K66" s="3"/>
      <c r="L66" s="3"/>
      <c r="M66" s="3"/>
      <c r="N66" s="3"/>
      <c r="O66" s="3"/>
      <c r="P66" s="3"/>
      <c r="Q66" s="3"/>
      <c r="R66" s="3"/>
      <c r="S66" s="3"/>
      <c r="T66" s="3"/>
      <c r="U66" s="3"/>
      <c r="V66" s="3"/>
      <c r="W66" s="3"/>
      <c r="X66" s="3"/>
      <c r="Y66" s="3"/>
      <c r="Z66" s="3"/>
      <c r="AA66" s="3"/>
      <c r="AB66" s="3"/>
      <c r="AC66" s="3"/>
      <c r="AD66" s="3"/>
    </row>
    <row r="67" customFormat="false" ht="18.55" hidden="false" customHeight="false" outlineLevel="0" collapsed="false">
      <c r="A67" s="63"/>
      <c r="B67" s="64"/>
      <c r="C67" s="39" t="str">
        <f aca="false">"Armor Increase: "&amp;(VLOOKUP(C61,Armaments[],7,FALSE()))</f>
        <v>Armor Increase: </v>
      </c>
      <c r="D67" s="67" t="str">
        <f aca="false">"Range Increase: "&amp;(VLOOKUP(C61,Armaments[],9,FALSE()))</f>
        <v>Range Increase: </v>
      </c>
      <c r="E67" s="39" t="n">
        <v>0</v>
      </c>
      <c r="F67" s="69" t="b">
        <f aca="false">FALSE()</f>
        <v>0</v>
      </c>
      <c r="G67" s="40"/>
      <c r="H67" s="40"/>
      <c r="I67" s="15"/>
      <c r="J67" s="3"/>
      <c r="K67" s="3"/>
      <c r="L67" s="3"/>
      <c r="M67" s="3"/>
      <c r="N67" s="3"/>
      <c r="O67" s="3"/>
      <c r="P67" s="3"/>
      <c r="Q67" s="3"/>
      <c r="R67" s="3"/>
      <c r="S67" s="3"/>
      <c r="T67" s="3"/>
      <c r="U67" s="3"/>
      <c r="V67" s="3"/>
      <c r="W67" s="3"/>
      <c r="X67" s="3"/>
      <c r="Y67" s="3"/>
      <c r="Z67" s="3"/>
      <c r="AA67" s="3"/>
      <c r="AB67" s="3"/>
      <c r="AC67" s="3"/>
      <c r="AD67" s="3"/>
    </row>
    <row r="68" customFormat="false" ht="18.55" hidden="false" customHeight="false" outlineLevel="0" collapsed="false">
      <c r="A68" s="70" t="b">
        <f aca="false">FALSE()</f>
        <v>0</v>
      </c>
      <c r="B68" s="50" t="str">
        <f aca="false">"Chest: " &amp; VLOOKUP(C4,Zoid_DB[],65,FALSE())</f>
        <v>Chest: Assist</v>
      </c>
      <c r="C68" s="14" t="s">
        <v>53</v>
      </c>
      <c r="D68" s="14" t="str">
        <f aca="false">"To Hit: " &amp; VLOOKUP(C68,Armaments[],5,FALSE())</f>
        <v>To Hit: </v>
      </c>
      <c r="E68" s="14" t="e">
        <f aca="false">"To Hit With Pilot: " &amp; ROUND(VLOOKUP(C68,Armaments[],5,FALSE())*(1+ 'Dashboard (DO NOT TOUCH)'!B$7) + 'Dashboard (DO NOT TOUCH)'!H$13+ 'Dashboard (DO NOT TOUCH)'!H$21,0)</f>
        <v>#NAME?</v>
      </c>
      <c r="F68" s="18"/>
      <c r="G68" s="40"/>
      <c r="H68" s="40"/>
      <c r="I68" s="15"/>
      <c r="J68" s="3"/>
      <c r="K68" s="3"/>
      <c r="L68" s="3"/>
      <c r="M68" s="3"/>
      <c r="N68" s="3"/>
      <c r="O68" s="3"/>
      <c r="P68" s="3"/>
      <c r="Q68" s="3"/>
      <c r="R68" s="3"/>
      <c r="S68" s="3"/>
      <c r="T68" s="3"/>
      <c r="U68" s="3"/>
      <c r="V68" s="3"/>
      <c r="W68" s="3"/>
      <c r="X68" s="3"/>
      <c r="Y68" s="3"/>
      <c r="Z68" s="3"/>
      <c r="AA68" s="3"/>
      <c r="AB68" s="3"/>
      <c r="AC68" s="3"/>
      <c r="AD68" s="3"/>
    </row>
    <row r="69" customFormat="false" ht="18.55" hidden="false" customHeight="false" outlineLevel="0" collapsed="false">
      <c r="A69" s="70"/>
      <c r="B69" s="50"/>
      <c r="C69" s="14" t="str">
        <f aca="false">"Damage Type: "&amp;(VLOOKUP(C68,Armaments[],3,FALSE()))</f>
        <v>Damage Type: </v>
      </c>
      <c r="D69" s="14"/>
      <c r="E69" s="14" t="e">
        <f aca="false">"Attack Roll: " &amp; IF($A$68=TRUE(), RANDBETWEEN(1,20),0) &amp; " (+" &amp;(ROUND(VLOOKUP(C68,Armaments[],5,FALSE())*(1+ 'Dashboard (DO NOT TOUCH)'!B$7) + 'Dashboard (DO NOT TOUCH)'!H$13+ 'Dashboard (DO NOT TOUCH)'!H$21,0))&amp;")"</f>
        <v>#NAME?</v>
      </c>
      <c r="F69" s="18"/>
      <c r="G69" s="40"/>
      <c r="H69" s="40"/>
      <c r="I69" s="15"/>
      <c r="J69" s="3"/>
      <c r="K69" s="3"/>
      <c r="L69" s="3"/>
      <c r="M69" s="3"/>
      <c r="N69" s="3"/>
      <c r="O69" s="3"/>
      <c r="P69" s="3"/>
      <c r="Q69" s="3"/>
      <c r="R69" s="3"/>
      <c r="S69" s="3"/>
      <c r="T69" s="3"/>
      <c r="U69" s="3"/>
      <c r="V69" s="3"/>
      <c r="W69" s="3"/>
      <c r="X69" s="3"/>
      <c r="Y69" s="3"/>
      <c r="Z69" s="3"/>
      <c r="AA69" s="3"/>
      <c r="AB69" s="3"/>
      <c r="AC69" s="3"/>
      <c r="AD69" s="3"/>
    </row>
    <row r="70" customFormat="false" ht="18.55" hidden="false" customHeight="false" outlineLevel="0" collapsed="false">
      <c r="A70" s="70"/>
      <c r="B70" s="50"/>
      <c r="C70" s="14" t="str">
        <f aca="false">"Damage: " &amp;(VLOOKUP(C68,Armaments[],2,FALSE())) &amp; " +("&amp; ROUND(VLOOKUP(C68,Armaments[],2,0) * 'Dashboard (DO NOT TOUCH)'!H$23,0)&amp;")"</f>
        <v>Damage: 0 +(0)</v>
      </c>
      <c r="D70" s="71" t="str">
        <f aca="false">"Weight: " &amp; VLOOKUP(C68,Armaments[],12,FALSE())</f>
        <v>Weight: </v>
      </c>
      <c r="E70" s="14"/>
      <c r="F70" s="3"/>
      <c r="G70" s="40"/>
      <c r="H70" s="40"/>
      <c r="I70" s="15"/>
      <c r="J70" s="3"/>
      <c r="K70" s="3"/>
      <c r="L70" s="3"/>
      <c r="M70" s="3"/>
      <c r="N70" s="3"/>
      <c r="O70" s="3"/>
      <c r="P70" s="3"/>
      <c r="Q70" s="3"/>
      <c r="R70" s="3"/>
      <c r="S70" s="3"/>
      <c r="T70" s="3"/>
      <c r="U70" s="3"/>
      <c r="V70" s="3"/>
      <c r="W70" s="3"/>
      <c r="X70" s="3"/>
      <c r="Y70" s="3"/>
      <c r="Z70" s="3"/>
      <c r="AA70" s="3"/>
      <c r="AB70" s="3"/>
      <c r="AC70" s="3"/>
      <c r="AD70" s="3"/>
    </row>
    <row r="71" customFormat="false" ht="18.55" hidden="false" customHeight="false" outlineLevel="0" collapsed="false">
      <c r="A71" s="70"/>
      <c r="B71" s="50"/>
      <c r="C71" s="14" t="str">
        <f aca="false">"Effect: "&amp;(VLOOKUP(C68,Armaments[],4,FALSE()))</f>
        <v>Effect: </v>
      </c>
      <c r="D71" s="20" t="str">
        <f aca="false">"To Hit Increase: "&amp;(VLOOKUP(C68,Armaments[],8,FALSE()))</f>
        <v>To Hit Increase: </v>
      </c>
      <c r="E71" s="14"/>
      <c r="F71" s="3"/>
      <c r="G71" s="40"/>
      <c r="H71" s="40"/>
      <c r="I71" s="15"/>
      <c r="J71" s="3"/>
      <c r="K71" s="3"/>
      <c r="L71" s="3"/>
      <c r="M71" s="3"/>
      <c r="N71" s="3"/>
      <c r="O71" s="3"/>
      <c r="P71" s="3"/>
      <c r="Q71" s="3"/>
      <c r="R71" s="3"/>
      <c r="S71" s="3"/>
      <c r="T71" s="3"/>
      <c r="U71" s="3"/>
      <c r="V71" s="3"/>
      <c r="W71" s="3"/>
      <c r="X71" s="3"/>
      <c r="Y71" s="3"/>
      <c r="Z71" s="3"/>
      <c r="AA71" s="3"/>
      <c r="AB71" s="3"/>
      <c r="AC71" s="3"/>
      <c r="AD71" s="3"/>
    </row>
    <row r="72" customFormat="false" ht="18.55" hidden="false" customHeight="false" outlineLevel="0" collapsed="false">
      <c r="A72" s="70"/>
      <c r="B72" s="50"/>
      <c r="C72" s="14" t="str">
        <f aca="false">"On/Off: "&amp;(VLOOKUP(C68,Armaments[],13,FALSE()))</f>
        <v>On/Off: </v>
      </c>
      <c r="D72" s="20" t="str">
        <f aca="false">"Reaction Increase: "&amp;(VLOOKUP(C68,Armaments[],10,FALSE()))</f>
        <v>Reaction Increase: </v>
      </c>
      <c r="E72" s="14"/>
      <c r="F72" s="3"/>
      <c r="G72" s="40"/>
      <c r="H72" s="40"/>
      <c r="I72" s="15"/>
      <c r="J72" s="3"/>
      <c r="K72" s="3"/>
      <c r="L72" s="3"/>
      <c r="M72" s="3"/>
      <c r="N72" s="3"/>
      <c r="O72" s="3"/>
      <c r="P72" s="3"/>
      <c r="Q72" s="3"/>
      <c r="R72" s="3"/>
      <c r="S72" s="3"/>
      <c r="T72" s="3"/>
      <c r="U72" s="3"/>
      <c r="V72" s="3"/>
      <c r="W72" s="3"/>
      <c r="X72" s="3"/>
      <c r="Y72" s="3"/>
      <c r="Z72" s="3"/>
      <c r="AA72" s="3"/>
      <c r="AB72" s="3"/>
      <c r="AC72" s="3"/>
      <c r="AD72" s="3"/>
    </row>
    <row r="73" customFormat="false" ht="18.55" hidden="false" customHeight="false" outlineLevel="0" collapsed="false">
      <c r="A73" s="70"/>
      <c r="B73" s="50"/>
      <c r="C73" s="14" t="str">
        <f aca="false">"Defense Increase: "&amp;(VLOOKUP(C68,Armaments[],6,FALSE()))</f>
        <v>Defense Increase: </v>
      </c>
      <c r="D73" s="20" t="str">
        <f aca="false">"Speed Increase: "&amp;(VLOOKUP(C68,Armaments[],11,FALSE()))</f>
        <v>Speed Increase: </v>
      </c>
      <c r="E73" s="14" t="str">
        <f aca="false">"Heat: " &amp;VLOOKUP(C68,Armaments[],16,FALSE())</f>
        <v>Heat: </v>
      </c>
      <c r="F73" s="3" t="s">
        <v>43</v>
      </c>
      <c r="G73" s="40"/>
      <c r="H73" s="40"/>
      <c r="I73" s="15"/>
      <c r="J73" s="3"/>
      <c r="K73" s="3"/>
      <c r="L73" s="3"/>
      <c r="M73" s="3"/>
      <c r="N73" s="3"/>
      <c r="O73" s="3"/>
      <c r="P73" s="3"/>
      <c r="Q73" s="3"/>
      <c r="R73" s="3"/>
      <c r="S73" s="3"/>
      <c r="T73" s="3"/>
      <c r="U73" s="3"/>
      <c r="V73" s="3"/>
      <c r="W73" s="3"/>
      <c r="X73" s="3"/>
      <c r="Y73" s="3"/>
      <c r="Z73" s="3"/>
      <c r="AA73" s="3"/>
      <c r="AB73" s="3"/>
      <c r="AC73" s="3"/>
      <c r="AD73" s="3"/>
    </row>
    <row r="74" customFormat="false" ht="18.55" hidden="false" customHeight="false" outlineLevel="0" collapsed="false">
      <c r="A74" s="70"/>
      <c r="B74" s="50"/>
      <c r="C74" s="14" t="str">
        <f aca="false">"Armor Increase: "&amp;(VLOOKUP(C68,Armaments[],7,FALSE()))</f>
        <v>Armor Increase: </v>
      </c>
      <c r="D74" s="72" t="str">
        <f aca="false">"Range Increase: "&amp;(VLOOKUP(C68,Armaments[],9,FALSE()))</f>
        <v>Range Increase: </v>
      </c>
      <c r="E74" s="14" t="n">
        <v>0</v>
      </c>
      <c r="F74" s="69" t="b">
        <f aca="false">FALSE()</f>
        <v>0</v>
      </c>
      <c r="G74" s="40"/>
      <c r="H74" s="40"/>
      <c r="I74" s="15"/>
      <c r="J74" s="3"/>
      <c r="K74" s="3"/>
      <c r="L74" s="3"/>
      <c r="M74" s="3"/>
      <c r="N74" s="3"/>
      <c r="O74" s="3"/>
      <c r="P74" s="3"/>
      <c r="Q74" s="3"/>
      <c r="R74" s="3"/>
      <c r="S74" s="3"/>
      <c r="T74" s="3"/>
      <c r="U74" s="3"/>
      <c r="V74" s="3"/>
      <c r="W74" s="3"/>
      <c r="X74" s="3"/>
      <c r="Y74" s="3"/>
      <c r="Z74" s="3"/>
      <c r="AA74" s="3"/>
      <c r="AB74" s="3"/>
      <c r="AC74" s="3"/>
      <c r="AD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customFormat="false" ht="15.75" hidden="false" customHeight="true" outlineLevel="0" collapsed="false">
      <c r="A76" s="73"/>
      <c r="B76" s="13" t="s">
        <v>54</v>
      </c>
      <c r="C76" s="13" t="s">
        <v>55</v>
      </c>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customFormat="false" ht="15.75" hidden="false" customHeight="false" outlineLevel="0" collapsed="false">
      <c r="A77" s="73"/>
      <c r="B77" s="13"/>
      <c r="C77" s="13"/>
      <c r="D77" s="62"/>
      <c r="E77" s="62"/>
      <c r="F77" s="3"/>
      <c r="G77" s="3"/>
      <c r="H77" s="3"/>
      <c r="I77" s="3"/>
      <c r="J77" s="3"/>
      <c r="K77" s="3"/>
      <c r="L77" s="3"/>
      <c r="M77" s="3"/>
      <c r="N77" s="3"/>
      <c r="O77" s="3"/>
      <c r="P77" s="3"/>
      <c r="Q77" s="3"/>
      <c r="R77" s="3"/>
      <c r="S77" s="3"/>
      <c r="T77" s="3"/>
      <c r="U77" s="3"/>
      <c r="V77" s="3"/>
      <c r="W77" s="3"/>
      <c r="X77" s="3"/>
      <c r="Y77" s="3"/>
      <c r="Z77" s="3"/>
      <c r="AA77" s="3"/>
      <c r="AB77" s="3"/>
      <c r="AC77" s="3"/>
      <c r="AD77" s="3"/>
    </row>
    <row r="78" customFormat="false" ht="15.75" hidden="false" customHeight="true" outlineLevel="0" collapsed="false">
      <c r="A78" s="14" t="s">
        <v>56</v>
      </c>
      <c r="B78" s="14" t="str">
        <f aca="false">Pilot!B14</f>
        <v>Lion Type 1</v>
      </c>
      <c r="C78" s="14" t="str">
        <f aca="false">Pilot!D14</f>
        <v>Increases the pilots level by 5 while piloting the corresponding Zoid type.</v>
      </c>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customFormat="false" ht="15.75" hidden="false" customHeight="false" outlineLevel="0" collapsed="false">
      <c r="A79" s="14"/>
      <c r="B79" s="14"/>
      <c r="C79" s="14"/>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customFormat="false" ht="15.75" hidden="false" customHeight="true" outlineLevel="0" collapsed="false">
      <c r="A80" s="14" t="s">
        <v>57</v>
      </c>
      <c r="B80" s="14" t="str">
        <f aca="false">Pilot!B18</f>
        <v>- - - - - - - - - -</v>
      </c>
      <c r="C80" s="14" t="str">
        <f aca="false">Pilot!D18</f>
        <v>- - - - - - - - - - -</v>
      </c>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customFormat="false" ht="15.75" hidden="false" customHeight="false" outlineLevel="0" collapsed="false">
      <c r="A81" s="14"/>
      <c r="B81" s="14"/>
      <c r="C81" s="14"/>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customFormat="false" ht="15.75" hidden="false" customHeight="true" outlineLevel="0" collapsed="false">
      <c r="A82" s="14" t="s">
        <v>58</v>
      </c>
      <c r="B82" s="14" t="str">
        <f aca="false">Pilot!B22</f>
        <v>- - - - - - - - - -</v>
      </c>
      <c r="C82" s="14" t="str">
        <f aca="false">Pilot!D22</f>
        <v>- - - - - - - - - - -</v>
      </c>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customFormat="false" ht="15.75" hidden="false" customHeight="false" outlineLevel="0" collapsed="false">
      <c r="A83" s="14"/>
      <c r="B83" s="14"/>
      <c r="C83" s="14"/>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customFormat="false" ht="15.75" hidden="false" customHeight="true" outlineLevel="0" collapsed="false">
      <c r="A84" s="14" t="s">
        <v>59</v>
      </c>
      <c r="B84" s="14" t="str">
        <f aca="false">Pilot!B26</f>
        <v>- - - - - - - - - -</v>
      </c>
      <c r="C84" s="14" t="str">
        <f aca="false">Pilot!D26</f>
        <v>- - - - - - - - - - -</v>
      </c>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customFormat="false" ht="15.75" hidden="false" customHeight="false" outlineLevel="0" collapsed="false">
      <c r="A85" s="14"/>
      <c r="B85" s="14"/>
      <c r="C85" s="14"/>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customFormat="false" ht="15.75" hidden="false" customHeight="true" outlineLevel="0" collapsed="false">
      <c r="A86" s="14" t="s">
        <v>60</v>
      </c>
      <c r="B86" s="14" t="str">
        <f aca="false">Pilot!B30</f>
        <v>- - - - - - - - - -</v>
      </c>
      <c r="C86" s="14" t="str">
        <f aca="false">Pilot!D30</f>
        <v>- - - - - - - - - - -</v>
      </c>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customFormat="false" ht="15.75" hidden="false" customHeight="false" outlineLevel="0" collapsed="false">
      <c r="A87" s="14"/>
      <c r="B87" s="14"/>
      <c r="C87" s="14"/>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customFormat="false" ht="15.75" hidden="false" customHeight="true" outlineLevel="0" collapsed="false">
      <c r="A88" s="14" t="s">
        <v>61</v>
      </c>
      <c r="B88" s="14" t="str">
        <f aca="false">Pilot!B34</f>
        <v>- - - - - - - - - -</v>
      </c>
      <c r="C88" s="14" t="str">
        <f aca="false">Pilot!D34</f>
        <v>- - - - - - - - - - -</v>
      </c>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customFormat="false" ht="15.75" hidden="false" customHeight="false" outlineLevel="0" collapsed="false">
      <c r="A89" s="14"/>
      <c r="B89" s="14"/>
      <c r="C89" s="14"/>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customFormat="false" ht="15.75" hidden="false" customHeight="fals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customFormat="false" ht="15.75" hidden="false" customHeight="false" outlineLevel="0" collapsed="false">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customFormat="false" ht="15.75" hidden="false" customHeight="false" outlineLevel="0" collapsed="false">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customFormat="false" ht="15.75" hidden="false" customHeight="false" outlineLevel="0" collapsed="false">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customFormat="false" ht="15.75" hidden="false" customHeight="false" outlineLevel="0" collapsed="false">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customFormat="false" ht="15.75" hidden="false" customHeight="false" outlineLevel="0" collapsed="false">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row r="1007" customFormat="false" ht="15.75" hidden="false" customHeight="false" outlineLevel="0" collapsed="false">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row>
    <row r="1008" customFormat="false" ht="15.75" hidden="false" customHeight="false" outlineLevel="0" collapsed="false">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row>
    <row r="1009" customFormat="false" ht="15.75" hidden="false" customHeight="false" outlineLevel="0" collapsed="false">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row>
    <row r="1010" customFormat="false" ht="15.75" hidden="false" customHeight="false" outlineLevel="0" collapsed="false">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row>
    <row r="1011" customFormat="false" ht="15.75" hidden="false" customHeight="false" outlineLevel="0" collapsed="false">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row>
    <row r="1012" customFormat="false" ht="15.75" hidden="false" customHeight="false" outlineLevel="0" collapsed="false">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row>
    <row r="1013" customFormat="false" ht="15.75" hidden="false" customHeight="false" outlineLevel="0" collapsed="false">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row>
    <row r="1014" customFormat="false" ht="15.75" hidden="false" customHeight="false" outlineLevel="0" collapsed="false">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row>
    <row r="1015" customFormat="false" ht="15.75" hidden="false" customHeight="false" outlineLevel="0" collapsed="false">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row>
    <row r="1016" customFormat="false" ht="15.75" hidden="false" customHeight="false" outlineLevel="0" collapsed="false">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row>
    <row r="1017" customFormat="false" ht="15.75" hidden="false" customHeight="false" outlineLevel="0" collapsed="false">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row>
    <row r="1018" customFormat="false" ht="15.75" hidden="false" customHeight="false" outlineLevel="0" collapsed="false">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row>
    <row r="1019" customFormat="false" ht="15.75" hidden="false" customHeight="false" outlineLevel="0" collapsed="false">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row>
    <row r="1020" customFormat="false" ht="15.75" hidden="false" customHeight="false" outlineLevel="0" collapsed="false">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row>
    <row r="1021" customFormat="false" ht="15.75" hidden="false" customHeight="false" outlineLevel="0" collapsed="false">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row>
    <row r="1022" customFormat="false" ht="15.75" hidden="false" customHeight="false" outlineLevel="0" collapsed="false">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row>
    <row r="1023" customFormat="false" ht="15.75" hidden="false" customHeight="false" outlineLevel="0" collapsed="false">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row>
    <row r="1024" customFormat="false" ht="15.75" hidden="false" customHeight="false" outlineLevel="0" collapsed="false">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row>
    <row r="1025" customFormat="false" ht="15.75" hidden="false" customHeight="false" outlineLevel="0" collapsed="false">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row>
    <row r="1026" customFormat="false" ht="15.75" hidden="false" customHeight="false" outlineLevel="0" collapsed="false">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row>
    <row r="1027" customFormat="false" ht="15.75" hidden="false" customHeight="false" outlineLevel="0" collapsed="false">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row>
    <row r="1028" customFormat="false" ht="15.75" hidden="false" customHeight="false" outlineLevel="0" collapsed="false">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row>
    <row r="1029" customFormat="false" ht="15.75" hidden="false" customHeight="false" outlineLevel="0" collapsed="false">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row>
    <row r="1030" customFormat="false" ht="15.75" hidden="false" customHeight="false" outlineLevel="0" collapsed="false">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row>
    <row r="1031" customFormat="false" ht="15.75" hidden="false" customHeight="false" outlineLevel="0" collapsed="false">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row>
    <row r="1032" customFormat="false" ht="15.75" hidden="false" customHeight="false" outlineLevel="0" collapsed="false">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row>
    <row r="1033" customFormat="false" ht="15.75" hidden="false" customHeight="false" outlineLevel="0" collapsed="false">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row>
    <row r="1034" customFormat="false" ht="15.75" hidden="false" customHeight="false" outlineLevel="0" collapsed="false">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row>
    <row r="1035" customFormat="false" ht="15.75" hidden="false" customHeight="false" outlineLevel="0" collapsed="false">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row>
    <row r="1036" customFormat="false" ht="15.75" hidden="false" customHeight="false" outlineLevel="0" collapsed="false">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row>
    <row r="1037" customFormat="false" ht="15.75" hidden="false" customHeight="false" outlineLevel="0" collapsed="false">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row>
    <row r="1038" customFormat="false" ht="15.75" hidden="false" customHeight="false" outlineLevel="0" collapsed="false">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row>
    <row r="1039" customFormat="false" ht="15.75" hidden="false" customHeight="false" outlineLevel="0" collapsed="false">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row>
    <row r="1040" customFormat="false" ht="15.75" hidden="false" customHeight="false" outlineLevel="0" collapsed="false">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row>
    <row r="1041" customFormat="false" ht="15.75" hidden="false" customHeight="false" outlineLevel="0" collapsed="false">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row>
    <row r="1042" customFormat="false" ht="15.75" hidden="false" customHeight="false" outlineLevel="0" collapsed="false">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row>
    <row r="1043" customFormat="false" ht="15.75" hidden="false" customHeight="false" outlineLevel="0" collapsed="false">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row>
    <row r="1044" customFormat="false" ht="15.75" hidden="false" customHeight="false" outlineLevel="0" collapsed="false">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row>
    <row r="1045" customFormat="false" ht="15.75" hidden="false" customHeight="false" outlineLevel="0" collapsed="false">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row>
    <row r="1046" customFormat="false" ht="15.75" hidden="false" customHeight="false" outlineLevel="0" collapsed="false">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row>
    <row r="1047" customFormat="false" ht="15.75" hidden="false" customHeight="false" outlineLevel="0" collapsed="false">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row>
    <row r="1048" customFormat="false" ht="15.75" hidden="false" customHeight="false" outlineLevel="0" collapsed="false">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row>
    <row r="1049" customFormat="false" ht="15.75" hidden="false" customHeight="false" outlineLevel="0" collapsed="false">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row>
    <row r="1050" customFormat="false" ht="15.75" hidden="false" customHeight="false" outlineLevel="0" collapsed="false">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row>
    <row r="1051" customFormat="false" ht="15.75" hidden="false" customHeight="false" outlineLevel="0" collapsed="false">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row>
    <row r="1052" customFormat="false" ht="15.75" hidden="false" customHeight="false" outlineLevel="0" collapsed="false">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row>
    <row r="1053" customFormat="false" ht="15.75" hidden="false" customHeight="false" outlineLevel="0" collapsed="false">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row>
    <row r="1054" customFormat="false" ht="15.75" hidden="false" customHeight="false" outlineLevel="0" collapsed="false">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row>
    <row r="1055" customFormat="false" ht="15.75" hidden="false" customHeight="false" outlineLevel="0" collapsed="false">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row>
  </sheetData>
  <mergeCells count="40">
    <mergeCell ref="D2:G11"/>
    <mergeCell ref="D13:E13"/>
    <mergeCell ref="F13:G13"/>
    <mergeCell ref="A25:A29"/>
    <mergeCell ref="B25:B29"/>
    <mergeCell ref="A30:A34"/>
    <mergeCell ref="B30:B34"/>
    <mergeCell ref="A35:A39"/>
    <mergeCell ref="B35:B39"/>
    <mergeCell ref="A40:A44"/>
    <mergeCell ref="B40:B44"/>
    <mergeCell ref="A47:A53"/>
    <mergeCell ref="B47:B53"/>
    <mergeCell ref="A54:A60"/>
    <mergeCell ref="B54:B60"/>
    <mergeCell ref="A61:A67"/>
    <mergeCell ref="B61:B67"/>
    <mergeCell ref="A68:A74"/>
    <mergeCell ref="B68:B74"/>
    <mergeCell ref="A76:A77"/>
    <mergeCell ref="B76:B77"/>
    <mergeCell ref="C76:C77"/>
    <mergeCell ref="A78:A79"/>
    <mergeCell ref="B78:B79"/>
    <mergeCell ref="C78:C79"/>
    <mergeCell ref="A80:A81"/>
    <mergeCell ref="B80:B81"/>
    <mergeCell ref="C80:C81"/>
    <mergeCell ref="A82:A83"/>
    <mergeCell ref="B82:B83"/>
    <mergeCell ref="C82:C83"/>
    <mergeCell ref="A84:A85"/>
    <mergeCell ref="B84:B85"/>
    <mergeCell ref="C84:C85"/>
    <mergeCell ref="A86:A87"/>
    <mergeCell ref="B86:B87"/>
    <mergeCell ref="C86:C87"/>
    <mergeCell ref="A88:A89"/>
    <mergeCell ref="B88:B89"/>
    <mergeCell ref="C88:C89"/>
  </mergeCells>
  <conditionalFormatting sqref="C9">
    <cfRule type="expression" priority="2" aboveAverage="0" equalAverage="0" bottom="0" percent="0" rank="0" text="" dxfId="0">
      <formula>C8&gt;C9+C10</formula>
    </cfRule>
  </conditionalFormatting>
  <conditionalFormatting sqref="C17">
    <cfRule type="expression" priority="3" aboveAverage="0" equalAverage="0" bottom="0" percent="0" rank="0" text="" dxfId="0">
      <formula>C10+C9&lt;C8</formula>
    </cfRule>
  </conditionalFormatting>
  <conditionalFormatting sqref="C9">
    <cfRule type="expression" priority="4" aboveAverage="0" equalAverage="0" bottom="0" percent="0" rank="0" text="" dxfId="1">
      <formula>(C9+C10&gt;=C8)</formula>
    </cfRule>
  </conditionalFormatting>
  <conditionalFormatting sqref="C18">
    <cfRule type="expression" priority="5" aboveAverage="0" equalAverage="0" bottom="0" percent="0" rank="0" text="" dxfId="0">
      <formula>C10+C9&lt;C8</formula>
    </cfRule>
  </conditionalFormatting>
  <conditionalFormatting sqref="E17">
    <cfRule type="expression" priority="6" aboveAverage="0" equalAverage="0" bottom="0" percent="0" rank="0" text="" dxfId="0">
      <formula>C10+C9&lt;C8</formula>
    </cfRule>
  </conditionalFormatting>
  <conditionalFormatting sqref="E18">
    <cfRule type="expression" priority="7" aboveAverage="0" equalAverage="0" bottom="0" percent="0" rank="0" text="" dxfId="0">
      <formula>C10+C9&lt;C8</formula>
    </cfRule>
  </conditionalFormatting>
  <conditionalFormatting sqref="C17">
    <cfRule type="expression" priority="8" aboveAverage="0" equalAverage="0" bottom="0" percent="0" rank="0" text="" dxfId="0">
      <formula>C21&gt;C20</formula>
    </cfRule>
  </conditionalFormatting>
  <conditionalFormatting sqref="C18">
    <cfRule type="expression" priority="9" aboveAverage="0" equalAverage="0" bottom="0" percent="0" rank="0" text="" dxfId="0">
      <formula>C21&gt;C20</formula>
    </cfRule>
  </conditionalFormatting>
  <conditionalFormatting sqref="C21">
    <cfRule type="expression" priority="10" aboveAverage="0" equalAverage="0" bottom="0" percent="0" rank="0" text="" dxfId="0">
      <formula>C21&gt;C20</formula>
    </cfRule>
  </conditionalFormatting>
  <conditionalFormatting sqref="E17">
    <cfRule type="expression" priority="11" aboveAverage="0" equalAverage="0" bottom="0" percent="0" rank="0" text="" dxfId="0">
      <formula>C21&gt;C20</formula>
    </cfRule>
  </conditionalFormatting>
  <conditionalFormatting sqref="E18">
    <cfRule type="expression" priority="12" aboveAverage="0" equalAverage="0" bottom="0" percent="0" rank="0" text="" dxfId="0">
      <formula>C21&gt;C20</formula>
    </cfRule>
  </conditionalFormatting>
  <conditionalFormatting sqref="D50">
    <cfRule type="expression" priority="13" aboveAverage="0" equalAverage="0" bottom="0" percent="0" rank="0" text="" dxfId="1">
      <formula>NOT(ISERROR(SEARCH(("Passive"),(D50))))</formula>
    </cfRule>
  </conditionalFormatting>
  <conditionalFormatting sqref="H20:H21">
    <cfRule type="expression" priority="14" aboveAverage="0" equalAverage="0" bottom="0" percent="0" rank="0" text="" dxfId="2">
      <formula>getcellcolor(D50)</formula>
    </cfRule>
  </conditionalFormatting>
  <conditionalFormatting sqref="C25">
    <cfRule type="expression" priority="15" aboveAverage="0" equalAverage="0" bottom="0" percent="0" rank="0" text="" dxfId="3">
      <formula>LEN(TRIM(C25))&gt;0</formula>
    </cfRule>
  </conditionalFormatting>
  <conditionalFormatting sqref="E37">
    <cfRule type="expression" priority="16" aboveAverage="0" equalAverage="0" bottom="0" percent="0" rank="0" text="" dxfId="1">
      <formula>LEFT(F37, 2)="20"</formula>
    </cfRule>
  </conditionalFormatting>
  <conditionalFormatting sqref="E37">
    <cfRule type="expression" priority="17" aboveAverage="0" equalAverage="0" bottom="0" percent="0" rank="0" text="" dxfId="0">
      <formula>LEFT(F37, 2)="1("</formula>
    </cfRule>
  </conditionalFormatting>
  <conditionalFormatting sqref="E32">
    <cfRule type="expression" priority="18" aboveAverage="0" equalAverage="0" bottom="0" percent="0" rank="0" text="" dxfId="1">
      <formula>LEFT(F32, 2)="20"</formula>
    </cfRule>
  </conditionalFormatting>
  <conditionalFormatting sqref="E27">
    <cfRule type="expression" priority="19" aboveAverage="0" equalAverage="0" bottom="0" percent="0" rank="0" text="" dxfId="1">
      <formula>LEFT(F27, 2)="20"</formula>
    </cfRule>
  </conditionalFormatting>
  <conditionalFormatting sqref="E32">
    <cfRule type="expression" priority="20" aboveAverage="0" equalAverage="0" bottom="0" percent="0" rank="0" text="" dxfId="0">
      <formula>LEFT(F32, 2)="1("</formula>
    </cfRule>
  </conditionalFormatting>
  <conditionalFormatting sqref="E27">
    <cfRule type="expression" priority="21" aboveAverage="0" equalAverage="0" bottom="0" percent="0" rank="0" text="" dxfId="0">
      <formula>LEFT(F27, 2)="1("</formula>
    </cfRule>
  </conditionalFormatting>
  <conditionalFormatting sqref="C30">
    <cfRule type="expression" priority="22" aboveAverage="0" equalAverage="0" bottom="0" percent="0" rank="0" text="" dxfId="3">
      <formula>LEN(TRIM(C30))&gt;0</formula>
    </cfRule>
  </conditionalFormatting>
  <conditionalFormatting sqref="C35">
    <cfRule type="expression" priority="23" aboveAverage="0" equalAverage="0" bottom="0" percent="0" rank="0" text="" dxfId="3">
      <formula>LEN(TRIM(C35))&gt;0</formula>
    </cfRule>
  </conditionalFormatting>
  <conditionalFormatting sqref="C40">
    <cfRule type="expression" priority="24" aboveAverage="0" equalAverage="0" bottom="0" percent="0" rank="0" text="" dxfId="3">
      <formula>LEN(TRIM(C40))&gt;0</formula>
    </cfRule>
  </conditionalFormatting>
  <conditionalFormatting sqref="F29 F34 F39 F44">
    <cfRule type="expression" priority="25" aboveAverage="0" equalAverage="0" bottom="0" percent="0" rank="0" text="" dxfId="0">
      <formula>F29&gt;=VALUE(regexextract(F28, "\d+"))</formula>
    </cfRule>
  </conditionalFormatting>
  <conditionalFormatting sqref="E53 E60 E67 E74">
    <cfRule type="expression" priority="26" aboveAverage="0" equalAverage="0" bottom="0" percent="0" rank="0" text="" dxfId="0">
      <formula>E53&gt;=VALUE(regexextract(E52, "\d+"))</formula>
    </cfRule>
  </conditionalFormatting>
  <conditionalFormatting sqref="I24">
    <cfRule type="expression" priority="27" aboveAverage="0" equalAverage="0" bottom="0" percent="0" rank="0" text="" dxfId="1">
      <formula>LEN(TRIM(I24))&gt;0</formula>
    </cfRule>
  </conditionalFormatting>
  <dataValidations count="7">
    <dataValidation allowBlank="true" errorStyle="stop" operator="between" showDropDown="false" showErrorMessage="false" showInputMessage="false" sqref="C47 C54 C61 C68" type="list">
      <formula1>Armaments[1]</formula1>
      <formula2>0</formula2>
    </dataValidation>
    <dataValidation allowBlank="true" errorStyle="stop" operator="between" showDropDown="false" showErrorMessage="true" showInputMessage="false" sqref="I4:I5" type="list">
      <formula1>"CAS,Repair Bay,Medical Bay,Cargo Bay,Zoid Storage,- - - - - -"</formula1>
      <formula2>0</formula2>
    </dataValidation>
    <dataValidation allowBlank="true" errorStyle="stop" operator="between" showDropDown="false" showErrorMessage="true" showInputMessage="false" sqref="I6:I9" type="list">
      <formula1>"CAS,Repair Bay,Medical Bay,Cargo Bay,Zoid Storage,Zoid Development,Weapon Battery,Command Center,- - - - - -"</formula1>
      <formula2>0</formula2>
    </dataValidation>
    <dataValidation allowBlank="true" errorStyle="stop" operator="between" showDropDown="false" showErrorMessage="true" showInputMessage="false" sqref="C11" type="list">
      <formula1>"TANK,FIGHTER,SCOUT,ALMIGHTY,This is not an Option"</formula1>
      <formula2>0</formula2>
    </dataValidation>
    <dataValidation allowBlank="true" errorStyle="stop" operator="between" showDropDown="false" showErrorMessage="true" showInputMessage="false" sqref="C4" type="list">
      <formula1>'Zoid List'!$A$2:$A$162</formula1>
      <formula2>0</formula2>
    </dataValidation>
    <dataValidation allowBlank="true" errorStyle="stop" operator="between" showDropDown="false" showErrorMessage="true" showInputMessage="false" sqref="I3" type="list">
      <formula1>"Zoid Flatbed,Cargo Trailer,Crane,Medical Bay,- - - - - - "</formula1>
      <formula2>0</formula2>
    </dataValidation>
    <dataValidation allowBlank="true" errorStyle="stop" operator="between" showDropDown="false" showErrorMessage="true" showInputMessage="false" sqref="G19" type="list">
      <formula1>"Black,Red,White,Blue"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C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cols>
    <col collapsed="false" customWidth="true" hidden="false" outlineLevel="0" max="2" min="1" style="0" width="15.25"/>
    <col collapsed="false" customWidth="true" hidden="false" outlineLevel="0" max="3" min="3" style="0" width="15"/>
    <col collapsed="false" customWidth="true" hidden="false" outlineLevel="0" max="4" min="4" style="0" width="17.13"/>
  </cols>
  <sheetData>
    <row r="1" customFormat="false" ht="15.75" hidden="false" customHeight="false" outlineLevel="0" collapsed="false">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row>
    <row r="2" customFormat="false" ht="15.75" hidden="false" customHeight="false" outlineLevel="0" collapsed="false">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row>
    <row r="3" customFormat="false" ht="26.85" hidden="false" customHeight="false" outlineLevel="0" collapsed="false">
      <c r="A3" s="74"/>
      <c r="B3" s="75" t="s">
        <v>62</v>
      </c>
      <c r="C3" s="75" t="str">
        <f aca="false">Zoid!C3</f>
        <v>INSERT NAME</v>
      </c>
      <c r="D3" s="75" t="s">
        <v>31</v>
      </c>
      <c r="E3" s="75" t="n">
        <f aca="false">Zoid!C9</f>
        <v>1</v>
      </c>
      <c r="F3" s="74"/>
      <c r="G3" s="75" t="s">
        <v>63</v>
      </c>
      <c r="H3" s="76" t="s">
        <v>64</v>
      </c>
      <c r="I3" s="77"/>
      <c r="J3" s="74"/>
      <c r="K3" s="74"/>
      <c r="L3" s="74"/>
      <c r="M3" s="74"/>
      <c r="N3" s="74"/>
      <c r="O3" s="74"/>
      <c r="P3" s="74"/>
      <c r="Q3" s="74"/>
      <c r="R3" s="74"/>
      <c r="S3" s="74"/>
      <c r="T3" s="74"/>
      <c r="U3" s="74"/>
      <c r="V3" s="74"/>
      <c r="W3" s="74"/>
      <c r="X3" s="74"/>
      <c r="Y3" s="74"/>
      <c r="Z3" s="74"/>
      <c r="AA3" s="74"/>
      <c r="AB3" s="74"/>
      <c r="AC3" s="74"/>
    </row>
    <row r="4" customFormat="false" ht="15.75" hidden="false" customHeight="false" outlineLevel="0" collapsed="false">
      <c r="A4" s="74"/>
      <c r="B4" s="75" t="s">
        <v>65</v>
      </c>
      <c r="C4" s="75" t="n">
        <v>2</v>
      </c>
      <c r="D4" s="75"/>
      <c r="E4" s="75"/>
      <c r="F4" s="74"/>
      <c r="G4" s="75"/>
      <c r="H4" s="75"/>
      <c r="I4" s="75"/>
      <c r="J4" s="75"/>
      <c r="K4" s="75"/>
      <c r="L4" s="75"/>
      <c r="M4" s="75"/>
      <c r="N4" s="75"/>
      <c r="O4" s="74"/>
      <c r="P4" s="74"/>
      <c r="Q4" s="74"/>
      <c r="R4" s="74"/>
      <c r="S4" s="74"/>
      <c r="T4" s="74"/>
      <c r="U4" s="74"/>
      <c r="V4" s="74"/>
      <c r="W4" s="74"/>
      <c r="X4" s="74"/>
      <c r="Y4" s="74"/>
      <c r="Z4" s="74"/>
      <c r="AA4" s="74"/>
      <c r="AB4" s="74"/>
      <c r="AC4" s="74"/>
    </row>
    <row r="5" customFormat="false" ht="15.75" hidden="false" customHeight="false" outlineLevel="0" collapsed="false">
      <c r="A5" s="74"/>
      <c r="B5" s="75" t="s">
        <v>66</v>
      </c>
      <c r="C5" s="75" t="n">
        <v>3</v>
      </c>
      <c r="D5" s="75"/>
      <c r="E5" s="75"/>
      <c r="F5" s="74"/>
      <c r="G5" s="75"/>
      <c r="H5" s="75"/>
      <c r="I5" s="75"/>
      <c r="J5" s="75"/>
      <c r="K5" s="75"/>
      <c r="L5" s="75"/>
      <c r="M5" s="75"/>
      <c r="N5" s="75"/>
      <c r="O5" s="74"/>
      <c r="P5" s="74"/>
      <c r="Q5" s="74"/>
      <c r="R5" s="74"/>
      <c r="S5" s="74"/>
      <c r="T5" s="74"/>
      <c r="U5" s="74"/>
      <c r="V5" s="74"/>
      <c r="W5" s="74"/>
      <c r="X5" s="74"/>
      <c r="Y5" s="74"/>
      <c r="Z5" s="74"/>
      <c r="AA5" s="74"/>
      <c r="AB5" s="74"/>
      <c r="AC5" s="74"/>
    </row>
    <row r="6" customFormat="false" ht="15.75" hidden="false" customHeight="false" outlineLevel="0" collapsed="false">
      <c r="A6" s="74"/>
      <c r="B6" s="75" t="s">
        <v>67</v>
      </c>
      <c r="C6" s="75" t="n">
        <v>1</v>
      </c>
      <c r="D6" s="75"/>
      <c r="E6" s="75"/>
      <c r="F6" s="74"/>
      <c r="G6" s="75"/>
      <c r="H6" s="75"/>
      <c r="I6" s="75"/>
      <c r="J6" s="75"/>
      <c r="K6" s="75"/>
      <c r="L6" s="75"/>
      <c r="M6" s="75"/>
      <c r="N6" s="75"/>
      <c r="O6" s="74"/>
      <c r="P6" s="74"/>
      <c r="Q6" s="74"/>
      <c r="R6" s="74"/>
      <c r="S6" s="74"/>
      <c r="T6" s="74"/>
      <c r="U6" s="74"/>
      <c r="V6" s="74"/>
      <c r="W6" s="74"/>
      <c r="X6" s="74"/>
      <c r="Y6" s="74"/>
      <c r="Z6" s="74"/>
      <c r="AA6" s="74"/>
      <c r="AB6" s="74"/>
      <c r="AC6" s="74"/>
    </row>
    <row r="7" customFormat="false" ht="15.75" hidden="false" customHeight="false" outlineLevel="0" collapsed="false">
      <c r="A7" s="74"/>
      <c r="B7" s="75" t="s">
        <v>68</v>
      </c>
      <c r="C7" s="75" t="str">
        <f aca="false">Zoid!G19</f>
        <v>Black</v>
      </c>
      <c r="D7" s="75"/>
      <c r="E7" s="75"/>
      <c r="F7" s="74"/>
      <c r="G7" s="75"/>
      <c r="H7" s="75"/>
      <c r="I7" s="75"/>
      <c r="J7" s="75"/>
      <c r="K7" s="75"/>
      <c r="L7" s="75"/>
      <c r="M7" s="75"/>
      <c r="N7" s="75"/>
      <c r="O7" s="74"/>
      <c r="P7" s="74"/>
      <c r="Q7" s="74"/>
      <c r="R7" s="74"/>
      <c r="S7" s="74"/>
      <c r="T7" s="74"/>
      <c r="U7" s="74"/>
      <c r="V7" s="74"/>
      <c r="W7" s="74"/>
      <c r="X7" s="74"/>
      <c r="Y7" s="74"/>
      <c r="Z7" s="74"/>
      <c r="AA7" s="74"/>
      <c r="AB7" s="74"/>
      <c r="AC7" s="74"/>
    </row>
    <row r="8" customFormat="false" ht="26.85" hidden="false" customHeight="false" outlineLevel="0" collapsed="false">
      <c r="A8" s="74"/>
      <c r="B8" s="75" t="s">
        <v>69</v>
      </c>
      <c r="C8" s="75" t="str">
        <f aca="false">Zoid!C11</f>
        <v>FIGHTER</v>
      </c>
      <c r="D8" s="75"/>
      <c r="E8" s="75"/>
      <c r="F8" s="74"/>
      <c r="G8" s="75"/>
      <c r="H8" s="75"/>
      <c r="I8" s="75"/>
      <c r="J8" s="75"/>
      <c r="K8" s="75"/>
      <c r="L8" s="75"/>
      <c r="M8" s="75"/>
      <c r="N8" s="75"/>
      <c r="O8" s="74"/>
      <c r="P8" s="74"/>
      <c r="Q8" s="74"/>
      <c r="R8" s="74"/>
      <c r="S8" s="74"/>
      <c r="T8" s="74"/>
      <c r="U8" s="74"/>
      <c r="V8" s="74"/>
      <c r="W8" s="74"/>
      <c r="X8" s="74"/>
      <c r="Y8" s="74"/>
      <c r="Z8" s="74"/>
      <c r="AA8" s="74"/>
      <c r="AB8" s="74"/>
      <c r="AC8" s="74"/>
    </row>
    <row r="9" customFormat="false" ht="15.75" hidden="false" customHeight="false" outlineLevel="0" collapsed="false">
      <c r="A9" s="74"/>
      <c r="B9" s="75" t="s">
        <v>70</v>
      </c>
      <c r="C9" s="75" t="str">
        <f aca="false">Zoid!C4</f>
        <v>Saberlion</v>
      </c>
      <c r="D9" s="75"/>
      <c r="E9" s="75"/>
      <c r="F9" s="74"/>
      <c r="G9" s="75"/>
      <c r="H9" s="75"/>
      <c r="I9" s="75"/>
      <c r="J9" s="75"/>
      <c r="K9" s="75"/>
      <c r="L9" s="75"/>
      <c r="M9" s="75"/>
      <c r="N9" s="75"/>
      <c r="O9" s="74"/>
      <c r="P9" s="74"/>
      <c r="Q9" s="74"/>
      <c r="R9" s="74"/>
      <c r="S9" s="74"/>
      <c r="T9" s="74"/>
      <c r="U9" s="74"/>
      <c r="V9" s="74"/>
      <c r="W9" s="74"/>
      <c r="X9" s="74"/>
      <c r="Y9" s="74"/>
      <c r="Z9" s="74"/>
      <c r="AA9" s="74"/>
      <c r="AB9" s="74"/>
      <c r="AC9" s="74"/>
    </row>
    <row r="10" customFormat="false" ht="15.75" hidden="false" customHeight="false" outlineLevel="0" collapsed="false">
      <c r="A10" s="74"/>
      <c r="B10" s="78"/>
      <c r="C10" s="75"/>
      <c r="D10" s="75"/>
      <c r="E10" s="75"/>
      <c r="F10" s="74"/>
      <c r="G10" s="75"/>
      <c r="H10" s="75"/>
      <c r="I10" s="75"/>
      <c r="J10" s="75"/>
      <c r="K10" s="75"/>
      <c r="L10" s="75"/>
      <c r="M10" s="75"/>
      <c r="N10" s="75"/>
      <c r="O10" s="74"/>
      <c r="P10" s="74"/>
      <c r="Q10" s="74"/>
      <c r="R10" s="74"/>
      <c r="S10" s="74"/>
      <c r="T10" s="74"/>
      <c r="U10" s="74"/>
      <c r="V10" s="74"/>
      <c r="W10" s="74"/>
      <c r="X10" s="74"/>
      <c r="Y10" s="74"/>
      <c r="Z10" s="74"/>
      <c r="AA10" s="74"/>
      <c r="AB10" s="74"/>
      <c r="AC10" s="74"/>
    </row>
    <row r="11" customFormat="false" ht="15.75" hidden="false" customHeight="false" outlineLevel="0" collapsed="false">
      <c r="A11" s="74"/>
      <c r="B11" s="79"/>
      <c r="C11" s="74"/>
      <c r="D11" s="74"/>
      <c r="E11" s="74"/>
      <c r="F11" s="74"/>
      <c r="G11" s="75"/>
      <c r="H11" s="75"/>
      <c r="I11" s="75"/>
      <c r="J11" s="75"/>
      <c r="K11" s="75"/>
      <c r="L11" s="75"/>
      <c r="M11" s="75"/>
      <c r="N11" s="75"/>
      <c r="O11" s="74"/>
      <c r="P11" s="74"/>
      <c r="Q11" s="74"/>
      <c r="R11" s="74"/>
      <c r="S11" s="74"/>
      <c r="T11" s="74"/>
      <c r="U11" s="74"/>
      <c r="V11" s="74"/>
      <c r="W11" s="74"/>
      <c r="X11" s="74"/>
      <c r="Y11" s="74"/>
      <c r="Z11" s="74"/>
      <c r="AA11" s="74"/>
      <c r="AB11" s="74"/>
      <c r="AC11" s="74"/>
    </row>
    <row r="12" customFormat="false" ht="15.75" hidden="false" customHeight="false" outlineLevel="0" collapsed="false">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row>
    <row r="13" customFormat="false" ht="15.75" hidden="false" customHeight="true" outlineLevel="0" collapsed="false">
      <c r="A13" s="74"/>
      <c r="B13" s="78" t="s">
        <v>71</v>
      </c>
      <c r="C13" s="78"/>
      <c r="D13" s="74"/>
      <c r="E13" s="74"/>
      <c r="F13" s="74"/>
      <c r="G13" s="80" t="s">
        <v>72</v>
      </c>
      <c r="H13" s="80"/>
      <c r="I13" s="74"/>
      <c r="J13" s="75" t="s">
        <v>73</v>
      </c>
      <c r="K13" s="74"/>
      <c r="L13" s="74"/>
      <c r="M13" s="74"/>
      <c r="N13" s="74"/>
      <c r="P13" s="74"/>
      <c r="Q13" s="74"/>
      <c r="R13" s="74"/>
      <c r="S13" s="74"/>
      <c r="T13" s="74"/>
      <c r="U13" s="74"/>
      <c r="V13" s="74"/>
      <c r="W13" s="74"/>
      <c r="X13" s="74"/>
      <c r="Y13" s="74"/>
      <c r="Z13" s="74"/>
      <c r="AA13" s="74"/>
      <c r="AB13" s="74"/>
      <c r="AC13" s="74"/>
    </row>
    <row r="14" customFormat="false" ht="39.55" hidden="false" customHeight="true" outlineLevel="0" collapsed="false">
      <c r="A14" s="74"/>
      <c r="B14" s="75" t="s">
        <v>74</v>
      </c>
      <c r="C14" s="75"/>
      <c r="D14" s="75" t="str">
        <f aca="false">VLOOKUP(B14,Skills[],2,FALSE())</f>
        <v>Increases the pilots level by 5 while piloting the corresponding Zoid type.</v>
      </c>
      <c r="E14" s="75"/>
      <c r="F14" s="74"/>
      <c r="G14" s="75"/>
      <c r="H14" s="75"/>
      <c r="I14" s="74"/>
      <c r="J14" s="75"/>
      <c r="K14" s="75"/>
      <c r="L14" s="75"/>
      <c r="M14" s="75"/>
      <c r="N14" s="75"/>
      <c r="P14" s="74"/>
      <c r="Q14" s="74"/>
      <c r="R14" s="74"/>
      <c r="S14" s="74"/>
      <c r="T14" s="74"/>
      <c r="U14" s="74"/>
      <c r="V14" s="74"/>
      <c r="W14" s="74"/>
      <c r="X14" s="74"/>
      <c r="Y14" s="74"/>
      <c r="Z14" s="74"/>
      <c r="AA14" s="74"/>
      <c r="AB14" s="74"/>
      <c r="AC14" s="74"/>
    </row>
    <row r="15" customFormat="false" ht="15.75" hidden="false" customHeight="false" outlineLevel="0" collapsed="false">
      <c r="A15" s="74"/>
      <c r="B15" s="75"/>
      <c r="C15" s="75"/>
      <c r="D15" s="75" t="str">
        <f aca="false">"Levels: " &amp; VLOOKUP(B14,Skills[],3,FALSE())</f>
        <v>Levels: 5</v>
      </c>
      <c r="E15" s="75"/>
      <c r="F15" s="74"/>
      <c r="G15" s="75"/>
      <c r="H15" s="75"/>
      <c r="I15" s="74"/>
      <c r="J15" s="75"/>
      <c r="K15" s="75"/>
      <c r="L15" s="75"/>
      <c r="M15" s="75"/>
      <c r="N15" s="75"/>
      <c r="P15" s="74"/>
      <c r="Q15" s="74"/>
      <c r="R15" s="74"/>
      <c r="S15" s="74"/>
      <c r="T15" s="74"/>
      <c r="U15" s="74"/>
      <c r="V15" s="74"/>
      <c r="W15" s="74"/>
      <c r="X15" s="74"/>
      <c r="Y15" s="74"/>
      <c r="Z15" s="74"/>
      <c r="AA15" s="74"/>
      <c r="AB15" s="74"/>
      <c r="AC15" s="74"/>
    </row>
    <row r="16" customFormat="false" ht="15.75" hidden="false" customHeight="false" outlineLevel="0" collapsed="false">
      <c r="A16" s="74"/>
      <c r="B16" s="75"/>
      <c r="C16" s="75"/>
      <c r="D16" s="75" t="str">
        <f aca="false">"Zoid Stat Bonus: "</f>
        <v>Zoid Stat Bonus: </v>
      </c>
      <c r="E16" s="75"/>
      <c r="F16" s="74"/>
      <c r="G16" s="75"/>
      <c r="H16" s="75"/>
      <c r="I16" s="74"/>
      <c r="J16" s="75"/>
      <c r="K16" s="75"/>
      <c r="L16" s="75"/>
      <c r="M16" s="75"/>
      <c r="N16" s="75"/>
      <c r="P16" s="74"/>
      <c r="Q16" s="74"/>
      <c r="R16" s="74"/>
      <c r="S16" s="74"/>
      <c r="T16" s="74"/>
      <c r="U16" s="74"/>
      <c r="V16" s="74"/>
      <c r="W16" s="74"/>
      <c r="X16" s="74"/>
      <c r="Y16" s="74"/>
      <c r="Z16" s="74"/>
      <c r="AA16" s="74"/>
      <c r="AB16" s="74"/>
      <c r="AC16" s="74"/>
    </row>
    <row r="17" customFormat="false" ht="15.75" hidden="false" customHeight="false" outlineLevel="0" collapsed="false">
      <c r="A17" s="74"/>
      <c r="B17" s="75"/>
      <c r="C17" s="75"/>
      <c r="D17" s="75"/>
      <c r="E17" s="75"/>
      <c r="F17" s="74"/>
      <c r="G17" s="75"/>
      <c r="H17" s="75"/>
      <c r="I17" s="74"/>
      <c r="J17" s="75"/>
      <c r="K17" s="75"/>
      <c r="L17" s="75"/>
      <c r="M17" s="75"/>
      <c r="N17" s="75"/>
      <c r="P17" s="74"/>
      <c r="Q17" s="74"/>
      <c r="R17" s="74"/>
      <c r="S17" s="74"/>
      <c r="T17" s="74"/>
      <c r="U17" s="74"/>
      <c r="V17" s="74"/>
      <c r="W17" s="74"/>
      <c r="X17" s="74"/>
      <c r="Y17" s="74"/>
      <c r="Z17" s="74"/>
      <c r="AA17" s="74"/>
      <c r="AB17" s="74"/>
      <c r="AC17" s="74"/>
    </row>
    <row r="18" customFormat="false" ht="15.75" hidden="false" customHeight="true" outlineLevel="0" collapsed="false">
      <c r="A18" s="74"/>
      <c r="B18" s="75" t="s">
        <v>75</v>
      </c>
      <c r="C18" s="75"/>
      <c r="D18" s="75" t="str">
        <f aca="false">VLOOKUP(B18,Skills[],2,FALSE())</f>
        <v>- - - - - - - - - - -</v>
      </c>
      <c r="E18" s="75"/>
      <c r="F18" s="74"/>
      <c r="G18" s="75"/>
      <c r="H18" s="75"/>
      <c r="I18" s="74"/>
      <c r="J18" s="75"/>
      <c r="K18" s="75"/>
      <c r="L18" s="75"/>
      <c r="M18" s="75"/>
      <c r="N18" s="75"/>
      <c r="P18" s="74"/>
      <c r="Q18" s="74"/>
      <c r="R18" s="74"/>
      <c r="S18" s="74"/>
      <c r="T18" s="74"/>
      <c r="U18" s="74"/>
      <c r="V18" s="74"/>
      <c r="W18" s="74"/>
      <c r="X18" s="74"/>
      <c r="Y18" s="74"/>
      <c r="Z18" s="74"/>
      <c r="AA18" s="74"/>
      <c r="AB18" s="74"/>
      <c r="AC18" s="74"/>
    </row>
    <row r="19" customFormat="false" ht="15.75" hidden="false" customHeight="false" outlineLevel="0" collapsed="false">
      <c r="A19" s="74"/>
      <c r="B19" s="75"/>
      <c r="C19" s="75"/>
      <c r="D19" s="75" t="str">
        <f aca="false">"Levels: " &amp; VLOOKUP(B18,Skills[],3,FALSE())</f>
        <v>Levels: 0</v>
      </c>
      <c r="E19" s="75"/>
      <c r="F19" s="74"/>
      <c r="G19" s="75"/>
      <c r="H19" s="75"/>
      <c r="I19" s="74"/>
      <c r="J19" s="75"/>
      <c r="K19" s="75"/>
      <c r="L19" s="75"/>
      <c r="M19" s="75"/>
      <c r="N19" s="75"/>
      <c r="P19" s="74"/>
      <c r="Q19" s="74"/>
      <c r="R19" s="74"/>
      <c r="S19" s="74"/>
      <c r="T19" s="74"/>
      <c r="U19" s="74"/>
      <c r="V19" s="74"/>
      <c r="W19" s="74"/>
      <c r="X19" s="74"/>
      <c r="Y19" s="74"/>
      <c r="Z19" s="74"/>
      <c r="AA19" s="74"/>
      <c r="AB19" s="74"/>
      <c r="AC19" s="74"/>
    </row>
    <row r="20" customFormat="false" ht="15.75" hidden="false" customHeight="false" outlineLevel="0" collapsed="false">
      <c r="A20" s="74"/>
      <c r="B20" s="75"/>
      <c r="C20" s="75"/>
      <c r="D20" s="75"/>
      <c r="E20" s="75"/>
      <c r="F20" s="74"/>
      <c r="G20" s="75"/>
      <c r="H20" s="75"/>
      <c r="I20" s="74"/>
      <c r="J20" s="75"/>
      <c r="K20" s="75"/>
      <c r="L20" s="75"/>
      <c r="M20" s="75"/>
      <c r="N20" s="75"/>
      <c r="P20" s="74"/>
      <c r="Q20" s="74"/>
      <c r="R20" s="74"/>
      <c r="S20" s="74"/>
      <c r="T20" s="74"/>
      <c r="U20" s="74"/>
      <c r="V20" s="74"/>
      <c r="W20" s="74"/>
      <c r="X20" s="74"/>
      <c r="Y20" s="74"/>
      <c r="Z20" s="74"/>
      <c r="AA20" s="74"/>
      <c r="AB20" s="74"/>
      <c r="AC20" s="74"/>
    </row>
    <row r="21" customFormat="false" ht="15.75" hidden="false" customHeight="false" outlineLevel="0" collapsed="false">
      <c r="A21" s="74"/>
      <c r="B21" s="75"/>
      <c r="C21" s="75"/>
      <c r="D21" s="75"/>
      <c r="E21" s="75"/>
      <c r="F21" s="74"/>
      <c r="G21" s="75"/>
      <c r="H21" s="75"/>
      <c r="I21" s="74"/>
      <c r="J21" s="75"/>
      <c r="K21" s="75"/>
      <c r="L21" s="75"/>
      <c r="M21" s="75"/>
      <c r="N21" s="75"/>
      <c r="P21" s="74"/>
      <c r="Q21" s="74"/>
      <c r="R21" s="74"/>
      <c r="S21" s="74"/>
      <c r="T21" s="74"/>
      <c r="U21" s="74"/>
      <c r="V21" s="74"/>
      <c r="W21" s="74"/>
      <c r="X21" s="74"/>
      <c r="Y21" s="74"/>
      <c r="Z21" s="74"/>
      <c r="AA21" s="74"/>
      <c r="AB21" s="74"/>
      <c r="AC21" s="74"/>
    </row>
    <row r="22" customFormat="false" ht="15.75" hidden="false" customHeight="true" outlineLevel="0" collapsed="false">
      <c r="A22" s="74"/>
      <c r="B22" s="75" t="s">
        <v>75</v>
      </c>
      <c r="C22" s="75"/>
      <c r="D22" s="75" t="str">
        <f aca="false">VLOOKUP(B22,Skills[],2,FALSE())</f>
        <v>- - - - - - - - - - -</v>
      </c>
      <c r="E22" s="75"/>
      <c r="F22" s="74"/>
      <c r="G22" s="75"/>
      <c r="H22" s="75"/>
      <c r="I22" s="74"/>
      <c r="J22" s="75"/>
      <c r="K22" s="75"/>
      <c r="L22" s="75"/>
      <c r="M22" s="75"/>
      <c r="N22" s="75"/>
      <c r="O22" s="74"/>
      <c r="P22" s="74"/>
      <c r="Q22" s="74"/>
      <c r="R22" s="74"/>
      <c r="S22" s="74"/>
      <c r="T22" s="74"/>
      <c r="U22" s="74"/>
      <c r="V22" s="74"/>
      <c r="W22" s="74"/>
      <c r="X22" s="74"/>
      <c r="Y22" s="74"/>
      <c r="Z22" s="74"/>
      <c r="AA22" s="74"/>
      <c r="AB22" s="74"/>
      <c r="AC22" s="74"/>
    </row>
    <row r="23" customFormat="false" ht="15.75" hidden="false" customHeight="false" outlineLevel="0" collapsed="false">
      <c r="A23" s="74"/>
      <c r="B23" s="75"/>
      <c r="C23" s="75"/>
      <c r="D23" s="75" t="str">
        <f aca="false">"Levels: " &amp; VLOOKUP(B22,Skills[],3,FALSE())</f>
        <v>Levels: 0</v>
      </c>
      <c r="E23" s="75"/>
      <c r="F23" s="74"/>
      <c r="G23" s="75"/>
      <c r="H23" s="75"/>
      <c r="I23" s="74"/>
      <c r="J23" s="75"/>
      <c r="K23" s="75"/>
      <c r="L23" s="75"/>
      <c r="M23" s="75"/>
      <c r="N23" s="75"/>
      <c r="O23" s="74"/>
      <c r="P23" s="74"/>
      <c r="Q23" s="74"/>
      <c r="R23" s="74"/>
      <c r="S23" s="74"/>
      <c r="T23" s="74"/>
      <c r="U23" s="74"/>
      <c r="V23" s="74"/>
      <c r="W23" s="74"/>
      <c r="X23" s="74"/>
      <c r="Y23" s="74"/>
      <c r="Z23" s="74"/>
      <c r="AA23" s="74"/>
      <c r="AB23" s="74"/>
      <c r="AC23" s="74"/>
    </row>
    <row r="24" customFormat="false" ht="15.75" hidden="false" customHeight="false" outlineLevel="0" collapsed="false">
      <c r="A24" s="74"/>
      <c r="B24" s="75"/>
      <c r="C24" s="75"/>
      <c r="D24" s="75"/>
      <c r="E24" s="75"/>
      <c r="F24" s="74"/>
      <c r="G24" s="75"/>
      <c r="H24" s="75"/>
      <c r="I24" s="74"/>
      <c r="J24" s="75"/>
      <c r="K24" s="75"/>
      <c r="L24" s="75"/>
      <c r="M24" s="75"/>
      <c r="N24" s="75"/>
      <c r="O24" s="74"/>
      <c r="P24" s="74"/>
      <c r="Q24" s="74"/>
      <c r="R24" s="74"/>
      <c r="S24" s="74"/>
      <c r="T24" s="74"/>
      <c r="U24" s="74"/>
      <c r="V24" s="74"/>
      <c r="W24" s="74"/>
      <c r="X24" s="74"/>
      <c r="Y24" s="74"/>
      <c r="Z24" s="74"/>
      <c r="AA24" s="74"/>
      <c r="AB24" s="74"/>
      <c r="AC24" s="74"/>
    </row>
    <row r="25" customFormat="false" ht="15.75" hidden="false" customHeight="false" outlineLevel="0" collapsed="false">
      <c r="A25" s="74"/>
      <c r="B25" s="75"/>
      <c r="C25" s="75"/>
      <c r="D25" s="75"/>
      <c r="E25" s="75"/>
      <c r="F25" s="74"/>
      <c r="G25" s="75"/>
      <c r="H25" s="75"/>
      <c r="I25" s="74"/>
      <c r="J25" s="75"/>
      <c r="K25" s="75"/>
      <c r="L25" s="75"/>
      <c r="M25" s="75"/>
      <c r="N25" s="75"/>
      <c r="O25" s="74"/>
      <c r="P25" s="74"/>
      <c r="Q25" s="74"/>
      <c r="R25" s="74"/>
      <c r="S25" s="74"/>
      <c r="T25" s="74"/>
      <c r="U25" s="74"/>
      <c r="V25" s="74"/>
      <c r="W25" s="74"/>
      <c r="X25" s="74"/>
      <c r="Y25" s="74"/>
      <c r="Z25" s="74"/>
      <c r="AA25" s="74"/>
      <c r="AB25" s="74"/>
      <c r="AC25" s="74"/>
    </row>
    <row r="26" customFormat="false" ht="15.75" hidden="false" customHeight="true" outlineLevel="0" collapsed="false">
      <c r="A26" s="74"/>
      <c r="B26" s="75" t="s">
        <v>75</v>
      </c>
      <c r="C26" s="75"/>
      <c r="D26" s="75" t="str">
        <f aca="false">VLOOKUP(B26,Skills[],2,FALSE())</f>
        <v>- - - - - - - - - - -</v>
      </c>
      <c r="E26" s="75"/>
      <c r="F26" s="74"/>
      <c r="G26" s="75"/>
      <c r="H26" s="75"/>
      <c r="I26" s="74"/>
      <c r="J26" s="75"/>
      <c r="K26" s="75"/>
      <c r="L26" s="75"/>
      <c r="M26" s="75"/>
      <c r="N26" s="75"/>
      <c r="O26" s="74"/>
      <c r="P26" s="74"/>
      <c r="Q26" s="74"/>
      <c r="R26" s="74"/>
      <c r="S26" s="74"/>
      <c r="T26" s="74"/>
      <c r="U26" s="74"/>
      <c r="V26" s="74"/>
      <c r="W26" s="74"/>
      <c r="X26" s="74"/>
      <c r="Y26" s="74"/>
      <c r="Z26" s="74"/>
      <c r="AA26" s="74"/>
      <c r="AB26" s="74"/>
      <c r="AC26" s="74"/>
    </row>
    <row r="27" customFormat="false" ht="15.75" hidden="false" customHeight="false" outlineLevel="0" collapsed="false">
      <c r="A27" s="74"/>
      <c r="B27" s="75"/>
      <c r="C27" s="75"/>
      <c r="D27" s="75" t="str">
        <f aca="false">"Levels: " &amp; VLOOKUP(B26,Skills[],3,FALSE())</f>
        <v>Levels: 0</v>
      </c>
      <c r="E27" s="75"/>
      <c r="F27" s="74"/>
      <c r="G27" s="75"/>
      <c r="H27" s="75"/>
      <c r="I27" s="74"/>
      <c r="J27" s="75"/>
      <c r="K27" s="75"/>
      <c r="L27" s="75"/>
      <c r="M27" s="75"/>
      <c r="N27" s="75"/>
      <c r="O27" s="74"/>
      <c r="P27" s="74"/>
      <c r="Q27" s="74"/>
      <c r="R27" s="74"/>
      <c r="S27" s="74"/>
      <c r="T27" s="74"/>
      <c r="U27" s="74"/>
      <c r="V27" s="74"/>
      <c r="W27" s="74"/>
      <c r="X27" s="74"/>
      <c r="Y27" s="74"/>
      <c r="Z27" s="74"/>
      <c r="AA27" s="74"/>
      <c r="AB27" s="74"/>
      <c r="AC27" s="74"/>
    </row>
    <row r="28" customFormat="false" ht="15.75" hidden="false" customHeight="false" outlineLevel="0" collapsed="false">
      <c r="A28" s="74"/>
      <c r="B28" s="75"/>
      <c r="C28" s="75"/>
      <c r="D28" s="75"/>
      <c r="E28" s="75"/>
      <c r="F28" s="74"/>
      <c r="G28" s="75"/>
      <c r="H28" s="75"/>
      <c r="I28" s="74"/>
      <c r="J28" s="75"/>
      <c r="K28" s="75"/>
      <c r="L28" s="75"/>
      <c r="M28" s="75"/>
      <c r="N28" s="75"/>
      <c r="O28" s="74"/>
      <c r="P28" s="74"/>
      <c r="Q28" s="74"/>
      <c r="R28" s="74"/>
      <c r="S28" s="74"/>
      <c r="T28" s="74"/>
      <c r="U28" s="74"/>
      <c r="V28" s="74"/>
      <c r="W28" s="74"/>
      <c r="X28" s="74"/>
      <c r="Y28" s="74"/>
      <c r="Z28" s="74"/>
      <c r="AA28" s="74"/>
      <c r="AB28" s="74"/>
      <c r="AC28" s="74"/>
    </row>
    <row r="29" customFormat="false" ht="15.75" hidden="false" customHeight="false" outlineLevel="0" collapsed="false">
      <c r="A29" s="74"/>
      <c r="B29" s="75"/>
      <c r="C29" s="75"/>
      <c r="D29" s="75"/>
      <c r="E29" s="75"/>
      <c r="F29" s="74"/>
      <c r="G29" s="75"/>
      <c r="H29" s="75"/>
      <c r="I29" s="74"/>
      <c r="J29" s="75"/>
      <c r="K29" s="75"/>
      <c r="L29" s="75"/>
      <c r="M29" s="75"/>
      <c r="N29" s="75"/>
      <c r="O29" s="74"/>
      <c r="P29" s="74"/>
      <c r="Q29" s="74"/>
      <c r="R29" s="74"/>
      <c r="S29" s="74"/>
      <c r="T29" s="74"/>
      <c r="U29" s="74"/>
      <c r="V29" s="74"/>
      <c r="W29" s="74"/>
      <c r="X29" s="74"/>
      <c r="Y29" s="74"/>
      <c r="Z29" s="74"/>
      <c r="AA29" s="74"/>
      <c r="AB29" s="74"/>
      <c r="AC29" s="74"/>
    </row>
    <row r="30" customFormat="false" ht="15.75" hidden="false" customHeight="true" outlineLevel="0" collapsed="false">
      <c r="A30" s="74"/>
      <c r="B30" s="75" t="s">
        <v>75</v>
      </c>
      <c r="C30" s="75"/>
      <c r="D30" s="75" t="str">
        <f aca="false">VLOOKUP(B30,Skills[],2,FALSE())</f>
        <v>- - - - - - - - - - -</v>
      </c>
      <c r="E30" s="75"/>
      <c r="F30" s="74"/>
      <c r="G30" s="75"/>
      <c r="H30" s="75"/>
      <c r="I30" s="74"/>
      <c r="J30" s="75"/>
      <c r="K30" s="75"/>
      <c r="L30" s="75"/>
      <c r="M30" s="75"/>
      <c r="N30" s="75"/>
      <c r="O30" s="74"/>
      <c r="P30" s="74"/>
      <c r="Q30" s="74"/>
      <c r="R30" s="74"/>
      <c r="S30" s="74"/>
      <c r="T30" s="74"/>
      <c r="U30" s="74"/>
      <c r="V30" s="74"/>
      <c r="W30" s="74"/>
      <c r="X30" s="74"/>
      <c r="Y30" s="74"/>
      <c r="Z30" s="74"/>
      <c r="AA30" s="74"/>
      <c r="AB30" s="74"/>
      <c r="AC30" s="74"/>
    </row>
    <row r="31" customFormat="false" ht="15.75" hidden="false" customHeight="false" outlineLevel="0" collapsed="false">
      <c r="A31" s="74"/>
      <c r="B31" s="75"/>
      <c r="C31" s="75"/>
      <c r="D31" s="75" t="str">
        <f aca="false">"Levels: " &amp; VLOOKUP(B30,Skills[],3,FALSE())</f>
        <v>Levels: 0</v>
      </c>
      <c r="E31" s="75"/>
      <c r="F31" s="74"/>
      <c r="G31" s="75"/>
      <c r="H31" s="75"/>
      <c r="I31" s="74"/>
      <c r="J31" s="75"/>
      <c r="K31" s="75"/>
      <c r="L31" s="75"/>
      <c r="M31" s="75"/>
      <c r="N31" s="75"/>
      <c r="O31" s="74"/>
      <c r="P31" s="74"/>
      <c r="Q31" s="74"/>
      <c r="R31" s="74"/>
      <c r="S31" s="74"/>
      <c r="T31" s="74"/>
      <c r="U31" s="74"/>
      <c r="V31" s="74"/>
      <c r="W31" s="74"/>
      <c r="X31" s="74"/>
      <c r="Y31" s="74"/>
      <c r="Z31" s="74"/>
      <c r="AA31" s="74"/>
      <c r="AB31" s="74"/>
      <c r="AC31" s="74"/>
    </row>
    <row r="32" customFormat="false" ht="15.75" hidden="false" customHeight="false" outlineLevel="0" collapsed="false">
      <c r="A32" s="74"/>
      <c r="B32" s="75"/>
      <c r="C32" s="75"/>
      <c r="D32" s="75"/>
      <c r="E32" s="75"/>
      <c r="F32" s="74"/>
      <c r="G32" s="75"/>
      <c r="H32" s="75"/>
      <c r="I32" s="74"/>
      <c r="J32" s="75"/>
      <c r="K32" s="75"/>
      <c r="L32" s="75"/>
      <c r="M32" s="75"/>
      <c r="N32" s="75"/>
      <c r="O32" s="74"/>
      <c r="P32" s="74"/>
      <c r="Q32" s="74"/>
      <c r="R32" s="74"/>
      <c r="S32" s="74"/>
      <c r="T32" s="74"/>
      <c r="U32" s="74"/>
      <c r="V32" s="74"/>
      <c r="W32" s="74"/>
      <c r="X32" s="74"/>
      <c r="Y32" s="74"/>
      <c r="Z32" s="74"/>
      <c r="AA32" s="74"/>
      <c r="AB32" s="74"/>
      <c r="AC32" s="74"/>
    </row>
    <row r="33" customFormat="false" ht="15.75" hidden="false" customHeight="false" outlineLevel="0" collapsed="false">
      <c r="A33" s="74"/>
      <c r="B33" s="75"/>
      <c r="C33" s="75"/>
      <c r="D33" s="75"/>
      <c r="E33" s="75"/>
      <c r="F33" s="74"/>
      <c r="G33" s="75"/>
      <c r="H33" s="75"/>
      <c r="I33" s="74"/>
      <c r="J33" s="75"/>
      <c r="K33" s="75"/>
      <c r="L33" s="75"/>
      <c r="M33" s="75"/>
      <c r="N33" s="75"/>
      <c r="O33" s="74"/>
      <c r="P33" s="74"/>
      <c r="Q33" s="74"/>
      <c r="R33" s="74"/>
      <c r="S33" s="74"/>
      <c r="T33" s="74"/>
      <c r="U33" s="74"/>
      <c r="V33" s="74"/>
      <c r="W33" s="74"/>
      <c r="X33" s="74"/>
      <c r="Y33" s="74"/>
      <c r="Z33" s="74"/>
      <c r="AA33" s="74"/>
      <c r="AB33" s="74"/>
      <c r="AC33" s="74"/>
    </row>
    <row r="34" customFormat="false" ht="15.75" hidden="false" customHeight="true" outlineLevel="0" collapsed="false">
      <c r="A34" s="80"/>
      <c r="B34" s="75" t="s">
        <v>75</v>
      </c>
      <c r="C34" s="75"/>
      <c r="D34" s="75" t="str">
        <f aca="false">VLOOKUP(B34,Skills[],2,FALSE())</f>
        <v>- - - - - - - - - - -</v>
      </c>
      <c r="E34" s="75"/>
      <c r="F34" s="74"/>
      <c r="G34" s="75"/>
      <c r="H34" s="75"/>
      <c r="I34" s="74"/>
      <c r="J34" s="75"/>
      <c r="K34" s="75"/>
      <c r="L34" s="75"/>
      <c r="M34" s="75"/>
      <c r="N34" s="75"/>
      <c r="O34" s="74"/>
      <c r="P34" s="74"/>
      <c r="Q34" s="74"/>
      <c r="R34" s="74"/>
      <c r="S34" s="74"/>
      <c r="T34" s="74"/>
      <c r="U34" s="74"/>
      <c r="V34" s="74"/>
      <c r="W34" s="74"/>
      <c r="X34" s="74"/>
      <c r="Y34" s="74"/>
      <c r="Z34" s="74"/>
      <c r="AA34" s="74"/>
      <c r="AB34" s="74"/>
      <c r="AC34" s="74"/>
    </row>
    <row r="35" customFormat="false" ht="15.75" hidden="false" customHeight="false" outlineLevel="0" collapsed="false">
      <c r="A35" s="80"/>
      <c r="B35" s="75"/>
      <c r="C35" s="75"/>
      <c r="D35" s="75" t="str">
        <f aca="false">"Levels: " &amp; VLOOKUP(B34,Skills[],3,FALSE())</f>
        <v>Levels: 0</v>
      </c>
      <c r="E35" s="75"/>
      <c r="F35" s="74"/>
      <c r="G35" s="75"/>
      <c r="H35" s="75"/>
      <c r="I35" s="74"/>
      <c r="J35" s="75"/>
      <c r="K35" s="75"/>
      <c r="L35" s="75"/>
      <c r="M35" s="75"/>
      <c r="N35" s="75"/>
      <c r="O35" s="74"/>
      <c r="P35" s="74"/>
      <c r="Q35" s="74"/>
      <c r="R35" s="74"/>
      <c r="S35" s="74"/>
      <c r="T35" s="74"/>
      <c r="U35" s="74"/>
      <c r="V35" s="74"/>
      <c r="W35" s="74"/>
      <c r="X35" s="74"/>
      <c r="Y35" s="74"/>
      <c r="Z35" s="74"/>
      <c r="AA35" s="74"/>
      <c r="AB35" s="74"/>
      <c r="AC35" s="74"/>
    </row>
    <row r="36" customFormat="false" ht="15.75" hidden="false" customHeight="false" outlineLevel="0" collapsed="false">
      <c r="A36" s="80"/>
      <c r="B36" s="75"/>
      <c r="C36" s="75"/>
      <c r="D36" s="75"/>
      <c r="E36" s="75"/>
      <c r="F36" s="74"/>
      <c r="G36" s="75"/>
      <c r="H36" s="75"/>
      <c r="I36" s="74"/>
      <c r="J36" s="75"/>
      <c r="K36" s="75"/>
      <c r="L36" s="75"/>
      <c r="M36" s="75"/>
      <c r="N36" s="75"/>
      <c r="O36" s="74"/>
      <c r="P36" s="74"/>
      <c r="Q36" s="74"/>
      <c r="R36" s="74"/>
      <c r="S36" s="74"/>
      <c r="T36" s="74"/>
      <c r="U36" s="74"/>
      <c r="V36" s="74"/>
      <c r="W36" s="74"/>
      <c r="X36" s="74"/>
      <c r="Y36" s="74"/>
      <c r="Z36" s="74"/>
      <c r="AA36" s="74"/>
      <c r="AB36" s="74"/>
      <c r="AC36" s="74"/>
    </row>
    <row r="37" customFormat="false" ht="15.75" hidden="false" customHeight="false" outlineLevel="0" collapsed="false">
      <c r="A37" s="80"/>
      <c r="B37" s="75"/>
      <c r="C37" s="75"/>
      <c r="D37" s="75"/>
      <c r="E37" s="75"/>
      <c r="F37" s="74"/>
      <c r="G37" s="75"/>
      <c r="H37" s="75"/>
      <c r="I37" s="74"/>
      <c r="J37" s="75"/>
      <c r="K37" s="75"/>
      <c r="L37" s="75"/>
      <c r="M37" s="75"/>
      <c r="N37" s="75"/>
      <c r="O37" s="74"/>
      <c r="P37" s="74"/>
      <c r="Q37" s="74"/>
      <c r="R37" s="74"/>
      <c r="S37" s="74"/>
      <c r="T37" s="74"/>
      <c r="U37" s="74"/>
      <c r="V37" s="74"/>
      <c r="W37" s="74"/>
      <c r="X37" s="74"/>
      <c r="Y37" s="74"/>
      <c r="Z37" s="74"/>
      <c r="AA37" s="74"/>
      <c r="AB37" s="74"/>
      <c r="AC37" s="74"/>
    </row>
    <row r="38" customFormat="false" ht="15.75" hidden="false" customHeight="false" outlineLevel="0" collapsed="false">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row>
    <row r="39" customFormat="false" ht="15.75" hidden="false" customHeight="false" outlineLevel="0" collapsed="false">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row>
    <row r="40" customFormat="false" ht="15.75" hidden="false" customHeight="false" outlineLevel="0" collapsed="false">
      <c r="A40" s="74"/>
      <c r="B40" s="75" t="s">
        <v>76</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row>
    <row r="41" customFormat="false" ht="15.75" hidden="false" customHeight="false" outlineLevel="0" collapsed="false">
      <c r="A41" s="74"/>
      <c r="B41" s="75" t="s">
        <v>6</v>
      </c>
      <c r="C41" s="75" t="str">
        <f aca="false">VLOOKUP(B41, Feats[], 2, FALSE())</f>
        <v>- - - - - -</v>
      </c>
      <c r="D41" s="74"/>
      <c r="E41" s="74"/>
      <c r="F41" s="74"/>
      <c r="G41" s="74"/>
      <c r="H41" s="81"/>
      <c r="I41" s="74"/>
      <c r="J41" s="74"/>
      <c r="K41" s="74"/>
      <c r="L41" s="74"/>
      <c r="M41" s="74"/>
      <c r="N41" s="74"/>
      <c r="O41" s="74"/>
      <c r="P41" s="74"/>
      <c r="Q41" s="74"/>
      <c r="R41" s="74"/>
      <c r="S41" s="74"/>
      <c r="T41" s="74"/>
      <c r="U41" s="74"/>
      <c r="V41" s="74"/>
      <c r="W41" s="74"/>
      <c r="X41" s="74"/>
      <c r="Y41" s="74"/>
      <c r="Z41" s="74"/>
      <c r="AA41" s="74"/>
      <c r="AB41" s="74"/>
      <c r="AC41" s="74"/>
    </row>
    <row r="42" customFormat="false" ht="15.75" hidden="false" customHeight="false" outlineLevel="0" collapsed="false">
      <c r="A42" s="74"/>
      <c r="B42" s="75" t="s">
        <v>6</v>
      </c>
      <c r="C42" s="75" t="str">
        <f aca="false">VLOOKUP(B42, Feats[], 2, FALSE())</f>
        <v>- - - - - -</v>
      </c>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row>
    <row r="43" customFormat="false" ht="15.75" hidden="false" customHeight="false" outlineLevel="0" collapsed="false">
      <c r="A43" s="74"/>
      <c r="B43" s="75" t="s">
        <v>6</v>
      </c>
      <c r="C43" s="75" t="str">
        <f aca="false">VLOOKUP(B43, Feats[], 2, FALSE())</f>
        <v>- - - - - -</v>
      </c>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row>
    <row r="44" customFormat="false" ht="15.75" hidden="false" customHeight="false" outlineLevel="0" collapsed="false">
      <c r="A44" s="74"/>
      <c r="B44" s="75" t="s">
        <v>6</v>
      </c>
      <c r="C44" s="75" t="str">
        <f aca="false">VLOOKUP(B44, Feats[], 2, FALSE())</f>
        <v>- - - - - -</v>
      </c>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row>
    <row r="45" customFormat="false" ht="15.75" hidden="false" customHeight="false" outlineLevel="0" collapsed="false">
      <c r="A45" s="74"/>
      <c r="B45" s="75" t="s">
        <v>6</v>
      </c>
      <c r="C45" s="75" t="str">
        <f aca="false">VLOOKUP(B45, Feats[], 2, FALSE())</f>
        <v>- - - - - -</v>
      </c>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row>
    <row r="46" customFormat="false" ht="15.75" hidden="false" customHeight="false" outlineLevel="0" collapsed="false">
      <c r="A46" s="74"/>
      <c r="B46" s="75" t="s">
        <v>6</v>
      </c>
      <c r="C46" s="75" t="str">
        <f aca="false">VLOOKUP(B46, Feats[], 2, FALSE())</f>
        <v>- - - - - -</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row>
    <row r="47" customFormat="false" ht="15.75" hidden="false" customHeight="false" outlineLevel="0" collapsed="false">
      <c r="A47" s="74"/>
      <c r="B47" s="75" t="s">
        <v>6</v>
      </c>
      <c r="C47" s="75" t="str">
        <f aca="false">VLOOKUP(B47, Feats[], 2, FALSE())</f>
        <v>- - - - - -</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row>
    <row r="48" customFormat="false" ht="15.75" hidden="false" customHeight="false" outlineLevel="0" collapsed="false">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row>
    <row r="49" customFormat="false" ht="15.75" hidden="false" customHeight="false" outlineLevel="0" collapsed="false">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row>
    <row r="50" customFormat="false" ht="15.75" hidden="false" customHeight="false" outlineLevel="0" collapsed="false">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row>
    <row r="51" customFormat="false" ht="15.75" hidden="false" customHeight="false" outlineLevel="0" collapsed="false">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row>
    <row r="52" customFormat="false" ht="15.75" hidden="false" customHeight="false" outlineLevel="0" collapsed="false">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row>
    <row r="53" customFormat="false" ht="15.75" hidden="false" customHeight="false" outlineLevel="0" collapsed="false">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row>
    <row r="54" customFormat="false" ht="15.75" hidden="false" customHeight="false" outlineLevel="0" collapsed="false">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row>
    <row r="55" customFormat="false" ht="15.75" hidden="false" customHeight="false" outlineLevel="0" collapsed="false">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row>
    <row r="56" customFormat="false" ht="15.75" hidden="false" customHeight="false" outlineLevel="0" collapsed="false">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row>
    <row r="57" customFormat="false" ht="15.75" hidden="false" customHeight="false" outlineLevel="0" collapsed="false">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row>
    <row r="58" customFormat="false" ht="15.75" hidden="false" customHeight="false" outlineLevel="0" collapsed="false">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row>
    <row r="59" customFormat="false" ht="15.75" hidden="false" customHeight="false" outlineLevel="0" collapsed="false">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row>
    <row r="60" customFormat="false" ht="15.75" hidden="false" customHeight="false" outlineLevel="0" collapsed="false">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row>
    <row r="61" customFormat="false" ht="15.75" hidden="false" customHeight="false" outlineLevel="0" collapsed="false">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row>
    <row r="62" customFormat="false" ht="15.75" hidden="false" customHeight="false" outlineLevel="0" collapsed="false">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row>
    <row r="63" customFormat="false" ht="15.75" hidden="false" customHeight="false" outlineLevel="0" collapsed="false">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row>
    <row r="64" customFormat="false" ht="15.75" hidden="false" customHeight="false" outlineLevel="0" collapsed="false">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row>
    <row r="65" customFormat="false" ht="15.75" hidden="false" customHeight="false" outlineLevel="0" collapsed="false">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row>
    <row r="66" customFormat="false" ht="15.75" hidden="false" customHeight="false" outlineLevel="0" collapsed="false">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row>
    <row r="67" customFormat="false" ht="15.75" hidden="false" customHeight="false" outlineLevel="0" collapsed="false">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row>
    <row r="68" customFormat="false" ht="15.75" hidden="false" customHeight="false" outlineLevel="0" collapsed="false">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row>
    <row r="69" customFormat="false" ht="15.75" hidden="false" customHeight="false" outlineLevel="0" collapsed="false">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row>
    <row r="70" customFormat="false" ht="15.75" hidden="false" customHeight="false" outlineLevel="0" collapsed="false">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row>
    <row r="71" customFormat="false" ht="15.75" hidden="false" customHeight="false" outlineLevel="0" collapsed="false">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row>
    <row r="72" customFormat="false" ht="15.75" hidden="false" customHeight="false" outlineLevel="0" collapsed="false">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row>
    <row r="73" customFormat="false" ht="15.75" hidden="false" customHeight="false" outlineLevel="0" collapsed="false">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row>
    <row r="74" customFormat="false" ht="15.75" hidden="false" customHeight="false" outlineLevel="0" collapsed="false">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row>
    <row r="75" customFormat="false" ht="15.75" hidden="false" customHeight="false" outlineLevel="0" collapsed="false">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row>
    <row r="76" customFormat="false" ht="15.75" hidden="false" customHeight="false" outlineLevel="0" collapsed="false">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row>
    <row r="77" customFormat="false" ht="15.75" hidden="false" customHeight="false" outlineLevel="0" collapsed="false">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row>
    <row r="78" customFormat="false" ht="15.75" hidden="false" customHeight="false" outlineLevel="0" collapsed="false">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row>
    <row r="79" customFormat="false" ht="15.75" hidden="false" customHeight="false" outlineLevel="0" collapsed="false">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row>
    <row r="80" customFormat="false" ht="15.75" hidden="false" customHeight="false" outlineLevel="0" collapsed="false">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row>
    <row r="81" customFormat="false" ht="15.75" hidden="false" customHeight="false" outlineLevel="0" collapsed="false">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row>
    <row r="82" customFormat="false" ht="15.75" hidden="false" customHeight="false" outlineLevel="0" collapsed="false">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row>
    <row r="83" customFormat="false" ht="15.75" hidden="false" customHeight="false" outlineLevel="0" collapsed="false">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row>
    <row r="84" customFormat="false" ht="15.75" hidden="false" customHeight="false" outlineLevel="0" collapsed="false">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row>
    <row r="85" customFormat="false" ht="15.75" hidden="false" customHeight="false" outlineLevel="0" collapsed="false">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row>
    <row r="86" customFormat="false" ht="15.75" hidden="false" customHeight="false" outlineLevel="0" collapsed="false">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row>
    <row r="87" customFormat="false" ht="15.75" hidden="false" customHeight="false" outlineLevel="0" collapsed="false">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row>
    <row r="88" customFormat="false" ht="15.75" hidden="false" customHeight="false" outlineLevel="0" collapsed="false">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row>
    <row r="89" customFormat="false" ht="15.75" hidden="false" customHeight="false" outlineLevel="0" collapsed="false">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row>
    <row r="90" customFormat="false" ht="15.75" hidden="false" customHeight="false" outlineLevel="0" collapsed="false">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row>
    <row r="91" customFormat="false" ht="15.75" hidden="false" customHeight="false" outlineLevel="0" collapsed="false">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row>
    <row r="92" customFormat="false" ht="15.75" hidden="false" customHeight="false" outlineLevel="0" collapsed="false">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row>
    <row r="93" customFormat="false" ht="15.75" hidden="false" customHeight="false" outlineLevel="0" collapsed="false">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row>
    <row r="94" customFormat="false" ht="15.75" hidden="false" customHeight="false" outlineLevel="0" collapsed="false">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row>
    <row r="95" customFormat="false" ht="15.75" hidden="false" customHeight="false" outlineLevel="0" collapsed="false">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row>
    <row r="96" customFormat="false" ht="15.75" hidden="false" customHeight="false" outlineLevel="0" collapsed="false">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row>
    <row r="97" customFormat="false" ht="15.75" hidden="false" customHeight="false" outlineLevel="0" collapsed="false">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row>
    <row r="98" customFormat="false" ht="15.75" hidden="false" customHeight="false" outlineLevel="0" collapsed="false">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row>
    <row r="99" customFormat="false" ht="15.75" hidden="false" customHeight="false" outlineLevel="0" collapsed="false">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row>
    <row r="100" customFormat="false" ht="15.75" hidden="false" customHeight="false" outlineLevel="0" collapsed="false">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row>
    <row r="101" customFormat="false" ht="15.75" hidden="false" customHeight="false" outlineLevel="0" collapsed="false">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row>
    <row r="102" customFormat="false" ht="15.75" hidden="false" customHeight="false" outlineLevel="0" collapsed="false">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row>
    <row r="103" customFormat="false" ht="15.75" hidden="false" customHeight="false" outlineLevel="0" collapsed="false">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row>
    <row r="104" customFormat="false" ht="15.75" hidden="false" customHeight="false" outlineLevel="0" collapsed="false">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row>
    <row r="105" customFormat="false" ht="15.75" hidden="false" customHeight="false" outlineLevel="0" collapsed="false">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row>
    <row r="106" customFormat="false" ht="15.75" hidden="false" customHeight="false" outlineLevel="0" collapsed="false">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row>
    <row r="107" customFormat="false" ht="15.75" hidden="false" customHeight="false" outlineLevel="0" collapsed="false">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row>
    <row r="108" customFormat="false" ht="15.75" hidden="false" customHeight="false" outlineLevel="0" collapsed="false">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row>
    <row r="109" customFormat="false" ht="15.75" hidden="false" customHeight="false" outlineLevel="0" collapsed="false">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row>
    <row r="110" customFormat="false" ht="15.75" hidden="false" customHeight="false" outlineLevel="0" collapsed="false">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row>
    <row r="111" customFormat="false" ht="15.75" hidden="false" customHeight="false" outlineLevel="0" collapsed="false">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row>
    <row r="112" customFormat="false" ht="15.75" hidden="false" customHeight="false" outlineLevel="0" collapsed="false">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row>
    <row r="113" customFormat="false" ht="15.75" hidden="false" customHeight="false" outlineLevel="0" collapsed="false">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row>
    <row r="114" customFormat="false" ht="15.75" hidden="false" customHeight="false" outlineLevel="0" collapsed="false">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row>
    <row r="115" customFormat="false" ht="15.75" hidden="false" customHeight="false" outlineLevel="0" collapsed="false">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row>
    <row r="116" customFormat="false" ht="15.75" hidden="false" customHeight="false" outlineLevel="0" collapsed="false">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row>
    <row r="117" customFormat="false" ht="15.75" hidden="false" customHeight="false" outlineLevel="0" collapsed="false">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row>
    <row r="118" customFormat="false" ht="15.75" hidden="false" customHeight="false" outlineLevel="0" collapsed="false">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row>
    <row r="119" customFormat="false" ht="15.75" hidden="false" customHeight="false" outlineLevel="0" collapsed="false">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row>
    <row r="120" customFormat="false" ht="15.75" hidden="false" customHeight="false" outlineLevel="0" collapsed="false">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row>
    <row r="121" customFormat="false" ht="15.75" hidden="false" customHeight="false" outlineLevel="0" collapsed="false">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row>
    <row r="122" customFormat="false" ht="15.75" hidden="false" customHeight="false" outlineLevel="0" collapsed="false">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row>
    <row r="123" customFormat="false" ht="15.75" hidden="false" customHeight="false" outlineLevel="0" collapsed="false">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row>
    <row r="124" customFormat="false" ht="15.75" hidden="false" customHeight="false" outlineLevel="0" collapsed="false">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row>
    <row r="125" customFormat="false" ht="15.75" hidden="false" customHeight="false" outlineLevel="0" collapsed="false">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row>
    <row r="126" customFormat="false" ht="15.75" hidden="false" customHeight="false" outlineLevel="0" collapsed="false">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row>
    <row r="127" customFormat="false" ht="15.75" hidden="false" customHeight="false" outlineLevel="0" collapsed="false">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row>
    <row r="128" customFormat="false" ht="15.75" hidden="false" customHeight="false" outlineLevel="0" collapsed="false">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row>
    <row r="129" customFormat="false" ht="15.75" hidden="false" customHeight="false" outlineLevel="0" collapsed="false">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row>
    <row r="130" customFormat="false" ht="15.75" hidden="false" customHeight="false" outlineLevel="0" collapsed="false">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row>
    <row r="131" customFormat="false" ht="15.75" hidden="false" customHeight="false" outlineLevel="0" collapsed="false">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row>
    <row r="132" customFormat="false" ht="15.75" hidden="false" customHeight="false" outlineLevel="0" collapsed="false">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row>
    <row r="133" customFormat="false" ht="15.75" hidden="false" customHeight="false" outlineLevel="0" collapsed="false">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row>
    <row r="134" customFormat="false" ht="15.75" hidden="false" customHeight="false" outlineLevel="0" collapsed="false">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row>
    <row r="135" customFormat="false" ht="15.75" hidden="false" customHeight="false" outlineLevel="0" collapsed="false">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row>
    <row r="136" customFormat="false" ht="15.75" hidden="false" customHeight="false" outlineLevel="0" collapsed="false">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row>
    <row r="137" customFormat="false" ht="15.75" hidden="false" customHeight="false" outlineLevel="0" collapsed="false">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row>
    <row r="138" customFormat="false" ht="15.75" hidden="false" customHeight="false" outlineLevel="0" collapsed="false">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row>
    <row r="139" customFormat="false" ht="15.75" hidden="false" customHeight="false" outlineLevel="0" collapsed="false">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row>
    <row r="140" customFormat="false" ht="15.75" hidden="false" customHeight="false" outlineLevel="0" collapsed="false">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row>
    <row r="141" customFormat="false" ht="15.75" hidden="false" customHeight="false" outlineLevel="0" collapsed="false">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row>
    <row r="142" customFormat="false" ht="15.75" hidden="false" customHeight="false" outlineLevel="0" collapsed="false">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row>
    <row r="143" customFormat="false" ht="15.75" hidden="false" customHeight="false" outlineLevel="0" collapsed="false">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row>
    <row r="144" customFormat="false" ht="15.75" hidden="false" customHeight="false" outlineLevel="0" collapsed="false">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row>
    <row r="145" customFormat="false" ht="15.75" hidden="false" customHeight="false" outlineLevel="0" collapsed="false">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row>
    <row r="146" customFormat="false" ht="15.75" hidden="false" customHeight="false" outlineLevel="0" collapsed="false">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row>
    <row r="147" customFormat="false" ht="15.75" hidden="false" customHeight="false" outlineLevel="0" collapsed="false">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row>
    <row r="148" customFormat="false" ht="15.75" hidden="false" customHeight="false" outlineLevel="0" collapsed="false">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row>
    <row r="149" customFormat="false" ht="15.75" hidden="false" customHeight="false" outlineLevel="0" collapsed="false">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row>
    <row r="150" customFormat="false" ht="15.75" hidden="false" customHeight="false" outlineLevel="0" collapsed="false">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row>
    <row r="151" customFormat="false" ht="15.75" hidden="false" customHeight="false" outlineLevel="0" collapsed="false">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row>
    <row r="152" customFormat="false" ht="15.75" hidden="false" customHeight="false" outlineLevel="0" collapsed="false">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row>
    <row r="153" customFormat="false" ht="15.75" hidden="false" customHeight="false" outlineLevel="0" collapsed="false">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row>
    <row r="154" customFormat="false" ht="15.75" hidden="false" customHeight="false" outlineLevel="0" collapsed="false">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row>
    <row r="155" customFormat="false" ht="15.75" hidden="false" customHeight="false" outlineLevel="0" collapsed="false">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row>
    <row r="156" customFormat="false" ht="15.75" hidden="false" customHeight="false" outlineLevel="0" collapsed="false">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row>
    <row r="157" customFormat="false" ht="15.75" hidden="false" customHeight="false" outlineLevel="0" collapsed="false">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row>
    <row r="158" customFormat="false" ht="15.75" hidden="false" customHeight="false" outlineLevel="0" collapsed="false">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row>
    <row r="159" customFormat="false" ht="15.75" hidden="false" customHeight="false" outlineLevel="0" collapsed="false">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row>
    <row r="160" customFormat="false" ht="15.75" hidden="false" customHeight="false" outlineLevel="0" collapsed="false">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row>
    <row r="161" customFormat="false" ht="15.75" hidden="false" customHeight="false" outlineLevel="0" collapsed="false">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row>
    <row r="162" customFormat="false" ht="15.75" hidden="false" customHeight="false" outlineLevel="0" collapsed="false">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row>
    <row r="163" customFormat="false" ht="15.75" hidden="false" customHeight="false" outlineLevel="0" collapsed="false">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row>
    <row r="164" customFormat="false" ht="15.75" hidden="false" customHeight="false" outlineLevel="0" collapsed="false">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row>
    <row r="165" customFormat="false" ht="15.75" hidden="false" customHeight="false" outlineLevel="0" collapsed="false">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row>
    <row r="166" customFormat="false" ht="15.75" hidden="false" customHeight="false" outlineLevel="0" collapsed="false">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row>
    <row r="167" customFormat="false" ht="15.75" hidden="false" customHeight="false" outlineLevel="0" collapsed="false">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row>
    <row r="168" customFormat="false" ht="15.75" hidden="false" customHeight="false" outlineLevel="0" collapsed="false">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row>
    <row r="169" customFormat="false" ht="15.75" hidden="false" customHeight="false" outlineLevel="0" collapsed="false">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row>
    <row r="170" customFormat="false" ht="15.75" hidden="false" customHeight="false" outlineLevel="0" collapsed="false">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row>
    <row r="171" customFormat="false" ht="15.75" hidden="false" customHeight="false" outlineLevel="0" collapsed="false">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row>
    <row r="172" customFormat="false" ht="15.75" hidden="false" customHeight="false" outlineLevel="0" collapsed="false">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row>
    <row r="173" customFormat="false" ht="15.75" hidden="false" customHeight="false" outlineLevel="0" collapsed="false">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row>
    <row r="174" customFormat="false" ht="15.75" hidden="false" customHeight="false" outlineLevel="0" collapsed="false">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row>
    <row r="175" customFormat="false" ht="15.75" hidden="false" customHeight="false" outlineLevel="0" collapsed="false">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row>
    <row r="176" customFormat="false" ht="15.75" hidden="false" customHeight="false" outlineLevel="0" collapsed="false">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row>
    <row r="177" customFormat="false" ht="15.75" hidden="false" customHeight="false" outlineLevel="0" collapsed="false">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row>
    <row r="178" customFormat="false" ht="15.75" hidden="false" customHeight="false" outlineLevel="0" collapsed="false">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row>
    <row r="179" customFormat="false" ht="15.75" hidden="false" customHeight="false" outlineLevel="0" collapsed="false">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row>
    <row r="180" customFormat="false" ht="15.75" hidden="false" customHeight="false" outlineLevel="0" collapsed="false">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row>
    <row r="181" customFormat="false" ht="15.75" hidden="false" customHeight="false" outlineLevel="0" collapsed="false">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row>
    <row r="182" customFormat="false" ht="15.75" hidden="false" customHeight="false" outlineLevel="0" collapsed="false">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row>
    <row r="183" customFormat="false" ht="15.75" hidden="false" customHeight="false" outlineLevel="0" collapsed="false">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row>
    <row r="184" customFormat="false" ht="15.75" hidden="false" customHeight="false" outlineLevel="0" collapsed="false">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row>
    <row r="185" customFormat="false" ht="15.75" hidden="false" customHeight="false" outlineLevel="0" collapsed="false">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row>
    <row r="186" customFormat="false" ht="15.75" hidden="false" customHeight="false" outlineLevel="0" collapsed="false">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row>
    <row r="187" customFormat="false" ht="15.75" hidden="false" customHeight="false" outlineLevel="0" collapsed="false">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row>
    <row r="188" customFormat="false" ht="15.75" hidden="false" customHeight="false" outlineLevel="0" collapsed="false">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row>
    <row r="189" customFormat="false" ht="15.75" hidden="false" customHeight="false" outlineLevel="0" collapsed="false">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row>
    <row r="190" customFormat="false" ht="15.75" hidden="false" customHeight="false" outlineLevel="0" collapsed="false">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row>
    <row r="191" customFormat="false" ht="15.75" hidden="false" customHeight="false" outlineLevel="0" collapsed="false">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row>
    <row r="192" customFormat="false" ht="15.75" hidden="false" customHeight="false" outlineLevel="0" collapsed="false">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row>
    <row r="193" customFormat="false" ht="15.75" hidden="false" customHeight="false" outlineLevel="0" collapsed="false">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row>
    <row r="194" customFormat="false" ht="15.75" hidden="false" customHeight="false" outlineLevel="0" collapsed="false">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row>
    <row r="195" customFormat="false" ht="15.75" hidden="false" customHeight="false" outlineLevel="0" collapsed="false">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row>
    <row r="196" customFormat="false" ht="15.75" hidden="false" customHeight="false" outlineLevel="0" collapsed="false">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row>
    <row r="197" customFormat="false" ht="15.75" hidden="false" customHeight="false" outlineLevel="0" collapsed="false">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row>
    <row r="198" customFormat="false" ht="15.75" hidden="false" customHeight="false" outlineLevel="0" collapsed="false">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row>
    <row r="199" customFormat="false" ht="15.75" hidden="false" customHeight="false" outlineLevel="0" collapsed="false">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row>
    <row r="200" customFormat="false" ht="15.75" hidden="false" customHeight="false" outlineLevel="0" collapsed="false">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row>
    <row r="201" customFormat="false" ht="15.75" hidden="false" customHeight="false" outlineLevel="0" collapsed="false">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row>
    <row r="202" customFormat="false" ht="15.75" hidden="false" customHeight="false" outlineLevel="0" collapsed="false">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row>
    <row r="203" customFormat="false" ht="15.75" hidden="false" customHeight="false" outlineLevel="0" collapsed="false">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row>
    <row r="204" customFormat="false" ht="15.75" hidden="false" customHeight="false" outlineLevel="0" collapsed="false">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row>
    <row r="205" customFormat="false" ht="15.75" hidden="false" customHeight="false" outlineLevel="0" collapsed="false">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row>
    <row r="206" customFormat="false" ht="15.75" hidden="false" customHeight="false" outlineLevel="0" collapsed="false">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row>
    <row r="207" customFormat="false" ht="15.75" hidden="false" customHeight="false" outlineLevel="0" collapsed="false">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row>
    <row r="208" customFormat="false" ht="15.75" hidden="false" customHeight="false" outlineLevel="0" collapsed="false">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row>
    <row r="209" customFormat="false" ht="15.75" hidden="false" customHeight="false" outlineLevel="0" collapsed="false">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row>
    <row r="210" customFormat="false" ht="15.75" hidden="false" customHeight="false" outlineLevel="0" collapsed="false">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row>
    <row r="211" customFormat="false" ht="15.75" hidden="false" customHeight="false" outlineLevel="0" collapsed="false">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row>
    <row r="212" customFormat="false" ht="15.75" hidden="false" customHeight="false" outlineLevel="0" collapsed="false">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row>
    <row r="213" customFormat="false" ht="15.75" hidden="false" customHeight="false" outlineLevel="0" collapsed="false">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row>
    <row r="214" customFormat="false" ht="15.75" hidden="false" customHeight="false" outlineLevel="0" collapsed="false">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row>
    <row r="215" customFormat="false" ht="15.75" hidden="false" customHeight="false" outlineLevel="0" collapsed="false">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row>
    <row r="216" customFormat="false" ht="15.75" hidden="false" customHeight="false" outlineLevel="0" collapsed="false">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row>
    <row r="217" customFormat="false" ht="15.75" hidden="false" customHeight="false" outlineLevel="0" collapsed="false">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row>
    <row r="218" customFormat="false" ht="15.75" hidden="false" customHeight="false" outlineLevel="0" collapsed="false">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row>
    <row r="219" customFormat="false" ht="15.75" hidden="false" customHeight="false" outlineLevel="0" collapsed="false">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row>
    <row r="220" customFormat="false" ht="15.75" hidden="false" customHeight="false" outlineLevel="0" collapsed="false">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row>
    <row r="221" customFormat="false" ht="15.75" hidden="false" customHeight="false" outlineLevel="0" collapsed="false">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row>
    <row r="222" customFormat="false" ht="15.75" hidden="false" customHeight="false" outlineLevel="0" collapsed="false">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row>
    <row r="223" customFormat="false" ht="15.75" hidden="false" customHeight="false" outlineLevel="0" collapsed="false">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row>
    <row r="224" customFormat="false" ht="15.75" hidden="false" customHeight="false" outlineLevel="0" collapsed="false">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row>
    <row r="225" customFormat="false" ht="15.75" hidden="false" customHeight="false" outlineLevel="0" collapsed="false">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row>
    <row r="226" customFormat="false" ht="15.75" hidden="false" customHeight="false" outlineLevel="0" collapsed="false">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row>
    <row r="227" customFormat="false" ht="15.75" hidden="false" customHeight="false" outlineLevel="0" collapsed="false">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row>
    <row r="228" customFormat="false" ht="15.75" hidden="false" customHeight="false" outlineLevel="0" collapsed="false">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row>
    <row r="229" customFormat="false" ht="15.75" hidden="false" customHeight="false" outlineLevel="0" collapsed="false">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row>
    <row r="230" customFormat="false" ht="15.75" hidden="false" customHeight="false" outlineLevel="0" collapsed="false">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row>
    <row r="231" customFormat="false" ht="15.75" hidden="false" customHeight="false" outlineLevel="0" collapsed="false">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row>
    <row r="232" customFormat="false" ht="15.75" hidden="false" customHeight="false" outlineLevel="0" collapsed="false">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row>
    <row r="233" customFormat="false" ht="15.75" hidden="false" customHeight="false" outlineLevel="0" collapsed="false">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row>
    <row r="234" customFormat="false" ht="15.75" hidden="false" customHeight="false" outlineLevel="0" collapsed="false">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row>
    <row r="235" customFormat="false" ht="15.75" hidden="false" customHeight="false" outlineLevel="0" collapsed="false">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row>
    <row r="236" customFormat="false" ht="15.75" hidden="false" customHeight="false" outlineLevel="0" collapsed="false">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row>
    <row r="237" customFormat="false" ht="15.75" hidden="false" customHeight="false" outlineLevel="0" collapsed="false">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row>
    <row r="238" customFormat="false" ht="15.75" hidden="false" customHeight="false" outlineLevel="0" collapsed="false">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row>
    <row r="239" customFormat="false" ht="15.75" hidden="false" customHeight="false" outlineLevel="0" collapsed="false">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row>
    <row r="240" customFormat="false" ht="15.75" hidden="false" customHeight="false" outlineLevel="0" collapsed="false">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row>
    <row r="241" customFormat="false" ht="15.75" hidden="false" customHeight="false" outlineLevel="0" collapsed="false">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row>
    <row r="242" customFormat="false" ht="15.75" hidden="false" customHeight="false" outlineLevel="0" collapsed="false">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row>
    <row r="243" customFormat="false" ht="15.75" hidden="false" customHeight="false" outlineLevel="0" collapsed="false">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row>
    <row r="244" customFormat="false" ht="15.75" hidden="false" customHeight="false" outlineLevel="0" collapsed="false">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row>
    <row r="245" customFormat="false" ht="15.75" hidden="false" customHeight="false" outlineLevel="0" collapsed="false">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row>
    <row r="246" customFormat="false" ht="15.75" hidden="false" customHeight="false" outlineLevel="0" collapsed="false">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row>
    <row r="247" customFormat="false" ht="15.75" hidden="false" customHeight="false" outlineLevel="0" collapsed="false">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row>
    <row r="248" customFormat="false" ht="15.75" hidden="false" customHeight="false" outlineLevel="0" collapsed="false">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row>
    <row r="249" customFormat="false" ht="15.75" hidden="false" customHeight="false" outlineLevel="0" collapsed="false">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row>
    <row r="250" customFormat="false" ht="15.75" hidden="false" customHeight="false" outlineLevel="0" collapsed="false">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row>
    <row r="251" customFormat="false" ht="15.75" hidden="false" customHeight="false" outlineLevel="0" collapsed="false">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row>
    <row r="252" customFormat="false" ht="15.75" hidden="false" customHeight="false" outlineLevel="0" collapsed="false">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row>
    <row r="253" customFormat="false" ht="15.75" hidden="false" customHeight="false" outlineLevel="0" collapsed="false">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row>
    <row r="254" customFormat="false" ht="15.75" hidden="false" customHeight="false" outlineLevel="0" collapsed="false">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row>
    <row r="255" customFormat="false" ht="15.75" hidden="false" customHeight="false" outlineLevel="0" collapsed="false">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row>
    <row r="256" customFormat="false" ht="15.75" hidden="false" customHeight="false" outlineLevel="0" collapsed="false">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row>
    <row r="257" customFormat="false" ht="15.75" hidden="false" customHeight="false" outlineLevel="0" collapsed="false">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row>
    <row r="258" customFormat="false" ht="15.75" hidden="false" customHeight="false" outlineLevel="0" collapsed="false">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row>
    <row r="259" customFormat="false" ht="15.75" hidden="false" customHeight="false" outlineLevel="0" collapsed="false">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row>
    <row r="260" customFormat="false" ht="15.75" hidden="false" customHeight="false" outlineLevel="0" collapsed="false">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row>
    <row r="261" customFormat="false" ht="15.75" hidden="false" customHeight="false" outlineLevel="0" collapsed="false">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row>
    <row r="262" customFormat="false" ht="15.75" hidden="false" customHeight="false" outlineLevel="0" collapsed="false">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row>
    <row r="263" customFormat="false" ht="15.75" hidden="false" customHeight="false" outlineLevel="0" collapsed="false">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row>
    <row r="264" customFormat="false" ht="15.75" hidden="false" customHeight="false" outlineLevel="0" collapsed="false">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row>
    <row r="265" customFormat="false" ht="15.75" hidden="false" customHeight="false" outlineLevel="0" collapsed="false">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row>
    <row r="266" customFormat="false" ht="15.75" hidden="false" customHeight="false" outlineLevel="0" collapsed="false">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row>
    <row r="267" customFormat="false" ht="15.75" hidden="false" customHeight="false" outlineLevel="0" collapsed="false">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row>
    <row r="268" customFormat="false" ht="15.75" hidden="false" customHeight="false" outlineLevel="0" collapsed="false">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row>
    <row r="269" customFormat="false" ht="15.75" hidden="false" customHeight="false" outlineLevel="0" collapsed="false">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row>
    <row r="270" customFormat="false" ht="15.75" hidden="false" customHeight="false" outlineLevel="0" collapsed="false">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row>
    <row r="271" customFormat="false" ht="15.75" hidden="false" customHeight="false" outlineLevel="0" collapsed="false">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row>
    <row r="272" customFormat="false" ht="15.75" hidden="false" customHeight="false" outlineLevel="0" collapsed="false">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row>
    <row r="273" customFormat="false" ht="15.75" hidden="false" customHeight="false" outlineLevel="0" collapsed="false">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row>
    <row r="274" customFormat="false" ht="15.75" hidden="false" customHeight="false" outlineLevel="0" collapsed="false">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row>
    <row r="275" customFormat="false" ht="15.75" hidden="false" customHeight="false" outlineLevel="0" collapsed="false">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row>
    <row r="276" customFormat="false" ht="15.75" hidden="false" customHeight="false" outlineLevel="0" collapsed="false">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row>
    <row r="277" customFormat="false" ht="15.75" hidden="false" customHeight="false" outlineLevel="0" collapsed="false">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row>
    <row r="278" customFormat="false" ht="15.75" hidden="false" customHeight="false" outlineLevel="0" collapsed="false">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row>
    <row r="279" customFormat="false" ht="15.75" hidden="false" customHeight="false" outlineLevel="0" collapsed="false">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row>
    <row r="280" customFormat="false" ht="15.75" hidden="false" customHeight="false" outlineLevel="0" collapsed="false">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row>
    <row r="281" customFormat="false" ht="15.75" hidden="false" customHeight="false" outlineLevel="0" collapsed="false">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row>
    <row r="282" customFormat="false" ht="15.75" hidden="false" customHeight="false" outlineLevel="0" collapsed="false">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row>
    <row r="283" customFormat="false" ht="15.75" hidden="false" customHeight="false" outlineLevel="0" collapsed="false">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row>
    <row r="284" customFormat="false" ht="15.75" hidden="false" customHeight="false" outlineLevel="0" collapsed="false">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row>
    <row r="285" customFormat="false" ht="15.75" hidden="false" customHeight="false" outlineLevel="0" collapsed="false">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row>
    <row r="286" customFormat="false" ht="15.75" hidden="false" customHeight="false" outlineLevel="0" collapsed="false">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row>
    <row r="287" customFormat="false" ht="15.75" hidden="false" customHeight="false" outlineLevel="0" collapsed="false">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row>
    <row r="288" customFormat="false" ht="15.75" hidden="false" customHeight="false" outlineLevel="0" collapsed="false">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row>
    <row r="289" customFormat="false" ht="15.75" hidden="false" customHeight="false" outlineLevel="0" collapsed="false">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row>
    <row r="290" customFormat="false" ht="15.75" hidden="false" customHeight="false" outlineLevel="0" collapsed="false">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row>
    <row r="291" customFormat="false" ht="15.75" hidden="false" customHeight="false" outlineLevel="0" collapsed="false">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row>
    <row r="292" customFormat="false" ht="15.75" hidden="false" customHeight="false" outlineLevel="0" collapsed="false">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row>
    <row r="293" customFormat="false" ht="15.75" hidden="false" customHeight="false" outlineLevel="0" collapsed="false">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row>
    <row r="294" customFormat="false" ht="15.75" hidden="false" customHeight="false" outlineLevel="0" collapsed="false">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row>
    <row r="295" customFormat="false" ht="15.75" hidden="false" customHeight="false" outlineLevel="0" collapsed="false">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row>
    <row r="296" customFormat="false" ht="15.75" hidden="false" customHeight="false" outlineLevel="0" collapsed="false">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row>
    <row r="297" customFormat="false" ht="15.75" hidden="false" customHeight="false" outlineLevel="0" collapsed="false">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row>
    <row r="298" customFormat="false" ht="15.75" hidden="false" customHeight="false" outlineLevel="0" collapsed="false">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row>
    <row r="299" customFormat="false" ht="15.75" hidden="false" customHeight="false" outlineLevel="0" collapsed="false">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row>
    <row r="300" customFormat="false" ht="15.75" hidden="false" customHeight="false" outlineLevel="0" collapsed="false">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row>
    <row r="301" customFormat="false" ht="15.75" hidden="false" customHeight="false" outlineLevel="0" collapsed="false">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row>
    <row r="302" customFormat="false" ht="15.75" hidden="false" customHeight="false" outlineLevel="0" collapsed="false">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row>
    <row r="303" customFormat="false" ht="15.75" hidden="false" customHeight="false" outlineLevel="0" collapsed="false">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row>
    <row r="304" customFormat="false" ht="15.75" hidden="false" customHeight="false" outlineLevel="0" collapsed="false">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row>
    <row r="305" customFormat="false" ht="15.75" hidden="false" customHeight="false" outlineLevel="0" collapsed="false">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row>
    <row r="306" customFormat="false" ht="15.75" hidden="false" customHeight="false" outlineLevel="0" collapsed="false">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row>
    <row r="307" customFormat="false" ht="15.75" hidden="false" customHeight="false" outlineLevel="0" collapsed="false">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row>
    <row r="308" customFormat="false" ht="15.75" hidden="false" customHeight="false" outlineLevel="0" collapsed="false">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row>
    <row r="309" customFormat="false" ht="15.75" hidden="false" customHeight="false" outlineLevel="0" collapsed="false">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row>
    <row r="310" customFormat="false" ht="15.75" hidden="false" customHeight="false" outlineLevel="0" collapsed="false">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row>
    <row r="311" customFormat="false" ht="15.75" hidden="false" customHeight="false" outlineLevel="0" collapsed="false">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row>
    <row r="312" customFormat="false" ht="15.75" hidden="false" customHeight="false" outlineLevel="0" collapsed="false">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row>
    <row r="313" customFormat="false" ht="15.75" hidden="false" customHeight="false" outlineLevel="0" collapsed="false">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row>
    <row r="314" customFormat="false" ht="15.75" hidden="false" customHeight="false" outlineLevel="0" collapsed="false">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row>
    <row r="315" customFormat="false" ht="15.75" hidden="false" customHeight="false" outlineLevel="0" collapsed="false">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row>
    <row r="316" customFormat="false" ht="15.75" hidden="false" customHeight="false" outlineLevel="0" collapsed="false">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row>
    <row r="317" customFormat="false" ht="15.75" hidden="false" customHeight="false" outlineLevel="0" collapsed="false">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row>
    <row r="318" customFormat="false" ht="15.75" hidden="false" customHeight="false" outlineLevel="0" collapsed="false">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row>
    <row r="319" customFormat="false" ht="15.75" hidden="false" customHeight="false" outlineLevel="0" collapsed="false">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row>
    <row r="320" customFormat="false" ht="15.75" hidden="false" customHeight="false" outlineLevel="0" collapsed="false">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row>
    <row r="321" customFormat="false" ht="15.75" hidden="false" customHeight="false" outlineLevel="0" collapsed="false">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row>
    <row r="322" customFormat="false" ht="15.75" hidden="false" customHeight="false" outlineLevel="0" collapsed="false">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row>
    <row r="323" customFormat="false" ht="15.75" hidden="false" customHeight="false" outlineLevel="0" collapsed="false">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row>
    <row r="324" customFormat="false" ht="15.75" hidden="false" customHeight="false" outlineLevel="0" collapsed="false">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row>
    <row r="325" customFormat="false" ht="15.75" hidden="false" customHeight="false" outlineLevel="0" collapsed="false">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row>
    <row r="326" customFormat="false" ht="15.75" hidden="false" customHeight="false" outlineLevel="0" collapsed="false">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row>
    <row r="327" customFormat="false" ht="15.75" hidden="false" customHeight="false" outlineLevel="0" collapsed="false">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row>
    <row r="328" customFormat="false" ht="15.75" hidden="false" customHeight="false" outlineLevel="0" collapsed="false">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row>
    <row r="329" customFormat="false" ht="15.75" hidden="false" customHeight="false" outlineLevel="0" collapsed="false">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row>
    <row r="330" customFormat="false" ht="15.75" hidden="false" customHeight="false" outlineLevel="0" collapsed="false">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row>
    <row r="331" customFormat="false" ht="15.75" hidden="false" customHeight="false" outlineLevel="0" collapsed="false">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row>
    <row r="332" customFormat="false" ht="15.75" hidden="false" customHeight="false" outlineLevel="0" collapsed="false">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row>
    <row r="333" customFormat="false" ht="15.75" hidden="false" customHeight="false" outlineLevel="0" collapsed="false">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row>
    <row r="334" customFormat="false" ht="15.75" hidden="false" customHeight="false" outlineLevel="0" collapsed="false">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row>
    <row r="335" customFormat="false" ht="15.75" hidden="false" customHeight="false" outlineLevel="0" collapsed="false">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row>
    <row r="336" customFormat="false" ht="15.75" hidden="false" customHeight="false" outlineLevel="0" collapsed="false">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row>
    <row r="337" customFormat="false" ht="15.75" hidden="false" customHeight="false" outlineLevel="0" collapsed="false">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row>
    <row r="338" customFormat="false" ht="15.75" hidden="false" customHeight="false" outlineLevel="0" collapsed="false">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row>
    <row r="339" customFormat="false" ht="15.75" hidden="false" customHeight="false" outlineLevel="0" collapsed="false">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row>
    <row r="340" customFormat="false" ht="15.75" hidden="false" customHeight="false" outlineLevel="0" collapsed="false">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row>
    <row r="341" customFormat="false" ht="15.75" hidden="false" customHeight="false" outlineLevel="0" collapsed="false">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row>
    <row r="342" customFormat="false" ht="15.75" hidden="false" customHeight="false" outlineLevel="0" collapsed="false">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row>
    <row r="343" customFormat="false" ht="15.75" hidden="false" customHeight="false" outlineLevel="0" collapsed="false">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row>
    <row r="344" customFormat="false" ht="15.75" hidden="false" customHeight="false" outlineLevel="0" collapsed="false">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row>
    <row r="345" customFormat="false" ht="15.75" hidden="false" customHeight="false" outlineLevel="0" collapsed="false">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row>
    <row r="346" customFormat="false" ht="15.75" hidden="false" customHeight="false" outlineLevel="0" collapsed="false">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row>
    <row r="347" customFormat="false" ht="15.75" hidden="false" customHeight="false" outlineLevel="0" collapsed="false">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row>
    <row r="348" customFormat="false" ht="15.75" hidden="false" customHeight="false" outlineLevel="0" collapsed="false">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row>
    <row r="349" customFormat="false" ht="15.75" hidden="false" customHeight="false" outlineLevel="0" collapsed="false">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row>
    <row r="350" customFormat="false" ht="15.75" hidden="false" customHeight="false" outlineLevel="0" collapsed="false">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row>
    <row r="351" customFormat="false" ht="15.75" hidden="false" customHeight="false" outlineLevel="0" collapsed="false">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row>
    <row r="352" customFormat="false" ht="15.75" hidden="false" customHeight="false" outlineLevel="0" collapsed="false">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row>
    <row r="353" customFormat="false" ht="15.75" hidden="false" customHeight="false" outlineLevel="0" collapsed="false">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row>
    <row r="354" customFormat="false" ht="15.75" hidden="false" customHeight="false" outlineLevel="0" collapsed="false">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row>
    <row r="355" customFormat="false" ht="15.75" hidden="false" customHeight="false" outlineLevel="0" collapsed="false">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row>
    <row r="356" customFormat="false" ht="15.75" hidden="false" customHeight="false" outlineLevel="0" collapsed="false">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row>
    <row r="357" customFormat="false" ht="15.75" hidden="false" customHeight="false" outlineLevel="0" collapsed="false">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row>
    <row r="358" customFormat="false" ht="15.75" hidden="false" customHeight="false" outlineLevel="0" collapsed="false">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row>
    <row r="359" customFormat="false" ht="15.75" hidden="false" customHeight="false" outlineLevel="0" collapsed="false">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row>
    <row r="360" customFormat="false" ht="15.75" hidden="false" customHeight="false" outlineLevel="0" collapsed="false">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row>
    <row r="361" customFormat="false" ht="15.75" hidden="false" customHeight="false" outlineLevel="0" collapsed="false">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row>
    <row r="362" customFormat="false" ht="15.75" hidden="false" customHeight="false" outlineLevel="0" collapsed="false">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row>
    <row r="363" customFormat="false" ht="15.75" hidden="false" customHeight="false" outlineLevel="0" collapsed="false">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row>
    <row r="364" customFormat="false" ht="15.75" hidden="false" customHeight="false" outlineLevel="0" collapsed="false">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row>
    <row r="365" customFormat="false" ht="15.75" hidden="false" customHeight="false" outlineLevel="0" collapsed="false">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row>
    <row r="366" customFormat="false" ht="15.75" hidden="false" customHeight="false" outlineLevel="0" collapsed="false">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row>
    <row r="367" customFormat="false" ht="15.75" hidden="false" customHeight="false" outlineLevel="0" collapsed="false">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row>
    <row r="368" customFormat="false" ht="15.75" hidden="false" customHeight="false" outlineLevel="0" collapsed="false">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row>
    <row r="369" customFormat="false" ht="15.75" hidden="false" customHeight="false" outlineLevel="0" collapsed="false">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row>
    <row r="370" customFormat="false" ht="15.75" hidden="false" customHeight="false" outlineLevel="0" collapsed="false">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row>
    <row r="371" customFormat="false" ht="15.75" hidden="false" customHeight="false" outlineLevel="0" collapsed="false">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row>
    <row r="372" customFormat="false" ht="15.75" hidden="false" customHeight="false" outlineLevel="0" collapsed="false">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row>
    <row r="373" customFormat="false" ht="15.75" hidden="false" customHeight="false" outlineLevel="0" collapsed="false">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row>
    <row r="374" customFormat="false" ht="15.75" hidden="false" customHeight="false" outlineLevel="0" collapsed="false">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row>
    <row r="375" customFormat="false" ht="15.75" hidden="false" customHeight="false" outlineLevel="0" collapsed="false">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row>
    <row r="376" customFormat="false" ht="15.75" hidden="false" customHeight="false" outlineLevel="0" collapsed="false">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row>
    <row r="377" customFormat="false" ht="15.75" hidden="false" customHeight="false" outlineLevel="0" collapsed="false">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row>
    <row r="378" customFormat="false" ht="15.75" hidden="false" customHeight="false" outlineLevel="0" collapsed="false">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row>
    <row r="379" customFormat="false" ht="15.75" hidden="false" customHeight="false" outlineLevel="0" collapsed="false">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row>
    <row r="380" customFormat="false" ht="15.75" hidden="false" customHeight="false" outlineLevel="0" collapsed="false">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row>
    <row r="381" customFormat="false" ht="15.75" hidden="false" customHeight="false" outlineLevel="0" collapsed="false">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row>
    <row r="382" customFormat="false" ht="15.75" hidden="false" customHeight="false" outlineLevel="0" collapsed="false">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row>
    <row r="383" customFormat="false" ht="15.75" hidden="false" customHeight="false" outlineLevel="0" collapsed="false">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row>
    <row r="384" customFormat="false" ht="15.75" hidden="false" customHeight="false" outlineLevel="0" collapsed="false">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row>
    <row r="385" customFormat="false" ht="15.75" hidden="false" customHeight="false" outlineLevel="0" collapsed="false">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row>
    <row r="386" customFormat="false" ht="15.75" hidden="false" customHeight="false" outlineLevel="0" collapsed="false">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row>
    <row r="387" customFormat="false" ht="15.75" hidden="false" customHeight="false" outlineLevel="0" collapsed="false">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row>
    <row r="388" customFormat="false" ht="15.75" hidden="false" customHeight="false" outlineLevel="0" collapsed="false">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row>
    <row r="389" customFormat="false" ht="15.75" hidden="false" customHeight="false" outlineLevel="0" collapsed="false">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row>
    <row r="390" customFormat="false" ht="15.75" hidden="false" customHeight="false" outlineLevel="0" collapsed="false">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row>
    <row r="391" customFormat="false" ht="15.75" hidden="false" customHeight="false" outlineLevel="0" collapsed="false">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row>
    <row r="392" customFormat="false" ht="15.75" hidden="false" customHeight="false" outlineLevel="0" collapsed="false">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row>
    <row r="393" customFormat="false" ht="15.75" hidden="false" customHeight="false" outlineLevel="0" collapsed="false">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row>
    <row r="394" customFormat="false" ht="15.75" hidden="false" customHeight="false" outlineLevel="0" collapsed="false">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row>
    <row r="395" customFormat="false" ht="15.75" hidden="false" customHeight="false" outlineLevel="0" collapsed="false">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row>
    <row r="396" customFormat="false" ht="15.75" hidden="false" customHeight="false" outlineLevel="0" collapsed="false">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row>
    <row r="397" customFormat="false" ht="15.75" hidden="false" customHeight="false" outlineLevel="0" collapsed="false">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row>
    <row r="398" customFormat="false" ht="15.75" hidden="false" customHeight="false" outlineLevel="0" collapsed="false">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row>
    <row r="399" customFormat="false" ht="15.75" hidden="false" customHeight="false" outlineLevel="0" collapsed="false">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row>
    <row r="400" customFormat="false" ht="15.75" hidden="false" customHeight="false" outlineLevel="0" collapsed="false">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row>
    <row r="401" customFormat="false" ht="15.75" hidden="false" customHeight="false" outlineLevel="0" collapsed="false">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row>
    <row r="402" customFormat="false" ht="15.75" hidden="false" customHeight="false" outlineLevel="0" collapsed="false">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row>
    <row r="403" customFormat="false" ht="15.75" hidden="false" customHeight="false" outlineLevel="0" collapsed="false">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row>
    <row r="404" customFormat="false" ht="15.75" hidden="false" customHeight="false" outlineLevel="0" collapsed="false">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row>
    <row r="405" customFormat="false" ht="15.75" hidden="false" customHeight="false" outlineLevel="0" collapsed="false">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row>
    <row r="406" customFormat="false" ht="15.75" hidden="false" customHeight="false" outlineLevel="0" collapsed="false">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row>
    <row r="407" customFormat="false" ht="15.75" hidden="false" customHeight="false" outlineLevel="0" collapsed="false">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row>
    <row r="408" customFormat="false" ht="15.75" hidden="false" customHeight="false" outlineLevel="0" collapsed="false">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row>
    <row r="409" customFormat="false" ht="15.75" hidden="false" customHeight="false" outlineLevel="0" collapsed="false">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row>
    <row r="410" customFormat="false" ht="15.75" hidden="false" customHeight="false" outlineLevel="0" collapsed="false">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row>
    <row r="411" customFormat="false" ht="15.75" hidden="false" customHeight="false" outlineLevel="0" collapsed="false">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row>
    <row r="412" customFormat="false" ht="15.75" hidden="false" customHeight="false" outlineLevel="0" collapsed="false">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row>
    <row r="413" customFormat="false" ht="15.75" hidden="false" customHeight="false" outlineLevel="0" collapsed="false">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row>
    <row r="414" customFormat="false" ht="15.75" hidden="false" customHeight="false" outlineLevel="0" collapsed="false">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row>
    <row r="415" customFormat="false" ht="15.75" hidden="false" customHeight="false" outlineLevel="0" collapsed="false">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row>
    <row r="416" customFormat="false" ht="15.75" hidden="false" customHeight="false" outlineLevel="0" collapsed="false">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row>
    <row r="417" customFormat="false" ht="15.75" hidden="false" customHeight="false" outlineLevel="0" collapsed="false">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row>
    <row r="418" customFormat="false" ht="15.75" hidden="false" customHeight="false" outlineLevel="0" collapsed="false">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row>
    <row r="419" customFormat="false" ht="15.75" hidden="false" customHeight="false" outlineLevel="0" collapsed="false">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row>
    <row r="420" customFormat="false" ht="15.75" hidden="false" customHeight="false" outlineLevel="0" collapsed="false">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row>
    <row r="421" customFormat="false" ht="15.75" hidden="false" customHeight="false" outlineLevel="0" collapsed="false">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row>
    <row r="422" customFormat="false" ht="15.75" hidden="false" customHeight="false" outlineLevel="0" collapsed="false">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row>
    <row r="423" customFormat="false" ht="15.75" hidden="false" customHeight="false" outlineLevel="0" collapsed="false">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row>
    <row r="424" customFormat="false" ht="15.75" hidden="false" customHeight="false" outlineLevel="0" collapsed="false">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row>
    <row r="425" customFormat="false" ht="15.75" hidden="false" customHeight="false" outlineLevel="0" collapsed="false">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row>
    <row r="426" customFormat="false" ht="15.75" hidden="false" customHeight="false" outlineLevel="0" collapsed="false">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row>
    <row r="427" customFormat="false" ht="15.75" hidden="false" customHeight="false" outlineLevel="0" collapsed="false">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row>
    <row r="428" customFormat="false" ht="15.75" hidden="false" customHeight="false" outlineLevel="0" collapsed="false">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row>
    <row r="429" customFormat="false" ht="15.75" hidden="false" customHeight="false" outlineLevel="0" collapsed="false">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row>
    <row r="430" customFormat="false" ht="15.75" hidden="false" customHeight="false" outlineLevel="0" collapsed="false">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row>
    <row r="431" customFormat="false" ht="15.75" hidden="false" customHeight="false" outlineLevel="0" collapsed="false">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row>
    <row r="432" customFormat="false" ht="15.75" hidden="false" customHeight="false" outlineLevel="0" collapsed="false">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row>
    <row r="433" customFormat="false" ht="15.75" hidden="false" customHeight="false" outlineLevel="0" collapsed="false">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row>
    <row r="434" customFormat="false" ht="15.75" hidden="false" customHeight="false" outlineLevel="0" collapsed="false">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row>
    <row r="435" customFormat="false" ht="15.75" hidden="false" customHeight="false" outlineLevel="0" collapsed="false">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row>
    <row r="436" customFormat="false" ht="15.75" hidden="false" customHeight="false" outlineLevel="0" collapsed="false">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row>
    <row r="437" customFormat="false" ht="15.75" hidden="false" customHeight="false" outlineLevel="0" collapsed="false">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row>
    <row r="438" customFormat="false" ht="15.75" hidden="false" customHeight="false" outlineLevel="0" collapsed="false">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row>
    <row r="439" customFormat="false" ht="15.75" hidden="false" customHeight="false" outlineLevel="0" collapsed="false">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row>
    <row r="440" customFormat="false" ht="15.75" hidden="false" customHeight="false" outlineLevel="0" collapsed="false">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row>
    <row r="441" customFormat="false" ht="15.75" hidden="false" customHeight="false" outlineLevel="0" collapsed="false">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row>
    <row r="442" customFormat="false" ht="15.75" hidden="false" customHeight="false" outlineLevel="0" collapsed="false">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row>
    <row r="443" customFormat="false" ht="15.75" hidden="false" customHeight="false" outlineLevel="0" collapsed="false">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row>
    <row r="444" customFormat="false" ht="15.75" hidden="false" customHeight="false" outlineLevel="0" collapsed="false">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row>
    <row r="445" customFormat="false" ht="15.75" hidden="false" customHeight="false" outlineLevel="0" collapsed="false">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row>
    <row r="446" customFormat="false" ht="15.75" hidden="false" customHeight="false" outlineLevel="0" collapsed="false">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row>
    <row r="447" customFormat="false" ht="15.75" hidden="false" customHeight="false" outlineLevel="0" collapsed="false">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row>
    <row r="448" customFormat="false" ht="15.75" hidden="false" customHeight="false" outlineLevel="0" collapsed="false">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row>
    <row r="449" customFormat="false" ht="15.75" hidden="false" customHeight="false" outlineLevel="0" collapsed="false">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row>
    <row r="450" customFormat="false" ht="15.75" hidden="false" customHeight="false" outlineLevel="0" collapsed="false">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row>
    <row r="451" customFormat="false" ht="15.75" hidden="false" customHeight="false" outlineLevel="0" collapsed="false">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row>
    <row r="452" customFormat="false" ht="15.75" hidden="false" customHeight="false" outlineLevel="0" collapsed="false">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row>
    <row r="453" customFormat="false" ht="15.75" hidden="false" customHeight="false" outlineLevel="0" collapsed="false">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row>
    <row r="454" customFormat="false" ht="15.75" hidden="false" customHeight="false" outlineLevel="0" collapsed="false">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row>
    <row r="455" customFormat="false" ht="15.75" hidden="false" customHeight="false" outlineLevel="0" collapsed="false">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row>
    <row r="456" customFormat="false" ht="15.75" hidden="false" customHeight="false" outlineLevel="0" collapsed="false">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row>
    <row r="457" customFormat="false" ht="15.75" hidden="false" customHeight="false" outlineLevel="0" collapsed="false">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row>
    <row r="458" customFormat="false" ht="15.75" hidden="false" customHeight="false" outlineLevel="0" collapsed="false">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row>
    <row r="459" customFormat="false" ht="15.75" hidden="false" customHeight="false" outlineLevel="0" collapsed="false">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row>
    <row r="460" customFormat="false" ht="15.75" hidden="false" customHeight="false" outlineLevel="0" collapsed="false">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row>
    <row r="461" customFormat="false" ht="15.75" hidden="false" customHeight="false" outlineLevel="0" collapsed="false">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row>
    <row r="462" customFormat="false" ht="15.75" hidden="false" customHeight="false" outlineLevel="0" collapsed="false">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row>
    <row r="463" customFormat="false" ht="15.75" hidden="false" customHeight="false" outlineLevel="0" collapsed="false">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row>
    <row r="464" customFormat="false" ht="15.75" hidden="false" customHeight="false" outlineLevel="0" collapsed="false">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row>
    <row r="465" customFormat="false" ht="15.75" hidden="false" customHeight="false" outlineLevel="0" collapsed="false">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row>
    <row r="466" customFormat="false" ht="15.75" hidden="false" customHeight="false" outlineLevel="0" collapsed="false">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row>
    <row r="467" customFormat="false" ht="15.75" hidden="false" customHeight="false" outlineLevel="0" collapsed="false">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row>
    <row r="468" customFormat="false" ht="15.75" hidden="false" customHeight="false" outlineLevel="0" collapsed="false">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row>
    <row r="469" customFormat="false" ht="15.75" hidden="false" customHeight="false" outlineLevel="0" collapsed="false">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row>
    <row r="470" customFormat="false" ht="15.75" hidden="false" customHeight="false" outlineLevel="0" collapsed="false">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row>
    <row r="471" customFormat="false" ht="15.75" hidden="false" customHeight="false" outlineLevel="0" collapsed="false">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row>
    <row r="472" customFormat="false" ht="15.75" hidden="false" customHeight="false" outlineLevel="0" collapsed="false">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row>
    <row r="473" customFormat="false" ht="15.75" hidden="false" customHeight="false" outlineLevel="0" collapsed="false">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row>
    <row r="474" customFormat="false" ht="15.75" hidden="false" customHeight="false" outlineLevel="0" collapsed="false">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row>
    <row r="475" customFormat="false" ht="15.75" hidden="false" customHeight="false" outlineLevel="0" collapsed="false">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row>
    <row r="476" customFormat="false" ht="15.75" hidden="false" customHeight="false" outlineLevel="0" collapsed="false">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row>
    <row r="477" customFormat="false" ht="15.75" hidden="false" customHeight="false" outlineLevel="0" collapsed="false">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row>
    <row r="478" customFormat="false" ht="15.75" hidden="false" customHeight="false" outlineLevel="0" collapsed="false">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row>
    <row r="479" customFormat="false" ht="15.75" hidden="false" customHeight="false" outlineLevel="0" collapsed="false">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row>
    <row r="480" customFormat="false" ht="15.75" hidden="false" customHeight="false" outlineLevel="0" collapsed="false">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row>
    <row r="481" customFormat="false" ht="15.75" hidden="false" customHeight="false" outlineLevel="0" collapsed="false">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row>
    <row r="482" customFormat="false" ht="15.75" hidden="false" customHeight="false" outlineLevel="0" collapsed="false">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row>
    <row r="483" customFormat="false" ht="15.75" hidden="false" customHeight="false" outlineLevel="0" collapsed="false">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row>
    <row r="484" customFormat="false" ht="15.75" hidden="false" customHeight="false" outlineLevel="0" collapsed="false">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row>
    <row r="485" customFormat="false" ht="15.75" hidden="false" customHeight="false" outlineLevel="0" collapsed="false">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row>
    <row r="486" customFormat="false" ht="15.75" hidden="false" customHeight="false" outlineLevel="0" collapsed="false">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row>
    <row r="487" customFormat="false" ht="15.75" hidden="false" customHeight="false" outlineLevel="0" collapsed="false">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row>
    <row r="488" customFormat="false" ht="15.75" hidden="false" customHeight="false" outlineLevel="0" collapsed="false">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row>
    <row r="489" customFormat="false" ht="15.75" hidden="false" customHeight="false" outlineLevel="0" collapsed="false">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row>
    <row r="490" customFormat="false" ht="15.75" hidden="false" customHeight="false" outlineLevel="0" collapsed="false">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row>
    <row r="491" customFormat="false" ht="15.75" hidden="false" customHeight="false" outlineLevel="0" collapsed="false">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row>
    <row r="492" customFormat="false" ht="15.75" hidden="false" customHeight="false" outlineLevel="0" collapsed="false">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row>
    <row r="493" customFormat="false" ht="15.75" hidden="false" customHeight="false" outlineLevel="0" collapsed="false">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row>
    <row r="494" customFormat="false" ht="15.75" hidden="false" customHeight="false" outlineLevel="0" collapsed="false">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row>
    <row r="495" customFormat="false" ht="15.75" hidden="false" customHeight="false" outlineLevel="0" collapsed="false">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row>
    <row r="496" customFormat="false" ht="15.75" hidden="false" customHeight="false" outlineLevel="0" collapsed="false">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row>
    <row r="497" customFormat="false" ht="15.75" hidden="false" customHeight="false" outlineLevel="0" collapsed="false">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row>
    <row r="498" customFormat="false" ht="15.75" hidden="false" customHeight="false" outlineLevel="0" collapsed="false">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row>
    <row r="499" customFormat="false" ht="15.75" hidden="false" customHeight="false" outlineLevel="0" collapsed="false">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row>
    <row r="500" customFormat="false" ht="15.75" hidden="false" customHeight="false" outlineLevel="0" collapsed="false">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row>
    <row r="501" customFormat="false" ht="15.75" hidden="false" customHeight="false" outlineLevel="0" collapsed="false">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row>
    <row r="502" customFormat="false" ht="15.75" hidden="false" customHeight="false" outlineLevel="0" collapsed="false">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row>
    <row r="503" customFormat="false" ht="15.75" hidden="false" customHeight="false" outlineLevel="0" collapsed="false">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row>
    <row r="504" customFormat="false" ht="15.75" hidden="false" customHeight="false" outlineLevel="0" collapsed="false">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row>
    <row r="505" customFormat="false" ht="15.75" hidden="false" customHeight="false" outlineLevel="0" collapsed="false">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row>
    <row r="506" customFormat="false" ht="15.75" hidden="false" customHeight="false" outlineLevel="0" collapsed="false">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row>
    <row r="507" customFormat="false" ht="15.75" hidden="false" customHeight="false" outlineLevel="0" collapsed="false">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row>
    <row r="508" customFormat="false" ht="15.75" hidden="false" customHeight="false" outlineLevel="0" collapsed="false">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row>
    <row r="509" customFormat="false" ht="15.75" hidden="false" customHeight="false" outlineLevel="0" collapsed="false">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row>
    <row r="510" customFormat="false" ht="15.75" hidden="false" customHeight="false" outlineLevel="0" collapsed="false">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row>
    <row r="511" customFormat="false" ht="15.75" hidden="false" customHeight="false" outlineLevel="0" collapsed="false">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row>
    <row r="512" customFormat="false" ht="15.75" hidden="false" customHeight="false" outlineLevel="0" collapsed="false">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row>
    <row r="513" customFormat="false" ht="15.75" hidden="false" customHeight="false" outlineLevel="0" collapsed="false">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row>
    <row r="514" customFormat="false" ht="15.75" hidden="false" customHeight="false" outlineLevel="0" collapsed="false">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row>
    <row r="515" customFormat="false" ht="15.75" hidden="false" customHeight="false" outlineLevel="0" collapsed="false">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row>
    <row r="516" customFormat="false" ht="15.75" hidden="false" customHeight="false" outlineLevel="0" collapsed="false">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row>
    <row r="517" customFormat="false" ht="15.75" hidden="false" customHeight="false" outlineLevel="0" collapsed="false">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row>
    <row r="518" customFormat="false" ht="15.75" hidden="false" customHeight="false" outlineLevel="0" collapsed="false">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row>
    <row r="519" customFormat="false" ht="15.75" hidden="false" customHeight="false" outlineLevel="0" collapsed="false">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row>
    <row r="520" customFormat="false" ht="15.75" hidden="false" customHeight="false" outlineLevel="0" collapsed="false">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row>
    <row r="521" customFormat="false" ht="15.75" hidden="false" customHeight="false" outlineLevel="0" collapsed="false">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row>
    <row r="522" customFormat="false" ht="15.75" hidden="false" customHeight="false" outlineLevel="0" collapsed="false">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row>
    <row r="523" customFormat="false" ht="15.75" hidden="false" customHeight="false" outlineLevel="0" collapsed="false">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row>
    <row r="524" customFormat="false" ht="15.75" hidden="false" customHeight="false" outlineLevel="0" collapsed="false">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row>
    <row r="525" customFormat="false" ht="15.75" hidden="false" customHeight="false" outlineLevel="0" collapsed="false">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row>
    <row r="526" customFormat="false" ht="15.75" hidden="false" customHeight="false" outlineLevel="0" collapsed="false">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row>
    <row r="527" customFormat="false" ht="15.75" hidden="false" customHeight="false" outlineLevel="0" collapsed="false">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row>
    <row r="528" customFormat="false" ht="15.75" hidden="false" customHeight="false" outlineLevel="0" collapsed="false">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row>
    <row r="529" customFormat="false" ht="15.75" hidden="false" customHeight="false" outlineLevel="0" collapsed="false">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row>
    <row r="530" customFormat="false" ht="15.75" hidden="false" customHeight="false" outlineLevel="0" collapsed="false">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row>
    <row r="531" customFormat="false" ht="15.75" hidden="false" customHeight="false" outlineLevel="0" collapsed="false">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row>
    <row r="532" customFormat="false" ht="15.75" hidden="false" customHeight="false" outlineLevel="0" collapsed="false">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row>
    <row r="533" customFormat="false" ht="15.75" hidden="false" customHeight="false" outlineLevel="0" collapsed="false">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row>
    <row r="534" customFormat="false" ht="15.75" hidden="false" customHeight="false" outlineLevel="0" collapsed="false">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row>
    <row r="535" customFormat="false" ht="15.75" hidden="false" customHeight="false" outlineLevel="0" collapsed="false">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row>
    <row r="536" customFormat="false" ht="15.75" hidden="false" customHeight="false" outlineLevel="0" collapsed="false">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row>
    <row r="537" customFormat="false" ht="15.75" hidden="false" customHeight="false" outlineLevel="0" collapsed="false">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row>
    <row r="538" customFormat="false" ht="15.75" hidden="false" customHeight="false" outlineLevel="0" collapsed="false">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row>
    <row r="539" customFormat="false" ht="15.75" hidden="false" customHeight="false" outlineLevel="0" collapsed="false">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row>
    <row r="540" customFormat="false" ht="15.75" hidden="false" customHeight="false" outlineLevel="0" collapsed="false">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row>
    <row r="541" customFormat="false" ht="15.75" hidden="false" customHeight="false" outlineLevel="0" collapsed="false">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row>
    <row r="542" customFormat="false" ht="15.75" hidden="false" customHeight="false" outlineLevel="0" collapsed="false">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row>
    <row r="543" customFormat="false" ht="15.75" hidden="false" customHeight="false" outlineLevel="0" collapsed="false">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row>
    <row r="544" customFormat="false" ht="15.75" hidden="false" customHeight="false" outlineLevel="0" collapsed="false">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row>
    <row r="545" customFormat="false" ht="15.75" hidden="false" customHeight="false" outlineLevel="0" collapsed="false">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row>
    <row r="546" customFormat="false" ht="15.75" hidden="false" customHeight="false" outlineLevel="0" collapsed="false">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row>
    <row r="547" customFormat="false" ht="15.75" hidden="false" customHeight="false" outlineLevel="0" collapsed="false">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row>
    <row r="548" customFormat="false" ht="15.75" hidden="false" customHeight="false" outlineLevel="0" collapsed="false">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row>
    <row r="549" customFormat="false" ht="15.75" hidden="false" customHeight="false" outlineLevel="0" collapsed="false">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row>
    <row r="550" customFormat="false" ht="15.75" hidden="false" customHeight="false" outlineLevel="0" collapsed="false">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row>
    <row r="551" customFormat="false" ht="15.75" hidden="false" customHeight="false" outlineLevel="0" collapsed="false">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row>
    <row r="552" customFormat="false" ht="15.75" hidden="false" customHeight="false" outlineLevel="0" collapsed="false">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row>
    <row r="553" customFormat="false" ht="15.75" hidden="false" customHeight="false" outlineLevel="0" collapsed="false">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row>
    <row r="554" customFormat="false" ht="15.75" hidden="false" customHeight="false" outlineLevel="0" collapsed="false">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row>
    <row r="555" customFormat="false" ht="15.75" hidden="false" customHeight="false" outlineLevel="0" collapsed="false">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row>
    <row r="556" customFormat="false" ht="15.75" hidden="false" customHeight="false" outlineLevel="0" collapsed="false">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row>
    <row r="557" customFormat="false" ht="15.75" hidden="false" customHeight="false" outlineLevel="0" collapsed="false">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row>
    <row r="558" customFormat="false" ht="15.75" hidden="false" customHeight="false" outlineLevel="0" collapsed="false">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row>
    <row r="559" customFormat="false" ht="15.75" hidden="false" customHeight="false" outlineLevel="0" collapsed="false">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row>
    <row r="560" customFormat="false" ht="15.75" hidden="false" customHeight="false" outlineLevel="0" collapsed="false">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row>
    <row r="561" customFormat="false" ht="15.75" hidden="false" customHeight="false" outlineLevel="0" collapsed="false">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row>
    <row r="562" customFormat="false" ht="15.75" hidden="false" customHeight="false" outlineLevel="0" collapsed="false">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row>
    <row r="563" customFormat="false" ht="15.75" hidden="false" customHeight="false" outlineLevel="0" collapsed="false">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row>
    <row r="564" customFormat="false" ht="15.75" hidden="false" customHeight="false" outlineLevel="0" collapsed="false">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row>
    <row r="565" customFormat="false" ht="15.75" hidden="false" customHeight="false" outlineLevel="0" collapsed="false">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row>
    <row r="566" customFormat="false" ht="15.75" hidden="false" customHeight="false" outlineLevel="0" collapsed="false">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row>
    <row r="567" customFormat="false" ht="15.75" hidden="false" customHeight="false" outlineLevel="0" collapsed="false">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row>
    <row r="568" customFormat="false" ht="15.75" hidden="false" customHeight="false" outlineLevel="0" collapsed="false">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row>
    <row r="569" customFormat="false" ht="15.75" hidden="false" customHeight="false" outlineLevel="0" collapsed="false">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row>
    <row r="570" customFormat="false" ht="15.75" hidden="false" customHeight="false" outlineLevel="0" collapsed="false">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row>
    <row r="571" customFormat="false" ht="15.75" hidden="false" customHeight="false" outlineLevel="0" collapsed="false">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row>
    <row r="572" customFormat="false" ht="15.75" hidden="false" customHeight="false" outlineLevel="0" collapsed="false">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row>
    <row r="573" customFormat="false" ht="15.75" hidden="false" customHeight="false" outlineLevel="0" collapsed="false">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row>
    <row r="574" customFormat="false" ht="15.75" hidden="false" customHeight="false" outlineLevel="0" collapsed="false">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row>
    <row r="575" customFormat="false" ht="15.75" hidden="false" customHeight="false" outlineLevel="0" collapsed="false">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row>
    <row r="576" customFormat="false" ht="15.75" hidden="false" customHeight="false" outlineLevel="0" collapsed="false">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row>
    <row r="577" customFormat="false" ht="15.75" hidden="false" customHeight="false" outlineLevel="0" collapsed="false">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row>
    <row r="578" customFormat="false" ht="15.75" hidden="false" customHeight="false" outlineLevel="0" collapsed="false">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row>
    <row r="579" customFormat="false" ht="15.75" hidden="false" customHeight="false" outlineLevel="0" collapsed="false">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row>
    <row r="580" customFormat="false" ht="15.75" hidden="false" customHeight="false" outlineLevel="0" collapsed="false">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row>
    <row r="581" customFormat="false" ht="15.75" hidden="false" customHeight="false" outlineLevel="0" collapsed="false">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row>
    <row r="582" customFormat="false" ht="15.75" hidden="false" customHeight="false" outlineLevel="0" collapsed="false">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row>
    <row r="583" customFormat="false" ht="15.75" hidden="false" customHeight="false" outlineLevel="0" collapsed="false">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row>
    <row r="584" customFormat="false" ht="15.75" hidden="false" customHeight="false" outlineLevel="0" collapsed="false">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row>
    <row r="585" customFormat="false" ht="15.75" hidden="false" customHeight="false" outlineLevel="0" collapsed="false">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row>
    <row r="586" customFormat="false" ht="15.75" hidden="false" customHeight="false" outlineLevel="0" collapsed="false">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row>
    <row r="587" customFormat="false" ht="15.75" hidden="false" customHeight="false" outlineLevel="0" collapsed="false">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row>
    <row r="588" customFormat="false" ht="15.75" hidden="false" customHeight="false" outlineLevel="0" collapsed="false">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row>
    <row r="589" customFormat="false" ht="15.75" hidden="false" customHeight="false" outlineLevel="0" collapsed="false">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row>
    <row r="590" customFormat="false" ht="15.75" hidden="false" customHeight="false" outlineLevel="0" collapsed="false">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row>
    <row r="591" customFormat="false" ht="15.75" hidden="false" customHeight="false" outlineLevel="0" collapsed="false">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row>
    <row r="592" customFormat="false" ht="15.75" hidden="false" customHeight="false" outlineLevel="0" collapsed="false">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row>
    <row r="593" customFormat="false" ht="15.75" hidden="false" customHeight="false" outlineLevel="0" collapsed="false">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row>
    <row r="594" customFormat="false" ht="15.75" hidden="false" customHeight="false" outlineLevel="0" collapsed="false">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row>
    <row r="595" customFormat="false" ht="15.75" hidden="false" customHeight="false" outlineLevel="0" collapsed="false">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row>
    <row r="596" customFormat="false" ht="15.75" hidden="false" customHeight="false" outlineLevel="0" collapsed="false">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row>
    <row r="597" customFormat="false" ht="15.75" hidden="false" customHeight="false" outlineLevel="0" collapsed="false">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row>
    <row r="598" customFormat="false" ht="15.75" hidden="false" customHeight="false" outlineLevel="0" collapsed="false">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row>
    <row r="599" customFormat="false" ht="15.75" hidden="false" customHeight="false" outlineLevel="0" collapsed="false">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row>
    <row r="600" customFormat="false" ht="15.75" hidden="false" customHeight="false" outlineLevel="0" collapsed="false">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row>
    <row r="601" customFormat="false" ht="15.75" hidden="false" customHeight="false" outlineLevel="0" collapsed="false">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row>
    <row r="602" customFormat="false" ht="15.75" hidden="false" customHeight="false" outlineLevel="0" collapsed="false">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row>
    <row r="603" customFormat="false" ht="15.75" hidden="false" customHeight="false" outlineLevel="0" collapsed="false">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row>
    <row r="604" customFormat="false" ht="15.75" hidden="false" customHeight="false" outlineLevel="0" collapsed="false">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row>
    <row r="605" customFormat="false" ht="15.75" hidden="false" customHeight="false" outlineLevel="0" collapsed="false">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row>
    <row r="606" customFormat="false" ht="15.75" hidden="false" customHeight="false" outlineLevel="0" collapsed="false">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row>
    <row r="607" customFormat="false" ht="15.75" hidden="false" customHeight="false" outlineLevel="0" collapsed="false">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row>
    <row r="608" customFormat="false" ht="15.75" hidden="false" customHeight="false" outlineLevel="0" collapsed="false">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row>
    <row r="609" customFormat="false" ht="15.75" hidden="false" customHeight="false" outlineLevel="0" collapsed="false">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row>
    <row r="610" customFormat="false" ht="15.75" hidden="false" customHeight="false" outlineLevel="0" collapsed="false">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row>
    <row r="611" customFormat="false" ht="15.75" hidden="false" customHeight="false" outlineLevel="0" collapsed="false">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row>
    <row r="612" customFormat="false" ht="15.75" hidden="false" customHeight="false" outlineLevel="0" collapsed="false">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row>
    <row r="613" customFormat="false" ht="15.75" hidden="false" customHeight="false" outlineLevel="0" collapsed="false">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row>
    <row r="614" customFormat="false" ht="15.75" hidden="false" customHeight="false" outlineLevel="0" collapsed="false">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row>
    <row r="615" customFormat="false" ht="15.75" hidden="false" customHeight="false" outlineLevel="0" collapsed="false">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row>
    <row r="616" customFormat="false" ht="15.75" hidden="false" customHeight="false" outlineLevel="0" collapsed="false">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row>
    <row r="617" customFormat="false" ht="15.75" hidden="false" customHeight="false" outlineLevel="0" collapsed="false">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row>
    <row r="618" customFormat="false" ht="15.75" hidden="false" customHeight="false" outlineLevel="0" collapsed="false">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row>
    <row r="619" customFormat="false" ht="15.75" hidden="false" customHeight="false" outlineLevel="0" collapsed="false">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row>
    <row r="620" customFormat="false" ht="15.75" hidden="false" customHeight="false" outlineLevel="0" collapsed="false">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row>
    <row r="621" customFormat="false" ht="15.75" hidden="false" customHeight="false" outlineLevel="0" collapsed="false">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row>
    <row r="622" customFormat="false" ht="15.75" hidden="false" customHeight="false" outlineLevel="0" collapsed="false">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row>
    <row r="623" customFormat="false" ht="15.75" hidden="false" customHeight="false" outlineLevel="0" collapsed="false">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row>
    <row r="624" customFormat="false" ht="15.75" hidden="false" customHeight="false" outlineLevel="0" collapsed="false">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row>
    <row r="625" customFormat="false" ht="15.75" hidden="false" customHeight="false" outlineLevel="0" collapsed="false">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row>
    <row r="626" customFormat="false" ht="15.75" hidden="false" customHeight="false" outlineLevel="0" collapsed="false">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row>
    <row r="627" customFormat="false" ht="15.75" hidden="false" customHeight="false" outlineLevel="0" collapsed="false">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row>
    <row r="628" customFormat="false" ht="15.75" hidden="false" customHeight="false" outlineLevel="0" collapsed="false">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row>
    <row r="629" customFormat="false" ht="15.75" hidden="false" customHeight="false" outlineLevel="0" collapsed="false">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row>
    <row r="630" customFormat="false" ht="15.75" hidden="false" customHeight="false" outlineLevel="0" collapsed="false">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row>
    <row r="631" customFormat="false" ht="15.75" hidden="false" customHeight="false" outlineLevel="0" collapsed="false">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row>
    <row r="632" customFormat="false" ht="15.75" hidden="false" customHeight="false" outlineLevel="0" collapsed="false">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row>
    <row r="633" customFormat="false" ht="15.75" hidden="false" customHeight="false" outlineLevel="0" collapsed="false">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row>
    <row r="634" customFormat="false" ht="15.75" hidden="false" customHeight="false" outlineLevel="0" collapsed="false">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row>
    <row r="635" customFormat="false" ht="15.75" hidden="false" customHeight="false" outlineLevel="0" collapsed="false">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row>
    <row r="636" customFormat="false" ht="15.75" hidden="false" customHeight="false" outlineLevel="0" collapsed="false">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row>
    <row r="637" customFormat="false" ht="15.75" hidden="false" customHeight="false" outlineLevel="0" collapsed="false">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row>
    <row r="638" customFormat="false" ht="15.75" hidden="false" customHeight="false" outlineLevel="0" collapsed="false">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row>
    <row r="639" customFormat="false" ht="15.75" hidden="false" customHeight="false" outlineLevel="0" collapsed="false">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row>
    <row r="640" customFormat="false" ht="15.75" hidden="false" customHeight="false" outlineLevel="0" collapsed="false">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row>
    <row r="641" customFormat="false" ht="15.75" hidden="false" customHeight="false" outlineLevel="0" collapsed="false">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row>
    <row r="642" customFormat="false" ht="15.75" hidden="false" customHeight="false" outlineLevel="0" collapsed="false">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row>
    <row r="643" customFormat="false" ht="15.75" hidden="false" customHeight="false" outlineLevel="0" collapsed="false">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row>
    <row r="644" customFormat="false" ht="15.75" hidden="false" customHeight="false" outlineLevel="0" collapsed="false">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row>
    <row r="645" customFormat="false" ht="15.75" hidden="false" customHeight="false" outlineLevel="0" collapsed="false">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row>
    <row r="646" customFormat="false" ht="15.75" hidden="false" customHeight="false" outlineLevel="0" collapsed="false">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row>
    <row r="647" customFormat="false" ht="15.75" hidden="false" customHeight="false" outlineLevel="0" collapsed="false">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row>
    <row r="648" customFormat="false" ht="15.75" hidden="false" customHeight="false" outlineLevel="0" collapsed="false">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row>
    <row r="649" customFormat="false" ht="15.75" hidden="false" customHeight="false" outlineLevel="0" collapsed="false">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row>
    <row r="650" customFormat="false" ht="15.75" hidden="false" customHeight="false" outlineLevel="0" collapsed="false">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row>
    <row r="651" customFormat="false" ht="15.75" hidden="false" customHeight="false" outlineLevel="0" collapsed="false">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row>
    <row r="652" customFormat="false" ht="15.75" hidden="false" customHeight="false" outlineLevel="0" collapsed="false">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row>
    <row r="653" customFormat="false" ht="15.75" hidden="false" customHeight="false" outlineLevel="0" collapsed="false">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row>
    <row r="654" customFormat="false" ht="15.75" hidden="false" customHeight="false" outlineLevel="0" collapsed="false">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row>
    <row r="655" customFormat="false" ht="15.75" hidden="false" customHeight="false" outlineLevel="0" collapsed="false">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row>
    <row r="656" customFormat="false" ht="15.75" hidden="false" customHeight="false" outlineLevel="0" collapsed="false">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row>
    <row r="657" customFormat="false" ht="15.75" hidden="false" customHeight="false" outlineLevel="0" collapsed="false">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row>
    <row r="658" customFormat="false" ht="15.75" hidden="false" customHeight="false" outlineLevel="0" collapsed="false">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row>
    <row r="659" customFormat="false" ht="15.75" hidden="false" customHeight="false" outlineLevel="0" collapsed="false">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row>
    <row r="660" customFormat="false" ht="15.75" hidden="false" customHeight="false" outlineLevel="0" collapsed="false">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row>
    <row r="661" customFormat="false" ht="15.75" hidden="false" customHeight="false" outlineLevel="0" collapsed="false">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row>
    <row r="662" customFormat="false" ht="15.75" hidden="false" customHeight="false" outlineLevel="0" collapsed="false">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row>
    <row r="663" customFormat="false" ht="15.75" hidden="false" customHeight="false" outlineLevel="0" collapsed="false">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row>
    <row r="664" customFormat="false" ht="15.75" hidden="false" customHeight="false" outlineLevel="0" collapsed="false">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row>
    <row r="665" customFormat="false" ht="15.75" hidden="false" customHeight="false" outlineLevel="0" collapsed="false">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row>
    <row r="666" customFormat="false" ht="15.75" hidden="false" customHeight="false" outlineLevel="0" collapsed="false">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row>
    <row r="667" customFormat="false" ht="15.75" hidden="false" customHeight="false" outlineLevel="0" collapsed="false">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row>
    <row r="668" customFormat="false" ht="15.75" hidden="false" customHeight="false" outlineLevel="0" collapsed="false">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row>
    <row r="669" customFormat="false" ht="15.75" hidden="false" customHeight="false" outlineLevel="0" collapsed="false">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row>
    <row r="670" customFormat="false" ht="15.75" hidden="false" customHeight="false" outlineLevel="0" collapsed="false">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row>
    <row r="671" customFormat="false" ht="15.75" hidden="false" customHeight="false" outlineLevel="0" collapsed="false">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row>
    <row r="672" customFormat="false" ht="15.75" hidden="false" customHeight="false" outlineLevel="0" collapsed="false">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row>
    <row r="673" customFormat="false" ht="15.75" hidden="false" customHeight="false" outlineLevel="0" collapsed="false">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row>
    <row r="674" customFormat="false" ht="15.75" hidden="false" customHeight="false" outlineLevel="0" collapsed="false">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row>
    <row r="675" customFormat="false" ht="15.75" hidden="false" customHeight="false" outlineLevel="0" collapsed="false">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row>
    <row r="676" customFormat="false" ht="15.75" hidden="false" customHeight="false" outlineLevel="0" collapsed="false">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row>
    <row r="677" customFormat="false" ht="15.75" hidden="false" customHeight="false" outlineLevel="0" collapsed="false">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row>
    <row r="678" customFormat="false" ht="15.75" hidden="false" customHeight="false" outlineLevel="0" collapsed="false">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row>
    <row r="679" customFormat="false" ht="15.75" hidden="false" customHeight="false" outlineLevel="0" collapsed="false">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row>
    <row r="680" customFormat="false" ht="15.75" hidden="false" customHeight="false" outlineLevel="0" collapsed="false">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row>
    <row r="681" customFormat="false" ht="15.75" hidden="false" customHeight="false" outlineLevel="0" collapsed="false">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row>
    <row r="682" customFormat="false" ht="15.75" hidden="false" customHeight="false" outlineLevel="0" collapsed="false">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row>
    <row r="683" customFormat="false" ht="15.75" hidden="false" customHeight="false" outlineLevel="0" collapsed="false">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row>
    <row r="684" customFormat="false" ht="15.75" hidden="false" customHeight="false" outlineLevel="0" collapsed="false">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row>
    <row r="685" customFormat="false" ht="15.75" hidden="false" customHeight="false" outlineLevel="0" collapsed="false">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row>
    <row r="686" customFormat="false" ht="15.75" hidden="false" customHeight="false" outlineLevel="0" collapsed="false">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row>
    <row r="687" customFormat="false" ht="15.75" hidden="false" customHeight="false" outlineLevel="0" collapsed="false">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row>
    <row r="688" customFormat="false" ht="15.75" hidden="false" customHeight="false" outlineLevel="0" collapsed="false">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row>
    <row r="689" customFormat="false" ht="15.75" hidden="false" customHeight="false" outlineLevel="0" collapsed="false">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row>
    <row r="690" customFormat="false" ht="15.75" hidden="false" customHeight="false" outlineLevel="0" collapsed="false">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row>
    <row r="691" customFormat="false" ht="15.75" hidden="false" customHeight="false" outlineLevel="0" collapsed="false">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row>
    <row r="692" customFormat="false" ht="15.75" hidden="false" customHeight="false" outlineLevel="0" collapsed="false">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row>
    <row r="693" customFormat="false" ht="15.75" hidden="false" customHeight="false" outlineLevel="0" collapsed="false">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row>
    <row r="694" customFormat="false" ht="15.75" hidden="false" customHeight="false" outlineLevel="0" collapsed="false">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row>
    <row r="695" customFormat="false" ht="15.75" hidden="false" customHeight="false" outlineLevel="0" collapsed="false">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row>
    <row r="696" customFormat="false" ht="15.75" hidden="false" customHeight="false" outlineLevel="0" collapsed="false">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row>
    <row r="697" customFormat="false" ht="15.75" hidden="false" customHeight="false" outlineLevel="0" collapsed="false">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row>
    <row r="698" customFormat="false" ht="15.75" hidden="false" customHeight="false" outlineLevel="0" collapsed="false">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row>
    <row r="699" customFormat="false" ht="15.75" hidden="false" customHeight="false" outlineLevel="0" collapsed="false">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row>
    <row r="700" customFormat="false" ht="15.75" hidden="false" customHeight="false" outlineLevel="0" collapsed="false">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row>
    <row r="701" customFormat="false" ht="15.75" hidden="false" customHeight="false" outlineLevel="0" collapsed="false">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row>
    <row r="702" customFormat="false" ht="15.75" hidden="false" customHeight="false" outlineLevel="0" collapsed="false">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row>
    <row r="703" customFormat="false" ht="15.75" hidden="false" customHeight="false" outlineLevel="0" collapsed="false">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row>
    <row r="704" customFormat="false" ht="15.75" hidden="false" customHeight="false" outlineLevel="0" collapsed="false">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row>
    <row r="705" customFormat="false" ht="15.75" hidden="false" customHeight="false" outlineLevel="0" collapsed="false">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row>
    <row r="706" customFormat="false" ht="15.75" hidden="false" customHeight="false" outlineLevel="0" collapsed="false">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row>
    <row r="707" customFormat="false" ht="15.75" hidden="false" customHeight="false" outlineLevel="0" collapsed="false">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row>
    <row r="708" customFormat="false" ht="15.75" hidden="false" customHeight="false" outlineLevel="0" collapsed="false">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row>
    <row r="709" customFormat="false" ht="15.75" hidden="false" customHeight="false" outlineLevel="0" collapsed="false">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row>
    <row r="710" customFormat="false" ht="15.75" hidden="false" customHeight="false" outlineLevel="0" collapsed="false">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row>
    <row r="711" customFormat="false" ht="15.75" hidden="false" customHeight="false" outlineLevel="0" collapsed="false">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row>
    <row r="712" customFormat="false" ht="15.75" hidden="false" customHeight="false" outlineLevel="0" collapsed="false">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row>
    <row r="713" customFormat="false" ht="15.75" hidden="false" customHeight="false" outlineLevel="0" collapsed="false">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row>
    <row r="714" customFormat="false" ht="15.75" hidden="false" customHeight="false" outlineLevel="0" collapsed="false">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row>
    <row r="715" customFormat="false" ht="15.75" hidden="false" customHeight="false" outlineLevel="0" collapsed="false">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row>
    <row r="716" customFormat="false" ht="15.75" hidden="false" customHeight="false" outlineLevel="0" collapsed="false">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row>
    <row r="717" customFormat="false" ht="15.75" hidden="false" customHeight="false" outlineLevel="0" collapsed="false">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row>
    <row r="718" customFormat="false" ht="15.75" hidden="false" customHeight="false" outlineLevel="0" collapsed="false">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row>
    <row r="719" customFormat="false" ht="15.75" hidden="false" customHeight="false" outlineLevel="0" collapsed="false">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row>
    <row r="720" customFormat="false" ht="15.75" hidden="false" customHeight="false" outlineLevel="0" collapsed="false">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row>
    <row r="721" customFormat="false" ht="15.75" hidden="false" customHeight="false" outlineLevel="0" collapsed="false">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row>
    <row r="722" customFormat="false" ht="15.75" hidden="false" customHeight="false" outlineLevel="0" collapsed="false">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row>
    <row r="723" customFormat="false" ht="15.75" hidden="false" customHeight="false" outlineLevel="0" collapsed="false">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row>
    <row r="724" customFormat="false" ht="15.75" hidden="false" customHeight="false" outlineLevel="0" collapsed="false">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row>
    <row r="725" customFormat="false" ht="15.75" hidden="false" customHeight="false" outlineLevel="0" collapsed="false">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row>
    <row r="726" customFormat="false" ht="15.75" hidden="false" customHeight="false" outlineLevel="0" collapsed="false">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row>
    <row r="727" customFormat="false" ht="15.75" hidden="false" customHeight="false" outlineLevel="0" collapsed="false">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row>
    <row r="728" customFormat="false" ht="15.75" hidden="false" customHeight="false" outlineLevel="0" collapsed="false">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row>
    <row r="729" customFormat="false" ht="15.75" hidden="false" customHeight="false" outlineLevel="0" collapsed="false">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row>
    <row r="730" customFormat="false" ht="15.75" hidden="false" customHeight="false" outlineLevel="0" collapsed="false">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row>
    <row r="731" customFormat="false" ht="15.75" hidden="false" customHeight="false" outlineLevel="0" collapsed="false">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row>
    <row r="732" customFormat="false" ht="15.75" hidden="false" customHeight="false" outlineLevel="0" collapsed="false">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row>
    <row r="733" customFormat="false" ht="15.75" hidden="false" customHeight="false" outlineLevel="0" collapsed="false">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row>
    <row r="734" customFormat="false" ht="15.75" hidden="false" customHeight="false" outlineLevel="0" collapsed="false">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row>
    <row r="735" customFormat="false" ht="15.75" hidden="false" customHeight="false" outlineLevel="0" collapsed="false">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row>
    <row r="736" customFormat="false" ht="15.75" hidden="false" customHeight="false" outlineLevel="0" collapsed="false">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row>
    <row r="737" customFormat="false" ht="15.75" hidden="false" customHeight="false" outlineLevel="0" collapsed="false">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row>
    <row r="738" customFormat="false" ht="15.75" hidden="false" customHeight="false" outlineLevel="0" collapsed="false">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row>
    <row r="739" customFormat="false" ht="15.75" hidden="false" customHeight="false" outlineLevel="0" collapsed="false">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row>
    <row r="740" customFormat="false" ht="15.75" hidden="false" customHeight="false" outlineLevel="0" collapsed="false">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row>
    <row r="741" customFormat="false" ht="15.75" hidden="false" customHeight="false" outlineLevel="0" collapsed="false">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row>
    <row r="742" customFormat="false" ht="15.75" hidden="false" customHeight="false" outlineLevel="0" collapsed="false">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row>
    <row r="743" customFormat="false" ht="15.75" hidden="false" customHeight="false" outlineLevel="0" collapsed="false">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row>
    <row r="744" customFormat="false" ht="15.75" hidden="false" customHeight="false" outlineLevel="0" collapsed="false">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row>
    <row r="745" customFormat="false" ht="15.75" hidden="false" customHeight="false" outlineLevel="0" collapsed="false">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row>
    <row r="746" customFormat="false" ht="15.75" hidden="false" customHeight="false" outlineLevel="0" collapsed="false">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row>
    <row r="747" customFormat="false" ht="15.75" hidden="false" customHeight="false" outlineLevel="0" collapsed="false">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row>
    <row r="748" customFormat="false" ht="15.75" hidden="false" customHeight="false" outlineLevel="0" collapsed="false">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row>
    <row r="749" customFormat="false" ht="15.75" hidden="false" customHeight="false" outlineLevel="0" collapsed="false">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row>
    <row r="750" customFormat="false" ht="15.75" hidden="false" customHeight="false" outlineLevel="0" collapsed="false">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row>
    <row r="751" customFormat="false" ht="15.75" hidden="false" customHeight="false" outlineLevel="0" collapsed="false">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row>
    <row r="752" customFormat="false" ht="15.75" hidden="false" customHeight="false" outlineLevel="0" collapsed="false">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row>
    <row r="753" customFormat="false" ht="15.75" hidden="false" customHeight="false" outlineLevel="0" collapsed="false">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row>
    <row r="754" customFormat="false" ht="15.75" hidden="false" customHeight="false" outlineLevel="0" collapsed="false">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row>
    <row r="755" customFormat="false" ht="15.75" hidden="false" customHeight="false" outlineLevel="0" collapsed="false">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row>
    <row r="756" customFormat="false" ht="15.75" hidden="false" customHeight="false" outlineLevel="0" collapsed="false">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row>
    <row r="757" customFormat="false" ht="15.75" hidden="false" customHeight="false" outlineLevel="0" collapsed="false">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row>
    <row r="758" customFormat="false" ht="15.75" hidden="false" customHeight="false" outlineLevel="0" collapsed="false">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row>
    <row r="759" customFormat="false" ht="15.75" hidden="false" customHeight="false" outlineLevel="0" collapsed="false">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row>
    <row r="760" customFormat="false" ht="15.75" hidden="false" customHeight="false" outlineLevel="0" collapsed="false">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row>
    <row r="761" customFormat="false" ht="15.75" hidden="false" customHeight="false" outlineLevel="0" collapsed="false">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row>
    <row r="762" customFormat="false" ht="15.75" hidden="false" customHeight="false" outlineLevel="0" collapsed="false">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row>
    <row r="763" customFormat="false" ht="15.75" hidden="false" customHeight="false" outlineLevel="0" collapsed="false">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row>
    <row r="764" customFormat="false" ht="15.75" hidden="false" customHeight="false" outlineLevel="0" collapsed="false">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row>
    <row r="765" customFormat="false" ht="15.75" hidden="false" customHeight="false" outlineLevel="0" collapsed="false">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row>
    <row r="766" customFormat="false" ht="15.75" hidden="false" customHeight="false" outlineLevel="0" collapsed="false">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row>
    <row r="767" customFormat="false" ht="15.75" hidden="false" customHeight="false" outlineLevel="0" collapsed="false">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row>
    <row r="768" customFormat="false" ht="15.75" hidden="false" customHeight="false" outlineLevel="0" collapsed="false">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row>
    <row r="769" customFormat="false" ht="15.75" hidden="false" customHeight="false" outlineLevel="0" collapsed="false">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row>
    <row r="770" customFormat="false" ht="15.75" hidden="false" customHeight="false" outlineLevel="0" collapsed="false">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row>
    <row r="771" customFormat="false" ht="15.75" hidden="false" customHeight="false" outlineLevel="0" collapsed="false">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row>
    <row r="772" customFormat="false" ht="15.75" hidden="false" customHeight="false" outlineLevel="0" collapsed="false">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row>
    <row r="773" customFormat="false" ht="15.75" hidden="false" customHeight="false" outlineLevel="0" collapsed="false">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row>
    <row r="774" customFormat="false" ht="15.75" hidden="false" customHeight="false" outlineLevel="0" collapsed="false">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row>
    <row r="775" customFormat="false" ht="15.75" hidden="false" customHeight="false" outlineLevel="0" collapsed="false">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row>
    <row r="776" customFormat="false" ht="15.75" hidden="false" customHeight="false" outlineLevel="0" collapsed="false">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row>
    <row r="777" customFormat="false" ht="15.75" hidden="false" customHeight="false" outlineLevel="0" collapsed="false">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row>
    <row r="778" customFormat="false" ht="15.75" hidden="false" customHeight="false" outlineLevel="0" collapsed="false">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row>
    <row r="779" customFormat="false" ht="15.75" hidden="false" customHeight="false" outlineLevel="0" collapsed="false">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row>
    <row r="780" customFormat="false" ht="15.75" hidden="false" customHeight="false" outlineLevel="0" collapsed="false">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row>
    <row r="781" customFormat="false" ht="15.75" hidden="false" customHeight="false" outlineLevel="0" collapsed="false">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row>
    <row r="782" customFormat="false" ht="15.75" hidden="false" customHeight="false" outlineLevel="0" collapsed="false">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row>
    <row r="783" customFormat="false" ht="15.75" hidden="false" customHeight="false" outlineLevel="0" collapsed="false">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row>
    <row r="784" customFormat="false" ht="15.75" hidden="false" customHeight="false" outlineLevel="0" collapsed="false">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row>
    <row r="785" customFormat="false" ht="15.75" hidden="false" customHeight="false" outlineLevel="0" collapsed="false">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row>
    <row r="786" customFormat="false" ht="15.75" hidden="false" customHeight="false" outlineLevel="0" collapsed="false">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row>
    <row r="787" customFormat="false" ht="15.75" hidden="false" customHeight="false" outlineLevel="0" collapsed="false">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row>
    <row r="788" customFormat="false" ht="15.75" hidden="false" customHeight="false" outlineLevel="0" collapsed="false">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row>
    <row r="789" customFormat="false" ht="15.75" hidden="false" customHeight="false" outlineLevel="0" collapsed="false">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row>
    <row r="790" customFormat="false" ht="15.75" hidden="false" customHeight="false" outlineLevel="0" collapsed="false">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row>
    <row r="791" customFormat="false" ht="15.75" hidden="false" customHeight="false" outlineLevel="0" collapsed="false">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row>
    <row r="792" customFormat="false" ht="15.75" hidden="false" customHeight="false" outlineLevel="0" collapsed="false">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row>
    <row r="793" customFormat="false" ht="15.75" hidden="false" customHeight="false" outlineLevel="0" collapsed="false">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row>
    <row r="794" customFormat="false" ht="15.75" hidden="false" customHeight="false" outlineLevel="0" collapsed="false">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row>
    <row r="795" customFormat="false" ht="15.75" hidden="false" customHeight="false" outlineLevel="0" collapsed="false">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row>
    <row r="796" customFormat="false" ht="15.75" hidden="false" customHeight="false" outlineLevel="0" collapsed="false">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row>
    <row r="797" customFormat="false" ht="15.75" hidden="false" customHeight="false" outlineLevel="0" collapsed="false">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row>
    <row r="798" customFormat="false" ht="15.75" hidden="false" customHeight="false" outlineLevel="0" collapsed="false">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row>
    <row r="799" customFormat="false" ht="15.75" hidden="false" customHeight="false" outlineLevel="0" collapsed="false">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row>
    <row r="800" customFormat="false" ht="15.75" hidden="false" customHeight="false" outlineLevel="0" collapsed="false">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row>
    <row r="801" customFormat="false" ht="15.75" hidden="false" customHeight="false" outlineLevel="0" collapsed="false">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row>
    <row r="802" customFormat="false" ht="15.75" hidden="false" customHeight="false" outlineLevel="0" collapsed="false">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row>
    <row r="803" customFormat="false" ht="15.75" hidden="false" customHeight="false" outlineLevel="0" collapsed="false">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row>
    <row r="804" customFormat="false" ht="15.75" hidden="false" customHeight="false" outlineLevel="0" collapsed="false">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row>
    <row r="805" customFormat="false" ht="15.75" hidden="false" customHeight="false" outlineLevel="0" collapsed="false">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row>
    <row r="806" customFormat="false" ht="15.75" hidden="false" customHeight="false" outlineLevel="0" collapsed="false">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row>
    <row r="807" customFormat="false" ht="15.75" hidden="false" customHeight="false" outlineLevel="0" collapsed="false">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row>
    <row r="808" customFormat="false" ht="15.75" hidden="false" customHeight="false" outlineLevel="0" collapsed="false">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row>
    <row r="809" customFormat="false" ht="15.75" hidden="false" customHeight="false" outlineLevel="0" collapsed="false">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row>
    <row r="810" customFormat="false" ht="15.75" hidden="false" customHeight="false" outlineLevel="0" collapsed="false">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row>
    <row r="811" customFormat="false" ht="15.75" hidden="false" customHeight="false" outlineLevel="0" collapsed="false">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row>
    <row r="812" customFormat="false" ht="15.75" hidden="false" customHeight="false" outlineLevel="0" collapsed="false">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row>
    <row r="813" customFormat="false" ht="15.75" hidden="false" customHeight="false" outlineLevel="0" collapsed="false">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row>
    <row r="814" customFormat="false" ht="15.75" hidden="false" customHeight="false" outlineLevel="0" collapsed="false">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row>
    <row r="815" customFormat="false" ht="15.75" hidden="false" customHeight="false" outlineLevel="0" collapsed="false">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row>
    <row r="816" customFormat="false" ht="15.75" hidden="false" customHeight="false" outlineLevel="0" collapsed="false">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row>
    <row r="817" customFormat="false" ht="15.75" hidden="false" customHeight="false" outlineLevel="0" collapsed="false">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row>
    <row r="818" customFormat="false" ht="15.75" hidden="false" customHeight="false" outlineLevel="0" collapsed="false">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row>
    <row r="819" customFormat="false" ht="15.75" hidden="false" customHeight="false" outlineLevel="0" collapsed="false">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row>
    <row r="820" customFormat="false" ht="15.75" hidden="false" customHeight="false" outlineLevel="0" collapsed="false">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row>
    <row r="821" customFormat="false" ht="15.75" hidden="false" customHeight="false" outlineLevel="0" collapsed="false">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row>
    <row r="822" customFormat="false" ht="15.75" hidden="false" customHeight="false" outlineLevel="0" collapsed="false">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row>
    <row r="823" customFormat="false" ht="15.75" hidden="false" customHeight="false" outlineLevel="0" collapsed="false">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row>
    <row r="824" customFormat="false" ht="15.75" hidden="false" customHeight="false" outlineLevel="0" collapsed="false">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row>
    <row r="825" customFormat="false" ht="15.75" hidden="false" customHeight="false" outlineLevel="0" collapsed="false">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row>
    <row r="826" customFormat="false" ht="15.75" hidden="false" customHeight="false" outlineLevel="0" collapsed="false">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row>
    <row r="827" customFormat="false" ht="15.75" hidden="false" customHeight="false" outlineLevel="0" collapsed="false">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row>
    <row r="828" customFormat="false" ht="15.75" hidden="false" customHeight="false" outlineLevel="0" collapsed="false">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row>
    <row r="829" customFormat="false" ht="15.75" hidden="false" customHeight="false" outlineLevel="0" collapsed="false">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row>
    <row r="830" customFormat="false" ht="15.75" hidden="false" customHeight="false" outlineLevel="0" collapsed="false">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row>
    <row r="831" customFormat="false" ht="15.75" hidden="false" customHeight="false" outlineLevel="0" collapsed="false">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row>
    <row r="832" customFormat="false" ht="15.75" hidden="false" customHeight="false" outlineLevel="0" collapsed="false">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row>
    <row r="833" customFormat="false" ht="15.75" hidden="false" customHeight="false" outlineLevel="0" collapsed="false">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row>
    <row r="834" customFormat="false" ht="15.75" hidden="false" customHeight="false" outlineLevel="0" collapsed="false">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row>
    <row r="835" customFormat="false" ht="15.75" hidden="false" customHeight="false" outlineLevel="0" collapsed="false">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row>
    <row r="836" customFormat="false" ht="15.75" hidden="false" customHeight="false" outlineLevel="0" collapsed="false">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row>
    <row r="837" customFormat="false" ht="15.75" hidden="false" customHeight="false" outlineLevel="0" collapsed="false">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row>
    <row r="838" customFormat="false" ht="15.75" hidden="false" customHeight="false" outlineLevel="0" collapsed="false">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row>
    <row r="839" customFormat="false" ht="15.75" hidden="false" customHeight="false" outlineLevel="0" collapsed="false">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row>
    <row r="840" customFormat="false" ht="15.75" hidden="false" customHeight="false" outlineLevel="0" collapsed="false">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row>
    <row r="841" customFormat="false" ht="15.75" hidden="false" customHeight="false" outlineLevel="0" collapsed="false">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row>
    <row r="842" customFormat="false" ht="15.75" hidden="false" customHeight="false" outlineLevel="0" collapsed="false">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row>
    <row r="843" customFormat="false" ht="15.75" hidden="false" customHeight="false" outlineLevel="0" collapsed="false">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row>
    <row r="844" customFormat="false" ht="15.75" hidden="false" customHeight="false" outlineLevel="0" collapsed="false">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row>
    <row r="845" customFormat="false" ht="15.75" hidden="false" customHeight="false" outlineLevel="0" collapsed="false">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row>
    <row r="846" customFormat="false" ht="15.75" hidden="false" customHeight="false" outlineLevel="0" collapsed="false">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row>
    <row r="847" customFormat="false" ht="15.75" hidden="false" customHeight="false" outlineLevel="0" collapsed="false">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row>
    <row r="848" customFormat="false" ht="15.75" hidden="false" customHeight="false" outlineLevel="0" collapsed="false">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row>
    <row r="849" customFormat="false" ht="15.75" hidden="false" customHeight="false" outlineLevel="0" collapsed="false">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row>
    <row r="850" customFormat="false" ht="15.75" hidden="false" customHeight="false" outlineLevel="0" collapsed="false">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row>
    <row r="851" customFormat="false" ht="15.75" hidden="false" customHeight="false" outlineLevel="0" collapsed="false">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row>
    <row r="852" customFormat="false" ht="15.75" hidden="false" customHeight="false" outlineLevel="0" collapsed="false">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row>
    <row r="853" customFormat="false" ht="15.75" hidden="false" customHeight="false" outlineLevel="0" collapsed="false">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row>
    <row r="854" customFormat="false" ht="15.75" hidden="false" customHeight="false" outlineLevel="0" collapsed="false">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row>
    <row r="855" customFormat="false" ht="15.75" hidden="false" customHeight="false" outlineLevel="0" collapsed="false">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row>
    <row r="856" customFormat="false" ht="15.75" hidden="false" customHeight="false" outlineLevel="0" collapsed="false">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row>
    <row r="857" customFormat="false" ht="15.75" hidden="false" customHeight="false" outlineLevel="0" collapsed="false">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row>
    <row r="858" customFormat="false" ht="15.75" hidden="false" customHeight="false" outlineLevel="0" collapsed="false">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row>
    <row r="859" customFormat="false" ht="15.75" hidden="false" customHeight="false" outlineLevel="0" collapsed="false">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row>
    <row r="860" customFormat="false" ht="15.75" hidden="false" customHeight="false" outlineLevel="0" collapsed="false">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row>
    <row r="861" customFormat="false" ht="15.75" hidden="false" customHeight="false" outlineLevel="0" collapsed="false">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row>
    <row r="862" customFormat="false" ht="15.75" hidden="false" customHeight="false" outlineLevel="0" collapsed="false">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row>
    <row r="863" customFormat="false" ht="15.75" hidden="false" customHeight="false" outlineLevel="0" collapsed="false">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row>
    <row r="864" customFormat="false" ht="15.75" hidden="false" customHeight="false" outlineLevel="0" collapsed="false">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row>
    <row r="865" customFormat="false" ht="15.75" hidden="false" customHeight="false" outlineLevel="0" collapsed="false">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row>
    <row r="866" customFormat="false" ht="15.75" hidden="false" customHeight="false" outlineLevel="0" collapsed="false">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row>
    <row r="867" customFormat="false" ht="15.75" hidden="false" customHeight="false" outlineLevel="0" collapsed="false">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row>
    <row r="868" customFormat="false" ht="15.75" hidden="false" customHeight="false" outlineLevel="0" collapsed="false">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row>
    <row r="869" customFormat="false" ht="15.75" hidden="false" customHeight="false" outlineLevel="0" collapsed="false">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row>
    <row r="870" customFormat="false" ht="15.75" hidden="false" customHeight="false" outlineLevel="0" collapsed="false">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row>
    <row r="871" customFormat="false" ht="15.75" hidden="false" customHeight="false" outlineLevel="0" collapsed="false">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row>
    <row r="872" customFormat="false" ht="15.75" hidden="false" customHeight="false" outlineLevel="0" collapsed="false">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row>
    <row r="873" customFormat="false" ht="15.75" hidden="false" customHeight="false" outlineLevel="0" collapsed="false">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row>
    <row r="874" customFormat="false" ht="15.75" hidden="false" customHeight="false" outlineLevel="0" collapsed="false">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row>
    <row r="875" customFormat="false" ht="15.75" hidden="false" customHeight="false" outlineLevel="0" collapsed="false">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row>
    <row r="876" customFormat="false" ht="15.75" hidden="false" customHeight="false" outlineLevel="0" collapsed="false">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row>
    <row r="877" customFormat="false" ht="15.75" hidden="false" customHeight="false" outlineLevel="0" collapsed="false">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row>
    <row r="878" customFormat="false" ht="15.75" hidden="false" customHeight="false" outlineLevel="0" collapsed="false">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row>
    <row r="879" customFormat="false" ht="15.75" hidden="false" customHeight="false" outlineLevel="0" collapsed="false">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row>
    <row r="880" customFormat="false" ht="15.75" hidden="false" customHeight="false" outlineLevel="0" collapsed="false">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row>
    <row r="881" customFormat="false" ht="15.75" hidden="false" customHeight="false" outlineLevel="0" collapsed="false">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row>
    <row r="882" customFormat="false" ht="15.75" hidden="false" customHeight="false" outlineLevel="0" collapsed="false">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row>
    <row r="883" customFormat="false" ht="15.75" hidden="false" customHeight="false" outlineLevel="0" collapsed="false">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row>
    <row r="884" customFormat="false" ht="15.75" hidden="false" customHeight="false" outlineLevel="0" collapsed="false">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row>
    <row r="885" customFormat="false" ht="15.75" hidden="false" customHeight="false" outlineLevel="0" collapsed="false">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row>
    <row r="886" customFormat="false" ht="15.75" hidden="false" customHeight="false" outlineLevel="0" collapsed="false">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row>
    <row r="887" customFormat="false" ht="15.75" hidden="false" customHeight="false" outlineLevel="0" collapsed="false">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row>
    <row r="888" customFormat="false" ht="15.75" hidden="false" customHeight="false" outlineLevel="0" collapsed="false">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row>
    <row r="889" customFormat="false" ht="15.75" hidden="false" customHeight="false" outlineLevel="0" collapsed="false">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row>
    <row r="890" customFormat="false" ht="15.75" hidden="false" customHeight="false" outlineLevel="0" collapsed="false">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row>
    <row r="891" customFormat="false" ht="15.75" hidden="false" customHeight="false" outlineLevel="0" collapsed="false">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row>
    <row r="892" customFormat="false" ht="15.75" hidden="false" customHeight="false" outlineLevel="0" collapsed="false">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row>
    <row r="893" customFormat="false" ht="15.75" hidden="false" customHeight="false" outlineLevel="0" collapsed="false">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row>
    <row r="894" customFormat="false" ht="15.75" hidden="false" customHeight="false" outlineLevel="0" collapsed="false">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row>
    <row r="895" customFormat="false" ht="15.75" hidden="false" customHeight="false" outlineLevel="0" collapsed="false">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row>
    <row r="896" customFormat="false" ht="15.75" hidden="false" customHeight="false" outlineLevel="0" collapsed="false">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row>
    <row r="897" customFormat="false" ht="15.75" hidden="false" customHeight="false" outlineLevel="0" collapsed="false">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row>
    <row r="898" customFormat="false" ht="15.75" hidden="false" customHeight="false" outlineLevel="0" collapsed="false">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row>
    <row r="899" customFormat="false" ht="15.75" hidden="false" customHeight="false" outlineLevel="0" collapsed="false">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row>
    <row r="900" customFormat="false" ht="15.75" hidden="false" customHeight="false" outlineLevel="0" collapsed="false">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row>
    <row r="901" customFormat="false" ht="15.75" hidden="false" customHeight="false" outlineLevel="0" collapsed="false">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row>
    <row r="902" customFormat="false" ht="15.75" hidden="false" customHeight="false" outlineLevel="0" collapsed="false">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row>
    <row r="903" customFormat="false" ht="15.75" hidden="false" customHeight="false" outlineLevel="0" collapsed="false">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row>
    <row r="904" customFormat="false" ht="15.75" hidden="false" customHeight="false" outlineLevel="0" collapsed="false">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row>
    <row r="905" customFormat="false" ht="15.75" hidden="false" customHeight="false" outlineLevel="0" collapsed="false">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row>
    <row r="906" customFormat="false" ht="15.75" hidden="false" customHeight="false" outlineLevel="0" collapsed="false">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row>
    <row r="907" customFormat="false" ht="15.75" hidden="false" customHeight="false" outlineLevel="0" collapsed="false">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row>
    <row r="908" customFormat="false" ht="15.75" hidden="false" customHeight="false" outlineLevel="0" collapsed="false">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row>
    <row r="909" customFormat="false" ht="15.75" hidden="false" customHeight="false" outlineLevel="0" collapsed="false">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row>
    <row r="910" customFormat="false" ht="15.75" hidden="false" customHeight="false" outlineLevel="0" collapsed="false">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row>
    <row r="911" customFormat="false" ht="15.75" hidden="false" customHeight="false" outlineLevel="0" collapsed="false">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row>
    <row r="912" customFormat="false" ht="15.75" hidden="false" customHeight="false" outlineLevel="0" collapsed="false">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row>
    <row r="913" customFormat="false" ht="15.75" hidden="false" customHeight="false" outlineLevel="0" collapsed="false">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row>
    <row r="914" customFormat="false" ht="15.75" hidden="false" customHeight="false" outlineLevel="0" collapsed="false">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row>
    <row r="915" customFormat="false" ht="15.75" hidden="false" customHeight="false" outlineLevel="0" collapsed="false">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row>
    <row r="916" customFormat="false" ht="15.75" hidden="false" customHeight="false" outlineLevel="0" collapsed="false">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row>
    <row r="917" customFormat="false" ht="15.75" hidden="false" customHeight="false" outlineLevel="0" collapsed="false">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row>
    <row r="918" customFormat="false" ht="15.75" hidden="false" customHeight="false" outlineLevel="0" collapsed="false">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row>
    <row r="919" customFormat="false" ht="15.75" hidden="false" customHeight="false" outlineLevel="0" collapsed="false">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row>
    <row r="920" customFormat="false" ht="15.75" hidden="false" customHeight="false" outlineLevel="0" collapsed="false">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row>
    <row r="921" customFormat="false" ht="15.75" hidden="false" customHeight="false" outlineLevel="0" collapsed="false">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row>
    <row r="922" customFormat="false" ht="15.75" hidden="false" customHeight="false" outlineLevel="0" collapsed="false">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row>
    <row r="923" customFormat="false" ht="15.75" hidden="false" customHeight="false" outlineLevel="0" collapsed="false">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row>
    <row r="924" customFormat="false" ht="15.75" hidden="false" customHeight="false" outlineLevel="0" collapsed="false">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row>
    <row r="925" customFormat="false" ht="15.75" hidden="false" customHeight="false" outlineLevel="0" collapsed="false">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row>
    <row r="926" customFormat="false" ht="15.75" hidden="false" customHeight="false" outlineLevel="0" collapsed="false">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row>
    <row r="927" customFormat="false" ht="15.75" hidden="false" customHeight="false" outlineLevel="0" collapsed="false">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row>
    <row r="928" customFormat="false" ht="15.75" hidden="false" customHeight="false" outlineLevel="0" collapsed="false">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row>
    <row r="929" customFormat="false" ht="15.75" hidden="false" customHeight="false" outlineLevel="0" collapsed="false">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row>
    <row r="930" customFormat="false" ht="15.75" hidden="false" customHeight="false" outlineLevel="0" collapsed="false">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row>
    <row r="931" customFormat="false" ht="15.75" hidden="false" customHeight="false" outlineLevel="0" collapsed="false">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row>
    <row r="932" customFormat="false" ht="15.75" hidden="false" customHeight="false" outlineLevel="0" collapsed="false">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row>
    <row r="933" customFormat="false" ht="15.75" hidden="false" customHeight="false" outlineLevel="0" collapsed="false">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row>
    <row r="934" customFormat="false" ht="15.75" hidden="false" customHeight="false" outlineLevel="0" collapsed="false">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row>
    <row r="935" customFormat="false" ht="15.75" hidden="false" customHeight="false" outlineLevel="0" collapsed="false">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row>
    <row r="936" customFormat="false" ht="15.75" hidden="false" customHeight="false" outlineLevel="0" collapsed="false">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row>
    <row r="937" customFormat="false" ht="15.75" hidden="false" customHeight="false" outlineLevel="0" collapsed="false">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row>
    <row r="938" customFormat="false" ht="15.75" hidden="false" customHeight="false" outlineLevel="0" collapsed="false">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row>
    <row r="939" customFormat="false" ht="15.75" hidden="false" customHeight="false" outlineLevel="0" collapsed="false">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row>
    <row r="940" customFormat="false" ht="15.75" hidden="false" customHeight="false" outlineLevel="0" collapsed="false">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row>
    <row r="941" customFormat="false" ht="15.75" hidden="false" customHeight="false" outlineLevel="0" collapsed="false">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row>
    <row r="942" customFormat="false" ht="15.75" hidden="false" customHeight="false" outlineLevel="0" collapsed="false">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row>
    <row r="943" customFormat="false" ht="15.75" hidden="false" customHeight="false" outlineLevel="0" collapsed="false">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row>
    <row r="944" customFormat="false" ht="15.75" hidden="false" customHeight="false" outlineLevel="0" collapsed="false">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row>
    <row r="945" customFormat="false" ht="15.75" hidden="false" customHeight="false" outlineLevel="0" collapsed="false">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row>
    <row r="946" customFormat="false" ht="15.75" hidden="false" customHeight="false" outlineLevel="0" collapsed="false">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row>
    <row r="947" customFormat="false" ht="15.75" hidden="false" customHeight="false" outlineLevel="0" collapsed="false">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row>
    <row r="948" customFormat="false" ht="15.75" hidden="false" customHeight="false" outlineLevel="0" collapsed="false">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row>
    <row r="949" customFormat="false" ht="15.75" hidden="false" customHeight="false" outlineLevel="0" collapsed="false">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row>
    <row r="950" customFormat="false" ht="15.75" hidden="false" customHeight="false" outlineLevel="0" collapsed="false">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row>
    <row r="951" customFormat="false" ht="15.75" hidden="false" customHeight="false" outlineLevel="0" collapsed="false">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row>
    <row r="952" customFormat="false" ht="15.75" hidden="false" customHeight="false" outlineLevel="0" collapsed="false">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row>
    <row r="953" customFormat="false" ht="15.75" hidden="false" customHeight="false" outlineLevel="0" collapsed="false">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row>
    <row r="954" customFormat="false" ht="15.75" hidden="false" customHeight="false" outlineLevel="0" collapsed="false">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row>
    <row r="955" customFormat="false" ht="15.75" hidden="false" customHeight="false" outlineLevel="0" collapsed="false">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row>
    <row r="956" customFormat="false" ht="15.75" hidden="false" customHeight="false" outlineLevel="0" collapsed="false">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row>
    <row r="957" customFormat="false" ht="15.75" hidden="false" customHeight="false" outlineLevel="0" collapsed="false">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row>
    <row r="958" customFormat="false" ht="15.75" hidden="false" customHeight="false" outlineLevel="0" collapsed="false">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row>
    <row r="959" customFormat="false" ht="15.75" hidden="false" customHeight="false" outlineLevel="0" collapsed="false">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row>
    <row r="960" customFormat="false" ht="15.75" hidden="false" customHeight="false" outlineLevel="0" collapsed="false">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row>
    <row r="961" customFormat="false" ht="15.75" hidden="false" customHeight="false" outlineLevel="0" collapsed="false">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row>
    <row r="962" customFormat="false" ht="15.75" hidden="false" customHeight="false" outlineLevel="0" collapsed="false">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row>
    <row r="963" customFormat="false" ht="15.75" hidden="false" customHeight="false" outlineLevel="0" collapsed="false">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row>
    <row r="964" customFormat="false" ht="15.75" hidden="false" customHeight="false" outlineLevel="0" collapsed="false">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row>
    <row r="965" customFormat="false" ht="15.75" hidden="false" customHeight="false" outlineLevel="0" collapsed="false">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row>
    <row r="966" customFormat="false" ht="15.75" hidden="false" customHeight="false" outlineLevel="0" collapsed="false">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row>
    <row r="967" customFormat="false" ht="15.75" hidden="false" customHeight="false" outlineLevel="0" collapsed="false">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row>
    <row r="968" customFormat="false" ht="15.75" hidden="false" customHeight="false" outlineLevel="0" collapsed="false">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row>
    <row r="969" customFormat="false" ht="15.75" hidden="false" customHeight="false" outlineLevel="0" collapsed="false">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row>
    <row r="970" customFormat="false" ht="15.75" hidden="false" customHeight="false" outlineLevel="0" collapsed="false">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row>
    <row r="971" customFormat="false" ht="15.75" hidden="false" customHeight="false" outlineLevel="0" collapsed="false">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row>
    <row r="972" customFormat="false" ht="15.75" hidden="false" customHeight="false" outlineLevel="0" collapsed="false">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row>
    <row r="973" customFormat="false" ht="15.75" hidden="false" customHeight="false" outlineLevel="0" collapsed="false">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row>
    <row r="974" customFormat="false" ht="15.75" hidden="false" customHeight="false" outlineLevel="0" collapsed="false">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row>
    <row r="975" customFormat="false" ht="15.75" hidden="false" customHeight="false" outlineLevel="0" collapsed="false">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row>
    <row r="976" customFormat="false" ht="15.75" hidden="false" customHeight="false" outlineLevel="0" collapsed="false">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row>
    <row r="977" customFormat="false" ht="15.75" hidden="false" customHeight="false" outlineLevel="0" collapsed="false">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row>
    <row r="978" customFormat="false" ht="15.75" hidden="false" customHeight="false" outlineLevel="0" collapsed="false">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row>
    <row r="979" customFormat="false" ht="15.75" hidden="false" customHeight="false" outlineLevel="0" collapsed="false">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row>
    <row r="980" customFormat="false" ht="15.75" hidden="false" customHeight="false" outlineLevel="0" collapsed="false">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row>
    <row r="981" customFormat="false" ht="15.75" hidden="false" customHeight="false" outlineLevel="0" collapsed="false">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row>
    <row r="982" customFormat="false" ht="15.75" hidden="false" customHeight="false" outlineLevel="0" collapsed="false">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row>
    <row r="983" customFormat="false" ht="15.75" hidden="false" customHeight="false" outlineLevel="0" collapsed="false">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row>
    <row r="984" customFormat="false" ht="15.75" hidden="false" customHeight="false" outlineLevel="0" collapsed="false">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row>
    <row r="985" customFormat="false" ht="15.75" hidden="false" customHeight="false" outlineLevel="0" collapsed="false">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row>
    <row r="986" customFormat="false" ht="15.75" hidden="false" customHeight="false" outlineLevel="0" collapsed="false">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row>
    <row r="987" customFormat="false" ht="15.75" hidden="false" customHeight="false" outlineLevel="0" collapsed="false">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row>
    <row r="988" customFormat="false" ht="15.75" hidden="false" customHeight="false" outlineLevel="0" collapsed="false">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row>
    <row r="989" customFormat="false" ht="15.75" hidden="false" customHeight="false" outlineLevel="0" collapsed="false">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row>
    <row r="990" customFormat="false" ht="15.75" hidden="false" customHeight="false" outlineLevel="0" collapsed="false">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row>
    <row r="991" customFormat="false" ht="15.75" hidden="false" customHeight="false" outlineLevel="0" collapsed="false">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row>
    <row r="992" customFormat="false" ht="15.75" hidden="false" customHeight="false" outlineLevel="0" collapsed="false">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row>
    <row r="993" customFormat="false" ht="15.75" hidden="false" customHeight="false" outlineLevel="0" collapsed="false">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row>
    <row r="994" customFormat="false" ht="15.75" hidden="false" customHeight="false" outlineLevel="0" collapsed="false">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row>
    <row r="995" customFormat="false" ht="15.75" hidden="false" customHeight="false" outlineLevel="0" collapsed="false">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row>
    <row r="996" customFormat="false" ht="15.75" hidden="false" customHeight="false" outlineLevel="0" collapsed="false">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row>
    <row r="997" customFormat="false" ht="15.75" hidden="false" customHeight="false" outlineLevel="0" collapsed="false">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row>
    <row r="998" customFormat="false" ht="15.75" hidden="false" customHeight="false" outlineLevel="0" collapsed="false">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row>
    <row r="999" customFormat="false" ht="15.75" hidden="false" customHeight="false" outlineLevel="0" collapsed="false">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row>
    <row r="1000" customFormat="false" ht="15.75" hidden="false" customHeight="false" outlineLevel="0" collapsed="false">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row>
    <row r="1001" customFormat="false" ht="15.75" hidden="false" customHeight="false" outlineLevel="0" collapsed="false">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c r="AB1001" s="74"/>
      <c r="AC1001" s="74"/>
    </row>
    <row r="1002" customFormat="false" ht="15.75" hidden="false" customHeight="false" outlineLevel="0" collapsed="false">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c r="AA1002" s="74"/>
      <c r="AB1002" s="74"/>
      <c r="AC1002" s="74"/>
    </row>
    <row r="1003" customFormat="false" ht="15.75" hidden="false" customHeight="false" outlineLevel="0" collapsed="false">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c r="AA1003" s="74"/>
      <c r="AB1003" s="74"/>
      <c r="AC1003" s="74"/>
    </row>
  </sheetData>
  <mergeCells count="47">
    <mergeCell ref="G4:N4"/>
    <mergeCell ref="G5:N5"/>
    <mergeCell ref="G6:N6"/>
    <mergeCell ref="G7:N7"/>
    <mergeCell ref="G8:N8"/>
    <mergeCell ref="G9:N9"/>
    <mergeCell ref="G10:N10"/>
    <mergeCell ref="G11:N11"/>
    <mergeCell ref="B13:C13"/>
    <mergeCell ref="G13:H13"/>
    <mergeCell ref="B14:C17"/>
    <mergeCell ref="D14:E14"/>
    <mergeCell ref="G14:H14"/>
    <mergeCell ref="G15:H15"/>
    <mergeCell ref="G16:H16"/>
    <mergeCell ref="G17:H17"/>
    <mergeCell ref="B18:C21"/>
    <mergeCell ref="D18:E18"/>
    <mergeCell ref="G18:H18"/>
    <mergeCell ref="G19:H19"/>
    <mergeCell ref="G20:H20"/>
    <mergeCell ref="G21:H21"/>
    <mergeCell ref="B22:C25"/>
    <mergeCell ref="D22:E22"/>
    <mergeCell ref="G22:H22"/>
    <mergeCell ref="G23:H23"/>
    <mergeCell ref="G24:H24"/>
    <mergeCell ref="G25:H25"/>
    <mergeCell ref="B26:C29"/>
    <mergeCell ref="D26:E26"/>
    <mergeCell ref="G26:H26"/>
    <mergeCell ref="G27:H27"/>
    <mergeCell ref="G28:H28"/>
    <mergeCell ref="G29:H29"/>
    <mergeCell ref="B30:C33"/>
    <mergeCell ref="D30:E30"/>
    <mergeCell ref="G30:H30"/>
    <mergeCell ref="G31:H31"/>
    <mergeCell ref="G32:H32"/>
    <mergeCell ref="G33:H33"/>
    <mergeCell ref="A34:A37"/>
    <mergeCell ref="B34:C37"/>
    <mergeCell ref="D34:E34"/>
    <mergeCell ref="G34:H34"/>
    <mergeCell ref="G35:H35"/>
    <mergeCell ref="G36:H36"/>
    <mergeCell ref="G37:H37"/>
  </mergeCells>
  <dataValidations count="7">
    <dataValidation allowBlank="true" errorStyle="stop" operator="between" showDropDown="false" showErrorMessage="true" showInputMessage="false" sqref="B18" type="list">
      <formula1>'Zoid Abilities'!A1:A185</formula1>
      <formula2>0</formula2>
    </dataValidation>
    <dataValidation allowBlank="true" errorStyle="stop" operator="between" showDropDown="false" showErrorMessage="true" showInputMessage="false" sqref="B26" type="list">
      <formula1>'Zoid Abilities'!A2:A185</formula1>
      <formula2>0</formula2>
    </dataValidation>
    <dataValidation allowBlank="true" errorStyle="stop" operator="between" showDropDown="false" showErrorMessage="true" showInputMessage="false" sqref="B34" type="list">
      <formula1>'Zoid Abilities'!A2:A185</formula1>
      <formula2>0</formula2>
    </dataValidation>
    <dataValidation allowBlank="true" errorStyle="stop" operator="between" showDropDown="false" showErrorMessage="true" showInputMessage="false" sqref="B41:B47" type="list">
      <formula1>"Phalanx Fire,Scrappy,Mobile,Overtuned,Pit Stop,Deadshot,Demolitionist,- - - - - -"</formula1>
      <formula2>0</formula2>
    </dataValidation>
    <dataValidation allowBlank="true" errorStyle="stop" operator="between" showDropDown="false" showErrorMessage="true" showInputMessage="false" sqref="B22" type="list">
      <formula1>'Zoid Abilities'!A2:A185</formula1>
      <formula2>0</formula2>
    </dataValidation>
    <dataValidation allowBlank="true" errorStyle="stop" operator="between" showDropDown="false" showErrorMessage="true" showInputMessage="false" sqref="B30" type="list">
      <formula1>'Zoid Abilities'!A2:A185</formula1>
      <formula2>0</formula2>
    </dataValidation>
    <dataValidation allowBlank="true" errorStyle="stop" operator="between" showDropDown="false" showErrorMessage="true" showInputMessage="false" sqref="B14" type="list">
      <formula1>'Zoid Abilities'!A2:A185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cols>
    <col collapsed="false" customWidth="true" hidden="false" outlineLevel="0" max="5" min="5" style="0" width="15.13"/>
    <col collapsed="false" customWidth="true" hidden="false" outlineLevel="0" max="6" min="6" style="0" width="18.25"/>
    <col collapsed="false" customWidth="true" hidden="false" outlineLevel="0" max="7" min="7" style="0" width="17"/>
    <col collapsed="false" customWidth="true" hidden="false" outlineLevel="0" max="8" min="8" style="0" width="18.13"/>
  </cols>
  <sheetData>
    <row r="1" customFormat="false" ht="15.75" hidden="false" customHeight="false" outlineLevel="0" collapsed="false">
      <c r="A1" s="6"/>
      <c r="B1" s="6"/>
      <c r="C1" s="6"/>
      <c r="D1" s="6" t="s">
        <v>4</v>
      </c>
      <c r="E1" s="6" t="s">
        <v>5</v>
      </c>
      <c r="F1" s="6" t="s">
        <v>77</v>
      </c>
      <c r="G1" s="6" t="s">
        <v>78</v>
      </c>
      <c r="H1" s="6" t="s">
        <v>79</v>
      </c>
      <c r="I1" s="6" t="s">
        <v>80</v>
      </c>
      <c r="J1" s="6" t="s">
        <v>81</v>
      </c>
      <c r="K1" s="6" t="s">
        <v>82</v>
      </c>
      <c r="L1" s="6" t="s">
        <v>83</v>
      </c>
    </row>
    <row r="2" customFormat="false" ht="15.75" hidden="false" customHeight="false" outlineLevel="0" collapsed="false">
      <c r="A2" s="6" t="s">
        <v>84</v>
      </c>
      <c r="B2" s="6" t="s">
        <v>85</v>
      </c>
      <c r="C2" s="6" t="s">
        <v>86</v>
      </c>
      <c r="D2" s="6" t="s">
        <v>87</v>
      </c>
    </row>
    <row r="3" customFormat="false" ht="15.75" hidden="false" customHeight="false" outlineLevel="0" collapsed="false">
      <c r="A3" s="6" t="s">
        <v>88</v>
      </c>
      <c r="B3" s="6" t="s">
        <v>89</v>
      </c>
      <c r="D3" s="82" t="e">
        <f aca="false">ifs(Zoid!C4 = E1, E3, Zoid!C4 = F1, F3, Zoid!C4 = G1, G3, Zoid!C4 = H1, H3, Zoid!C4 = I1, I3, Zoid!C4 = J1, J3, Zoid!C4 = K1, K3, Zoid!C4 = L1, L3)</f>
        <v>#NAME?</v>
      </c>
    </row>
    <row r="4" customFormat="false" ht="15.75" hidden="false" customHeight="false" outlineLevel="0" collapsed="false">
      <c r="A4" s="6" t="s">
        <v>90</v>
      </c>
      <c r="B4" s="6" t="s">
        <v>91</v>
      </c>
      <c r="D4" s="82" t="e">
        <f aca="false">ifs(Zoid!C4 = E1, E4, Zoid!C4 = F1, F4, Zoid!C4 = G1, G4, Zoid!C4 = H1, H4, Zoid!C4 = I1, I4, Zoid!C4 = J1, J4, Zoid!C4 = K1, K4, Zoid!C4 = L1, L4)</f>
        <v>#NAME?</v>
      </c>
    </row>
    <row r="5" customFormat="false" ht="15.75" hidden="false" customHeight="false" outlineLevel="0" collapsed="false">
      <c r="A5" s="6" t="s">
        <v>92</v>
      </c>
      <c r="B5" s="6" t="s">
        <v>93</v>
      </c>
      <c r="D5" s="82" t="e">
        <f aca="false">ifs(Zoid!C4 = E1, E5, Zoid!C4 = F1, F5, Zoid!C4 = G1, G5, Zoid!C4 = H1, H5, Zoid!C4 = I1, I5, Zoid!C4 = J1, J5, Zoid!C4 = K1, K5, Zoid!C4 = L1, L5)</f>
        <v>#NAME?</v>
      </c>
    </row>
    <row r="6" customFormat="false" ht="15.75" hidden="false" customHeight="false" outlineLevel="0" collapsed="false">
      <c r="A6" s="6" t="s">
        <v>94</v>
      </c>
      <c r="B6" s="6" t="s">
        <v>95</v>
      </c>
      <c r="D6" s="82" t="e">
        <f aca="false">ifs(Zoid!C4 = E1, E6, Zoid!C4 = F1, F6, Zoid!C4 = G1, G6, Zoid!C4 = H1, H6, Zoid!C4 = I1, I6, Zoid!C4 = J1, J6, Zoid!C4 = K1, K6, Zoid!C4 = L1, L6)</f>
        <v>#NAME?</v>
      </c>
    </row>
    <row r="8" customFormat="false" ht="15.75" hidden="false" customHeight="false" outlineLevel="0" collapsed="false">
      <c r="A8" s="6" t="s">
        <v>96</v>
      </c>
    </row>
    <row r="10" customFormat="false" ht="15.75" hidden="false" customHeight="false" outlineLevel="0" collapsed="false">
      <c r="A10" s="6" t="s">
        <v>97</v>
      </c>
      <c r="B10" s="6" t="s">
        <v>98</v>
      </c>
      <c r="C10" s="6" t="s">
        <v>99</v>
      </c>
      <c r="D10" s="6" t="s">
        <v>87</v>
      </c>
      <c r="E10" s="6" t="s">
        <v>100</v>
      </c>
      <c r="F10" s="6" t="s">
        <v>101</v>
      </c>
    </row>
    <row r="11" customFormat="false" ht="15.75" hidden="false" customHeight="false" outlineLevel="0" collapsed="false">
      <c r="A11" s="6"/>
      <c r="B11" s="6"/>
      <c r="E11" s="6" t="str">
        <f aca="false">VLOOKUP(E1,Zoid_DB[],13,FALSE())</f>
        <v>High Frequency Wave Claw:</v>
      </c>
      <c r="F11" s="6" t="str">
        <f aca="false">VLOOKUP(F1,Zoid_DB[],13,FALSE())</f>
        <v>Buster Claw:</v>
      </c>
      <c r="G11" s="6" t="str">
        <f aca="false">VLOOKUP(G1,Zoid_DB[],13,FALSE())</f>
        <v>Shock Cannon:</v>
      </c>
      <c r="H11" s="6" t="e">
        <f aca="false">VLOOKUP(H1,Zoid_DB[],13,FALSE())</f>
        <v>#N/A</v>
      </c>
      <c r="I11" s="6" t="e">
        <f aca="false">VLOOKUP(I1,Zoid_DB[],13,FALSE())</f>
        <v>#N/A</v>
      </c>
      <c r="J11" s="6" t="e">
        <f aca="false">VLOOKUP(J1,Zoid_DB[],13,FALSE())</f>
        <v>#N/A</v>
      </c>
      <c r="K11" s="6" t="e">
        <f aca="false">VLOOKUP(K1,Zoid_DB[],13,FALSE())</f>
        <v>#N/A</v>
      </c>
      <c r="L11" s="6" t="e">
        <f aca="false">VLOOKUP(L1,Zoid_DB[],13,FALSE())</f>
        <v>#N/A</v>
      </c>
    </row>
    <row r="12" customFormat="false" ht="15.75" hidden="false" customHeight="false" outlineLevel="0" collapsed="false">
      <c r="A12" s="6" t="s">
        <v>102</v>
      </c>
      <c r="B12" s="6" t="s">
        <v>103</v>
      </c>
      <c r="D12" s="82" t="n">
        <f aca="false">ifs(Zoid!C4 = E1, E12, Zoid!C4 = F1, F12, Zoid!C4 = G1, G12, Zoid!C4 = H1, H12, Zoid!C4 = I1, I12, Zoid!C4 = J1, J12, Zoid!C4 = K1, K12, Zoid!C4 = L1, L12)</f>
        <v>20</v>
      </c>
      <c r="E12" s="6" t="n">
        <v>20</v>
      </c>
    </row>
    <row r="13" customFormat="false" ht="15.75" hidden="false" customHeight="false" outlineLevel="0" collapsed="false">
      <c r="A13" s="6" t="s">
        <v>104</v>
      </c>
      <c r="B13" s="6" t="s">
        <v>91</v>
      </c>
      <c r="D13" s="82" t="e">
        <f aca="false">ifs(Zoid!C4 = E1, E13, Zoid!C4 = F1, F13, Zoid!C4 = G1, G13, Zoid!C4 = H1, H13, Zoid!C4 = I1, I13, Zoid!C4 = J1, J13, Zoid!C4 = K1, K13, Zoid!C4 = L1, L13)</f>
        <v>#NAME?</v>
      </c>
    </row>
    <row r="14" customFormat="false" ht="15.75" hidden="false" customHeight="false" outlineLevel="0" collapsed="false">
      <c r="E14" s="6" t="str">
        <f aca="false">VLOOKUP(E1,Zoid_DB[],19,FALSE())</f>
        <v>High Frequency Wave Blade:</v>
      </c>
      <c r="F14" s="6" t="str">
        <f aca="false">VLOOKUP(F1,Zoid_DB[],19,FALSE())</f>
        <v>Diffuse Particle Cannon:</v>
      </c>
      <c r="G14" s="6" t="str">
        <f aca="false">VLOOKUP(G1,Zoid_DB[],19,FALSE())</f>
        <v>Ion Boosters:</v>
      </c>
      <c r="H14" s="6" t="e">
        <f aca="false">VLOOKUP(H1,Zoid_DB[],19,FALSE())</f>
        <v>#N/A</v>
      </c>
      <c r="I14" s="6" t="e">
        <f aca="false">VLOOKUP(I1,Zoid_DB[],19,FALSE())</f>
        <v>#N/A</v>
      </c>
      <c r="J14" s="6" t="e">
        <f aca="false">VLOOKUP(J1,Zoid_DB[],19,FALSE())</f>
        <v>#N/A</v>
      </c>
      <c r="K14" s="6" t="e">
        <f aca="false">VLOOKUP(K1,Zoid_DB[],19,FALSE())</f>
        <v>#N/A</v>
      </c>
      <c r="L14" s="6" t="e">
        <f aca="false">VLOOKUP(L1,Zoid_DB[],19,FALSE())</f>
        <v>#N/A</v>
      </c>
    </row>
    <row r="15" customFormat="false" ht="15.75" hidden="false" customHeight="false" outlineLevel="0" collapsed="false">
      <c r="A15" s="6" t="s">
        <v>105</v>
      </c>
      <c r="B15" s="6" t="s">
        <v>103</v>
      </c>
      <c r="D15" s="82" t="e">
        <f aca="false">ifs(Zoid!C4 = E1, E15, Zoid!C4 = F1, F15, Zoid!C4 = G1, G15, Zoid!C4 = H1, H15, Zoid!C4 = I1, I15, Zoid!C4 = J1, J15, Zoid!C4 = K1, K15, Zoid!C4 = L1, L15)</f>
        <v>#NAME?</v>
      </c>
    </row>
    <row r="16" customFormat="false" ht="15.75" hidden="false" customHeight="false" outlineLevel="0" collapsed="false">
      <c r="A16" s="6" t="s">
        <v>106</v>
      </c>
      <c r="B16" s="6" t="s">
        <v>91</v>
      </c>
      <c r="D16" s="82" t="e">
        <f aca="false">ifs(Zoid!C4 = E1, E16, Zoid!C4 = F1, F16, Zoid!C4 = G1, G16, Zoid!C4 = H1, H16, Zoid!C4 = I1, I16, Zoid!C4 = J1, J16, Zoid!C4 = K1, K16, Zoid!C4 = L1, L16)</f>
        <v>#NAME?</v>
      </c>
    </row>
    <row r="17" customFormat="false" ht="15.75" hidden="false" customHeight="false" outlineLevel="0" collapsed="false">
      <c r="E17" s="6" t="str">
        <f aca="false">VLOOKUP(E1,Zoid_DB[],30,FALSE())</f>
        <v>Smoke Unit:</v>
      </c>
      <c r="F17" s="6" t="str">
        <f aca="false">VLOOKUP(F1,Zoid_DB[],30,FALSE())</f>
        <v>Energy Shield:</v>
      </c>
      <c r="G17" s="6" t="str">
        <f aca="false">VLOOKUP(G1,Zoid_DB[],30,FALSE())</f>
        <v>Strike Laster Claw:</v>
      </c>
      <c r="H17" s="6" t="e">
        <f aca="false">VLOOKUP(H1,Zoid_DB[],30,FALSE())</f>
        <v>#N/A</v>
      </c>
      <c r="I17" s="6" t="e">
        <f aca="false">VLOOKUP(I1,Zoid_DB[],30,FALSE())</f>
        <v>#N/A</v>
      </c>
      <c r="J17" s="6" t="e">
        <f aca="false">VLOOKUP(J1,Zoid_DB[],30,FALSE())</f>
        <v>#N/A</v>
      </c>
      <c r="K17" s="6" t="e">
        <f aca="false">VLOOKUP(K1,Zoid_DB[],30,FALSE())</f>
        <v>#N/A</v>
      </c>
      <c r="L17" s="6" t="e">
        <f aca="false">VLOOKUP(L1,Zoid_DB[],30,FALSE())</f>
        <v>#N/A</v>
      </c>
    </row>
    <row r="18" customFormat="false" ht="15.75" hidden="false" customHeight="false" outlineLevel="0" collapsed="false">
      <c r="A18" s="6" t="s">
        <v>107</v>
      </c>
      <c r="B18" s="6" t="s">
        <v>103</v>
      </c>
      <c r="D18" s="82" t="e">
        <f aca="false">ifs(Zoid!C4 = E1, E18, Zoid!C4 = F1, F18, Zoid!C4 = G1, G18, Zoid!C4 = H1, H18, Zoid!C4 = I1, I18, Zoid!C4 = J1, J18, Zoid!C4 = K1, K18, Zoid!C4 = L1, L18)</f>
        <v>#NAME?</v>
      </c>
    </row>
    <row r="19" customFormat="false" ht="15.75" hidden="false" customHeight="false" outlineLevel="0" collapsed="false">
      <c r="A19" s="6" t="s">
        <v>108</v>
      </c>
      <c r="B19" s="6" t="s">
        <v>91</v>
      </c>
      <c r="D19" s="82" t="e">
        <f aca="false">ifs(Zoid!C4 = E1, E19, Zoid!C4 = F1, F19, Zoid!C4 = G1, G19, Zoid!C4 = H1, H19, Zoid!C4 = I1, I19, Zoid!C4 = J1, J19, Zoid!C4 = K1, K19, Zoid!C4 = L1, L19)</f>
        <v>#NAME?</v>
      </c>
    </row>
    <row r="20" customFormat="false" ht="15.75" hidden="false" customHeight="false" outlineLevel="0" collapsed="false">
      <c r="E20" s="6" t="str">
        <f aca="false">VLOOKUP(E1,Zoid_DB[],41,FALSE())</f>
        <v>High Frequency Wave Fang:</v>
      </c>
      <c r="F20" s="6" t="str">
        <f aca="false">VLOOKUP(F1,Zoid_DB[],41,FALSE())</f>
        <v>Strike Laser Claw:</v>
      </c>
      <c r="G20" s="6" t="n">
        <f aca="false">VLOOKUP(G1,Zoid_DB[],41,FALSE())</f>
        <v>0</v>
      </c>
      <c r="H20" s="6" t="e">
        <f aca="false">VLOOKUP(H1,Zoid_DB[],41,FALSE())</f>
        <v>#N/A</v>
      </c>
      <c r="I20" s="6" t="e">
        <f aca="false">VLOOKUP(I1,Zoid_DB[],41,FALSE())</f>
        <v>#N/A</v>
      </c>
      <c r="J20" s="6" t="e">
        <f aca="false">VLOOKUP(J1,Zoid_DB[],41,FALSE())</f>
        <v>#N/A</v>
      </c>
      <c r="K20" s="6" t="e">
        <f aca="false">VLOOKUP(K1,Zoid_DB[],41,FALSE())</f>
        <v>#N/A</v>
      </c>
      <c r="L20" s="6" t="e">
        <f aca="false">VLOOKUP(L1,Zoid_DB[],41,FALSE())</f>
        <v>#N/A</v>
      </c>
    </row>
    <row r="21" customFormat="false" ht="15.75" hidden="false" customHeight="false" outlineLevel="0" collapsed="false">
      <c r="A21" s="6" t="s">
        <v>109</v>
      </c>
      <c r="B21" s="6" t="s">
        <v>103</v>
      </c>
      <c r="D21" s="82" t="e">
        <f aca="false">ifs(Zoid!C4 = E1, E21, Zoid!C4 = F1, F21, Zoid!C4 = G1, G21, Zoid!C4 = H1, H21, Zoid!C4 = I1, I21, Zoid!C4 = J1, J21, Zoid!C4 = K1, K21, Zoid!C4 = L1, L21)</f>
        <v>#NAME?</v>
      </c>
    </row>
    <row r="22" customFormat="false" ht="15.75" hidden="false" customHeight="false" outlineLevel="0" collapsed="false">
      <c r="A22" s="6" t="s">
        <v>110</v>
      </c>
      <c r="B22" s="6" t="s">
        <v>91</v>
      </c>
      <c r="D22" s="82" t="e">
        <f aca="false">ifs(Zoid!C4 = E1, E22, Zoid!C4 = F1, F22, Zoid!C4 = G1, G22, Zoid!C4 = H1, H22, Zoid!C4 = I1, I22, Zoid!C4 = J1, J22, Zoid!C4 = K1, K22, Zoid!C4 = L1, L22)</f>
        <v>#NAME?</v>
      </c>
    </row>
    <row r="24" customFormat="false" ht="15.75" hidden="false" customHeight="false" outlineLevel="0" collapsed="false">
      <c r="A24" s="6" t="s">
        <v>111</v>
      </c>
    </row>
    <row r="26" customFormat="false" ht="15.75" hidden="false" customHeight="false" outlineLevel="0" collapsed="false">
      <c r="A26" s="6" t="s">
        <v>112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sheetData>
    <row r="1" customFormat="false" ht="15.75" hidden="false" customHeight="false" outlineLevel="0" collapsed="false">
      <c r="A1" s="6" t="s">
        <v>113</v>
      </c>
      <c r="B1" s="82" t="str">
        <f aca="false">Zoid!C11</f>
        <v>FIGHTER</v>
      </c>
      <c r="D1" s="6" t="s">
        <v>114</v>
      </c>
      <c r="E1" s="6" t="s">
        <v>115</v>
      </c>
      <c r="F1" s="6" t="s">
        <v>116</v>
      </c>
      <c r="G1" s="6" t="s">
        <v>117</v>
      </c>
    </row>
    <row r="2" customFormat="false" ht="15.75" hidden="false" customHeight="false" outlineLevel="0" collapsed="false">
      <c r="A2" s="6" t="s">
        <v>118</v>
      </c>
      <c r="B2" s="6" t="e">
        <f aca="false">Zoid!C9+Zoid!C10</f>
        <v>#NAME?</v>
      </c>
    </row>
    <row r="3" customFormat="false" ht="15.75" hidden="false" customHeight="false" outlineLevel="0" collapsed="false">
      <c r="A3" s="83" t="s">
        <v>119</v>
      </c>
      <c r="B3" s="84" t="e">
        <f aca="false">IF(B$1="TANK",D3,IF(B$1="FIGHTER",E3,IF(B$1="SCOUT",F3,IF(B$1="ALMIGHTY",G3,"Titties"))))</f>
        <v>#NAME?</v>
      </c>
      <c r="C3" s="85" t="n">
        <f aca="false">IFERROR(__xludf.dummyfunction("TO_PERCENT(
  IFS( 
    ISNUMBER(SEARCH(Zoid!C6, VLOOKUP(Pilot!B14, Skills, 4, FALSE))), 'Dashboard (DO NOT TOUCH)'!B3 + VLOOKUP(Pilot!B14, Skills, 5, FALSE), 
    ISNUMBER(SEARCH(Zoid!C6, VLOOKUP(Pilot!B18, Skills, 4, FALSE))), 'Dashboard (DO NOT TOUCH)'"&amp;"!B3 + VLOOKUP(Pilot!B18, Skills, 5, FALSE), 
    ISNUMBER(SEARCH(Zoid!C6, VLOOKUP(Pilot!B22, Skills, 4, FALSE))), 'Dashboard (DO NOT TOUCH)'!B3 + VLOOKUP(Pilot!B22, Skills, 5, FALSE), 
    ISNUMBER(SEARCH(Zoid!C6, VLOOKUP(Pilot!B26, Skills, 4, FALSE))), '"&amp;"Dashboard (DO NOT TOUCH)'!B3 + VLOOKUP(Pilot!B26, Skills, 5, FALSE), 
    ISNUMBER(SEARCH(Zoid!C6, VLOOKUP(Pilot!B30, Skills, 4, FALSE))), 'Dashboard (DO NOT TOUCH)'!B3 + VLOOKUP(Pilot!B30, Skills, 5, FALSE), 
    ISNUMBER(SEARCH(Zoid!C6, VLOOKUP(Pilot!B3"&amp;"4, Skills, 4, FALSE))), 'Dashboard (DO NOT TOUCH)'!B3 + VLOOKUP(Pilot!B34, Skills, 5, FALSE), 
    TRUE, 'Dashboard (DO NOT TOUCH)'!B3 
  ) + B23
)
"),0.6)</f>
        <v>0.6</v>
      </c>
      <c r="D3" s="84" t="e">
        <f aca="false" t="array" ref="D3:D3">INDEX(TANK[], MATCH('Dashboard (DO NOT TOUCH)'!B2, INDEX(TANK[],,1), 0), MATCH("Health", TANK[#Headers], 0))</f>
        <v>#NAME?</v>
      </c>
      <c r="E3" s="84" t="e">
        <f aca="false" t="array" ref="E3:E3">INDEX(FIGHTER[], MATCH('Dashboard (DO NOT TOUCH)'!B2, INDEX(FIGHTER[],,1), 0), MATCH("Health", FIGHTER[#Headers], 0))</f>
        <v>#NAME?</v>
      </c>
      <c r="F3" s="84" t="e">
        <f aca="false" t="array" ref="F3:F3">INDEX(SCOUT[], MATCH('Dashboard (DO NOT TOUCH)'!B2, INDEX(SCOUT[],,1), 0), MATCH("Health", SCOUT[#Headers], 0))</f>
        <v>#NAME?</v>
      </c>
      <c r="G3" s="84" t="e">
        <f aca="false" t="array" ref="G3:G3">INDEX(ALMIGHTY[], MATCH('Dashboard (DO NOT TOUCH)'!B2, INDEX(ALMIGHTY[],,1), 0), MATCH("Health", ALMIGHTY[#Headers], 0))</f>
        <v>#NAME?</v>
      </c>
    </row>
    <row r="4" customFormat="false" ht="15.75" hidden="false" customHeight="false" outlineLevel="0" collapsed="false">
      <c r="A4" s="83" t="s">
        <v>120</v>
      </c>
      <c r="B4" s="84" t="e">
        <f aca="false">IF(B$1="TANK",D4,IF(B$1="FIGHTER",E4,IF(B$1="SCOUT",F4,IF(B$1="ALMIGHTY",G4,"Titties"))))</f>
        <v>#NAME?</v>
      </c>
      <c r="C4" s="85" t="n">
        <f aca="false">IFERROR(__xludf.dummyfunction("To_Percent(IFS(
    ISNUMBER(SEARCH(Zoid!C6, VLOOKUP(Pilot!B14, Skills, 4, FALSE))), 'Dashboard (DO NOT TOUCH)'!B4 + VLOOKUP(Pilot!B14, Skills, 5, FALSE) + VLOOKUP(Pilot!B14, Skills, 6, FALSE)  + VLOOKUP(Pilot!B18, Skills, 6, FALSE) + VLOOKUP(Pilot!B22, S"&amp;"kills, 6, FALSE) + VLOOKUP(Pilot!B26, Skills, 6, FALSE) + VLOOKUP(Pilot!B30, Skills, 6, FALSE) + VLOOKUP(Pilot!B34, Skills, 6, FALSE),
    ISNUMBER(SEARCH(Zoid!C6, VLOOKUP(Pilot!B18 , Skills, 4, FALSE))), 'Dashboard (DO NOT TOUCH)'!B4 + VLOOKUP(Pilot!B18,"&amp;" Skills, 5, FALSE) + VLOOKUP(Pilot!B14, Skills, 6, FALSE)  + VLOOKUP(Pilot!B18, Skills, 6, FALSE) + VLOOKUP(Pilot!B22, Skills, 6, FALSE) + VLOOKUP(Pilot!B26, Skills, 6, FALSE) + VLOOKUP(Pilot!B30, Skills, 6, FALSE) + VLOOKUP(Pilot!B34, Skills, 6, FALSE),
"&amp;"    ISNUMBER(SEARCH(Zoid!C6, VLOOKUP(Pilot!B22, Skills, 4, FALSE))), 'Dashboard (DO NOT TOUCH)'!B4+ VLOOKUP(Pilot!B22, Skills, 5, FALSE) + VLOOKUP(Pilot!B14, Skills, 6, FALSE)  + VLOOKUP(Pilot!B18, Skills, 6, FALSE) + VLOOKUP(Pilot!B22, Skills, 6, FALSE) "&amp;"+ VLOOKUP(Pilot!B26, Skills, 6, FALSE) + VLOOKUP(Pilot!B30, Skills, 6, FALSE) + VLOOKUP(Pilot!B34, Skills, 6, FALSE),
    ISNUMBER(SEARCH(Zoid!C6, VLOOKUP(Pilot!B26, Skills, 4, FALSE))), 'Dashboard (DO NOT TOUCH)'!B4 + VLOOKUP(Pilot!B26, Skills, 5, FALSE)"&amp;" + VLOOKUP(Pilot!B14, Skills, 6, FALSE)  + VLOOKUP(Pilot!B18, Skills, 6, FALSE) + VLOOKUP(Pilot!B22, Skills, 6, FALSE) + VLOOKUP(Pilot!B26, Skills, 6, FALSE) + VLOOKUP(Pilot!B30, Skills, 6, FALSE) + VLOOKUP(Pilot!B34, Skills, 6, FALSE),
    ISNUMBER(SEARC"&amp;"H(Zoid!C6, VLOOKUP(Pilot!B30, Skills, 4, FALSE))), 'Dashboard (DO NOT TOUCH)'!B4+ VLOOKUP(Pilot!B30, Skills, 5, FALSE) + VLOOKUP(Pilot!B14, Skills, 6, FALSE)  + VLOOKUP(Pilot!B18, Skills, 6, FALSE) + VLOOKUP(Pilot!B22, Skills, 6, FALSE) + VLOOKUP(Pilot!B2"&amp;"6, Skills, 6, FALSE) + VLOOKUP(Pilot!B30, Skills, 6, FALSE) + VLOOKUP(Pilot!B34, Skills, 6, FALSE),
    ISNUMBER(SEARCH(Zoid!C6, VLOOKUP(Pilot!B34, Skills, 4, FALSE))), 'Dashboard (DO NOT TOUCH)'!B4+ VLOOKUP(Pilot!B34, Skills, 5, FALSE) + VLOOKUP(Pilot!B1"&amp;"4, Skills, 6, FALSE)  + VLOOKUP(Pilot!B18, Skills, 6, FALSE) + VLOOKUP(Pilot!B22, Skills, 6, FALSE) + VLOOKUP(Pilot!B26, Skills, 6, FALSE) + VLOOKUP(Pilot!B30, Skills, 6, FALSE) + VLOOKUP(Pilot!B34, Skills, 6, FALSE),
    TRUE, 'Dashboard (DO NOT TOUCH)'!"&amp;"B4
)+C23)"),0.15)</f>
        <v>0.15</v>
      </c>
      <c r="D4" s="84" t="e">
        <f aca="false" t="array" ref="D4:D4">INDEX(TANK[], MATCH('Dashboard (DO NOT TOUCH)'!B2, INDEX(TANK[],,1), 0), MATCH("Armor", TANK[#Headers], 0))</f>
        <v>#NAME?</v>
      </c>
      <c r="E4" s="84" t="e">
        <f aca="false" t="array" ref="E4:E4">INDEX(FIGHTER[], MATCH('Dashboard (DO NOT TOUCH)'!B2, INDEX(FIGHTER[],,1), 0), MATCH("Armor", FIGHTER[#Headers], 0))</f>
        <v>#NAME?</v>
      </c>
      <c r="F4" s="84" t="e">
        <f aca="false" t="array" ref="F4:F4">INDEX(SCOUT[], MATCH('Dashboard (DO NOT TOUCH)'!B2, INDEX(SCOUT[],,1), 0), MATCH("Armor", SCOUT[#Headers], 0))</f>
        <v>#NAME?</v>
      </c>
      <c r="G4" s="84" t="e">
        <f aca="false" t="array" ref="G4:G4">INDEX(ALMIGHTY[], MATCH('Dashboard (DO NOT TOUCH)'!B2, INDEX(ALMIGHTY[],,1), 0), MATCH("Armor", ALMIGHTY[#Headers], 0))</f>
        <v>#NAME?</v>
      </c>
    </row>
    <row r="5" customFormat="false" ht="15.75" hidden="false" customHeight="false" outlineLevel="0" collapsed="false">
      <c r="A5" s="83" t="s">
        <v>121</v>
      </c>
      <c r="B5" s="84" t="e">
        <f aca="false">IF(B$1="TANK",D5,IF(B$1="FIGHTER",E5,IF(B$1="SCOUT",F5,IF(B$1="ALMIGHTY",G5,"Titties"))))</f>
        <v>#NAME?</v>
      </c>
      <c r="C5" s="85" t="n">
        <f aca="false">IFERROR(__xludf.dummyfunction("To_Percent(IFS(
    ISNUMBER(SEARCH(Zoid!C6, VLOOKUP(Pilot!B14, Skills, 4, FALSE))), 'Dashboard (DO NOT TOUCH)'!B5 + VLOOKUP(Pilot!B14, Skills, 5, FALSE),
    ISNUMBER(SEARCH(Zoid!C6, VLOOKUP(Pilot!B18 , Skills, 4, FALSE))), 'Dashboard (DO NOT TOUCH)'!B5 "&amp;"+ VLOOKUP(Pilot!B18, Skills, 5, FALSE),
    ISNUMBER(SEARCH(Zoid!C6, VLOOKUP(Pilot!B22, Skills, 4, FALSE))), 'Dashboard (DO NOT TOUCH)'!B5 + VLOOKUP(Pilot!B22, Skills, 5, FALSE),
    ISNUMBER(SEARCH(Zoid!C6, VLOOKUP(Pilot!B26, Skills, 4, FALSE))), 'Dashbo"&amp;"ard (DO NOT TOUCH)'!B5 + VLOOKUP(Pilot!B26, Skills, 5, FALSE),
    ISNUMBER(SEARCH(Zoid!C6, VLOOKUP(Pilot!B30, Skills, 4, FALSE))), 'Dashboard (DO NOT TOUCH)'!B5 + VLOOKUP(Pilot!B30, Skills, 5, FALSE),
    ISNUMBER(SEARCH(Zoid!C6, VLOOKUP(Pilot!B34, Skill"&amp;"s, 4, FALSE))), 'Dashboard (DO NOT TOUCH)'!B5 + VLOOKUP(Pilot!B34, Skills, 5, FALSE),
    TRUE, 'Dashboard (DO NOT TOUCH)'!B5
))"),0.15)</f>
        <v>0.15</v>
      </c>
      <c r="D5" s="84" t="e">
        <f aca="false" t="array" ref="D5:D5">INDEX(TANK[], MATCH('Dashboard (DO NOT TOUCH)'!B2, INDEX(TANK[],,1), 0), MATCH("React", TANK[#Headers], 0))</f>
        <v>#NAME?</v>
      </c>
      <c r="E5" s="84" t="e">
        <f aca="false" t="array" ref="E5:E5">INDEX(FIGHTER[], MATCH('Dashboard (DO NOT TOUCH)'!B2, INDEX(FIGHTER[],,1), 0), MATCH("React", FIGHTER[#Headers], 0))</f>
        <v>#NAME?</v>
      </c>
      <c r="F5" s="84" t="e">
        <f aca="false" t="array" ref="F5:F5">INDEX(SCOUT[], MATCH('Dashboard (DO NOT TOUCH)'!B2, INDEX(SCOUT[],,1), 0), MATCH("React", SCOUT[#Headers], 0))</f>
        <v>#NAME?</v>
      </c>
      <c r="G5" s="84" t="e">
        <f aca="false" t="array" ref="G5:G5">INDEX(ALMIGHTY[], MATCH('Dashboard (DO NOT TOUCH)'!B2, INDEX(ALMIGHTY[],,1), 0), MATCH("React", ALMIGHTY[#Headers], 0))</f>
        <v>#NAME?</v>
      </c>
    </row>
    <row r="6" customFormat="false" ht="15.75" hidden="false" customHeight="false" outlineLevel="0" collapsed="false">
      <c r="A6" s="83" t="s">
        <v>122</v>
      </c>
      <c r="B6" s="84" t="e">
        <f aca="false">IF(B$1="TANK",D6,IF(B$1="FIGHTER",E6,IF(B$1="SCOUT",F6,IF(B$1="ALMIGHTY",G6,"Titties"))))</f>
        <v>#NAME?</v>
      </c>
      <c r="C6" s="85" t="n">
        <f aca="false">IFERROR(__xludf.dummyfunction("To_Percent(IFS(
    ISNUMBER(SEARCH(Zoid!C6, VLOOKUP(Pilot!B14, Skills, 4, FALSE))), 'Dashboard (DO NOT TOUCH)'!B6 + VLOOKUP(Pilot!B14, Skills, 5, FALSE),
    ISNUMBER(SEARCH(Zoid!C6, VLOOKUP(Pilot!B18 , Skills, 4, FALSE))), 'Dashboard (DO NOT TOUCH)'!B6 "&amp;"+ VLOOKUP(Pilot!B18, Skills, 5, FALSE),
    ISNUMBER(SEARCH(Zoid!C6, VLOOKUP(Pilot!B22, Skills, 4, FALSE))), 'Dashboard (DO NOT TOUCH)'!B6 + VLOOKUP(Pilot!B22, Skills, 5, FALSE),
    ISNUMBER(SEARCH(Zoid!C6, VLOOKUP(Pilot!B26, Skills, 4, FALSE))), 'Dashbo"&amp;"ard (DO NOT TOUCH)'!B6 + VLOOKUP(Pilot!B26, Skills, 5, FALSE),
    ISNUMBER(SEARCH(Zoid!C6, VLOOKUP(Pilot!B30, Skills, 4, FALSE))), 'Dashboard (DO NOT TOUCH)'!B6 + VLOOKUP(Pilot!B30, Skills, 5, FALSE),
    ISNUMBER(SEARCH(Zoid!C6, VLOOKUP(Pilot!B34, Skill"&amp;"s, 4, FALSE))), 'Dashboard (DO NOT TOUCH)'!B6 + VLOOKUP(Pilot!B34, Skills, 5, FALSE),
    TRUE, 'Dashboard (DO NOT TOUCH)'!B6
)+E23)"),0.25)</f>
        <v>0.25</v>
      </c>
      <c r="D6" s="84" t="e">
        <f aca="false" t="array" ref="D6:D6">INDEX(TANK[], MATCH('Dashboard (DO NOT TOUCH)'!B2, INDEX(TANK[],,1), 0), MATCH("Perception", TANK[#Headers], 0))</f>
        <v>#NAME?</v>
      </c>
      <c r="E6" s="84" t="e">
        <f aca="false" t="array" ref="E6:E6">INDEX(FIGHTER[], MATCH('Dashboard (DO NOT TOUCH)'!B2, INDEX(FIGHTER[],,1), 0), MATCH("Perception", FIGHTER[#Headers], 0))</f>
        <v>#NAME?</v>
      </c>
      <c r="F6" s="84" t="e">
        <f aca="false" t="array" ref="F6:F6">INDEX(SCOUT[], MATCH('Dashboard (DO NOT TOUCH)'!B2, INDEX(SCOUT[],,1), 0), MATCH("Perception", SCOUT[#Headers], 0))</f>
        <v>#NAME?</v>
      </c>
      <c r="G6" s="84" t="e">
        <f aca="false" t="array" ref="G6:G6">INDEX(ALMIGHTY[], MATCH('Dashboard (DO NOT TOUCH)'!B2, INDEX(ALMIGHTY[],,1), 0), MATCH("Perception", ALMIGHTY[#Headers], 0))</f>
        <v>#NAME?</v>
      </c>
    </row>
    <row r="7" customFormat="false" ht="15.75" hidden="false" customHeight="false" outlineLevel="0" collapsed="false">
      <c r="A7" s="83" t="s">
        <v>123</v>
      </c>
      <c r="B7" s="84" t="e">
        <f aca="false">IF(B$1="TANK",D7,IF(B$1="FIGHTER",E7,IF(B$1="SCOUT",F7,IF(B$1="ALMIGHTY",G7,"Titties"))))</f>
        <v>#NAME?</v>
      </c>
      <c r="C7" s="85" t="n">
        <f aca="false">IFERROR(__xludf.dummyfunction("To_Percent(IFS(
    ISNUMBER(SEARCH(Zoid!C6, VLOOKUP(Pilot!B14, Skills, 4, FALSE))), 'Dashboard (DO NOT TOUCH)'!B7 + VLOOKUP(Pilot!B14, Skills, 5, FALSE),
    ISNUMBER(SEARCH(Zoid!C6, VLOOKUP(Pilot!B18 , Skills, 4, FALSE))), 'Dashboard (DO NOT TOUCH)'!B7 "&amp;"+ VLOOKUP(Pilot!B18, Skills, 5, FALSE),
    ISNUMBER(SEARCH(Zoid!C6, VLOOKUP(Pilot!B22, Skills, 4, FALSE))), 'Dashboard (DO NOT TOUCH)'!B7 + VLOOKUP(Pilot!B22, Skills, 5, FALSE),
    ISNUMBER(SEARCH(Zoid!C6, VLOOKUP(Pilot!B26, Skills, 4, FALSE))), 'Dashbo"&amp;"ard (DO NOT TOUCH)'!B7+ VLOOKUP(Pilot!B26, Skills, 5, FALSE),
    ISNUMBER(SEARCH(Zoid!C6, VLOOKUP(Pilot!B30, Skills, 4, FALSE))), 'Dashboard (DO NOT TOUCH)'!B7 + VLOOKUP(Pilot!B30, Skills, 5, FALSE),
    ISNUMBER(SEARCH(Zoid!C6, VLOOKUP(Pilot!B34, Skills"&amp;", 4, FALSE))), 'Dashboard (DO NOT TOUCH)'!B7 + VLOOKUP(Pilot!B34, Skills, 5, FALSE),
    TRUE, 'Dashboard (DO NOT TOUCH)'!B7
)+F23)"),0.25)</f>
        <v>0.25</v>
      </c>
      <c r="D7" s="84" t="e">
        <f aca="false" t="array" ref="D7:D7">INDEX(TANK[], MATCH('Dashboard (DO NOT TOUCH)'!B2, INDEX(TANK[],,1), 0), MATCH("To Hit", TANK[#Headers], 0))</f>
        <v>#NAME?</v>
      </c>
      <c r="E7" s="84" t="e">
        <f aca="false" t="array" ref="E7:E7">INDEX(FIGHTER[], MATCH('Dashboard (DO NOT TOUCH)'!B2, INDEX(FIGHTER[],,1), 0), MATCH("To Hit", FIGHTER[#Headers], 0))</f>
        <v>#NAME?</v>
      </c>
      <c r="F7" s="84" t="e">
        <f aca="false" t="array" ref="F7:F7">INDEX(SCOUT[], MATCH('Dashboard (DO NOT TOUCH)'!B2, INDEX(SCOUT[],,1), 0), MATCH("To Hit", SCOUT[#Headers], 0))</f>
        <v>#NAME?</v>
      </c>
      <c r="G7" s="84" t="e">
        <f aca="false" t="array" ref="G7:G7">INDEX(ALMIGHTY[], MATCH('Dashboard (DO NOT TOUCH)'!B2, INDEX(ALMIGHTY[],,1), 0), MATCH("To Hit", ALMIGHTY[#Headers], 0))</f>
        <v>#NAME?</v>
      </c>
    </row>
    <row r="10" customFormat="false" ht="15.75" hidden="false" customHeight="false" outlineLevel="0" collapsed="false">
      <c r="H10" s="6" t="s">
        <v>124</v>
      </c>
    </row>
    <row r="11" customFormat="false" ht="15.75" hidden="false" customHeight="false" outlineLevel="0" collapsed="false">
      <c r="A11" s="6" t="s">
        <v>49</v>
      </c>
      <c r="B11" s="82" t="n">
        <f aca="false">IF(Zoid!A30=TRUE(),VLOOKUP(Zoid!C4,Zoid_DB[],25,FALSE()),0)</f>
        <v>0</v>
      </c>
      <c r="C11" s="82" t="n">
        <f aca="false">IF(Zoid!A35=TRUE(),VLOOKUP(Zoid!C4,Zoid_DB[],36,FALSE()),0)</f>
        <v>0</v>
      </c>
      <c r="D11" s="82" t="n">
        <f aca="false">IF(Zoid!A47=TRUE(),VLOOKUP(Zoid!C47,Armaments[],11,FALSE()),0)</f>
        <v>0</v>
      </c>
      <c r="E11" s="82" t="n">
        <f aca="false">IF(Zoid!A54=TRUE(),VLOOKUP(Zoid!C54,Armaments[],11,FALSE()),0)</f>
        <v>0</v>
      </c>
      <c r="F11" s="82" t="n">
        <f aca="false">IF(Zoid!A61=TRUE(),VLOOKUP(Zoid!C61,Armaments[],11,FALSE()),0)</f>
        <v>0</v>
      </c>
      <c r="G11" s="82" t="n">
        <f aca="false">IF(Zoid!A68=TRUE(),VLOOKUP(Zoid!C68,Armaments[],11,FALSE()),0)</f>
        <v>0</v>
      </c>
      <c r="H11" s="82" t="n">
        <f aca="false">SUM(B11:G11)</f>
        <v>0</v>
      </c>
    </row>
    <row r="12" customFormat="false" ht="15.75" hidden="false" customHeight="false" outlineLevel="0" collapsed="false">
      <c r="A12" s="6" t="s">
        <v>32</v>
      </c>
      <c r="B12" s="86" t="n">
        <f aca="false">IF(Zoid!A30=TRUE(),VLOOKUP(Zoid!C4,Zoid_DB[],28,FALSE()),0)</f>
        <v>0</v>
      </c>
      <c r="C12" s="86" t="n">
        <f aca="false">IF(Zoid!A35=TRUE(),VLOOKUP(Zoid!C4,Zoid_DB[],39,FALSE()),0)</f>
        <v>0</v>
      </c>
      <c r="D12" s="86" t="n">
        <f aca="false">IF(Zoid!A47=TRUE(),VLOOKUP(Zoid!C47,Armaments[],9,FALSE()),0)</f>
        <v>0</v>
      </c>
      <c r="E12" s="86" t="n">
        <f aca="false">IF(Zoid!A54=TRUE(),VLOOKUP(Zoid!C54,Armaments[],9,FALSE()),0)</f>
        <v>0</v>
      </c>
      <c r="F12" s="86" t="n">
        <f aca="false">IF(Zoid!A61=TRUE(),VLOOKUP(Zoid!C61,Armaments[],9,FALSE()),0)</f>
        <v>0</v>
      </c>
      <c r="G12" s="86" t="n">
        <f aca="false">IF(Zoid!A68=TRUE(),VLOOKUP(Zoid!C68,Armaments[],9,FALSE()),0)</f>
        <v>0</v>
      </c>
      <c r="H12" s="82" t="n">
        <f aca="false">SUM(B12, C12, D12, E12, F12, G12)</f>
        <v>0</v>
      </c>
    </row>
    <row r="13" customFormat="false" ht="15.75" hidden="false" customHeight="false" outlineLevel="0" collapsed="false">
      <c r="A13" s="87" t="s">
        <v>125</v>
      </c>
      <c r="B13" s="6" t="n">
        <f aca="false">IF(Zoid!A30=TRUE(),VLOOKUP(Zoid!C4,Zoid_DB[],26,FALSE()),0)</f>
        <v>0</v>
      </c>
      <c r="C13" s="82" t="n">
        <f aca="false">IF(Zoid!A35=TRUE(),VLOOKUP(Zoid!C4,Zoid_DB[],37,FALSE()),0)</f>
        <v>0</v>
      </c>
      <c r="D13" s="82" t="n">
        <f aca="false">IF(Zoid!A47=TRUE(),VLOOKUP(Zoid!C47,Armaments[],8,FALSE()),0)</f>
        <v>0</v>
      </c>
      <c r="E13" s="82" t="n">
        <f aca="false">IF(Zoid!A54=TRUE(),VLOOKUP(Zoid!C54,Armaments[],8,FALSE()),0)</f>
        <v>0</v>
      </c>
      <c r="F13" s="82" t="n">
        <f aca="false">IF(Zoid!A61=TRUE(),VLOOKUP(Zoid!C61,Armaments[],8,FALSE()),0)</f>
        <v>0</v>
      </c>
      <c r="G13" s="82" t="n">
        <f aca="false">IF(Zoid!A68=TRUE(),VLOOKUP(Zoid!C68,Armaments[],8,FALSE()),0)</f>
        <v>0</v>
      </c>
      <c r="H13" s="82" t="n">
        <f aca="false">SUM(B13, C13, D13, E13, F13, G13)</f>
        <v>0</v>
      </c>
      <c r="I13" s="6" t="s">
        <v>126</v>
      </c>
    </row>
    <row r="14" customFormat="false" ht="15.75" hidden="false" customHeight="false" outlineLevel="0" collapsed="false">
      <c r="A14" s="87"/>
      <c r="B14" s="6" t="n">
        <f aca="false">IF(ISNUMBER(SEARCH(IFERROR(VLOOKUP(Pilot!B14,Skills[],14,0),"#"), Zoid!C26)), IFERROR(VLOOKUP(Pilot!B14,Skills[],7,0), 0), 0)</f>
        <v>0</v>
      </c>
      <c r="C14" s="82" t="n">
        <f aca="false">IF(ISNUMBER(SEARCH(IFERROR(VLOOKUP(Pilot!B18,Skills[],14,0),"#"), Zoid!C26)), IFERROR(VLOOKUP(Pilot!B18,Skills[],7,0), 0), 0)</f>
        <v>0</v>
      </c>
      <c r="D14" s="6" t="n">
        <f aca="false">IF(ISNUMBER(SEARCH(IFERROR(VLOOKUP(Pilot!B22,Skills[],14,0),"#"), Zoid!C26)), IFERROR(VLOOKUP(Pilot!B22,Skills[],7,0), 0), 0)</f>
        <v>0</v>
      </c>
      <c r="E14" s="82" t="n">
        <f aca="false">IF(ISNUMBER(SEARCH(IFERROR(VLOOKUP(Pilot!B26,Skills[],14,0),"#"), Zoid!C26)), IFERROR(VLOOKUP(Pilot!B26,Skills[],7,0), 0), 0)</f>
        <v>0</v>
      </c>
      <c r="F14" s="82" t="n">
        <f aca="false">IF(ISNUMBER(SEARCH(IFERROR(VLOOKUP(Pilot!B30,Skills[],14,0),"#"), Zoid!C26)), IFERROR(VLOOKUP(Pilot!B30,Skills[],7,0), 0), 0)</f>
        <v>0</v>
      </c>
      <c r="G14" s="82" t="n">
        <f aca="false">IF(ISNUMBER(SEARCH(IFERROR(VLOOKUP(Pilot!B34,Skills[],14,0),"#"), Zoid!C26)), IFERROR(VLOOKUP(Pilot!B34,Skills[],7,0), 0), 0)</f>
        <v>0</v>
      </c>
      <c r="H14" s="82" t="n">
        <f aca="false">SUM(B14, C14, D14, E14, F14, G14)</f>
        <v>0</v>
      </c>
      <c r="I14" s="6" t="s">
        <v>39</v>
      </c>
    </row>
    <row r="15" customFormat="false" ht="15.75" hidden="false" customHeight="false" outlineLevel="0" collapsed="false">
      <c r="A15" s="87"/>
      <c r="B15" s="6" t="n">
        <f aca="false">IF(ISNUMBER(SEARCH(IFERROR(VLOOKUP(Pilot!B15,Skills[],14,0),"#"), Zoid!C31)), IFERROR(VLOOKUP(Pilot!B15,Skills[],7,0), 0), 0)</f>
        <v>0</v>
      </c>
      <c r="C15" s="82" t="n">
        <f aca="false">IF(ISNUMBER(SEARCH(IFERROR(VLOOKUP(Pilot!B19,Skills[],14,0),"#"), Zoid!C31)), IFERROR(VLOOKUP(Pilot!B19,Skills[],7,0), 0), 0)</f>
        <v>0</v>
      </c>
      <c r="D15" s="6" t="n">
        <f aca="false">IF(ISNUMBER(SEARCH(IFERROR(VLOOKUP(Pilot!B23,Skills[],14,0),"#"), Zoid!C31)), IFERROR(VLOOKUP(Pilot!B23,Skills[],7,0), 0), 0)</f>
        <v>0</v>
      </c>
      <c r="E15" s="82" t="n">
        <f aca="false">IF(ISNUMBER(SEARCH(IFERROR(VLOOKUP(Pilot!B27,Skills[],14,0),"#"), Zoid!C31)), IFERROR(VLOOKUP(Pilot!B27,Skills[],7,0), 0), 0)</f>
        <v>0</v>
      </c>
      <c r="F15" s="82" t="n">
        <f aca="false">IF(ISNUMBER(SEARCH(IFERROR(VLOOKUP(Pilot!B31,Skills[],14,0),"#"), Zoid!C31)), IFERROR(VLOOKUP(Pilot!B31,Skills[],7,0), 0), 0)</f>
        <v>0</v>
      </c>
      <c r="G15" s="82" t="n">
        <f aca="false">IF(ISNUMBER(SEARCH(IFERROR(VLOOKUP(Pilot!B35,Skills[],14,0),"#"), Zoid!C31)), IFERROR(VLOOKUP(Pilot!B35,Skills[],7,0), 0), 0)</f>
        <v>0</v>
      </c>
      <c r="H15" s="82" t="n">
        <f aca="false">SUM(B15, C15, D15, E15, F15, G15)</f>
        <v>0</v>
      </c>
      <c r="I15" s="6" t="s">
        <v>46</v>
      </c>
    </row>
    <row r="16" customFormat="false" ht="15.75" hidden="false" customHeight="false" outlineLevel="0" collapsed="false">
      <c r="B16" s="82" t="n">
        <f aca="false">IF(ISNUMBER(SEARCH(IFERROR(VLOOKUP(Pilot!B15,Skills[],14,0),"#"), Zoid!C36)), IFERROR(VLOOKUP(Pilot!B15,Skills[],7,0), 0), 0)</f>
        <v>0</v>
      </c>
      <c r="C16" s="82" t="n">
        <f aca="false">IF(ISNUMBER(SEARCH(IFERROR(VLOOKUP(Pilot!B19,Skills[],14,0),"#"), Zoid!C36)), IFERROR(VLOOKUP(Pilot!B19,Skills[],7,0), 0), 0)</f>
        <v>0</v>
      </c>
      <c r="D16" s="82" t="n">
        <f aca="false">IF(ISNUMBER(SEARCH(IFERROR(VLOOKUP(Pilot!B23,Skills[],14,0),"#"), Zoid!C36)), IFERROR(VLOOKUP(Pilot!B23,Skills[],7,0), 0), 0)</f>
        <v>0</v>
      </c>
      <c r="E16" s="82" t="n">
        <f aca="false">IF(ISNUMBER(SEARCH(IFERROR(VLOOKUP(Pilot!B27,Skills[],14,0),"#"), Zoid!C36)), IFERROR(VLOOKUP(Pilot!B27,Skills[],7,0), 0), 0)</f>
        <v>0</v>
      </c>
      <c r="F16" s="82" t="n">
        <f aca="false">IF(ISNUMBER(SEARCH(IFERROR(VLOOKUP(Pilot!B31,Skills[],14,0),"#"), Zoid!C36)), IFERROR(VLOOKUP(Pilot!B31,Skills[],7,0), 0), 0)</f>
        <v>0</v>
      </c>
      <c r="G16" s="82" t="n">
        <f aca="false">IF(ISNUMBER(SEARCH(IFERROR(VLOOKUP(Pilot!B35,Skills[],14,0),"#"), Zoid!C36)), IFERROR(VLOOKUP(Pilot!B35,Skills[],7,0), 0), 0)</f>
        <v>0</v>
      </c>
      <c r="H16" s="82" t="n">
        <f aca="false">SUM(B16, C16, D16, E16, F16, G16)</f>
        <v>0</v>
      </c>
      <c r="I16" s="6" t="s">
        <v>47</v>
      </c>
    </row>
    <row r="17" customFormat="false" ht="15.75" hidden="false" customHeight="false" outlineLevel="0" collapsed="false">
      <c r="B17" s="82" t="n">
        <f aca="false">IF(ISNUMBER(SEARCH(IFERROR(VLOOKUP(Pilot!B15,Skills[],14,0),"#"), Zoid!C41)), IFERROR(VLOOKUP(Pilot!B15,Skills[],7,0), 0), 0)</f>
        <v>0</v>
      </c>
      <c r="C17" s="82" t="n">
        <f aca="false">IF(ISNUMBER(SEARCH(IFERROR(VLOOKUP(Pilot!B19,Skills[],14,0),"#"), Zoid!C41)), IFERROR(VLOOKUP(Pilot!B19,Skills[],7,0), 0), 0)</f>
        <v>0</v>
      </c>
      <c r="D17" s="82" t="n">
        <f aca="false">IF(ISNUMBER(SEARCH(IFERROR(VLOOKUP(Pilot!B23,Skills[],14,0),"#"), Zoid!C41)), IFERROR(VLOOKUP(Pilot!B23,Skills[],7,0), 0), 0)</f>
        <v>0</v>
      </c>
      <c r="E17" s="82" t="n">
        <f aca="false">IF(ISNUMBER(SEARCH(IFERROR(VLOOKUP(Pilot!B27,Skills[],14,0),"#"), Zoid!C41)), IFERROR(VLOOKUP(Pilot!B27,Skills[],7,0), 0), 0)</f>
        <v>0</v>
      </c>
      <c r="F17" s="82" t="n">
        <f aca="false">IF(ISNUMBER(SEARCH(IFERROR(VLOOKUP(Pilot!B31,Skills[],14,0),"#"), Zoid!C41)), IFERROR(VLOOKUP(Pilot!B31,Skills[],7,0), 0), 0)</f>
        <v>0</v>
      </c>
      <c r="G17" s="82" t="n">
        <f aca="false">IF(ISNUMBER(SEARCH(IFERROR(VLOOKUP(Pilot!B35,Skills[],14,0),"#"), Zoid!C41)), IFERROR(VLOOKUP(Pilot!B35,Skills[],7,0), 0), 0)</f>
        <v>0</v>
      </c>
      <c r="H17" s="82" t="n">
        <f aca="false">SUM(B17, C17, D17, E17, F17, G17)</f>
        <v>0</v>
      </c>
      <c r="I17" s="6" t="s">
        <v>48</v>
      </c>
    </row>
    <row r="18" customFormat="false" ht="15.75" hidden="false" customHeight="false" outlineLevel="0" collapsed="false">
      <c r="B18" s="82" t="n">
        <f aca="false">IF(ISNUMBER(SEARCH(IFERROR(VLOOKUP(Pilot!B15,Skills[],14,0),"#"), Zoid!C48)), IFERROR(VLOOKUP(Pilot!B15,Skills[],7,0), 0), 0)</f>
        <v>0</v>
      </c>
      <c r="C18" s="82" t="n">
        <f aca="false">IF(ISNUMBER(SEARCH(IFERROR(VLOOKUP(Pilot!B19,Skills[],14,0),"#"), Zoid!C48)), IFERROR(VLOOKUP(Pilot!B19,Skills[],7,0), 0), 0)</f>
        <v>0</v>
      </c>
      <c r="D18" s="82" t="n">
        <f aca="false">IF(ISNUMBER(SEARCH(IFERROR(VLOOKUP(Pilot!B23,Skills[],14,0),"#"), Zoid!C48)), IFERROR(VLOOKUP(Pilot!B23,Skills[],7,0), 0), 0)</f>
        <v>0</v>
      </c>
      <c r="E18" s="82" t="n">
        <f aca="false">IF(ISNUMBER(SEARCH(IFERROR(VLOOKUP(Pilot!B27,Skills[],14,0),"#"), Zoid!C48)), IFERROR(VLOOKUP(Pilot!B27,Skills[],7,0), 0), 0)</f>
        <v>0</v>
      </c>
      <c r="F18" s="82" t="n">
        <f aca="false">IF(ISNUMBER(SEARCH(IFERROR(VLOOKUP(Pilot!B31,Skills[],14,0),"#"), Zoid!C48)), IFERROR(VLOOKUP(Pilot!B31,Skills[],7,0), 0), 0)</f>
        <v>0</v>
      </c>
      <c r="G18" s="82" t="n">
        <f aca="false">IF(ISNUMBER(SEARCH(IFERROR(VLOOKUP(Pilot!B35,Skills[],14,0),"#"), Zoid!C48)), IFERROR(VLOOKUP(Pilot!B35,Skills[],7,0), 0), 0)</f>
        <v>0</v>
      </c>
      <c r="H18" s="82" t="n">
        <f aca="false">SUM(B18, C18, D18, E18, F18, G18)</f>
        <v>0</v>
      </c>
      <c r="I18" s="6" t="s">
        <v>127</v>
      </c>
    </row>
    <row r="19" customFormat="false" ht="15.75" hidden="false" customHeight="false" outlineLevel="0" collapsed="false">
      <c r="B19" s="82" t="n">
        <f aca="false">IF(ISNUMBER(SEARCH(IFERROR(VLOOKUP(Pilot!B15,Skills[],14,0),"#"), Zoid!C55)), IFERROR(VLOOKUP(Pilot!B15,Skills[],7,0), 0), 0)</f>
        <v>0</v>
      </c>
      <c r="C19" s="82" t="n">
        <f aca="false">IF(ISNUMBER(SEARCH(IFERROR(VLOOKUP(Pilot!B19,Skills[],14,0),"#"), Zoid!C55)), IFERROR(VLOOKUP(Pilot!B19,Skills[],7,0), 0), 0)</f>
        <v>0</v>
      </c>
      <c r="D19" s="82" t="n">
        <f aca="false">IF(ISNUMBER(SEARCH(IFERROR(VLOOKUP(Pilot!B23,Skills[],14,0),"#"), Zoid!C55)), IFERROR(VLOOKUP(Pilot!B23,Skills[],7,0), 0), 0)</f>
        <v>0</v>
      </c>
      <c r="E19" s="82" t="n">
        <f aca="false">IF(ISNUMBER(SEARCH(IFERROR(VLOOKUP(Pilot!B27,Skills[],14,0),"#"), Zoid!C55)), IFERROR(VLOOKUP(Pilot!B27,Skills[],7,0), 0), 0)</f>
        <v>0</v>
      </c>
      <c r="F19" s="82" t="n">
        <f aca="false">IF(ISNUMBER(SEARCH(IFERROR(VLOOKUP(Pilot!B31,Skills[],14,0),"#"), Zoid!C55)), IFERROR(VLOOKUP(Pilot!B31,Skills[],7,0), 0), 0)</f>
        <v>0</v>
      </c>
      <c r="G19" s="82" t="n">
        <f aca="false">IF(ISNUMBER(SEARCH(IFERROR(VLOOKUP(Pilot!B35,Skills[],14,0),"#"), Zoid!C55)), IFERROR(VLOOKUP(Pilot!B35,Skills[],7,0), 0), 0)</f>
        <v>0</v>
      </c>
      <c r="H19" s="82" t="n">
        <f aca="false">SUM(B19, C19, D19, E19, F19, G19)</f>
        <v>0</v>
      </c>
      <c r="I19" s="6" t="s">
        <v>128</v>
      </c>
    </row>
    <row r="20" customFormat="false" ht="15.75" hidden="false" customHeight="false" outlineLevel="0" collapsed="false">
      <c r="B20" s="82" t="n">
        <f aca="false">IF(ISNUMBER(SEARCH(IFERROR(VLOOKUP(Pilot!B15,Skills[],14,0),"#"), Zoid!C62)), IFERROR(VLOOKUP(Pilot!B15,Skills[],7,0), 0), 0)</f>
        <v>0</v>
      </c>
      <c r="C20" s="82" t="n">
        <f aca="false">IF(ISNUMBER(SEARCH(IFERROR(VLOOKUP(Pilot!B19,Skills[],14,0),"#"), Zoid!C62)), IFERROR(VLOOKUP(Pilot!B19,Skills[],7,0), 0), 0)</f>
        <v>0</v>
      </c>
      <c r="D20" s="82" t="n">
        <f aca="false">IF(ISNUMBER(SEARCH(IFERROR(VLOOKUP(Pilot!B23,Skills[],14,0),"#"), Zoid!C62)), IFERROR(VLOOKUP(Pilot!B23,Skills[],7,0), 0), 0)</f>
        <v>0</v>
      </c>
      <c r="E20" s="82" t="n">
        <f aca="false">IF(ISNUMBER(SEARCH(IFERROR(VLOOKUP(Pilot!B27,Skills[],14,0),"#"), Zoid!C62)), IFERROR(VLOOKUP(Pilot!B27,Skills[],7,0), 0), 0)</f>
        <v>0</v>
      </c>
      <c r="F20" s="82" t="n">
        <f aca="false">IF(ISNUMBER(SEARCH(IFERROR(VLOOKUP(Pilot!B31,Skills[],14,0),"#"), Zoid!C62)), IFERROR(VLOOKUP(Pilot!B31,Skills[],7,0), 0), 0)</f>
        <v>0</v>
      </c>
      <c r="G20" s="82" t="n">
        <f aca="false">IF(ISNUMBER(SEARCH(IFERROR(VLOOKUP(Pilot!B35,Skills[],14,0),"#"), Zoid!C62)), IFERROR(VLOOKUP(Pilot!B35,Skills[],7,0), 0), 0)</f>
        <v>0</v>
      </c>
      <c r="H20" s="82" t="n">
        <f aca="false">SUM(B20, C20, D20, E20, F20, G20)</f>
        <v>0</v>
      </c>
      <c r="I20" s="6" t="s">
        <v>129</v>
      </c>
    </row>
    <row r="21" customFormat="false" ht="15.75" hidden="false" customHeight="false" outlineLevel="0" collapsed="false">
      <c r="B21" s="88" t="n">
        <f aca="false">IF(ISNUMBER(SEARCH(IFERROR(VLOOKUP(Pilot!B15,Skills[],14,0),"#"), Zoid!C69)), IFERROR(VLOOKUP(Pilot!B15,Skills[],7,0), 0), 0)</f>
        <v>0</v>
      </c>
      <c r="C21" s="82" t="n">
        <f aca="false">IF(ISNUMBER(SEARCH(IFERROR(VLOOKUP(Pilot!B19,Skills[],14,0),"#"), Zoid!C69)), IFERROR(VLOOKUP(Pilot!B19,Skills[],7,0), 0), 0)</f>
        <v>0</v>
      </c>
      <c r="D21" s="82" t="n">
        <f aca="false">IF(ISNUMBER(SEARCH(IFERROR(VLOOKUP(Pilot!B23,Skills[],14,0),"#"), Zoid!C69)), IFERROR(VLOOKUP(Pilot!B23,Skills[],7,0), 0), 0)</f>
        <v>0</v>
      </c>
      <c r="E21" s="82" t="n">
        <f aca="false">IF(ISNUMBER(SEARCH(IFERROR(VLOOKUP(Pilot!B27,Skills[],14,0),"#"), Zoid!C69)), IFERROR(VLOOKUP(Pilot!B27,Skills[],7,0), 0), 0)</f>
        <v>0</v>
      </c>
      <c r="F21" s="82" t="n">
        <f aca="false">IF(ISNUMBER(SEARCH(IFERROR(VLOOKUP(Pilot!B31,Skills[],14,0),"#"), Zoid!C69)), IFERROR(VLOOKUP(Pilot!B31,Skills[],7,0), 0), 0)</f>
        <v>0</v>
      </c>
      <c r="G21" s="82" t="n">
        <f aca="false">IF(ISNUMBER(SEARCH(IFERROR(VLOOKUP(Pilot!B35,Skills[],14,0),"#"), Zoid!C69)), IFERROR(VLOOKUP(Pilot!B35,Skills[],7,0), 0), 0)</f>
        <v>0</v>
      </c>
      <c r="H21" s="82" t="n">
        <f aca="false">SUM(B21, C21, D21, E21, F21, G21)</f>
        <v>0</v>
      </c>
      <c r="I21" s="6" t="s">
        <v>130</v>
      </c>
    </row>
    <row r="23" customFormat="false" ht="15.75" hidden="false" customHeight="false" outlineLevel="0" collapsed="false">
      <c r="A23" s="82" t="str">
        <f aca="false">Zoid!G19</f>
        <v>Black</v>
      </c>
      <c r="B23" s="82" t="n">
        <f aca="false">IF(Zoid!G17=TRUE(),VLOOKUP(A23,A25:F28,2, FALSE()),0)</f>
        <v>0</v>
      </c>
      <c r="C23" s="82" t="n">
        <f aca="false">IF(Zoid!G17=TRUE(),VLOOKUP(A23,A25:F28, 3, FALSE()),0)</f>
        <v>0</v>
      </c>
      <c r="D23" s="82" t="n">
        <f aca="false">IF(Zoid!G17=TRUE(),VLOOKUP(A23,A25:F28, 4, FALSE()),0)</f>
        <v>0</v>
      </c>
      <c r="E23" s="82" t="n">
        <f aca="false">IF(Zoid!G17=TRUE(), VLOOKUP(A23,A25:F28, 5, FALSE()),0)</f>
        <v>0</v>
      </c>
      <c r="F23" s="82" t="n">
        <f aca="false">IF(Zoid!G17=TRUE(), VLOOKUP(A23,A25:F28, 6, FALSE()),0)</f>
        <v>0</v>
      </c>
      <c r="G23" s="82" t="n">
        <f aca="false">IF(Zoid!G17=TRUE(), VLOOKUP(A23,A25:G28, 7, FALSE()),0)</f>
        <v>0</v>
      </c>
      <c r="H23" s="82" t="n">
        <f aca="false">IF(Zoid!G17=TRUE(), VLOOKUP(A23,A25:F28, 6, FALSE()),0)</f>
        <v>0</v>
      </c>
    </row>
    <row r="24" customFormat="false" ht="15.75" hidden="false" customHeight="false" outlineLevel="0" collapsed="false">
      <c r="A24" s="6" t="s">
        <v>131</v>
      </c>
      <c r="B24" s="6" t="s">
        <v>119</v>
      </c>
      <c r="C24" s="6" t="s">
        <v>92</v>
      </c>
      <c r="D24" s="6" t="s">
        <v>88</v>
      </c>
      <c r="E24" s="6" t="s">
        <v>132</v>
      </c>
      <c r="F24" s="6" t="s">
        <v>123</v>
      </c>
      <c r="G24" s="6" t="s">
        <v>133</v>
      </c>
      <c r="H24" s="6" t="s">
        <v>134</v>
      </c>
    </row>
    <row r="25" customFormat="false" ht="15.75" hidden="false" customHeight="false" outlineLevel="0" collapsed="false">
      <c r="A25" s="6" t="s">
        <v>135</v>
      </c>
      <c r="B25" s="89" t="n">
        <f aca="false">VLOOKUP(Zoid!G18,Organoid!A:B,2,FALSE())</f>
        <v>0.05</v>
      </c>
      <c r="C25" s="85" t="n">
        <f aca="false">VLOOKUP(Zoid!G18,Organoid!A:C,3,FALSE())</f>
        <v>0.02</v>
      </c>
      <c r="D25" s="85" t="n">
        <f aca="false">VLOOKUP(Zoid!G18,Organoid!A:D,4,FALSE())</f>
        <v>0.01</v>
      </c>
      <c r="E25" s="85" t="n">
        <f aca="false">VLOOKUP(Zoid!G18,Organoid!A:E,5,FALSE())</f>
        <v>0.01</v>
      </c>
      <c r="F25" s="85" t="n">
        <f aca="false">VLOOKUP(Zoid!G18,Organoid!A:G,6,FALSE())</f>
        <v>0.01</v>
      </c>
      <c r="G25" s="82" t="n">
        <f aca="false">VLOOKUP(Zoid!G18,Organoid!A:V,22,FALSE())</f>
        <v>0</v>
      </c>
      <c r="H25" s="85" t="n">
        <f aca="false">VLOOKUP(Zoid!G18,Organoid!A:G,6,FALSE())</f>
        <v>0.01</v>
      </c>
    </row>
    <row r="26" customFormat="false" ht="15.75" hidden="false" customHeight="false" outlineLevel="0" collapsed="false">
      <c r="A26" s="6" t="s">
        <v>136</v>
      </c>
      <c r="B26" s="85" t="n">
        <f aca="false">VLOOKUP(Zoid!G18,Organoid!A:H,7,FALSE())</f>
        <v>0.01</v>
      </c>
      <c r="C26" s="85" t="n">
        <f aca="false">VLOOKUP(Zoid!G18,Organoid!A:I,8,FALSE())</f>
        <v>0.05</v>
      </c>
      <c r="D26" s="85" t="n">
        <f aca="false">VLOOKUP(Zoid!G18,Organoid!A:J,9,FALSE())</f>
        <v>0.01</v>
      </c>
      <c r="E26" s="85" t="n">
        <f aca="false">VLOOKUP(Zoid!G18,Organoid!A:K,10,FALSE())</f>
        <v>0.01</v>
      </c>
      <c r="F26" s="85" t="n">
        <f aca="false">VLOOKUP(Zoid!G18,Organoid!A:L,11,FALSE())</f>
        <v>0.02</v>
      </c>
      <c r="G26" s="85" t="n">
        <f aca="false">VLOOKUP(Zoid!C9,Organoid!A:W,23,FALSE())</f>
        <v>0</v>
      </c>
      <c r="H26" s="85" t="n">
        <f aca="false">VLOOKUP(Zoid!G18,Organoid!A:L,11,FALSE())</f>
        <v>0.02</v>
      </c>
    </row>
    <row r="27" customFormat="false" ht="15.75" hidden="false" customHeight="false" outlineLevel="0" collapsed="false">
      <c r="A27" s="6" t="s">
        <v>137</v>
      </c>
      <c r="B27" s="85" t="n">
        <f aca="false">VLOOKUP(Zoid!G18,Organoid!A:M,12,FALSE())</f>
        <v>0.01</v>
      </c>
      <c r="C27" s="85" t="n">
        <f aca="false">VLOOKUP(Zoid!G18,Organoid!A:N,13,FALSE())</f>
        <v>0.01</v>
      </c>
      <c r="D27" s="85" t="n">
        <f aca="false">VLOOKUP(Zoid!G18,Organoid!A:O,14,FALSE())</f>
        <v>0.05</v>
      </c>
      <c r="E27" s="85" t="n">
        <f aca="false">VLOOKUP(Zoid!G18,Organoid!A:P,15,FALSE())</f>
        <v>0.02</v>
      </c>
      <c r="F27" s="85" t="n">
        <f aca="false">VLOOKUP(Zoid!G18,Organoid!A:Q,16,FALSE())</f>
        <v>0.01</v>
      </c>
      <c r="G27" s="85" t="n">
        <f aca="false">VLOOKUP(Zoid!C9,Organoid!A:X,24,FALSE())</f>
        <v>0</v>
      </c>
      <c r="H27" s="85" t="n">
        <f aca="false">VLOOKUP(Zoid!G18,Organoid!A:Q,16,FALSE())</f>
        <v>0.01</v>
      </c>
    </row>
    <row r="28" customFormat="false" ht="15.75" hidden="false" customHeight="false" outlineLevel="0" collapsed="false">
      <c r="A28" s="6" t="s">
        <v>33</v>
      </c>
      <c r="B28" s="85" t="n">
        <f aca="false">VLOOKUP(Zoid!G18,Organoid!A:R,17,FALSE())</f>
        <v>0.01</v>
      </c>
      <c r="C28" s="85" t="n">
        <f aca="false">VLOOKUP(Zoid!G18,Organoid!A:S,18,FALSE())</f>
        <v>0.01</v>
      </c>
      <c r="D28" s="85" t="n">
        <f aca="false">VLOOKUP(Zoid!G18,Organoid!A:T,19,FALSE())</f>
        <v>0.02</v>
      </c>
      <c r="E28" s="85" t="n">
        <f aca="false">VLOOKUP(Zoid!G18,Organoid!A:U,20,FALSE())</f>
        <v>0.01</v>
      </c>
      <c r="F28" s="85" t="n">
        <f aca="false">VLOOKUP(Zoid!G18,Organoid!A:U,21,FALSE())</f>
        <v>0.05</v>
      </c>
      <c r="G28" s="85" t="n">
        <f aca="false">VLOOKUP(Zoid!C9,Organoid!A:Y,25,FALSE())</f>
        <v>0</v>
      </c>
      <c r="H28" s="85" t="n">
        <f aca="false">VLOOKUP(Zoid!G18,Organoid!A:U,21,FALSE())</f>
        <v>0.05</v>
      </c>
    </row>
  </sheetData>
  <mergeCells count="1">
    <mergeCell ref="A13:A1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cols>
    <col collapsed="false" customWidth="true" hidden="false" outlineLevel="0" max="2" min="2" style="0" width="14"/>
    <col collapsed="false" customWidth="true" hidden="false" outlineLevel="0" max="3" min="3" style="0" width="13.75"/>
    <col collapsed="false" customWidth="true" hidden="false" outlineLevel="0" max="4" min="4" style="0" width="13.5"/>
    <col collapsed="false" customWidth="true" hidden="false" outlineLevel="0" max="5" min="5" style="0" width="15.51"/>
    <col collapsed="false" customWidth="true" hidden="false" outlineLevel="0" max="6" min="6" style="0" width="13.38"/>
  </cols>
  <sheetData>
    <row r="1" customFormat="false" ht="22.5" hidden="false" customHeight="true" outlineLevel="0" collapsed="false">
      <c r="A1" s="90" t="s">
        <v>118</v>
      </c>
      <c r="B1" s="90" t="s">
        <v>119</v>
      </c>
      <c r="C1" s="90" t="s">
        <v>120</v>
      </c>
      <c r="D1" s="90" t="s">
        <v>121</v>
      </c>
      <c r="E1" s="90" t="s">
        <v>122</v>
      </c>
      <c r="F1" s="90" t="s">
        <v>123</v>
      </c>
      <c r="G1" s="6"/>
      <c r="H1" s="6"/>
      <c r="I1" s="6"/>
      <c r="J1" s="6"/>
      <c r="K1" s="6"/>
      <c r="L1" s="6"/>
      <c r="M1" s="6"/>
      <c r="N1" s="6"/>
      <c r="O1" s="6"/>
      <c r="P1" s="6"/>
      <c r="Q1" s="6"/>
      <c r="R1" s="6"/>
      <c r="S1" s="6"/>
      <c r="T1" s="6"/>
      <c r="U1" s="6"/>
      <c r="V1" s="6"/>
      <c r="W1" s="6"/>
      <c r="X1" s="6"/>
      <c r="Y1" s="6"/>
      <c r="Z1" s="6"/>
    </row>
    <row r="2" customFormat="false" ht="22.5" hidden="false" customHeight="true" outlineLevel="0" collapsed="false">
      <c r="A2" s="91" t="n">
        <v>1</v>
      </c>
      <c r="B2" s="92" t="n">
        <f aca="false">+50%</f>
        <v>0.5</v>
      </c>
      <c r="C2" s="92" t="n">
        <f aca="false">+10%</f>
        <v>0.1</v>
      </c>
      <c r="D2" s="92" t="n">
        <f aca="false">+10%</f>
        <v>0.1</v>
      </c>
      <c r="E2" s="92" t="n">
        <f aca="false">+10%</f>
        <v>0.1</v>
      </c>
      <c r="F2" s="92" t="n">
        <f aca="false">+10%</f>
        <v>0.1</v>
      </c>
      <c r="G2" s="6"/>
      <c r="H2" s="6"/>
      <c r="I2" s="6"/>
      <c r="J2" s="6"/>
      <c r="K2" s="6"/>
      <c r="L2" s="6"/>
      <c r="M2" s="6"/>
      <c r="N2" s="6"/>
      <c r="O2" s="6"/>
      <c r="P2" s="6"/>
      <c r="Q2" s="6"/>
      <c r="R2" s="6"/>
      <c r="S2" s="6"/>
      <c r="T2" s="6"/>
      <c r="U2" s="6"/>
      <c r="V2" s="6"/>
      <c r="W2" s="6"/>
      <c r="X2" s="6"/>
      <c r="Y2" s="6"/>
      <c r="Z2" s="6"/>
    </row>
    <row r="3" customFormat="false" ht="22.5" hidden="false" customHeight="true" outlineLevel="0" collapsed="false">
      <c r="A3" s="91" t="n">
        <v>2</v>
      </c>
      <c r="B3" s="92" t="n">
        <v>0.53</v>
      </c>
      <c r="C3" s="92" t="n">
        <v>0.13</v>
      </c>
      <c r="D3" s="92" t="n">
        <v>0.11</v>
      </c>
      <c r="E3" s="92" t="n">
        <v>0.12</v>
      </c>
      <c r="F3" s="92" t="n">
        <v>0.11</v>
      </c>
      <c r="G3" s="6"/>
      <c r="H3" s="6"/>
      <c r="I3" s="6"/>
      <c r="J3" s="6"/>
      <c r="K3" s="6"/>
      <c r="L3" s="6"/>
      <c r="M3" s="6"/>
      <c r="N3" s="6"/>
      <c r="O3" s="6"/>
      <c r="P3" s="6"/>
      <c r="Q3" s="6"/>
      <c r="R3" s="6"/>
      <c r="S3" s="6"/>
      <c r="T3" s="6"/>
      <c r="U3" s="6"/>
      <c r="V3" s="6"/>
      <c r="W3" s="6"/>
      <c r="X3" s="6"/>
      <c r="Y3" s="6"/>
      <c r="Z3" s="6"/>
    </row>
    <row r="4" customFormat="false" ht="22.5" hidden="false" customHeight="true" outlineLevel="0" collapsed="false">
      <c r="A4" s="91" t="n">
        <v>3</v>
      </c>
      <c r="B4" s="92" t="n">
        <v>0.56</v>
      </c>
      <c r="C4" s="92" t="n">
        <v>0.16</v>
      </c>
      <c r="D4" s="92" t="n">
        <v>0.12</v>
      </c>
      <c r="E4" s="92" t="n">
        <v>0.14</v>
      </c>
      <c r="F4" s="92" t="n">
        <v>0.12</v>
      </c>
      <c r="G4" s="6"/>
      <c r="H4" s="6"/>
      <c r="I4" s="6"/>
      <c r="J4" s="6"/>
      <c r="K4" s="6"/>
      <c r="L4" s="6"/>
      <c r="M4" s="6"/>
      <c r="N4" s="6"/>
      <c r="O4" s="6"/>
      <c r="P4" s="6"/>
      <c r="Q4" s="6"/>
      <c r="R4" s="6"/>
      <c r="S4" s="6"/>
      <c r="T4" s="6"/>
      <c r="U4" s="6"/>
      <c r="V4" s="6"/>
      <c r="W4" s="6"/>
      <c r="X4" s="6"/>
      <c r="Y4" s="6"/>
      <c r="Z4" s="6"/>
    </row>
    <row r="5" customFormat="false" ht="22.5" hidden="false" customHeight="true" outlineLevel="0" collapsed="false">
      <c r="A5" s="91" t="n">
        <v>4</v>
      </c>
      <c r="B5" s="92" t="n">
        <v>0.59</v>
      </c>
      <c r="C5" s="92" t="n">
        <v>0.19</v>
      </c>
      <c r="D5" s="92" t="n">
        <v>0.13</v>
      </c>
      <c r="E5" s="92" t="n">
        <v>0.16</v>
      </c>
      <c r="F5" s="92" t="n">
        <v>0.13</v>
      </c>
      <c r="G5" s="6"/>
      <c r="H5" s="6"/>
      <c r="I5" s="6"/>
      <c r="J5" s="6"/>
      <c r="K5" s="6"/>
      <c r="L5" s="6"/>
      <c r="M5" s="6"/>
      <c r="N5" s="6"/>
      <c r="O5" s="6"/>
      <c r="P5" s="6"/>
      <c r="Q5" s="6"/>
      <c r="R5" s="6"/>
      <c r="S5" s="6"/>
      <c r="T5" s="6"/>
      <c r="U5" s="6"/>
      <c r="V5" s="6"/>
      <c r="W5" s="6"/>
      <c r="X5" s="6"/>
      <c r="Y5" s="6"/>
      <c r="Z5" s="6"/>
    </row>
    <row r="6" customFormat="false" ht="22.5" hidden="false" customHeight="true" outlineLevel="0" collapsed="false">
      <c r="A6" s="91" t="n">
        <v>5</v>
      </c>
      <c r="B6" s="92" t="n">
        <v>0.62</v>
      </c>
      <c r="C6" s="92" t="n">
        <v>0.22</v>
      </c>
      <c r="D6" s="92" t="n">
        <v>0.14</v>
      </c>
      <c r="E6" s="92" t="n">
        <v>0.18</v>
      </c>
      <c r="F6" s="92" t="n">
        <v>0.14</v>
      </c>
      <c r="G6" s="6"/>
      <c r="H6" s="6"/>
      <c r="I6" s="6"/>
      <c r="J6" s="6"/>
      <c r="K6" s="6"/>
      <c r="L6" s="6"/>
      <c r="M6" s="6"/>
      <c r="N6" s="6"/>
      <c r="O6" s="6"/>
      <c r="P6" s="6"/>
      <c r="Q6" s="6"/>
      <c r="R6" s="6"/>
      <c r="S6" s="6"/>
      <c r="T6" s="6"/>
      <c r="U6" s="6"/>
      <c r="V6" s="6"/>
      <c r="W6" s="6"/>
      <c r="X6" s="6"/>
      <c r="Y6" s="6"/>
      <c r="Z6" s="6"/>
    </row>
    <row r="7" customFormat="false" ht="22.5" hidden="false" customHeight="true" outlineLevel="0" collapsed="false">
      <c r="A7" s="91" t="n">
        <v>6</v>
      </c>
      <c r="B7" s="92" t="n">
        <v>0.65</v>
      </c>
      <c r="C7" s="92" t="n">
        <v>0.25</v>
      </c>
      <c r="D7" s="92" t="n">
        <v>0.15</v>
      </c>
      <c r="E7" s="92" t="n">
        <v>0.2</v>
      </c>
      <c r="F7" s="92" t="n">
        <v>0.15</v>
      </c>
      <c r="G7" s="6"/>
      <c r="H7" s="6"/>
      <c r="I7" s="6"/>
      <c r="J7" s="6"/>
      <c r="K7" s="6"/>
      <c r="L7" s="6"/>
      <c r="M7" s="6"/>
      <c r="N7" s="6"/>
      <c r="O7" s="6"/>
      <c r="P7" s="6"/>
      <c r="Q7" s="6"/>
      <c r="R7" s="6"/>
      <c r="S7" s="6"/>
      <c r="T7" s="6"/>
      <c r="U7" s="6"/>
      <c r="V7" s="6"/>
      <c r="W7" s="6"/>
      <c r="X7" s="6"/>
      <c r="Y7" s="6"/>
      <c r="Z7" s="6"/>
    </row>
    <row r="8" customFormat="false" ht="22.5" hidden="false" customHeight="true" outlineLevel="0" collapsed="false">
      <c r="A8" s="91" t="n">
        <v>7</v>
      </c>
      <c r="B8" s="92" t="n">
        <v>0.68</v>
      </c>
      <c r="C8" s="92" t="n">
        <v>0.28</v>
      </c>
      <c r="D8" s="92" t="n">
        <v>0.16</v>
      </c>
      <c r="E8" s="92" t="n">
        <v>0.22</v>
      </c>
      <c r="F8" s="92" t="n">
        <v>0.16</v>
      </c>
      <c r="G8" s="6"/>
      <c r="H8" s="6"/>
      <c r="I8" s="6"/>
      <c r="J8" s="6"/>
      <c r="K8" s="6"/>
      <c r="L8" s="6"/>
      <c r="M8" s="6"/>
      <c r="N8" s="6"/>
      <c r="O8" s="6"/>
      <c r="P8" s="6"/>
      <c r="Q8" s="6"/>
      <c r="R8" s="6"/>
      <c r="S8" s="6"/>
      <c r="T8" s="6"/>
      <c r="U8" s="6"/>
      <c r="V8" s="6"/>
      <c r="W8" s="6"/>
      <c r="X8" s="6"/>
      <c r="Y8" s="6"/>
      <c r="Z8" s="6"/>
    </row>
    <row r="9" customFormat="false" ht="22.5" hidden="false" customHeight="true" outlineLevel="0" collapsed="false">
      <c r="A9" s="91" t="n">
        <v>8</v>
      </c>
      <c r="B9" s="92" t="n">
        <v>0.71</v>
      </c>
      <c r="C9" s="92" t="n">
        <v>0.31</v>
      </c>
      <c r="D9" s="92" t="n">
        <v>0.17</v>
      </c>
      <c r="E9" s="92" t="n">
        <v>0.24</v>
      </c>
      <c r="F9" s="92" t="n">
        <v>0.17</v>
      </c>
      <c r="G9" s="6"/>
      <c r="H9" s="6"/>
      <c r="I9" s="6"/>
      <c r="J9" s="6"/>
      <c r="K9" s="6"/>
      <c r="L9" s="6"/>
      <c r="M9" s="6"/>
      <c r="N9" s="6"/>
      <c r="O9" s="6"/>
      <c r="P9" s="6"/>
      <c r="Q9" s="6"/>
      <c r="R9" s="6"/>
      <c r="S9" s="6"/>
      <c r="T9" s="6"/>
      <c r="U9" s="6"/>
      <c r="V9" s="6"/>
      <c r="W9" s="6"/>
      <c r="X9" s="6"/>
      <c r="Y9" s="6"/>
      <c r="Z9" s="6"/>
    </row>
    <row r="10" customFormat="false" ht="22.5" hidden="false" customHeight="true" outlineLevel="0" collapsed="false">
      <c r="A10" s="91" t="n">
        <v>9</v>
      </c>
      <c r="B10" s="92" t="n">
        <v>0.74</v>
      </c>
      <c r="C10" s="92" t="n">
        <v>0.34</v>
      </c>
      <c r="D10" s="92" t="n">
        <v>0.18</v>
      </c>
      <c r="E10" s="92" t="n">
        <v>0.26</v>
      </c>
      <c r="F10" s="92" t="n">
        <v>0.18</v>
      </c>
      <c r="G10" s="6"/>
      <c r="H10" s="6"/>
      <c r="I10" s="6"/>
      <c r="J10" s="6"/>
      <c r="K10" s="6"/>
      <c r="L10" s="6"/>
      <c r="M10" s="6"/>
      <c r="N10" s="6"/>
      <c r="O10" s="6"/>
      <c r="P10" s="6"/>
      <c r="Q10" s="6"/>
      <c r="R10" s="6"/>
      <c r="S10" s="6"/>
      <c r="T10" s="6"/>
      <c r="U10" s="6"/>
      <c r="V10" s="6"/>
      <c r="W10" s="6"/>
      <c r="X10" s="6"/>
      <c r="Y10" s="6"/>
      <c r="Z10" s="6"/>
    </row>
    <row r="11" customFormat="false" ht="22.5" hidden="false" customHeight="true" outlineLevel="0" collapsed="false">
      <c r="A11" s="91" t="n">
        <v>10</v>
      </c>
      <c r="B11" s="92" t="n">
        <v>0.77</v>
      </c>
      <c r="C11" s="92" t="n">
        <v>0.37</v>
      </c>
      <c r="D11" s="92" t="n">
        <v>0.19</v>
      </c>
      <c r="E11" s="92" t="n">
        <v>0.28</v>
      </c>
      <c r="F11" s="92" t="n">
        <v>0.19</v>
      </c>
      <c r="G11" s="6"/>
      <c r="H11" s="6"/>
      <c r="I11" s="6"/>
      <c r="J11" s="6"/>
      <c r="K11" s="6"/>
      <c r="L11" s="6"/>
      <c r="M11" s="6"/>
      <c r="N11" s="6"/>
      <c r="O11" s="6"/>
      <c r="P11" s="6"/>
      <c r="Q11" s="6"/>
      <c r="R11" s="6"/>
      <c r="S11" s="6"/>
      <c r="T11" s="6"/>
      <c r="U11" s="6"/>
      <c r="V11" s="6"/>
      <c r="W11" s="6"/>
      <c r="X11" s="6"/>
      <c r="Y11" s="6"/>
      <c r="Z11" s="6"/>
    </row>
    <row r="12" customFormat="false" ht="22.5" hidden="false" customHeight="true" outlineLevel="0" collapsed="false">
      <c r="A12" s="91" t="n">
        <v>11</v>
      </c>
      <c r="B12" s="92" t="n">
        <v>0.8</v>
      </c>
      <c r="C12" s="92" t="n">
        <v>0.4</v>
      </c>
      <c r="D12" s="92" t="n">
        <v>0.2</v>
      </c>
      <c r="E12" s="92" t="n">
        <v>0.3</v>
      </c>
      <c r="F12" s="92" t="n">
        <v>0.2</v>
      </c>
      <c r="G12" s="6"/>
      <c r="H12" s="6"/>
      <c r="I12" s="6"/>
      <c r="J12" s="6"/>
      <c r="K12" s="6"/>
      <c r="L12" s="6"/>
      <c r="M12" s="6"/>
      <c r="N12" s="6"/>
      <c r="O12" s="6"/>
      <c r="P12" s="6"/>
      <c r="Q12" s="6"/>
      <c r="R12" s="6"/>
      <c r="S12" s="6"/>
      <c r="T12" s="6"/>
      <c r="U12" s="6"/>
      <c r="V12" s="6"/>
      <c r="W12" s="6"/>
      <c r="X12" s="6"/>
      <c r="Y12" s="6"/>
      <c r="Z12" s="6"/>
    </row>
    <row r="13" customFormat="false" ht="22.5" hidden="false" customHeight="true" outlineLevel="0" collapsed="false">
      <c r="A13" s="91" t="n">
        <v>12</v>
      </c>
      <c r="B13" s="92" t="n">
        <v>0.83</v>
      </c>
      <c r="C13" s="92" t="n">
        <v>0.43</v>
      </c>
      <c r="D13" s="92" t="n">
        <v>0.21</v>
      </c>
      <c r="E13" s="92" t="n">
        <v>0.32</v>
      </c>
      <c r="F13" s="92" t="n">
        <v>0.21</v>
      </c>
      <c r="G13" s="6"/>
      <c r="H13" s="6"/>
      <c r="I13" s="6"/>
      <c r="J13" s="6"/>
      <c r="K13" s="6"/>
      <c r="L13" s="6"/>
      <c r="M13" s="6"/>
      <c r="N13" s="6"/>
      <c r="O13" s="6"/>
      <c r="P13" s="6"/>
      <c r="Q13" s="6"/>
      <c r="R13" s="6"/>
      <c r="S13" s="6"/>
      <c r="T13" s="6"/>
      <c r="U13" s="6"/>
      <c r="V13" s="6"/>
      <c r="W13" s="6"/>
      <c r="X13" s="6"/>
      <c r="Y13" s="6"/>
      <c r="Z13" s="6"/>
    </row>
    <row r="14" customFormat="false" ht="22.5" hidden="false" customHeight="true" outlineLevel="0" collapsed="false">
      <c r="A14" s="91" t="n">
        <v>13</v>
      </c>
      <c r="B14" s="92" t="n">
        <v>0.86</v>
      </c>
      <c r="C14" s="92" t="n">
        <v>0.47</v>
      </c>
      <c r="D14" s="92" t="n">
        <v>0.22</v>
      </c>
      <c r="E14" s="92" t="n">
        <v>0.34</v>
      </c>
      <c r="F14" s="92" t="n">
        <v>0.22</v>
      </c>
      <c r="G14" s="6"/>
      <c r="H14" s="6"/>
      <c r="I14" s="6"/>
      <c r="J14" s="6"/>
      <c r="K14" s="6"/>
      <c r="L14" s="6"/>
      <c r="M14" s="6"/>
      <c r="N14" s="6"/>
      <c r="O14" s="6"/>
      <c r="P14" s="6"/>
      <c r="Q14" s="6"/>
      <c r="R14" s="6"/>
      <c r="S14" s="6"/>
      <c r="T14" s="6"/>
      <c r="U14" s="6"/>
      <c r="V14" s="6"/>
      <c r="W14" s="6"/>
      <c r="X14" s="6"/>
      <c r="Y14" s="6"/>
      <c r="Z14" s="6"/>
    </row>
    <row r="15" customFormat="false" ht="22.5" hidden="false" customHeight="true" outlineLevel="0" collapsed="false">
      <c r="A15" s="91" t="n">
        <v>14</v>
      </c>
      <c r="B15" s="92" t="n">
        <v>0.89</v>
      </c>
      <c r="C15" s="92" t="n">
        <v>0.5</v>
      </c>
      <c r="D15" s="92" t="n">
        <v>0.23</v>
      </c>
      <c r="E15" s="92" t="n">
        <v>0.36</v>
      </c>
      <c r="F15" s="92" t="n">
        <v>0.23</v>
      </c>
      <c r="G15" s="6"/>
      <c r="H15" s="6"/>
      <c r="I15" s="6"/>
      <c r="J15" s="6"/>
      <c r="K15" s="6"/>
      <c r="L15" s="6"/>
      <c r="M15" s="6"/>
      <c r="N15" s="6"/>
      <c r="O15" s="6"/>
      <c r="P15" s="6"/>
      <c r="Q15" s="6"/>
      <c r="R15" s="6"/>
      <c r="S15" s="6"/>
      <c r="T15" s="6"/>
      <c r="U15" s="6"/>
      <c r="V15" s="6"/>
      <c r="W15" s="6"/>
      <c r="X15" s="6"/>
      <c r="Y15" s="6"/>
      <c r="Z15" s="6"/>
    </row>
    <row r="16" customFormat="false" ht="22.5" hidden="false" customHeight="true" outlineLevel="0" collapsed="false">
      <c r="A16" s="91" t="n">
        <v>15</v>
      </c>
      <c r="B16" s="92" t="n">
        <v>0.92</v>
      </c>
      <c r="C16" s="92" t="n">
        <v>0.53</v>
      </c>
      <c r="D16" s="92" t="n">
        <v>0.24</v>
      </c>
      <c r="E16" s="92" t="n">
        <v>0.38</v>
      </c>
      <c r="F16" s="92" t="n">
        <v>0.24</v>
      </c>
      <c r="G16" s="6"/>
      <c r="H16" s="6"/>
      <c r="I16" s="6"/>
      <c r="J16" s="6"/>
      <c r="K16" s="6"/>
      <c r="L16" s="6"/>
      <c r="M16" s="6"/>
      <c r="N16" s="6"/>
      <c r="O16" s="6"/>
      <c r="P16" s="6"/>
      <c r="Q16" s="6"/>
      <c r="R16" s="6"/>
      <c r="S16" s="6"/>
      <c r="T16" s="6"/>
      <c r="U16" s="6"/>
      <c r="V16" s="6"/>
      <c r="W16" s="6"/>
      <c r="X16" s="6"/>
      <c r="Y16" s="6"/>
      <c r="Z16" s="6"/>
    </row>
    <row r="17" customFormat="false" ht="22.5" hidden="false" customHeight="true" outlineLevel="0" collapsed="false">
      <c r="A17" s="91" t="n">
        <v>16</v>
      </c>
      <c r="B17" s="92" t="n">
        <v>0.95</v>
      </c>
      <c r="C17" s="92" t="n">
        <v>0.56</v>
      </c>
      <c r="D17" s="92" t="n">
        <v>0.25</v>
      </c>
      <c r="E17" s="92" t="n">
        <v>0.4</v>
      </c>
      <c r="F17" s="92" t="n">
        <v>0.25</v>
      </c>
      <c r="G17" s="6"/>
      <c r="H17" s="6"/>
      <c r="I17" s="6"/>
      <c r="J17" s="6"/>
      <c r="K17" s="6"/>
      <c r="L17" s="6"/>
      <c r="M17" s="6"/>
      <c r="N17" s="6"/>
      <c r="O17" s="6"/>
      <c r="P17" s="6"/>
      <c r="Q17" s="6"/>
      <c r="R17" s="6"/>
      <c r="S17" s="6"/>
      <c r="T17" s="6"/>
      <c r="U17" s="6"/>
      <c r="V17" s="6"/>
      <c r="W17" s="6"/>
      <c r="X17" s="6"/>
      <c r="Y17" s="6"/>
      <c r="Z17" s="6"/>
    </row>
    <row r="18" customFormat="false" ht="22.5" hidden="false" customHeight="true" outlineLevel="0" collapsed="false">
      <c r="A18" s="91" t="n">
        <v>17</v>
      </c>
      <c r="B18" s="92" t="n">
        <v>0.98</v>
      </c>
      <c r="C18" s="92" t="n">
        <v>0.59</v>
      </c>
      <c r="D18" s="92" t="n">
        <v>0.26</v>
      </c>
      <c r="E18" s="92" t="n">
        <v>0.42</v>
      </c>
      <c r="F18" s="92" t="n">
        <v>0.26</v>
      </c>
      <c r="G18" s="6"/>
      <c r="H18" s="6"/>
      <c r="I18" s="6"/>
      <c r="J18" s="6"/>
      <c r="K18" s="6"/>
      <c r="L18" s="6"/>
      <c r="M18" s="6"/>
      <c r="N18" s="6"/>
      <c r="O18" s="6"/>
      <c r="P18" s="6"/>
      <c r="Q18" s="6"/>
      <c r="R18" s="6"/>
      <c r="S18" s="6"/>
      <c r="T18" s="6"/>
      <c r="U18" s="6"/>
      <c r="V18" s="6"/>
      <c r="W18" s="6"/>
      <c r="X18" s="6"/>
      <c r="Y18" s="6"/>
      <c r="Z18" s="6"/>
    </row>
    <row r="19" customFormat="false" ht="22.5" hidden="false" customHeight="true" outlineLevel="0" collapsed="false">
      <c r="A19" s="91" t="n">
        <v>18</v>
      </c>
      <c r="B19" s="92" t="n">
        <v>1.01</v>
      </c>
      <c r="C19" s="92" t="n">
        <v>0.62</v>
      </c>
      <c r="D19" s="92" t="n">
        <v>0.27</v>
      </c>
      <c r="E19" s="92" t="n">
        <v>0.44</v>
      </c>
      <c r="F19" s="92" t="n">
        <v>0.27</v>
      </c>
      <c r="G19" s="6"/>
      <c r="H19" s="6"/>
      <c r="I19" s="6"/>
      <c r="J19" s="6"/>
      <c r="K19" s="6"/>
      <c r="L19" s="6"/>
      <c r="M19" s="6"/>
      <c r="N19" s="6"/>
      <c r="O19" s="6"/>
      <c r="P19" s="6"/>
      <c r="Q19" s="6"/>
      <c r="R19" s="6"/>
      <c r="S19" s="6"/>
      <c r="T19" s="6"/>
      <c r="U19" s="6"/>
      <c r="V19" s="6"/>
      <c r="W19" s="6"/>
      <c r="X19" s="6"/>
      <c r="Y19" s="6"/>
      <c r="Z19" s="6"/>
    </row>
    <row r="20" customFormat="false" ht="22.5" hidden="false" customHeight="true" outlineLevel="0" collapsed="false">
      <c r="A20" s="91" t="n">
        <v>19</v>
      </c>
      <c r="B20" s="92" t="n">
        <v>1.04</v>
      </c>
      <c r="C20" s="92" t="n">
        <v>0.65</v>
      </c>
      <c r="D20" s="92" t="n">
        <v>0.28</v>
      </c>
      <c r="E20" s="92" t="n">
        <v>0.46</v>
      </c>
      <c r="F20" s="92" t="n">
        <v>0.28</v>
      </c>
      <c r="G20" s="6"/>
      <c r="H20" s="6"/>
      <c r="I20" s="6"/>
      <c r="J20" s="6"/>
      <c r="K20" s="6"/>
      <c r="L20" s="6"/>
      <c r="M20" s="6"/>
      <c r="N20" s="6"/>
      <c r="O20" s="6"/>
      <c r="P20" s="6"/>
      <c r="Q20" s="6"/>
      <c r="R20" s="6"/>
      <c r="S20" s="6"/>
      <c r="T20" s="6"/>
      <c r="U20" s="6"/>
      <c r="V20" s="6"/>
      <c r="W20" s="6"/>
      <c r="X20" s="6"/>
      <c r="Y20" s="6"/>
      <c r="Z20" s="6"/>
    </row>
    <row r="21" customFormat="false" ht="22.5" hidden="false" customHeight="true" outlineLevel="0" collapsed="false">
      <c r="A21" s="91" t="n">
        <v>20</v>
      </c>
      <c r="B21" s="92" t="n">
        <v>1.07</v>
      </c>
      <c r="C21" s="92" t="n">
        <v>0.68</v>
      </c>
      <c r="D21" s="92" t="n">
        <v>0.29</v>
      </c>
      <c r="E21" s="92" t="n">
        <v>0.48</v>
      </c>
      <c r="F21" s="92" t="n">
        <v>0.29</v>
      </c>
      <c r="G21" s="6"/>
      <c r="H21" s="6"/>
      <c r="I21" s="6"/>
      <c r="J21" s="6"/>
      <c r="K21" s="6"/>
      <c r="L21" s="6"/>
      <c r="M21" s="6"/>
      <c r="N21" s="6"/>
      <c r="O21" s="6"/>
      <c r="P21" s="6"/>
      <c r="Q21" s="6"/>
      <c r="R21" s="6"/>
      <c r="S21" s="6"/>
      <c r="T21" s="6"/>
      <c r="U21" s="6"/>
      <c r="V21" s="6"/>
      <c r="W21" s="6"/>
      <c r="X21" s="6"/>
      <c r="Y21" s="6"/>
      <c r="Z21" s="6"/>
    </row>
    <row r="22" customFormat="false" ht="22.5" hidden="false" customHeight="true" outlineLevel="0" collapsed="false">
      <c r="A22" s="91" t="n">
        <v>21</v>
      </c>
      <c r="B22" s="92" t="n">
        <v>1.1</v>
      </c>
      <c r="C22" s="92" t="n">
        <v>0.71</v>
      </c>
      <c r="D22" s="92" t="n">
        <v>0.3</v>
      </c>
      <c r="E22" s="92" t="n">
        <v>0.5</v>
      </c>
      <c r="F22" s="92" t="n">
        <v>0.3</v>
      </c>
      <c r="G22" s="6"/>
      <c r="H22" s="6"/>
      <c r="I22" s="6"/>
      <c r="J22" s="6"/>
      <c r="K22" s="6"/>
      <c r="L22" s="6"/>
      <c r="M22" s="6"/>
      <c r="N22" s="6"/>
      <c r="O22" s="6"/>
      <c r="P22" s="6"/>
      <c r="Q22" s="6"/>
      <c r="R22" s="6"/>
      <c r="S22" s="6"/>
      <c r="T22" s="6"/>
      <c r="U22" s="6"/>
      <c r="V22" s="6"/>
      <c r="W22" s="6"/>
      <c r="X22" s="6"/>
      <c r="Y22" s="6"/>
      <c r="Z22" s="6"/>
    </row>
    <row r="23" customFormat="false" ht="22.5" hidden="false" customHeight="true" outlineLevel="0" collapsed="false">
      <c r="A23" s="91" t="n">
        <v>22</v>
      </c>
      <c r="B23" s="92" t="n">
        <v>1.13</v>
      </c>
      <c r="C23" s="92" t="n">
        <v>0.74</v>
      </c>
      <c r="D23" s="92" t="n">
        <v>0.31</v>
      </c>
      <c r="E23" s="92" t="n">
        <v>0.52</v>
      </c>
      <c r="F23" s="92" t="n">
        <v>0.31</v>
      </c>
      <c r="G23" s="6"/>
      <c r="H23" s="6"/>
      <c r="I23" s="6"/>
      <c r="J23" s="6"/>
      <c r="K23" s="6"/>
      <c r="L23" s="6"/>
      <c r="M23" s="6"/>
      <c r="N23" s="6"/>
      <c r="O23" s="6"/>
      <c r="P23" s="6"/>
      <c r="Q23" s="6"/>
      <c r="R23" s="6"/>
      <c r="S23" s="6"/>
      <c r="T23" s="6"/>
      <c r="U23" s="6"/>
      <c r="V23" s="6"/>
      <c r="W23" s="6"/>
      <c r="X23" s="6"/>
      <c r="Y23" s="6"/>
      <c r="Z23" s="6"/>
    </row>
    <row r="24" customFormat="false" ht="22.5" hidden="false" customHeight="true" outlineLevel="0" collapsed="false">
      <c r="A24" s="91" t="n">
        <v>23</v>
      </c>
      <c r="B24" s="92" t="n">
        <v>1.16</v>
      </c>
      <c r="C24" s="92" t="n">
        <v>0.77</v>
      </c>
      <c r="D24" s="92" t="n">
        <v>0.32</v>
      </c>
      <c r="E24" s="92" t="n">
        <v>0.54</v>
      </c>
      <c r="F24" s="92" t="n">
        <v>0.32</v>
      </c>
      <c r="G24" s="6"/>
      <c r="H24" s="6"/>
      <c r="I24" s="6"/>
      <c r="J24" s="6"/>
      <c r="K24" s="6"/>
      <c r="L24" s="6"/>
      <c r="M24" s="6"/>
      <c r="N24" s="6"/>
      <c r="O24" s="6"/>
      <c r="P24" s="6"/>
      <c r="Q24" s="6"/>
      <c r="R24" s="6"/>
      <c r="S24" s="6"/>
      <c r="T24" s="6"/>
      <c r="U24" s="6"/>
      <c r="V24" s="6"/>
      <c r="W24" s="6"/>
      <c r="X24" s="6"/>
      <c r="Y24" s="6"/>
      <c r="Z24" s="6"/>
    </row>
    <row r="25" customFormat="false" ht="22.5" hidden="false" customHeight="true" outlineLevel="0" collapsed="false">
      <c r="A25" s="91" t="n">
        <v>24</v>
      </c>
      <c r="B25" s="92" t="n">
        <v>1.19</v>
      </c>
      <c r="C25" s="92" t="n">
        <v>0.8</v>
      </c>
      <c r="D25" s="92" t="n">
        <v>0.33</v>
      </c>
      <c r="E25" s="92" t="n">
        <v>0.56</v>
      </c>
      <c r="F25" s="92" t="n">
        <v>0.33</v>
      </c>
      <c r="G25" s="6"/>
      <c r="H25" s="6"/>
      <c r="I25" s="6"/>
      <c r="J25" s="6"/>
      <c r="K25" s="6"/>
      <c r="L25" s="6"/>
      <c r="M25" s="6"/>
      <c r="N25" s="6"/>
      <c r="O25" s="6"/>
      <c r="P25" s="6"/>
      <c r="Q25" s="6"/>
      <c r="R25" s="6"/>
      <c r="S25" s="6"/>
      <c r="T25" s="6"/>
      <c r="U25" s="6"/>
      <c r="V25" s="6"/>
      <c r="W25" s="6"/>
      <c r="X25" s="6"/>
      <c r="Y25" s="6"/>
      <c r="Z25" s="6"/>
    </row>
    <row r="26" customFormat="false" ht="22.5" hidden="false" customHeight="true" outlineLevel="0" collapsed="false">
      <c r="A26" s="91" t="n">
        <v>25</v>
      </c>
      <c r="B26" s="92" t="n">
        <v>1.21</v>
      </c>
      <c r="C26" s="92" t="n">
        <v>0.83</v>
      </c>
      <c r="D26" s="92" t="n">
        <v>0.34</v>
      </c>
      <c r="E26" s="92" t="n">
        <v>0.58</v>
      </c>
      <c r="F26" s="92" t="n">
        <v>0.34</v>
      </c>
      <c r="G26" s="6"/>
      <c r="H26" s="6"/>
      <c r="I26" s="6"/>
      <c r="J26" s="6"/>
      <c r="K26" s="6"/>
      <c r="L26" s="6"/>
      <c r="M26" s="6"/>
      <c r="N26" s="6"/>
      <c r="O26" s="6"/>
      <c r="P26" s="6"/>
      <c r="Q26" s="6"/>
      <c r="R26" s="6"/>
      <c r="S26" s="6"/>
      <c r="T26" s="6"/>
      <c r="U26" s="6"/>
      <c r="V26" s="6"/>
      <c r="W26" s="6"/>
      <c r="X26" s="6"/>
      <c r="Y26" s="6"/>
      <c r="Z26" s="6"/>
    </row>
    <row r="27" customFormat="false" ht="22.5" hidden="false" customHeight="true" outlineLevel="0" collapsed="false">
      <c r="A27" s="91" t="n">
        <v>26</v>
      </c>
      <c r="B27" s="92" t="n">
        <v>1.24</v>
      </c>
      <c r="C27" s="92" t="n">
        <v>0.86</v>
      </c>
      <c r="D27" s="92" t="n">
        <v>0.35</v>
      </c>
      <c r="E27" s="92" t="n">
        <v>0.6</v>
      </c>
      <c r="F27" s="92" t="n">
        <v>0.35</v>
      </c>
      <c r="G27" s="6"/>
      <c r="H27" s="6"/>
      <c r="I27" s="6"/>
      <c r="J27" s="6"/>
      <c r="K27" s="6"/>
      <c r="L27" s="6"/>
      <c r="M27" s="6"/>
      <c r="N27" s="6"/>
      <c r="O27" s="6"/>
      <c r="P27" s="6"/>
      <c r="Q27" s="6"/>
      <c r="R27" s="6"/>
      <c r="S27" s="6"/>
      <c r="T27" s="6"/>
      <c r="U27" s="6"/>
      <c r="V27" s="6"/>
      <c r="W27" s="6"/>
      <c r="X27" s="6"/>
      <c r="Y27" s="6"/>
      <c r="Z27" s="6"/>
    </row>
    <row r="28" customFormat="false" ht="22.5" hidden="false" customHeight="true" outlineLevel="0" collapsed="false">
      <c r="A28" s="91" t="n">
        <v>27</v>
      </c>
      <c r="B28" s="92" t="n">
        <v>1.27</v>
      </c>
      <c r="C28" s="92" t="n">
        <v>0.89</v>
      </c>
      <c r="D28" s="92" t="n">
        <v>0.36</v>
      </c>
      <c r="E28" s="92" t="n">
        <v>0.62</v>
      </c>
      <c r="F28" s="92" t="n">
        <v>0.36</v>
      </c>
      <c r="G28" s="6"/>
      <c r="H28" s="6"/>
      <c r="I28" s="6"/>
      <c r="J28" s="6"/>
      <c r="K28" s="6"/>
      <c r="L28" s="6"/>
      <c r="M28" s="6"/>
      <c r="N28" s="6"/>
      <c r="O28" s="6"/>
      <c r="P28" s="6"/>
      <c r="Q28" s="6"/>
      <c r="R28" s="6"/>
      <c r="S28" s="6"/>
      <c r="T28" s="6"/>
      <c r="U28" s="6"/>
      <c r="V28" s="6"/>
      <c r="W28" s="6"/>
      <c r="X28" s="6"/>
      <c r="Y28" s="6"/>
      <c r="Z28" s="6"/>
    </row>
    <row r="29" customFormat="false" ht="22.5" hidden="false" customHeight="true" outlineLevel="0" collapsed="false">
      <c r="A29" s="91" t="n">
        <v>28</v>
      </c>
      <c r="B29" s="92" t="n">
        <v>1.3</v>
      </c>
      <c r="C29" s="92" t="n">
        <v>0.92</v>
      </c>
      <c r="D29" s="92" t="n">
        <v>0.37</v>
      </c>
      <c r="E29" s="92" t="n">
        <v>0.64</v>
      </c>
      <c r="F29" s="92" t="n">
        <v>0.37</v>
      </c>
      <c r="G29" s="6"/>
      <c r="H29" s="6"/>
      <c r="I29" s="6"/>
      <c r="J29" s="6"/>
      <c r="K29" s="6"/>
      <c r="L29" s="6"/>
      <c r="M29" s="6"/>
      <c r="N29" s="6"/>
      <c r="O29" s="6"/>
      <c r="P29" s="6"/>
      <c r="Q29" s="6"/>
      <c r="R29" s="6"/>
      <c r="S29" s="6"/>
      <c r="T29" s="6"/>
      <c r="U29" s="6"/>
      <c r="V29" s="6"/>
      <c r="W29" s="6"/>
      <c r="X29" s="6"/>
      <c r="Y29" s="6"/>
      <c r="Z29" s="6"/>
    </row>
    <row r="30" customFormat="false" ht="22.5" hidden="false" customHeight="true" outlineLevel="0" collapsed="false">
      <c r="A30" s="91" t="n">
        <v>29</v>
      </c>
      <c r="B30" s="92" t="n">
        <v>1.33</v>
      </c>
      <c r="C30" s="92" t="n">
        <v>0.95</v>
      </c>
      <c r="D30" s="92" t="n">
        <v>0.38</v>
      </c>
      <c r="E30" s="92" t="n">
        <v>0.66</v>
      </c>
      <c r="F30" s="92" t="n">
        <v>0.38</v>
      </c>
      <c r="G30" s="6"/>
      <c r="H30" s="6"/>
      <c r="I30" s="6"/>
      <c r="J30" s="6"/>
      <c r="K30" s="6"/>
      <c r="L30" s="6"/>
      <c r="M30" s="6"/>
      <c r="N30" s="6"/>
      <c r="O30" s="6"/>
      <c r="P30" s="6"/>
      <c r="Q30" s="6"/>
      <c r="R30" s="6"/>
      <c r="S30" s="6"/>
      <c r="T30" s="6"/>
      <c r="U30" s="6"/>
      <c r="V30" s="6"/>
      <c r="W30" s="6"/>
      <c r="X30" s="6"/>
      <c r="Y30" s="6"/>
      <c r="Z30" s="6"/>
    </row>
    <row r="31" customFormat="false" ht="22.5" hidden="false" customHeight="true" outlineLevel="0" collapsed="false">
      <c r="A31" s="91" t="n">
        <v>30</v>
      </c>
      <c r="B31" s="92" t="n">
        <v>1.36</v>
      </c>
      <c r="C31" s="92" t="n">
        <v>0.98</v>
      </c>
      <c r="D31" s="92" t="n">
        <v>0.39</v>
      </c>
      <c r="E31" s="92" t="n">
        <v>0.68</v>
      </c>
      <c r="F31" s="92" t="n">
        <v>0.39</v>
      </c>
      <c r="G31" s="6"/>
      <c r="H31" s="6"/>
      <c r="I31" s="6"/>
      <c r="J31" s="6"/>
      <c r="K31" s="6"/>
      <c r="L31" s="6"/>
      <c r="M31" s="6"/>
      <c r="N31" s="6"/>
      <c r="O31" s="6"/>
      <c r="P31" s="6"/>
      <c r="Q31" s="6"/>
      <c r="R31" s="6"/>
      <c r="S31" s="6"/>
      <c r="T31" s="6"/>
      <c r="U31" s="6"/>
      <c r="V31" s="6"/>
      <c r="W31" s="6"/>
      <c r="X31" s="6"/>
      <c r="Y31" s="6"/>
      <c r="Z31" s="6"/>
    </row>
    <row r="32" customFormat="false" ht="22.5" hidden="false" customHeight="true" outlineLevel="0" collapsed="false">
      <c r="A32" s="91" t="n">
        <v>31</v>
      </c>
      <c r="B32" s="92" t="n">
        <v>1.39</v>
      </c>
      <c r="C32" s="92" t="n">
        <v>1.01</v>
      </c>
      <c r="D32" s="92" t="n">
        <v>0.4</v>
      </c>
      <c r="E32" s="92" t="n">
        <v>0.7</v>
      </c>
      <c r="F32" s="92" t="n">
        <v>0.4</v>
      </c>
      <c r="G32" s="6"/>
      <c r="H32" s="6"/>
      <c r="I32" s="6"/>
      <c r="J32" s="6"/>
      <c r="K32" s="6"/>
      <c r="L32" s="6"/>
      <c r="M32" s="6"/>
      <c r="N32" s="6"/>
      <c r="O32" s="6"/>
      <c r="P32" s="6"/>
      <c r="Q32" s="6"/>
      <c r="R32" s="6"/>
      <c r="S32" s="6"/>
      <c r="T32" s="6"/>
      <c r="U32" s="6"/>
      <c r="V32" s="6"/>
      <c r="W32" s="6"/>
      <c r="X32" s="6"/>
      <c r="Y32" s="6"/>
      <c r="Z32" s="6"/>
    </row>
    <row r="33" customFormat="false" ht="22.5" hidden="false" customHeight="true" outlineLevel="0" collapsed="false">
      <c r="A33" s="91" t="n">
        <v>32</v>
      </c>
      <c r="B33" s="92" t="n">
        <v>1.42</v>
      </c>
      <c r="C33" s="92" t="n">
        <v>1.04</v>
      </c>
      <c r="D33" s="92" t="n">
        <v>0.41</v>
      </c>
      <c r="E33" s="92" t="n">
        <v>0.72</v>
      </c>
      <c r="F33" s="92" t="n">
        <v>0.41</v>
      </c>
      <c r="G33" s="6"/>
      <c r="H33" s="6"/>
      <c r="I33" s="6"/>
      <c r="J33" s="6"/>
      <c r="K33" s="6"/>
      <c r="L33" s="6"/>
      <c r="M33" s="6"/>
      <c r="N33" s="6"/>
      <c r="O33" s="6"/>
      <c r="P33" s="6"/>
      <c r="Q33" s="6"/>
      <c r="R33" s="6"/>
      <c r="S33" s="6"/>
      <c r="T33" s="6"/>
      <c r="U33" s="6"/>
      <c r="V33" s="6"/>
      <c r="W33" s="6"/>
      <c r="X33" s="6"/>
      <c r="Y33" s="6"/>
      <c r="Z33" s="6"/>
    </row>
    <row r="34" customFormat="false" ht="22.5" hidden="false" customHeight="true" outlineLevel="0" collapsed="false">
      <c r="A34" s="91" t="n">
        <v>33</v>
      </c>
      <c r="B34" s="92" t="n">
        <v>1.44</v>
      </c>
      <c r="C34" s="92" t="n">
        <v>1.07</v>
      </c>
      <c r="D34" s="92" t="n">
        <v>0.42</v>
      </c>
      <c r="E34" s="92" t="n">
        <v>0.74</v>
      </c>
      <c r="F34" s="92" t="n">
        <v>0.42</v>
      </c>
      <c r="G34" s="6"/>
      <c r="H34" s="6"/>
      <c r="I34" s="6"/>
      <c r="J34" s="6"/>
      <c r="K34" s="6"/>
      <c r="L34" s="6"/>
      <c r="M34" s="6"/>
      <c r="N34" s="6"/>
      <c r="O34" s="6"/>
      <c r="P34" s="6"/>
      <c r="Q34" s="6"/>
      <c r="R34" s="6"/>
      <c r="S34" s="6"/>
      <c r="T34" s="6"/>
      <c r="U34" s="6"/>
      <c r="V34" s="6"/>
      <c r="W34" s="6"/>
      <c r="X34" s="6"/>
      <c r="Y34" s="6"/>
      <c r="Z34" s="6"/>
    </row>
    <row r="35" customFormat="false" ht="22.5" hidden="false" customHeight="true" outlineLevel="0" collapsed="false">
      <c r="A35" s="91" t="n">
        <v>34</v>
      </c>
      <c r="B35" s="92" t="n">
        <v>1.47</v>
      </c>
      <c r="C35" s="92" t="n">
        <v>1.1</v>
      </c>
      <c r="D35" s="92" t="n">
        <v>0.43</v>
      </c>
      <c r="E35" s="92" t="n">
        <v>0.76</v>
      </c>
      <c r="F35" s="92" t="n">
        <v>0.43</v>
      </c>
      <c r="G35" s="6"/>
      <c r="H35" s="6"/>
      <c r="I35" s="6"/>
      <c r="J35" s="6"/>
      <c r="K35" s="6"/>
      <c r="L35" s="6"/>
      <c r="M35" s="6"/>
      <c r="N35" s="6"/>
      <c r="O35" s="6"/>
      <c r="P35" s="6"/>
      <c r="Q35" s="6"/>
      <c r="R35" s="6"/>
      <c r="S35" s="6"/>
      <c r="T35" s="6"/>
      <c r="U35" s="6"/>
      <c r="V35" s="6"/>
      <c r="W35" s="6"/>
      <c r="X35" s="6"/>
      <c r="Y35" s="6"/>
      <c r="Z35" s="6"/>
    </row>
    <row r="36" customFormat="false" ht="22.5" hidden="false" customHeight="true" outlineLevel="0" collapsed="false">
      <c r="A36" s="91" t="n">
        <v>35</v>
      </c>
      <c r="B36" s="92" t="n">
        <v>1.5</v>
      </c>
      <c r="C36" s="92" t="n">
        <v>1.13</v>
      </c>
      <c r="D36" s="92" t="n">
        <v>0.44</v>
      </c>
      <c r="E36" s="92" t="n">
        <v>0.78</v>
      </c>
      <c r="F36" s="92" t="n">
        <v>0.44</v>
      </c>
      <c r="G36" s="6"/>
      <c r="H36" s="6"/>
      <c r="I36" s="6"/>
      <c r="J36" s="6"/>
      <c r="K36" s="6"/>
      <c r="L36" s="6"/>
      <c r="M36" s="6"/>
      <c r="N36" s="6"/>
      <c r="O36" s="6"/>
      <c r="P36" s="6"/>
      <c r="Q36" s="6"/>
      <c r="R36" s="6"/>
      <c r="S36" s="6"/>
      <c r="T36" s="6"/>
      <c r="U36" s="6"/>
      <c r="V36" s="6"/>
      <c r="W36" s="6"/>
      <c r="X36" s="6"/>
      <c r="Y36" s="6"/>
      <c r="Z36" s="6"/>
    </row>
    <row r="37" customFormat="false" ht="22.5" hidden="false" customHeight="true" outlineLevel="0" collapsed="false">
      <c r="A37" s="91" t="n">
        <v>36</v>
      </c>
      <c r="B37" s="92" t="n">
        <v>1.53</v>
      </c>
      <c r="C37" s="92" t="n">
        <v>1.16</v>
      </c>
      <c r="D37" s="92" t="n">
        <v>0.45</v>
      </c>
      <c r="E37" s="92" t="n">
        <v>0.8</v>
      </c>
      <c r="F37" s="92" t="n">
        <v>0.45</v>
      </c>
      <c r="G37" s="6"/>
      <c r="H37" s="6"/>
      <c r="I37" s="6"/>
      <c r="J37" s="6"/>
      <c r="K37" s="6"/>
      <c r="L37" s="6"/>
      <c r="M37" s="6"/>
      <c r="N37" s="6"/>
      <c r="O37" s="6"/>
      <c r="P37" s="6"/>
      <c r="Q37" s="6"/>
      <c r="R37" s="6"/>
      <c r="S37" s="6"/>
      <c r="T37" s="6"/>
      <c r="U37" s="6"/>
      <c r="V37" s="6"/>
      <c r="W37" s="6"/>
      <c r="X37" s="6"/>
      <c r="Y37" s="6"/>
      <c r="Z37" s="6"/>
    </row>
    <row r="38" customFormat="false" ht="22.5" hidden="false" customHeight="true" outlineLevel="0" collapsed="false">
      <c r="A38" s="91" t="n">
        <v>37</v>
      </c>
      <c r="B38" s="92" t="n">
        <v>1.56</v>
      </c>
      <c r="C38" s="92" t="n">
        <v>1.19</v>
      </c>
      <c r="D38" s="92" t="n">
        <v>0.46</v>
      </c>
      <c r="E38" s="92" t="n">
        <v>0.82</v>
      </c>
      <c r="F38" s="92" t="n">
        <v>0.46</v>
      </c>
      <c r="G38" s="6"/>
      <c r="H38" s="6"/>
      <c r="I38" s="6"/>
      <c r="J38" s="6"/>
      <c r="K38" s="6"/>
      <c r="L38" s="6"/>
      <c r="M38" s="6"/>
      <c r="N38" s="6"/>
      <c r="O38" s="6"/>
      <c r="P38" s="6"/>
      <c r="Q38" s="6"/>
      <c r="R38" s="6"/>
      <c r="S38" s="6"/>
      <c r="T38" s="6"/>
      <c r="U38" s="6"/>
      <c r="V38" s="6"/>
      <c r="W38" s="6"/>
      <c r="X38" s="6"/>
      <c r="Y38" s="6"/>
      <c r="Z38" s="6"/>
    </row>
    <row r="39" customFormat="false" ht="22.5" hidden="false" customHeight="true" outlineLevel="0" collapsed="false">
      <c r="A39" s="91" t="n">
        <v>38</v>
      </c>
      <c r="B39" s="92" t="n">
        <v>1.59</v>
      </c>
      <c r="C39" s="92" t="n">
        <v>1.22</v>
      </c>
      <c r="D39" s="92" t="n">
        <v>0.47</v>
      </c>
      <c r="E39" s="92" t="n">
        <v>0.84</v>
      </c>
      <c r="F39" s="92" t="n">
        <v>0.47</v>
      </c>
      <c r="G39" s="6"/>
      <c r="H39" s="6"/>
      <c r="I39" s="6"/>
      <c r="J39" s="6"/>
      <c r="K39" s="6"/>
      <c r="L39" s="6"/>
      <c r="M39" s="6"/>
      <c r="N39" s="6"/>
      <c r="O39" s="6"/>
      <c r="P39" s="6"/>
      <c r="Q39" s="6"/>
      <c r="R39" s="6"/>
      <c r="S39" s="6"/>
      <c r="T39" s="6"/>
      <c r="U39" s="6"/>
      <c r="V39" s="6"/>
      <c r="W39" s="6"/>
      <c r="X39" s="6"/>
      <c r="Y39" s="6"/>
      <c r="Z39" s="6"/>
    </row>
    <row r="40" customFormat="false" ht="22.5" hidden="false" customHeight="true" outlineLevel="0" collapsed="false">
      <c r="A40" s="91" t="n">
        <v>39</v>
      </c>
      <c r="B40" s="92" t="n">
        <v>1.62</v>
      </c>
      <c r="C40" s="92" t="n">
        <v>1.25</v>
      </c>
      <c r="D40" s="92" t="n">
        <v>0.48</v>
      </c>
      <c r="E40" s="92" t="n">
        <v>0.86</v>
      </c>
      <c r="F40" s="92" t="n">
        <v>0.48</v>
      </c>
      <c r="G40" s="6"/>
      <c r="H40" s="6"/>
      <c r="I40" s="6"/>
      <c r="J40" s="6"/>
      <c r="K40" s="6"/>
      <c r="L40" s="6"/>
      <c r="M40" s="6"/>
      <c r="N40" s="6"/>
      <c r="O40" s="6"/>
      <c r="P40" s="6"/>
      <c r="Q40" s="6"/>
      <c r="R40" s="6"/>
      <c r="S40" s="6"/>
      <c r="T40" s="6"/>
      <c r="U40" s="6"/>
      <c r="V40" s="6"/>
      <c r="W40" s="6"/>
      <c r="X40" s="6"/>
      <c r="Y40" s="6"/>
      <c r="Z40" s="6"/>
    </row>
    <row r="41" customFormat="false" ht="22.5" hidden="false" customHeight="true" outlineLevel="0" collapsed="false">
      <c r="A41" s="91" t="n">
        <v>40</v>
      </c>
      <c r="B41" s="92" t="n">
        <v>1.65</v>
      </c>
      <c r="C41" s="92" t="n">
        <v>1.28</v>
      </c>
      <c r="D41" s="92" t="n">
        <v>0.49</v>
      </c>
      <c r="E41" s="92" t="n">
        <v>0.88</v>
      </c>
      <c r="F41" s="92" t="n">
        <v>0.49</v>
      </c>
      <c r="G41" s="6"/>
      <c r="H41" s="6"/>
      <c r="I41" s="6"/>
      <c r="J41" s="6"/>
      <c r="K41" s="6"/>
      <c r="L41" s="6"/>
      <c r="M41" s="6"/>
      <c r="N41" s="6"/>
      <c r="O41" s="6"/>
      <c r="P41" s="6"/>
      <c r="Q41" s="6"/>
      <c r="R41" s="6"/>
      <c r="S41" s="6"/>
      <c r="T41" s="6"/>
      <c r="U41" s="6"/>
      <c r="V41" s="6"/>
      <c r="W41" s="6"/>
      <c r="X41" s="6"/>
      <c r="Y41" s="6"/>
      <c r="Z41" s="6"/>
    </row>
    <row r="42" customFormat="false" ht="22.5" hidden="false" customHeight="true" outlineLevel="0" collapsed="false">
      <c r="A42" s="91" t="n">
        <v>41</v>
      </c>
      <c r="B42" s="92" t="n">
        <v>1.68</v>
      </c>
      <c r="C42" s="92" t="n">
        <v>1.31</v>
      </c>
      <c r="D42" s="92" t="n">
        <v>0.5</v>
      </c>
      <c r="E42" s="92" t="n">
        <v>0.9</v>
      </c>
      <c r="F42" s="92" t="n">
        <v>0.5</v>
      </c>
      <c r="G42" s="6"/>
      <c r="H42" s="6"/>
      <c r="I42" s="6"/>
      <c r="J42" s="6"/>
      <c r="K42" s="6"/>
      <c r="L42" s="6"/>
      <c r="M42" s="6"/>
      <c r="N42" s="6"/>
      <c r="O42" s="6"/>
      <c r="P42" s="6"/>
      <c r="Q42" s="6"/>
      <c r="R42" s="6"/>
      <c r="S42" s="6"/>
      <c r="T42" s="6"/>
      <c r="U42" s="6"/>
      <c r="V42" s="6"/>
      <c r="W42" s="6"/>
      <c r="X42" s="6"/>
      <c r="Y42" s="6"/>
      <c r="Z42" s="6"/>
    </row>
    <row r="43" customFormat="false" ht="22.5" hidden="false" customHeight="true" outlineLevel="0" collapsed="false">
      <c r="A43" s="91" t="n">
        <v>42</v>
      </c>
      <c r="B43" s="92" t="n">
        <v>1.71</v>
      </c>
      <c r="C43" s="92" t="n">
        <v>1.34</v>
      </c>
      <c r="D43" s="92" t="n">
        <v>0.51</v>
      </c>
      <c r="E43" s="92" t="n">
        <v>0.92</v>
      </c>
      <c r="F43" s="92" t="n">
        <v>0.51</v>
      </c>
      <c r="G43" s="6"/>
      <c r="H43" s="6"/>
      <c r="I43" s="6"/>
      <c r="J43" s="6"/>
      <c r="K43" s="6"/>
      <c r="L43" s="6"/>
      <c r="M43" s="6"/>
      <c r="N43" s="6"/>
      <c r="O43" s="6"/>
      <c r="P43" s="6"/>
      <c r="Q43" s="6"/>
      <c r="R43" s="6"/>
      <c r="S43" s="6"/>
      <c r="T43" s="6"/>
      <c r="U43" s="6"/>
      <c r="V43" s="6"/>
      <c r="W43" s="6"/>
      <c r="X43" s="6"/>
      <c r="Y43" s="6"/>
      <c r="Z43" s="6"/>
    </row>
    <row r="44" customFormat="false" ht="22.5" hidden="false" customHeight="true" outlineLevel="0" collapsed="false">
      <c r="A44" s="91" t="n">
        <v>43</v>
      </c>
      <c r="B44" s="92" t="n">
        <v>1.74</v>
      </c>
      <c r="C44" s="92" t="n">
        <v>1.37</v>
      </c>
      <c r="D44" s="92" t="n">
        <v>0.52</v>
      </c>
      <c r="E44" s="92" t="n">
        <v>0.94</v>
      </c>
      <c r="F44" s="92" t="n">
        <v>0.52</v>
      </c>
      <c r="G44" s="6"/>
      <c r="H44" s="6"/>
      <c r="I44" s="6"/>
      <c r="J44" s="6"/>
      <c r="K44" s="6"/>
      <c r="L44" s="6"/>
      <c r="M44" s="6"/>
      <c r="N44" s="6"/>
      <c r="O44" s="6"/>
      <c r="P44" s="6"/>
      <c r="Q44" s="6"/>
      <c r="R44" s="6"/>
      <c r="S44" s="6"/>
      <c r="T44" s="6"/>
      <c r="U44" s="6"/>
      <c r="V44" s="6"/>
      <c r="W44" s="6"/>
      <c r="X44" s="6"/>
      <c r="Y44" s="6"/>
      <c r="Z44" s="6"/>
    </row>
    <row r="45" customFormat="false" ht="22.5" hidden="false" customHeight="true" outlineLevel="0" collapsed="false">
      <c r="A45" s="91" t="n">
        <v>44</v>
      </c>
      <c r="B45" s="92" t="n">
        <v>1.77</v>
      </c>
      <c r="C45" s="92" t="n">
        <v>1.4</v>
      </c>
      <c r="D45" s="92" t="n">
        <v>0.53</v>
      </c>
      <c r="E45" s="92" t="n">
        <v>0.96</v>
      </c>
      <c r="F45" s="92" t="n">
        <v>0.53</v>
      </c>
      <c r="G45" s="6"/>
      <c r="H45" s="6"/>
      <c r="I45" s="6"/>
      <c r="J45" s="6"/>
      <c r="K45" s="6"/>
      <c r="L45" s="6"/>
      <c r="M45" s="6"/>
      <c r="N45" s="6"/>
      <c r="O45" s="6"/>
      <c r="P45" s="6"/>
      <c r="Q45" s="6"/>
      <c r="R45" s="6"/>
      <c r="S45" s="6"/>
      <c r="T45" s="6"/>
      <c r="U45" s="6"/>
      <c r="V45" s="6"/>
      <c r="W45" s="6"/>
      <c r="X45" s="6"/>
      <c r="Y45" s="6"/>
      <c r="Z45" s="6"/>
    </row>
    <row r="46" customFormat="false" ht="22.5" hidden="false" customHeight="true" outlineLevel="0" collapsed="false">
      <c r="A46" s="91" t="n">
        <v>45</v>
      </c>
      <c r="B46" s="92" t="n">
        <v>1.8</v>
      </c>
      <c r="C46" s="92" t="n">
        <v>1.43</v>
      </c>
      <c r="D46" s="92" t="n">
        <v>0.54</v>
      </c>
      <c r="E46" s="92" t="n">
        <v>0.98</v>
      </c>
      <c r="F46" s="92" t="n">
        <v>0.54</v>
      </c>
      <c r="G46" s="6"/>
      <c r="H46" s="6"/>
      <c r="I46" s="6"/>
      <c r="J46" s="6"/>
      <c r="K46" s="6"/>
      <c r="L46" s="6"/>
      <c r="M46" s="6"/>
      <c r="N46" s="6"/>
      <c r="O46" s="6"/>
      <c r="P46" s="6"/>
      <c r="Q46" s="6"/>
      <c r="R46" s="6"/>
      <c r="S46" s="6"/>
      <c r="T46" s="6"/>
      <c r="U46" s="6"/>
      <c r="V46" s="6"/>
      <c r="W46" s="6"/>
      <c r="X46" s="6"/>
      <c r="Y46" s="6"/>
      <c r="Z46" s="6"/>
    </row>
    <row r="47" customFormat="false" ht="22.5" hidden="false" customHeight="true" outlineLevel="0" collapsed="false">
      <c r="A47" s="91" t="n">
        <v>46</v>
      </c>
      <c r="B47" s="92" t="n">
        <v>1.83</v>
      </c>
      <c r="C47" s="92" t="n">
        <v>1.46</v>
      </c>
      <c r="D47" s="92" t="n">
        <v>0.55</v>
      </c>
      <c r="E47" s="92" t="n">
        <v>1</v>
      </c>
      <c r="F47" s="92" t="n">
        <v>0.55</v>
      </c>
      <c r="G47" s="6"/>
      <c r="H47" s="6"/>
      <c r="I47" s="6"/>
      <c r="J47" s="6"/>
      <c r="K47" s="6"/>
      <c r="L47" s="6"/>
      <c r="M47" s="6"/>
      <c r="N47" s="6"/>
      <c r="O47" s="6"/>
      <c r="P47" s="6"/>
      <c r="Q47" s="6"/>
      <c r="R47" s="6"/>
      <c r="S47" s="6"/>
      <c r="T47" s="6"/>
      <c r="U47" s="6"/>
      <c r="V47" s="6"/>
      <c r="W47" s="6"/>
      <c r="X47" s="6"/>
      <c r="Y47" s="6"/>
      <c r="Z47" s="6"/>
    </row>
    <row r="48" customFormat="false" ht="22.5" hidden="false" customHeight="true" outlineLevel="0" collapsed="false">
      <c r="A48" s="91" t="n">
        <v>47</v>
      </c>
      <c r="B48" s="92" t="n">
        <v>1.86</v>
      </c>
      <c r="C48" s="92" t="n">
        <v>1.49</v>
      </c>
      <c r="D48" s="92" t="n">
        <v>0.56</v>
      </c>
      <c r="E48" s="92" t="n">
        <v>1.02</v>
      </c>
      <c r="F48" s="92" t="n">
        <v>0.56</v>
      </c>
      <c r="G48" s="6"/>
      <c r="H48" s="6"/>
      <c r="I48" s="6"/>
      <c r="J48" s="6"/>
      <c r="K48" s="6"/>
      <c r="L48" s="6"/>
      <c r="M48" s="6"/>
      <c r="N48" s="6"/>
      <c r="O48" s="6"/>
      <c r="P48" s="6"/>
      <c r="Q48" s="6"/>
      <c r="R48" s="6"/>
      <c r="S48" s="6"/>
      <c r="T48" s="6"/>
      <c r="U48" s="6"/>
      <c r="V48" s="6"/>
      <c r="W48" s="6"/>
      <c r="X48" s="6"/>
      <c r="Y48" s="6"/>
      <c r="Z48" s="6"/>
    </row>
    <row r="49" customFormat="false" ht="22.5" hidden="false" customHeight="true" outlineLevel="0" collapsed="false">
      <c r="A49" s="91" t="n">
        <v>48</v>
      </c>
      <c r="B49" s="92" t="n">
        <v>1.89</v>
      </c>
      <c r="C49" s="92" t="n">
        <v>1.52</v>
      </c>
      <c r="D49" s="92" t="n">
        <v>0.57</v>
      </c>
      <c r="E49" s="92" t="n">
        <v>1.04</v>
      </c>
      <c r="F49" s="92" t="n">
        <v>0.57</v>
      </c>
      <c r="G49" s="6"/>
      <c r="H49" s="6"/>
      <c r="I49" s="6"/>
      <c r="J49" s="6"/>
      <c r="K49" s="6"/>
      <c r="L49" s="6"/>
      <c r="M49" s="6"/>
      <c r="N49" s="6"/>
      <c r="O49" s="6"/>
      <c r="P49" s="6"/>
      <c r="Q49" s="6"/>
      <c r="R49" s="6"/>
      <c r="S49" s="6"/>
      <c r="T49" s="6"/>
      <c r="U49" s="6"/>
      <c r="V49" s="6"/>
      <c r="W49" s="6"/>
      <c r="X49" s="6"/>
      <c r="Y49" s="6"/>
      <c r="Z49" s="6"/>
    </row>
    <row r="50" customFormat="false" ht="22.5" hidden="false" customHeight="true" outlineLevel="0" collapsed="false">
      <c r="A50" s="91" t="n">
        <v>49</v>
      </c>
      <c r="B50" s="92" t="n">
        <v>1.92</v>
      </c>
      <c r="C50" s="92" t="n">
        <v>1.55</v>
      </c>
      <c r="D50" s="92" t="n">
        <v>0.58</v>
      </c>
      <c r="E50" s="92" t="n">
        <v>1.06</v>
      </c>
      <c r="F50" s="92" t="n">
        <v>0.58</v>
      </c>
      <c r="G50" s="6"/>
      <c r="H50" s="6"/>
      <c r="I50" s="6"/>
      <c r="J50" s="6"/>
      <c r="K50" s="6"/>
      <c r="L50" s="6"/>
      <c r="M50" s="6"/>
      <c r="N50" s="6"/>
      <c r="O50" s="6"/>
      <c r="P50" s="6"/>
      <c r="Q50" s="6"/>
      <c r="R50" s="6"/>
      <c r="S50" s="6"/>
      <c r="T50" s="6"/>
      <c r="U50" s="6"/>
      <c r="V50" s="6"/>
      <c r="W50" s="6"/>
      <c r="X50" s="6"/>
      <c r="Y50" s="6"/>
      <c r="Z50" s="6"/>
    </row>
    <row r="51" customFormat="false" ht="22.5" hidden="false" customHeight="true" outlineLevel="0" collapsed="false">
      <c r="A51" s="91" t="n">
        <v>50</v>
      </c>
      <c r="B51" s="92" t="n">
        <v>1.95</v>
      </c>
      <c r="C51" s="92" t="n">
        <v>1.58</v>
      </c>
      <c r="D51" s="92" t="n">
        <v>0.59</v>
      </c>
      <c r="E51" s="92" t="n">
        <v>1.08</v>
      </c>
      <c r="F51" s="92" t="n">
        <v>0.59</v>
      </c>
      <c r="G51" s="6"/>
      <c r="H51" s="6"/>
      <c r="I51" s="6"/>
      <c r="J51" s="6"/>
      <c r="K51" s="6"/>
      <c r="L51" s="6"/>
      <c r="M51" s="6"/>
      <c r="N51" s="6"/>
      <c r="O51" s="6"/>
      <c r="P51" s="6"/>
      <c r="Q51" s="6"/>
      <c r="R51" s="6"/>
      <c r="S51" s="6"/>
      <c r="T51" s="6"/>
      <c r="U51" s="6"/>
      <c r="V51" s="6"/>
      <c r="W51" s="6"/>
      <c r="X51" s="6"/>
      <c r="Y51" s="6"/>
      <c r="Z51" s="6"/>
    </row>
    <row r="52" customFormat="false" ht="22.5" hidden="false" customHeight="true" outlineLevel="0" collapsed="false">
      <c r="A52" s="91" t="n">
        <v>51</v>
      </c>
      <c r="B52" s="92" t="n">
        <v>1.98</v>
      </c>
      <c r="C52" s="92" t="n">
        <v>1.61</v>
      </c>
      <c r="D52" s="92" t="n">
        <v>0.6</v>
      </c>
      <c r="E52" s="92" t="n">
        <v>1.1</v>
      </c>
      <c r="F52" s="92" t="n">
        <v>0.6</v>
      </c>
      <c r="G52" s="6"/>
      <c r="H52" s="6"/>
      <c r="I52" s="6"/>
      <c r="J52" s="6"/>
      <c r="K52" s="6"/>
      <c r="L52" s="6"/>
      <c r="M52" s="6"/>
      <c r="N52" s="6"/>
      <c r="O52" s="6"/>
      <c r="P52" s="6"/>
      <c r="Q52" s="6"/>
      <c r="R52" s="6"/>
      <c r="S52" s="6"/>
      <c r="T52" s="6"/>
      <c r="U52" s="6"/>
      <c r="V52" s="6"/>
      <c r="W52" s="6"/>
      <c r="X52" s="6"/>
      <c r="Y52" s="6"/>
      <c r="Z52" s="6"/>
    </row>
    <row r="53" customFormat="false" ht="22.5" hidden="false" customHeight="true" outlineLevel="0" collapsed="false">
      <c r="A53" s="91" t="n">
        <v>52</v>
      </c>
      <c r="B53" s="92" t="n">
        <v>2.01</v>
      </c>
      <c r="C53" s="92" t="n">
        <v>1.65</v>
      </c>
      <c r="D53" s="92" t="n">
        <v>0.61</v>
      </c>
      <c r="E53" s="92" t="n">
        <v>1.12</v>
      </c>
      <c r="F53" s="92" t="n">
        <v>0.61</v>
      </c>
      <c r="G53" s="6"/>
      <c r="H53" s="6"/>
      <c r="I53" s="6"/>
      <c r="J53" s="6"/>
      <c r="K53" s="6"/>
      <c r="L53" s="6"/>
      <c r="M53" s="6"/>
      <c r="N53" s="6"/>
      <c r="O53" s="6"/>
      <c r="P53" s="6"/>
      <c r="Q53" s="6"/>
      <c r="R53" s="6"/>
      <c r="S53" s="6"/>
      <c r="T53" s="6"/>
      <c r="U53" s="6"/>
      <c r="V53" s="6"/>
      <c r="W53" s="6"/>
      <c r="X53" s="6"/>
      <c r="Y53" s="6"/>
      <c r="Z53" s="6"/>
    </row>
    <row r="54" customFormat="false" ht="22.5" hidden="false" customHeight="true" outlineLevel="0" collapsed="false">
      <c r="A54" s="91" t="n">
        <v>53</v>
      </c>
      <c r="B54" s="92" t="n">
        <v>2.04</v>
      </c>
      <c r="C54" s="92" t="n">
        <v>1.68</v>
      </c>
      <c r="D54" s="92" t="n">
        <v>0.62</v>
      </c>
      <c r="E54" s="92" t="n">
        <v>1.14</v>
      </c>
      <c r="F54" s="92" t="n">
        <v>0.62</v>
      </c>
      <c r="G54" s="6"/>
      <c r="H54" s="6"/>
      <c r="I54" s="6"/>
      <c r="J54" s="6"/>
      <c r="K54" s="6"/>
      <c r="L54" s="6"/>
      <c r="M54" s="6"/>
      <c r="N54" s="6"/>
      <c r="O54" s="6"/>
      <c r="P54" s="6"/>
      <c r="Q54" s="6"/>
      <c r="R54" s="6"/>
      <c r="S54" s="6"/>
      <c r="T54" s="6"/>
      <c r="U54" s="6"/>
      <c r="V54" s="6"/>
      <c r="W54" s="6"/>
      <c r="X54" s="6"/>
      <c r="Y54" s="6"/>
      <c r="Z54" s="6"/>
    </row>
    <row r="55" customFormat="false" ht="22.5" hidden="false" customHeight="true" outlineLevel="0" collapsed="false">
      <c r="A55" s="91" t="n">
        <v>54</v>
      </c>
      <c r="B55" s="92" t="n">
        <v>2.07</v>
      </c>
      <c r="C55" s="92" t="n">
        <v>1.71</v>
      </c>
      <c r="D55" s="92" t="n">
        <v>0.63</v>
      </c>
      <c r="E55" s="92" t="n">
        <v>1.16</v>
      </c>
      <c r="F55" s="92" t="n">
        <v>0.63</v>
      </c>
      <c r="G55" s="6"/>
      <c r="H55" s="6"/>
      <c r="I55" s="6"/>
      <c r="J55" s="6"/>
      <c r="K55" s="6"/>
      <c r="L55" s="6"/>
      <c r="M55" s="6"/>
      <c r="N55" s="6"/>
      <c r="O55" s="6"/>
      <c r="P55" s="6"/>
      <c r="Q55" s="6"/>
      <c r="R55" s="6"/>
      <c r="S55" s="6"/>
      <c r="T55" s="6"/>
      <c r="U55" s="6"/>
      <c r="V55" s="6"/>
      <c r="W55" s="6"/>
      <c r="X55" s="6"/>
      <c r="Y55" s="6"/>
      <c r="Z55" s="6"/>
    </row>
    <row r="56" customFormat="false" ht="22.5" hidden="false" customHeight="true" outlineLevel="0" collapsed="false">
      <c r="A56" s="91" t="n">
        <v>55</v>
      </c>
      <c r="B56" s="92" t="n">
        <v>2.1</v>
      </c>
      <c r="C56" s="92" t="n">
        <v>1.74</v>
      </c>
      <c r="D56" s="92" t="n">
        <v>0.64</v>
      </c>
      <c r="E56" s="92" t="n">
        <v>1.18</v>
      </c>
      <c r="F56" s="92" t="n">
        <v>0.64</v>
      </c>
      <c r="G56" s="6"/>
      <c r="H56" s="6"/>
      <c r="I56" s="6"/>
      <c r="J56" s="6"/>
      <c r="K56" s="6"/>
      <c r="L56" s="6"/>
      <c r="M56" s="6"/>
      <c r="N56" s="6"/>
      <c r="O56" s="6"/>
      <c r="P56" s="6"/>
      <c r="Q56" s="6"/>
      <c r="R56" s="6"/>
      <c r="S56" s="6"/>
      <c r="T56" s="6"/>
      <c r="U56" s="6"/>
      <c r="V56" s="6"/>
      <c r="W56" s="6"/>
      <c r="X56" s="6"/>
      <c r="Y56" s="6"/>
      <c r="Z56" s="6"/>
    </row>
    <row r="57" customFormat="false" ht="22.5" hidden="false" customHeight="true" outlineLevel="0" collapsed="false">
      <c r="A57" s="91" t="n">
        <v>56</v>
      </c>
      <c r="B57" s="92" t="n">
        <v>2.13</v>
      </c>
      <c r="C57" s="92" t="n">
        <v>1.77</v>
      </c>
      <c r="D57" s="92" t="n">
        <v>0.65</v>
      </c>
      <c r="E57" s="92" t="n">
        <v>1.2</v>
      </c>
      <c r="F57" s="92" t="n">
        <v>0.65</v>
      </c>
      <c r="G57" s="6"/>
      <c r="H57" s="6"/>
      <c r="I57" s="6"/>
      <c r="J57" s="6"/>
      <c r="K57" s="6"/>
      <c r="L57" s="6"/>
      <c r="M57" s="6"/>
      <c r="N57" s="6"/>
      <c r="O57" s="6"/>
      <c r="P57" s="6"/>
      <c r="Q57" s="6"/>
      <c r="R57" s="6"/>
      <c r="S57" s="6"/>
      <c r="T57" s="6"/>
      <c r="U57" s="6"/>
      <c r="V57" s="6"/>
      <c r="W57" s="6"/>
      <c r="X57" s="6"/>
      <c r="Y57" s="6"/>
      <c r="Z57" s="6"/>
    </row>
    <row r="58" customFormat="false" ht="22.5" hidden="false" customHeight="true" outlineLevel="0" collapsed="false">
      <c r="A58" s="91" t="n">
        <v>57</v>
      </c>
      <c r="B58" s="92" t="n">
        <v>2.16</v>
      </c>
      <c r="C58" s="92" t="n">
        <v>1.8</v>
      </c>
      <c r="D58" s="92" t="n">
        <v>0.66</v>
      </c>
      <c r="E58" s="92" t="n">
        <v>1.22</v>
      </c>
      <c r="F58" s="92" t="n">
        <v>0.66</v>
      </c>
      <c r="G58" s="6"/>
      <c r="H58" s="6"/>
      <c r="I58" s="6"/>
      <c r="J58" s="6"/>
      <c r="K58" s="6"/>
      <c r="L58" s="6"/>
      <c r="M58" s="6"/>
      <c r="N58" s="6"/>
      <c r="O58" s="6"/>
      <c r="P58" s="6"/>
      <c r="Q58" s="6"/>
      <c r="R58" s="6"/>
      <c r="S58" s="6"/>
      <c r="T58" s="6"/>
      <c r="U58" s="6"/>
      <c r="V58" s="6"/>
      <c r="W58" s="6"/>
      <c r="X58" s="6"/>
      <c r="Y58" s="6"/>
      <c r="Z58" s="6"/>
    </row>
    <row r="59" customFormat="false" ht="22.5" hidden="false" customHeight="true" outlineLevel="0" collapsed="false">
      <c r="A59" s="91" t="n">
        <v>58</v>
      </c>
      <c r="B59" s="92" t="n">
        <v>2.19</v>
      </c>
      <c r="C59" s="92" t="n">
        <v>1.83</v>
      </c>
      <c r="D59" s="92" t="n">
        <v>0.67</v>
      </c>
      <c r="E59" s="92" t="n">
        <v>1.24</v>
      </c>
      <c r="F59" s="92" t="n">
        <v>0.67</v>
      </c>
      <c r="G59" s="6"/>
      <c r="H59" s="6"/>
      <c r="I59" s="6"/>
      <c r="J59" s="6"/>
      <c r="K59" s="6"/>
      <c r="L59" s="6"/>
      <c r="M59" s="6"/>
      <c r="N59" s="6"/>
      <c r="O59" s="6"/>
      <c r="P59" s="6"/>
      <c r="Q59" s="6"/>
      <c r="R59" s="6"/>
      <c r="S59" s="6"/>
      <c r="T59" s="6"/>
      <c r="U59" s="6"/>
      <c r="V59" s="6"/>
      <c r="W59" s="6"/>
      <c r="X59" s="6"/>
      <c r="Y59" s="6"/>
      <c r="Z59" s="6"/>
    </row>
    <row r="60" customFormat="false" ht="22.5" hidden="false" customHeight="true" outlineLevel="0" collapsed="false">
      <c r="A60" s="91" t="n">
        <v>59</v>
      </c>
      <c r="B60" s="92" t="n">
        <v>2.22</v>
      </c>
      <c r="C60" s="92" t="n">
        <v>1.86</v>
      </c>
      <c r="D60" s="92" t="n">
        <v>0.68</v>
      </c>
      <c r="E60" s="92" t="n">
        <v>1.26</v>
      </c>
      <c r="F60" s="92" t="n">
        <v>0.68</v>
      </c>
      <c r="G60" s="6"/>
      <c r="H60" s="6"/>
      <c r="I60" s="6"/>
      <c r="J60" s="6"/>
      <c r="K60" s="6"/>
      <c r="L60" s="6"/>
      <c r="M60" s="6"/>
      <c r="N60" s="6"/>
      <c r="O60" s="6"/>
      <c r="P60" s="6"/>
      <c r="Q60" s="6"/>
      <c r="R60" s="6"/>
      <c r="S60" s="6"/>
      <c r="T60" s="6"/>
      <c r="U60" s="6"/>
      <c r="V60" s="6"/>
      <c r="W60" s="6"/>
      <c r="X60" s="6"/>
      <c r="Y60" s="6"/>
      <c r="Z60" s="6"/>
    </row>
    <row r="61" customFormat="false" ht="22.5" hidden="false" customHeight="true" outlineLevel="0" collapsed="false">
      <c r="A61" s="91" t="n">
        <v>60</v>
      </c>
      <c r="B61" s="92" t="n">
        <v>2.25</v>
      </c>
      <c r="C61" s="92" t="n">
        <v>1.89</v>
      </c>
      <c r="D61" s="92" t="n">
        <v>0.69</v>
      </c>
      <c r="E61" s="92" t="n">
        <v>1.28</v>
      </c>
      <c r="F61" s="92" t="n">
        <v>0.69</v>
      </c>
      <c r="G61" s="6"/>
      <c r="H61" s="6"/>
      <c r="I61" s="6"/>
      <c r="J61" s="6"/>
      <c r="K61" s="6"/>
      <c r="L61" s="6"/>
      <c r="M61" s="6"/>
      <c r="N61" s="6"/>
      <c r="O61" s="6"/>
      <c r="P61" s="6"/>
      <c r="Q61" s="6"/>
      <c r="R61" s="6"/>
      <c r="S61" s="6"/>
      <c r="T61" s="6"/>
      <c r="U61" s="6"/>
      <c r="V61" s="6"/>
      <c r="W61" s="6"/>
      <c r="X61" s="6"/>
      <c r="Y61" s="6"/>
      <c r="Z61" s="6"/>
    </row>
    <row r="62" customFormat="false" ht="22.5" hidden="false" customHeight="true" outlineLevel="0" collapsed="false">
      <c r="A62" s="91" t="n">
        <v>61</v>
      </c>
      <c r="B62" s="92" t="n">
        <v>2.28</v>
      </c>
      <c r="C62" s="92" t="n">
        <v>1.92</v>
      </c>
      <c r="D62" s="92" t="n">
        <v>0.7</v>
      </c>
      <c r="E62" s="92" t="n">
        <v>1.3</v>
      </c>
      <c r="F62" s="92" t="n">
        <v>0.7</v>
      </c>
      <c r="G62" s="6"/>
      <c r="H62" s="6"/>
      <c r="I62" s="6"/>
      <c r="J62" s="6"/>
      <c r="K62" s="6"/>
      <c r="L62" s="6"/>
      <c r="M62" s="6"/>
      <c r="N62" s="6"/>
      <c r="O62" s="6"/>
      <c r="P62" s="6"/>
      <c r="Q62" s="6"/>
      <c r="R62" s="6"/>
      <c r="S62" s="6"/>
      <c r="T62" s="6"/>
      <c r="U62" s="6"/>
      <c r="V62" s="6"/>
      <c r="W62" s="6"/>
      <c r="X62" s="6"/>
      <c r="Y62" s="6"/>
      <c r="Z62" s="6"/>
    </row>
    <row r="63" customFormat="false" ht="22.5" hidden="false" customHeight="true" outlineLevel="0" collapsed="false">
      <c r="A63" s="91" t="n">
        <v>62</v>
      </c>
      <c r="B63" s="92" t="n">
        <v>2.31</v>
      </c>
      <c r="C63" s="92" t="n">
        <v>1.95</v>
      </c>
      <c r="D63" s="92" t="n">
        <v>0.71</v>
      </c>
      <c r="E63" s="92" t="n">
        <v>1.32</v>
      </c>
      <c r="F63" s="92" t="n">
        <v>0.71</v>
      </c>
      <c r="G63" s="6"/>
      <c r="H63" s="6"/>
      <c r="I63" s="6"/>
      <c r="J63" s="6"/>
      <c r="K63" s="6"/>
      <c r="L63" s="6"/>
      <c r="M63" s="6"/>
      <c r="N63" s="6"/>
      <c r="O63" s="6"/>
      <c r="P63" s="6"/>
      <c r="Q63" s="6"/>
      <c r="R63" s="6"/>
      <c r="S63" s="6"/>
      <c r="T63" s="6"/>
      <c r="U63" s="6"/>
      <c r="V63" s="6"/>
      <c r="W63" s="6"/>
      <c r="X63" s="6"/>
      <c r="Y63" s="6"/>
      <c r="Z63" s="6"/>
    </row>
    <row r="64" customFormat="false" ht="22.5" hidden="false" customHeight="true" outlineLevel="0" collapsed="false">
      <c r="A64" s="91" t="n">
        <v>63</v>
      </c>
      <c r="B64" s="92" t="n">
        <v>2.34</v>
      </c>
      <c r="C64" s="92" t="n">
        <v>1.98</v>
      </c>
      <c r="D64" s="92" t="n">
        <v>0.72</v>
      </c>
      <c r="E64" s="92" t="n">
        <v>1.34</v>
      </c>
      <c r="F64" s="92" t="n">
        <v>0.72</v>
      </c>
      <c r="G64" s="6"/>
      <c r="H64" s="6"/>
      <c r="I64" s="6"/>
      <c r="J64" s="6"/>
      <c r="K64" s="6"/>
      <c r="L64" s="6"/>
      <c r="M64" s="6"/>
      <c r="N64" s="6"/>
      <c r="O64" s="6"/>
      <c r="P64" s="6"/>
      <c r="Q64" s="6"/>
      <c r="R64" s="6"/>
      <c r="S64" s="6"/>
      <c r="T64" s="6"/>
      <c r="U64" s="6"/>
      <c r="V64" s="6"/>
      <c r="W64" s="6"/>
      <c r="X64" s="6"/>
      <c r="Y64" s="6"/>
      <c r="Z64" s="6"/>
    </row>
    <row r="65" customFormat="false" ht="22.5" hidden="false" customHeight="true" outlineLevel="0" collapsed="false">
      <c r="A65" s="91" t="n">
        <v>64</v>
      </c>
      <c r="B65" s="92" t="n">
        <v>2.37</v>
      </c>
      <c r="C65" s="92" t="n">
        <v>2.01</v>
      </c>
      <c r="D65" s="92" t="n">
        <v>0.73</v>
      </c>
      <c r="E65" s="92" t="n">
        <v>1.36</v>
      </c>
      <c r="F65" s="92" t="n">
        <v>0.73</v>
      </c>
      <c r="G65" s="6"/>
      <c r="H65" s="6"/>
      <c r="I65" s="6"/>
      <c r="J65" s="6"/>
      <c r="K65" s="6"/>
      <c r="L65" s="6"/>
      <c r="M65" s="6"/>
      <c r="N65" s="6"/>
      <c r="O65" s="6"/>
      <c r="P65" s="6"/>
      <c r="Q65" s="6"/>
      <c r="R65" s="6"/>
      <c r="S65" s="6"/>
      <c r="T65" s="6"/>
      <c r="U65" s="6"/>
      <c r="V65" s="6"/>
      <c r="W65" s="6"/>
      <c r="X65" s="6"/>
      <c r="Y65" s="6"/>
      <c r="Z65" s="6"/>
    </row>
    <row r="66" customFormat="false" ht="22.5" hidden="false" customHeight="true" outlineLevel="0" collapsed="false">
      <c r="A66" s="91" t="n">
        <v>65</v>
      </c>
      <c r="B66" s="92" t="n">
        <v>2.4</v>
      </c>
      <c r="C66" s="92" t="n">
        <v>2.04</v>
      </c>
      <c r="D66" s="92" t="n">
        <v>0.74</v>
      </c>
      <c r="E66" s="92" t="n">
        <v>1.38</v>
      </c>
      <c r="F66" s="92" t="n">
        <v>0.74</v>
      </c>
      <c r="G66" s="6"/>
      <c r="H66" s="6"/>
      <c r="I66" s="6"/>
      <c r="J66" s="6"/>
      <c r="K66" s="6"/>
      <c r="L66" s="6"/>
      <c r="M66" s="6"/>
      <c r="N66" s="6"/>
      <c r="O66" s="6"/>
      <c r="P66" s="6"/>
      <c r="Q66" s="6"/>
      <c r="R66" s="6"/>
      <c r="S66" s="6"/>
      <c r="T66" s="6"/>
      <c r="U66" s="6"/>
      <c r="V66" s="6"/>
      <c r="W66" s="6"/>
      <c r="X66" s="6"/>
      <c r="Y66" s="6"/>
      <c r="Z66" s="6"/>
    </row>
    <row r="67" customFormat="false" ht="22.5" hidden="false" customHeight="true" outlineLevel="0" collapsed="false">
      <c r="A67" s="91" t="n">
        <v>66</v>
      </c>
      <c r="B67" s="92" t="n">
        <v>2.43</v>
      </c>
      <c r="C67" s="92" t="n">
        <v>2.07</v>
      </c>
      <c r="D67" s="92" t="n">
        <v>0.75</v>
      </c>
      <c r="E67" s="92" t="n">
        <v>1.4</v>
      </c>
      <c r="F67" s="92" t="n">
        <v>0.75</v>
      </c>
      <c r="G67" s="6"/>
      <c r="H67" s="6"/>
      <c r="I67" s="6"/>
      <c r="J67" s="6"/>
      <c r="K67" s="6"/>
      <c r="L67" s="6"/>
      <c r="M67" s="6"/>
      <c r="N67" s="6"/>
      <c r="O67" s="6"/>
      <c r="P67" s="6"/>
      <c r="Q67" s="6"/>
      <c r="R67" s="6"/>
      <c r="S67" s="6"/>
      <c r="T67" s="6"/>
      <c r="U67" s="6"/>
      <c r="V67" s="6"/>
      <c r="W67" s="6"/>
      <c r="X67" s="6"/>
      <c r="Y67" s="6"/>
      <c r="Z67" s="6"/>
    </row>
    <row r="68" customFormat="false" ht="22.5" hidden="false" customHeight="true" outlineLevel="0" collapsed="false">
      <c r="A68" s="91" t="n">
        <v>67</v>
      </c>
      <c r="B68" s="92" t="n">
        <v>2.46</v>
      </c>
      <c r="C68" s="92" t="n">
        <v>2.1</v>
      </c>
      <c r="D68" s="92" t="n">
        <v>0.76</v>
      </c>
      <c r="E68" s="92" t="n">
        <v>1.42</v>
      </c>
      <c r="F68" s="92" t="n">
        <v>0.76</v>
      </c>
      <c r="G68" s="6"/>
      <c r="H68" s="6"/>
      <c r="I68" s="6"/>
      <c r="J68" s="6"/>
      <c r="K68" s="6"/>
      <c r="L68" s="6"/>
      <c r="M68" s="6"/>
      <c r="N68" s="6"/>
      <c r="O68" s="6"/>
      <c r="P68" s="6"/>
      <c r="Q68" s="6"/>
      <c r="R68" s="6"/>
      <c r="S68" s="6"/>
      <c r="T68" s="6"/>
      <c r="U68" s="6"/>
      <c r="V68" s="6"/>
      <c r="W68" s="6"/>
      <c r="X68" s="6"/>
      <c r="Y68" s="6"/>
      <c r="Z68" s="6"/>
    </row>
    <row r="69" customFormat="false" ht="22.5" hidden="false" customHeight="true" outlineLevel="0" collapsed="false">
      <c r="A69" s="91" t="n">
        <v>68</v>
      </c>
      <c r="B69" s="92" t="n">
        <v>2.49</v>
      </c>
      <c r="C69" s="92" t="n">
        <v>2.13</v>
      </c>
      <c r="D69" s="92" t="n">
        <v>0.77</v>
      </c>
      <c r="E69" s="92" t="n">
        <v>1.44</v>
      </c>
      <c r="F69" s="92" t="n">
        <v>0.77</v>
      </c>
      <c r="G69" s="6"/>
      <c r="H69" s="6"/>
      <c r="I69" s="6"/>
      <c r="J69" s="6"/>
      <c r="K69" s="6"/>
      <c r="L69" s="6"/>
      <c r="M69" s="6"/>
      <c r="N69" s="6"/>
      <c r="O69" s="6"/>
      <c r="P69" s="6"/>
      <c r="Q69" s="6"/>
      <c r="R69" s="6"/>
      <c r="S69" s="6"/>
      <c r="T69" s="6"/>
      <c r="U69" s="6"/>
      <c r="V69" s="6"/>
      <c r="W69" s="6"/>
      <c r="X69" s="6"/>
      <c r="Y69" s="6"/>
      <c r="Z69" s="6"/>
    </row>
    <row r="70" customFormat="false" ht="22.5" hidden="false" customHeight="true" outlineLevel="0" collapsed="false">
      <c r="A70" s="91" t="n">
        <v>69</v>
      </c>
      <c r="B70" s="92" t="n">
        <v>2.52</v>
      </c>
      <c r="C70" s="92" t="n">
        <v>2.16</v>
      </c>
      <c r="D70" s="92" t="n">
        <v>0.78</v>
      </c>
      <c r="E70" s="92" t="n">
        <v>1.46</v>
      </c>
      <c r="F70" s="92" t="n">
        <v>0.78</v>
      </c>
      <c r="G70" s="6"/>
      <c r="H70" s="6"/>
      <c r="I70" s="6"/>
      <c r="J70" s="6"/>
      <c r="K70" s="6"/>
      <c r="L70" s="6"/>
      <c r="M70" s="6"/>
      <c r="N70" s="6"/>
      <c r="O70" s="6"/>
      <c r="P70" s="6"/>
      <c r="Q70" s="6"/>
      <c r="R70" s="6"/>
      <c r="S70" s="6"/>
      <c r="T70" s="6"/>
      <c r="U70" s="6"/>
      <c r="V70" s="6"/>
      <c r="W70" s="6"/>
      <c r="X70" s="6"/>
      <c r="Y70" s="6"/>
      <c r="Z70" s="6"/>
    </row>
    <row r="71" customFormat="false" ht="22.5" hidden="false" customHeight="true" outlineLevel="0" collapsed="false">
      <c r="A71" s="91" t="n">
        <v>70</v>
      </c>
      <c r="B71" s="92" t="n">
        <v>2.55</v>
      </c>
      <c r="C71" s="92" t="n">
        <v>2.19</v>
      </c>
      <c r="D71" s="92" t="n">
        <v>0.79</v>
      </c>
      <c r="E71" s="92" t="n">
        <v>1.48</v>
      </c>
      <c r="F71" s="92" t="n">
        <v>0.79</v>
      </c>
      <c r="G71" s="6"/>
      <c r="H71" s="6"/>
      <c r="I71" s="6"/>
      <c r="J71" s="6"/>
      <c r="K71" s="6"/>
      <c r="L71" s="6"/>
      <c r="M71" s="6"/>
      <c r="N71" s="6"/>
      <c r="O71" s="6"/>
      <c r="P71" s="6"/>
      <c r="Q71" s="6"/>
      <c r="R71" s="6"/>
      <c r="S71" s="6"/>
      <c r="T71" s="6"/>
      <c r="U71" s="6"/>
      <c r="V71" s="6"/>
      <c r="W71" s="6"/>
      <c r="X71" s="6"/>
      <c r="Y71" s="6"/>
      <c r="Z71" s="6"/>
    </row>
    <row r="72" customFormat="false" ht="22.5" hidden="false" customHeight="true" outlineLevel="0" collapsed="false">
      <c r="A72" s="91" t="n">
        <v>71</v>
      </c>
      <c r="B72" s="92" t="n">
        <v>2.58</v>
      </c>
      <c r="C72" s="92" t="n">
        <v>2.22</v>
      </c>
      <c r="D72" s="92" t="n">
        <v>0.8</v>
      </c>
      <c r="E72" s="92" t="n">
        <v>1.5</v>
      </c>
      <c r="F72" s="92" t="n">
        <v>0.8</v>
      </c>
      <c r="G72" s="6"/>
      <c r="H72" s="6"/>
      <c r="I72" s="6"/>
      <c r="J72" s="6"/>
      <c r="K72" s="6"/>
      <c r="L72" s="6"/>
      <c r="M72" s="6"/>
      <c r="N72" s="6"/>
      <c r="O72" s="6"/>
      <c r="P72" s="6"/>
      <c r="Q72" s="6"/>
      <c r="R72" s="6"/>
      <c r="S72" s="6"/>
      <c r="T72" s="6"/>
      <c r="U72" s="6"/>
      <c r="V72" s="6"/>
      <c r="W72" s="6"/>
      <c r="X72" s="6"/>
      <c r="Y72" s="6"/>
      <c r="Z72" s="6"/>
    </row>
    <row r="73" customFormat="false" ht="22.5" hidden="false" customHeight="true" outlineLevel="0" collapsed="false">
      <c r="A73" s="91" t="n">
        <v>72</v>
      </c>
      <c r="B73" s="92" t="n">
        <v>2.61</v>
      </c>
      <c r="C73" s="92" t="n">
        <v>2.25</v>
      </c>
      <c r="D73" s="92" t="n">
        <v>0.81</v>
      </c>
      <c r="E73" s="92" t="n">
        <v>1.52</v>
      </c>
      <c r="F73" s="92" t="n">
        <v>0.81</v>
      </c>
      <c r="G73" s="6"/>
      <c r="H73" s="6"/>
      <c r="I73" s="6"/>
      <c r="J73" s="6"/>
      <c r="K73" s="6"/>
      <c r="L73" s="6"/>
      <c r="M73" s="6"/>
      <c r="N73" s="6"/>
      <c r="O73" s="6"/>
      <c r="P73" s="6"/>
      <c r="Q73" s="6"/>
      <c r="R73" s="6"/>
      <c r="S73" s="6"/>
      <c r="T73" s="6"/>
      <c r="U73" s="6"/>
      <c r="V73" s="6"/>
      <c r="W73" s="6"/>
      <c r="X73" s="6"/>
      <c r="Y73" s="6"/>
      <c r="Z73" s="6"/>
    </row>
    <row r="74" customFormat="false" ht="22.5" hidden="false" customHeight="true" outlineLevel="0" collapsed="false">
      <c r="A74" s="91" t="n">
        <v>73</v>
      </c>
      <c r="B74" s="92" t="n">
        <v>2.64</v>
      </c>
      <c r="C74" s="92" t="n">
        <v>2.28</v>
      </c>
      <c r="D74" s="92" t="n">
        <v>0.82</v>
      </c>
      <c r="E74" s="92" t="n">
        <v>1.54</v>
      </c>
      <c r="F74" s="92" t="n">
        <v>0.82</v>
      </c>
      <c r="G74" s="6"/>
      <c r="H74" s="6"/>
      <c r="I74" s="6"/>
      <c r="J74" s="6"/>
      <c r="K74" s="6"/>
      <c r="L74" s="6"/>
      <c r="M74" s="6"/>
      <c r="N74" s="6"/>
      <c r="O74" s="6"/>
      <c r="P74" s="6"/>
      <c r="Q74" s="6"/>
      <c r="R74" s="6"/>
      <c r="S74" s="6"/>
      <c r="T74" s="6"/>
      <c r="U74" s="6"/>
      <c r="V74" s="6"/>
      <c r="W74" s="6"/>
      <c r="X74" s="6"/>
      <c r="Y74" s="6"/>
      <c r="Z74" s="6"/>
    </row>
    <row r="75" customFormat="false" ht="22.5" hidden="false" customHeight="true" outlineLevel="0" collapsed="false">
      <c r="A75" s="91" t="n">
        <v>74</v>
      </c>
      <c r="B75" s="92" t="n">
        <v>2.67</v>
      </c>
      <c r="C75" s="92" t="n">
        <v>2.31</v>
      </c>
      <c r="D75" s="92" t="n">
        <v>0.83</v>
      </c>
      <c r="E75" s="92" t="n">
        <v>1.56</v>
      </c>
      <c r="F75" s="92" t="n">
        <v>0.83</v>
      </c>
      <c r="G75" s="6"/>
      <c r="H75" s="6"/>
      <c r="I75" s="6"/>
      <c r="J75" s="6"/>
      <c r="K75" s="6"/>
      <c r="L75" s="6"/>
      <c r="M75" s="6"/>
      <c r="N75" s="6"/>
      <c r="O75" s="6"/>
      <c r="P75" s="6"/>
      <c r="Q75" s="6"/>
      <c r="R75" s="6"/>
      <c r="S75" s="6"/>
      <c r="T75" s="6"/>
      <c r="U75" s="6"/>
      <c r="V75" s="6"/>
      <c r="W75" s="6"/>
      <c r="X75" s="6"/>
      <c r="Y75" s="6"/>
      <c r="Z75" s="6"/>
    </row>
    <row r="76" customFormat="false" ht="22.5" hidden="false" customHeight="true" outlineLevel="0" collapsed="false">
      <c r="A76" s="91" t="n">
        <v>75</v>
      </c>
      <c r="B76" s="92" t="n">
        <v>2.7</v>
      </c>
      <c r="C76" s="92" t="n">
        <v>2.34</v>
      </c>
      <c r="D76" s="92" t="n">
        <v>0.84</v>
      </c>
      <c r="E76" s="92" t="n">
        <v>1.58</v>
      </c>
      <c r="F76" s="92" t="n">
        <v>0.84</v>
      </c>
      <c r="G76" s="6"/>
      <c r="H76" s="6"/>
      <c r="I76" s="6"/>
      <c r="J76" s="6"/>
      <c r="K76" s="6"/>
      <c r="L76" s="6"/>
      <c r="M76" s="6"/>
      <c r="N76" s="6"/>
      <c r="O76" s="6"/>
      <c r="P76" s="6"/>
      <c r="Q76" s="6"/>
      <c r="R76" s="6"/>
      <c r="S76" s="6"/>
      <c r="T76" s="6"/>
      <c r="U76" s="6"/>
      <c r="V76" s="6"/>
      <c r="W76" s="6"/>
      <c r="X76" s="6"/>
      <c r="Y76" s="6"/>
      <c r="Z76" s="6"/>
    </row>
    <row r="77" customFormat="false" ht="22.5" hidden="false" customHeight="true" outlineLevel="0" collapsed="false">
      <c r="A77" s="91" t="n">
        <v>76</v>
      </c>
      <c r="B77" s="92" t="n">
        <v>2.73</v>
      </c>
      <c r="C77" s="92" t="n">
        <v>2.37</v>
      </c>
      <c r="D77" s="92" t="n">
        <v>0.85</v>
      </c>
      <c r="E77" s="92" t="n">
        <v>1.6</v>
      </c>
      <c r="F77" s="92" t="n">
        <v>0.85</v>
      </c>
      <c r="G77" s="6"/>
      <c r="H77" s="6"/>
      <c r="I77" s="6"/>
      <c r="J77" s="6"/>
      <c r="K77" s="6"/>
      <c r="L77" s="6"/>
      <c r="M77" s="6"/>
      <c r="N77" s="6"/>
      <c r="O77" s="6"/>
      <c r="P77" s="6"/>
      <c r="Q77" s="6"/>
      <c r="R77" s="6"/>
      <c r="S77" s="6"/>
      <c r="T77" s="6"/>
      <c r="U77" s="6"/>
      <c r="V77" s="6"/>
      <c r="W77" s="6"/>
      <c r="X77" s="6"/>
      <c r="Y77" s="6"/>
      <c r="Z77" s="6"/>
    </row>
    <row r="78" customFormat="false" ht="22.5" hidden="false" customHeight="true" outlineLevel="0" collapsed="false">
      <c r="A78" s="91" t="n">
        <v>77</v>
      </c>
      <c r="B78" s="92" t="n">
        <v>2.76</v>
      </c>
      <c r="C78" s="92" t="n">
        <v>2.4</v>
      </c>
      <c r="D78" s="92" t="n">
        <v>0.86</v>
      </c>
      <c r="E78" s="92" t="n">
        <v>1.62</v>
      </c>
      <c r="F78" s="92" t="n">
        <v>0.86</v>
      </c>
      <c r="G78" s="6"/>
      <c r="H78" s="6"/>
      <c r="I78" s="6"/>
      <c r="J78" s="6"/>
      <c r="K78" s="6"/>
      <c r="L78" s="6"/>
      <c r="M78" s="6"/>
      <c r="N78" s="6"/>
      <c r="O78" s="6"/>
      <c r="P78" s="6"/>
      <c r="Q78" s="6"/>
      <c r="R78" s="6"/>
      <c r="S78" s="6"/>
      <c r="T78" s="6"/>
      <c r="U78" s="6"/>
      <c r="V78" s="6"/>
      <c r="W78" s="6"/>
      <c r="X78" s="6"/>
      <c r="Y78" s="6"/>
      <c r="Z78" s="6"/>
    </row>
    <row r="79" customFormat="false" ht="22.5" hidden="false" customHeight="true" outlineLevel="0" collapsed="false">
      <c r="A79" s="91" t="n">
        <v>78</v>
      </c>
      <c r="B79" s="92" t="n">
        <v>2.79</v>
      </c>
      <c r="C79" s="92" t="n">
        <v>2.43</v>
      </c>
      <c r="D79" s="92" t="n">
        <v>0.87</v>
      </c>
      <c r="E79" s="92" t="n">
        <v>1.64</v>
      </c>
      <c r="F79" s="92" t="n">
        <v>0.87</v>
      </c>
      <c r="G79" s="6"/>
      <c r="H79" s="6"/>
      <c r="I79" s="6"/>
      <c r="J79" s="6"/>
      <c r="K79" s="6"/>
      <c r="L79" s="6"/>
      <c r="M79" s="6"/>
      <c r="N79" s="6"/>
      <c r="O79" s="6"/>
      <c r="P79" s="6"/>
      <c r="Q79" s="6"/>
      <c r="R79" s="6"/>
      <c r="S79" s="6"/>
      <c r="T79" s="6"/>
      <c r="U79" s="6"/>
      <c r="V79" s="6"/>
      <c r="W79" s="6"/>
      <c r="X79" s="6"/>
      <c r="Y79" s="6"/>
      <c r="Z79" s="6"/>
    </row>
    <row r="80" customFormat="false" ht="22.5" hidden="false" customHeight="true" outlineLevel="0" collapsed="false">
      <c r="A80" s="91" t="n">
        <v>79</v>
      </c>
      <c r="B80" s="92" t="n">
        <v>2.82</v>
      </c>
      <c r="C80" s="92" t="n">
        <v>2.46</v>
      </c>
      <c r="D80" s="92" t="n">
        <v>0.88</v>
      </c>
      <c r="E80" s="92" t="n">
        <v>1.66</v>
      </c>
      <c r="F80" s="92" t="n">
        <v>0.88</v>
      </c>
      <c r="G80" s="6"/>
      <c r="H80" s="6"/>
      <c r="I80" s="6"/>
      <c r="J80" s="6"/>
      <c r="K80" s="6"/>
      <c r="L80" s="6"/>
      <c r="M80" s="6"/>
      <c r="N80" s="6"/>
      <c r="O80" s="6"/>
      <c r="P80" s="6"/>
      <c r="Q80" s="6"/>
      <c r="R80" s="6"/>
      <c r="S80" s="6"/>
      <c r="T80" s="6"/>
      <c r="U80" s="6"/>
      <c r="V80" s="6"/>
      <c r="W80" s="6"/>
      <c r="X80" s="6"/>
      <c r="Y80" s="6"/>
      <c r="Z80" s="6"/>
    </row>
    <row r="81" customFormat="false" ht="22.5" hidden="false" customHeight="true" outlineLevel="0" collapsed="false">
      <c r="A81" s="91" t="n">
        <v>80</v>
      </c>
      <c r="B81" s="92" t="n">
        <v>2.85</v>
      </c>
      <c r="C81" s="92" t="n">
        <v>2.49</v>
      </c>
      <c r="D81" s="92" t="n">
        <v>0.89</v>
      </c>
      <c r="E81" s="92" t="n">
        <v>1.68</v>
      </c>
      <c r="F81" s="92" t="n">
        <v>0.89</v>
      </c>
      <c r="G81" s="6"/>
      <c r="H81" s="6"/>
      <c r="I81" s="6"/>
      <c r="J81" s="6"/>
      <c r="K81" s="6"/>
      <c r="L81" s="6"/>
      <c r="M81" s="6"/>
      <c r="N81" s="6"/>
      <c r="O81" s="6"/>
      <c r="P81" s="6"/>
      <c r="Q81" s="6"/>
      <c r="R81" s="6"/>
      <c r="S81" s="6"/>
      <c r="T81" s="6"/>
      <c r="U81" s="6"/>
      <c r="V81" s="6"/>
      <c r="W81" s="6"/>
      <c r="X81" s="6"/>
      <c r="Y81" s="6"/>
      <c r="Z81" s="6"/>
    </row>
    <row r="82" customFormat="false" ht="22.5" hidden="false" customHeight="true" outlineLevel="0" collapsed="false">
      <c r="A82" s="91" t="n">
        <v>81</v>
      </c>
      <c r="B82" s="92" t="n">
        <v>2.88</v>
      </c>
      <c r="C82" s="92" t="n">
        <v>2.52</v>
      </c>
      <c r="D82" s="92" t="n">
        <v>0.9</v>
      </c>
      <c r="E82" s="92" t="n">
        <v>1.7</v>
      </c>
      <c r="F82" s="92" t="n">
        <v>0.9</v>
      </c>
      <c r="G82" s="6"/>
      <c r="H82" s="6"/>
      <c r="I82" s="6"/>
      <c r="J82" s="6"/>
      <c r="K82" s="6"/>
      <c r="L82" s="6"/>
      <c r="M82" s="6"/>
      <c r="N82" s="6"/>
      <c r="O82" s="6"/>
      <c r="P82" s="6"/>
      <c r="Q82" s="6"/>
      <c r="R82" s="6"/>
      <c r="S82" s="6"/>
      <c r="T82" s="6"/>
      <c r="U82" s="6"/>
      <c r="V82" s="6"/>
      <c r="W82" s="6"/>
      <c r="X82" s="6"/>
      <c r="Y82" s="6"/>
      <c r="Z82" s="6"/>
    </row>
    <row r="83" customFormat="false" ht="22.5" hidden="false" customHeight="true" outlineLevel="0" collapsed="false">
      <c r="A83" s="91" t="n">
        <v>82</v>
      </c>
      <c r="B83" s="92" t="n">
        <v>2.91</v>
      </c>
      <c r="C83" s="92" t="n">
        <v>2.55</v>
      </c>
      <c r="D83" s="92" t="n">
        <v>0.91</v>
      </c>
      <c r="E83" s="92" t="n">
        <v>1.72</v>
      </c>
      <c r="F83" s="92" t="n">
        <v>0.91</v>
      </c>
      <c r="G83" s="6"/>
      <c r="H83" s="6"/>
      <c r="I83" s="6"/>
      <c r="J83" s="6"/>
      <c r="K83" s="6"/>
      <c r="L83" s="6"/>
      <c r="M83" s="6"/>
      <c r="N83" s="6"/>
      <c r="O83" s="6"/>
      <c r="P83" s="6"/>
      <c r="Q83" s="6"/>
      <c r="R83" s="6"/>
      <c r="S83" s="6"/>
      <c r="T83" s="6"/>
      <c r="U83" s="6"/>
      <c r="V83" s="6"/>
      <c r="W83" s="6"/>
      <c r="X83" s="6"/>
      <c r="Y83" s="6"/>
      <c r="Z83" s="6"/>
    </row>
    <row r="84" customFormat="false" ht="22.5" hidden="false" customHeight="true" outlineLevel="0" collapsed="false">
      <c r="A84" s="91" t="n">
        <v>83</v>
      </c>
      <c r="B84" s="92" t="n">
        <v>2.94</v>
      </c>
      <c r="C84" s="92" t="n">
        <v>2.58</v>
      </c>
      <c r="D84" s="92" t="n">
        <v>0.92</v>
      </c>
      <c r="E84" s="92" t="n">
        <v>1.74</v>
      </c>
      <c r="F84" s="92" t="n">
        <v>0.92</v>
      </c>
      <c r="G84" s="6"/>
      <c r="H84" s="6"/>
      <c r="I84" s="6"/>
      <c r="J84" s="6"/>
      <c r="K84" s="6"/>
      <c r="L84" s="6"/>
      <c r="M84" s="6"/>
      <c r="N84" s="6"/>
      <c r="O84" s="6"/>
      <c r="P84" s="6"/>
      <c r="Q84" s="6"/>
      <c r="R84" s="6"/>
      <c r="S84" s="6"/>
      <c r="T84" s="6"/>
      <c r="U84" s="6"/>
      <c r="V84" s="6"/>
      <c r="W84" s="6"/>
      <c r="X84" s="6"/>
      <c r="Y84" s="6"/>
      <c r="Z84" s="6"/>
    </row>
    <row r="85" customFormat="false" ht="22.5" hidden="false" customHeight="true" outlineLevel="0" collapsed="false">
      <c r="A85" s="91" t="n">
        <v>84</v>
      </c>
      <c r="B85" s="92" t="n">
        <v>2.97</v>
      </c>
      <c r="C85" s="92" t="n">
        <v>2.61</v>
      </c>
      <c r="D85" s="92" t="n">
        <v>0.93</v>
      </c>
      <c r="E85" s="92" t="n">
        <v>1.76</v>
      </c>
      <c r="F85" s="92" t="n">
        <v>0.93</v>
      </c>
      <c r="G85" s="6"/>
      <c r="H85" s="6"/>
      <c r="I85" s="6"/>
      <c r="J85" s="6"/>
      <c r="K85" s="6"/>
      <c r="L85" s="6"/>
      <c r="M85" s="6"/>
      <c r="N85" s="6"/>
      <c r="O85" s="6"/>
      <c r="P85" s="6"/>
      <c r="Q85" s="6"/>
      <c r="R85" s="6"/>
      <c r="S85" s="6"/>
      <c r="T85" s="6"/>
      <c r="U85" s="6"/>
      <c r="V85" s="6"/>
      <c r="W85" s="6"/>
      <c r="X85" s="6"/>
      <c r="Y85" s="6"/>
      <c r="Z85" s="6"/>
    </row>
    <row r="86" customFormat="false" ht="22.5" hidden="false" customHeight="true" outlineLevel="0" collapsed="false">
      <c r="A86" s="91" t="n">
        <v>85</v>
      </c>
      <c r="B86" s="92" t="n">
        <v>3</v>
      </c>
      <c r="C86" s="92" t="n">
        <v>2.64</v>
      </c>
      <c r="D86" s="92" t="n">
        <v>0.94</v>
      </c>
      <c r="E86" s="92" t="n">
        <v>1.78</v>
      </c>
      <c r="F86" s="92" t="n">
        <v>0.94</v>
      </c>
      <c r="G86" s="6"/>
      <c r="H86" s="6"/>
      <c r="I86" s="6"/>
      <c r="J86" s="6"/>
      <c r="K86" s="6"/>
      <c r="L86" s="6"/>
      <c r="M86" s="6"/>
      <c r="N86" s="6"/>
      <c r="O86" s="6"/>
      <c r="P86" s="6"/>
      <c r="Q86" s="6"/>
      <c r="R86" s="6"/>
      <c r="S86" s="6"/>
      <c r="T86" s="6"/>
      <c r="U86" s="6"/>
      <c r="V86" s="6"/>
      <c r="W86" s="6"/>
      <c r="X86" s="6"/>
      <c r="Y86" s="6"/>
      <c r="Z86" s="6"/>
    </row>
    <row r="87" customFormat="false" ht="22.5" hidden="false" customHeight="true" outlineLevel="0" collapsed="false">
      <c r="A87" s="91" t="n">
        <v>86</v>
      </c>
      <c r="B87" s="92" t="n">
        <v>3.03</v>
      </c>
      <c r="C87" s="92" t="n">
        <v>2.67</v>
      </c>
      <c r="D87" s="92" t="n">
        <v>0.95</v>
      </c>
      <c r="E87" s="92" t="n">
        <v>1.8</v>
      </c>
      <c r="F87" s="92" t="n">
        <v>0.95</v>
      </c>
      <c r="G87" s="6"/>
      <c r="H87" s="6"/>
      <c r="I87" s="6"/>
      <c r="J87" s="6"/>
      <c r="K87" s="6"/>
      <c r="L87" s="6"/>
      <c r="M87" s="6"/>
      <c r="N87" s="6"/>
      <c r="O87" s="6"/>
      <c r="P87" s="6"/>
      <c r="Q87" s="6"/>
      <c r="R87" s="6"/>
      <c r="S87" s="6"/>
      <c r="T87" s="6"/>
      <c r="U87" s="6"/>
      <c r="V87" s="6"/>
      <c r="W87" s="6"/>
      <c r="X87" s="6"/>
      <c r="Y87" s="6"/>
      <c r="Z87" s="6"/>
    </row>
    <row r="88" customFormat="false" ht="22.5" hidden="false" customHeight="true" outlineLevel="0" collapsed="false">
      <c r="A88" s="91" t="n">
        <v>87</v>
      </c>
      <c r="B88" s="92" t="n">
        <v>3.06</v>
      </c>
      <c r="C88" s="92" t="n">
        <v>2.7</v>
      </c>
      <c r="D88" s="92" t="n">
        <v>0.96</v>
      </c>
      <c r="E88" s="92" t="n">
        <v>1.82</v>
      </c>
      <c r="F88" s="92" t="n">
        <v>0.96</v>
      </c>
      <c r="G88" s="6"/>
      <c r="H88" s="6"/>
      <c r="I88" s="6"/>
      <c r="J88" s="6"/>
      <c r="K88" s="6"/>
      <c r="L88" s="6"/>
      <c r="M88" s="6"/>
      <c r="N88" s="6"/>
      <c r="O88" s="6"/>
      <c r="P88" s="6"/>
      <c r="Q88" s="6"/>
      <c r="R88" s="6"/>
      <c r="S88" s="6"/>
      <c r="T88" s="6"/>
      <c r="U88" s="6"/>
      <c r="V88" s="6"/>
      <c r="W88" s="6"/>
      <c r="X88" s="6"/>
      <c r="Y88" s="6"/>
      <c r="Z88" s="6"/>
    </row>
    <row r="89" customFormat="false" ht="22.5" hidden="false" customHeight="true" outlineLevel="0" collapsed="false">
      <c r="A89" s="91" t="n">
        <v>88</v>
      </c>
      <c r="B89" s="92" t="n">
        <v>3.09</v>
      </c>
      <c r="C89" s="92" t="n">
        <v>2.73</v>
      </c>
      <c r="D89" s="92" t="n">
        <v>0.97</v>
      </c>
      <c r="E89" s="92" t="n">
        <v>1.84</v>
      </c>
      <c r="F89" s="92" t="n">
        <v>0.97</v>
      </c>
      <c r="G89" s="6"/>
      <c r="H89" s="6"/>
      <c r="I89" s="6"/>
      <c r="J89" s="6"/>
      <c r="K89" s="6"/>
      <c r="L89" s="6"/>
      <c r="M89" s="6"/>
      <c r="N89" s="6"/>
      <c r="O89" s="6"/>
      <c r="P89" s="6"/>
      <c r="Q89" s="6"/>
      <c r="R89" s="6"/>
      <c r="S89" s="6"/>
      <c r="T89" s="6"/>
      <c r="U89" s="6"/>
      <c r="V89" s="6"/>
      <c r="W89" s="6"/>
      <c r="X89" s="6"/>
      <c r="Y89" s="6"/>
      <c r="Z89" s="6"/>
    </row>
    <row r="90" customFormat="false" ht="22.5" hidden="false" customHeight="true" outlineLevel="0" collapsed="false">
      <c r="A90" s="91" t="n">
        <v>89</v>
      </c>
      <c r="B90" s="92" t="n">
        <v>3.12</v>
      </c>
      <c r="C90" s="92" t="n">
        <v>2.76</v>
      </c>
      <c r="D90" s="92" t="n">
        <v>0.98</v>
      </c>
      <c r="E90" s="92" t="n">
        <v>1.86</v>
      </c>
      <c r="F90" s="92" t="n">
        <v>0.98</v>
      </c>
      <c r="G90" s="6"/>
      <c r="H90" s="6"/>
      <c r="I90" s="6"/>
      <c r="J90" s="6"/>
      <c r="K90" s="6"/>
      <c r="L90" s="6"/>
      <c r="M90" s="6"/>
      <c r="N90" s="6"/>
      <c r="O90" s="6"/>
      <c r="P90" s="6"/>
      <c r="Q90" s="6"/>
      <c r="R90" s="6"/>
      <c r="S90" s="6"/>
      <c r="T90" s="6"/>
      <c r="U90" s="6"/>
      <c r="V90" s="6"/>
      <c r="W90" s="6"/>
      <c r="X90" s="6"/>
      <c r="Y90" s="6"/>
      <c r="Z90" s="6"/>
    </row>
    <row r="91" customFormat="false" ht="22.5" hidden="false" customHeight="true" outlineLevel="0" collapsed="false">
      <c r="A91" s="91" t="n">
        <v>90</v>
      </c>
      <c r="B91" s="92" t="n">
        <v>3.15</v>
      </c>
      <c r="C91" s="92" t="n">
        <v>2.79</v>
      </c>
      <c r="D91" s="92" t="n">
        <v>0.99</v>
      </c>
      <c r="E91" s="92" t="n">
        <v>1.88</v>
      </c>
      <c r="F91" s="92" t="n">
        <v>0.99</v>
      </c>
      <c r="G91" s="6"/>
      <c r="H91" s="6"/>
      <c r="I91" s="6"/>
      <c r="J91" s="6"/>
      <c r="K91" s="6"/>
      <c r="L91" s="6"/>
      <c r="M91" s="6"/>
      <c r="N91" s="6"/>
      <c r="O91" s="6"/>
      <c r="P91" s="6"/>
      <c r="Q91" s="6"/>
      <c r="R91" s="6"/>
      <c r="S91" s="6"/>
      <c r="T91" s="6"/>
      <c r="U91" s="6"/>
      <c r="V91" s="6"/>
      <c r="W91" s="6"/>
      <c r="X91" s="6"/>
      <c r="Y91" s="6"/>
      <c r="Z91" s="6"/>
    </row>
    <row r="92" customFormat="false" ht="22.5" hidden="false" customHeight="true" outlineLevel="0" collapsed="false">
      <c r="A92" s="91" t="n">
        <v>91</v>
      </c>
      <c r="B92" s="92" t="n">
        <v>3.18</v>
      </c>
      <c r="C92" s="92" t="n">
        <v>2.82</v>
      </c>
      <c r="D92" s="92" t="n">
        <v>1</v>
      </c>
      <c r="E92" s="92" t="n">
        <v>1.9</v>
      </c>
      <c r="F92" s="92" t="n">
        <v>1</v>
      </c>
      <c r="G92" s="6"/>
      <c r="H92" s="6"/>
      <c r="I92" s="6"/>
      <c r="J92" s="6"/>
      <c r="K92" s="6"/>
      <c r="L92" s="6"/>
      <c r="M92" s="6"/>
      <c r="N92" s="6"/>
      <c r="O92" s="6"/>
      <c r="P92" s="6"/>
      <c r="Q92" s="6"/>
      <c r="R92" s="6"/>
      <c r="S92" s="6"/>
      <c r="T92" s="6"/>
      <c r="U92" s="6"/>
      <c r="V92" s="6"/>
      <c r="W92" s="6"/>
      <c r="X92" s="6"/>
      <c r="Y92" s="6"/>
      <c r="Z92" s="6"/>
    </row>
    <row r="93" customFormat="false" ht="22.5" hidden="false" customHeight="true" outlineLevel="0" collapsed="false">
      <c r="A93" s="91" t="n">
        <v>92</v>
      </c>
      <c r="B93" s="92" t="n">
        <v>3.21</v>
      </c>
      <c r="C93" s="92" t="n">
        <v>2.85</v>
      </c>
      <c r="D93" s="92" t="n">
        <v>1.01</v>
      </c>
      <c r="E93" s="92" t="n">
        <v>1.92</v>
      </c>
      <c r="F93" s="92" t="n">
        <v>1.01</v>
      </c>
      <c r="G93" s="6"/>
      <c r="H93" s="6"/>
      <c r="I93" s="6"/>
      <c r="J93" s="6"/>
      <c r="K93" s="6"/>
      <c r="L93" s="6"/>
      <c r="M93" s="6"/>
      <c r="N93" s="6"/>
      <c r="O93" s="6"/>
      <c r="P93" s="6"/>
      <c r="Q93" s="6"/>
      <c r="R93" s="6"/>
      <c r="S93" s="6"/>
      <c r="T93" s="6"/>
      <c r="U93" s="6"/>
      <c r="V93" s="6"/>
      <c r="W93" s="6"/>
      <c r="X93" s="6"/>
      <c r="Y93" s="6"/>
      <c r="Z93" s="6"/>
    </row>
    <row r="94" customFormat="false" ht="22.5" hidden="false" customHeight="true" outlineLevel="0" collapsed="false">
      <c r="A94" s="91" t="n">
        <v>93</v>
      </c>
      <c r="B94" s="92" t="n">
        <v>3.24</v>
      </c>
      <c r="C94" s="92" t="n">
        <v>2.88</v>
      </c>
      <c r="D94" s="92" t="n">
        <v>1.02</v>
      </c>
      <c r="E94" s="92" t="n">
        <v>1.94</v>
      </c>
      <c r="F94" s="92" t="n">
        <v>1.02</v>
      </c>
      <c r="G94" s="6"/>
      <c r="H94" s="6"/>
      <c r="I94" s="6"/>
      <c r="J94" s="6"/>
      <c r="K94" s="6"/>
      <c r="L94" s="6"/>
      <c r="M94" s="6"/>
      <c r="N94" s="6"/>
      <c r="O94" s="6"/>
      <c r="P94" s="6"/>
      <c r="Q94" s="6"/>
      <c r="R94" s="6"/>
      <c r="S94" s="6"/>
      <c r="T94" s="6"/>
      <c r="U94" s="6"/>
      <c r="V94" s="6"/>
      <c r="W94" s="6"/>
      <c r="X94" s="6"/>
      <c r="Y94" s="6"/>
      <c r="Z94" s="6"/>
    </row>
    <row r="95" customFormat="false" ht="22.5" hidden="false" customHeight="true" outlineLevel="0" collapsed="false">
      <c r="A95" s="91" t="n">
        <v>94</v>
      </c>
      <c r="B95" s="92" t="n">
        <v>3.27</v>
      </c>
      <c r="C95" s="92" t="n">
        <v>2.91</v>
      </c>
      <c r="D95" s="92" t="n">
        <v>1.03</v>
      </c>
      <c r="E95" s="92" t="n">
        <v>1.96</v>
      </c>
      <c r="F95" s="92" t="n">
        <v>1.03</v>
      </c>
      <c r="G95" s="6"/>
      <c r="H95" s="6"/>
      <c r="I95" s="6"/>
      <c r="J95" s="6"/>
      <c r="K95" s="6"/>
      <c r="L95" s="6"/>
      <c r="M95" s="6"/>
      <c r="N95" s="6"/>
      <c r="O95" s="6"/>
      <c r="P95" s="6"/>
      <c r="Q95" s="6"/>
      <c r="R95" s="6"/>
      <c r="S95" s="6"/>
      <c r="T95" s="6"/>
      <c r="U95" s="6"/>
      <c r="V95" s="6"/>
      <c r="W95" s="6"/>
      <c r="X95" s="6"/>
      <c r="Y95" s="6"/>
      <c r="Z95" s="6"/>
    </row>
    <row r="96" customFormat="false" ht="22.5" hidden="false" customHeight="true" outlineLevel="0" collapsed="false">
      <c r="A96" s="91" t="n">
        <v>95</v>
      </c>
      <c r="B96" s="92" t="n">
        <v>3.3</v>
      </c>
      <c r="C96" s="92" t="n">
        <v>2.94</v>
      </c>
      <c r="D96" s="92" t="n">
        <v>1.04</v>
      </c>
      <c r="E96" s="92" t="n">
        <v>1.98</v>
      </c>
      <c r="F96" s="92" t="n">
        <v>1.04</v>
      </c>
      <c r="G96" s="6"/>
      <c r="H96" s="6"/>
      <c r="I96" s="6"/>
      <c r="J96" s="6"/>
      <c r="K96" s="6"/>
      <c r="L96" s="6"/>
      <c r="M96" s="6"/>
      <c r="N96" s="6"/>
      <c r="O96" s="6"/>
      <c r="P96" s="6"/>
      <c r="Q96" s="6"/>
      <c r="R96" s="6"/>
      <c r="S96" s="6"/>
      <c r="T96" s="6"/>
      <c r="U96" s="6"/>
      <c r="V96" s="6"/>
      <c r="W96" s="6"/>
      <c r="X96" s="6"/>
      <c r="Y96" s="6"/>
      <c r="Z96" s="6"/>
    </row>
    <row r="97" customFormat="false" ht="22.5" hidden="false" customHeight="true" outlineLevel="0" collapsed="false">
      <c r="A97" s="91" t="n">
        <v>96</v>
      </c>
      <c r="B97" s="92" t="n">
        <v>3.33</v>
      </c>
      <c r="C97" s="92" t="n">
        <v>2.97</v>
      </c>
      <c r="D97" s="92" t="n">
        <v>1.05</v>
      </c>
      <c r="E97" s="92" t="n">
        <v>2</v>
      </c>
      <c r="F97" s="92" t="n">
        <v>1.05</v>
      </c>
      <c r="G97" s="6"/>
      <c r="H97" s="6"/>
      <c r="I97" s="6"/>
      <c r="J97" s="6"/>
      <c r="K97" s="6"/>
      <c r="L97" s="6"/>
      <c r="M97" s="6"/>
      <c r="N97" s="6"/>
      <c r="O97" s="6"/>
      <c r="P97" s="6"/>
      <c r="Q97" s="6"/>
      <c r="R97" s="6"/>
      <c r="S97" s="6"/>
      <c r="T97" s="6"/>
      <c r="U97" s="6"/>
      <c r="V97" s="6"/>
      <c r="W97" s="6"/>
      <c r="X97" s="6"/>
      <c r="Y97" s="6"/>
      <c r="Z97" s="6"/>
    </row>
    <row r="98" customFormat="false" ht="22.5" hidden="false" customHeight="true" outlineLevel="0" collapsed="false">
      <c r="A98" s="91" t="n">
        <v>97</v>
      </c>
      <c r="B98" s="92" t="n">
        <v>3.36</v>
      </c>
      <c r="C98" s="92" t="n">
        <v>3</v>
      </c>
      <c r="D98" s="92" t="n">
        <v>1.06</v>
      </c>
      <c r="E98" s="92" t="n">
        <v>2.02</v>
      </c>
      <c r="F98" s="92" t="n">
        <v>1.06</v>
      </c>
      <c r="G98" s="6"/>
      <c r="H98" s="6"/>
      <c r="I98" s="6"/>
      <c r="J98" s="6"/>
      <c r="K98" s="6"/>
      <c r="L98" s="6"/>
      <c r="M98" s="6"/>
      <c r="N98" s="6"/>
      <c r="O98" s="6"/>
      <c r="P98" s="6"/>
      <c r="Q98" s="6"/>
      <c r="R98" s="6"/>
      <c r="S98" s="6"/>
      <c r="T98" s="6"/>
      <c r="U98" s="6"/>
      <c r="V98" s="6"/>
      <c r="W98" s="6"/>
      <c r="X98" s="6"/>
      <c r="Y98" s="6"/>
      <c r="Z98" s="6"/>
    </row>
    <row r="99" customFormat="false" ht="22.5" hidden="false" customHeight="true" outlineLevel="0" collapsed="false">
      <c r="A99" s="91" t="n">
        <v>98</v>
      </c>
      <c r="B99" s="92" t="n">
        <v>3.39</v>
      </c>
      <c r="C99" s="92" t="n">
        <v>3.03</v>
      </c>
      <c r="D99" s="92" t="n">
        <v>1.07</v>
      </c>
      <c r="E99" s="92" t="n">
        <v>2.04</v>
      </c>
      <c r="F99" s="92" t="n">
        <v>1.07</v>
      </c>
      <c r="G99" s="6"/>
      <c r="H99" s="6"/>
      <c r="I99" s="6"/>
      <c r="J99" s="6"/>
      <c r="K99" s="6"/>
      <c r="L99" s="6"/>
      <c r="M99" s="6"/>
      <c r="N99" s="6"/>
      <c r="O99" s="6"/>
      <c r="P99" s="6"/>
      <c r="Q99" s="6"/>
      <c r="R99" s="6"/>
      <c r="S99" s="6"/>
      <c r="T99" s="6"/>
      <c r="U99" s="6"/>
      <c r="V99" s="6"/>
      <c r="W99" s="6"/>
      <c r="X99" s="6"/>
      <c r="Y99" s="6"/>
      <c r="Z99" s="6"/>
    </row>
    <row r="100" customFormat="false" ht="22.5" hidden="false" customHeight="true" outlineLevel="0" collapsed="false">
      <c r="A100" s="91" t="n">
        <v>99</v>
      </c>
      <c r="B100" s="92" t="n">
        <v>3.42</v>
      </c>
      <c r="C100" s="92" t="n">
        <v>3.06</v>
      </c>
      <c r="D100" s="92" t="n">
        <v>1.08</v>
      </c>
      <c r="E100" s="92" t="n">
        <v>2.06</v>
      </c>
      <c r="F100" s="92" t="n">
        <v>1.08</v>
      </c>
      <c r="G100" s="6"/>
      <c r="H100" s="6"/>
      <c r="I100" s="6"/>
      <c r="J100" s="6"/>
      <c r="K100" s="6"/>
      <c r="L100" s="6"/>
      <c r="M100" s="6"/>
      <c r="N100" s="6"/>
      <c r="O100" s="6"/>
      <c r="P100" s="6"/>
      <c r="Q100" s="6"/>
      <c r="R100" s="6"/>
      <c r="S100" s="6"/>
      <c r="T100" s="6"/>
      <c r="U100" s="6"/>
      <c r="V100" s="6"/>
      <c r="W100" s="6"/>
      <c r="X100" s="6"/>
      <c r="Y100" s="6"/>
      <c r="Z100" s="6"/>
    </row>
    <row r="101" customFormat="false" ht="22.5" hidden="false" customHeight="true" outlineLevel="0" collapsed="false">
      <c r="A101" s="91" t="n">
        <v>100</v>
      </c>
      <c r="B101" s="92" t="n">
        <v>3.45</v>
      </c>
      <c r="C101" s="92" t="n">
        <v>3.09</v>
      </c>
      <c r="D101" s="92" t="n">
        <v>1.09</v>
      </c>
      <c r="E101" s="92" t="n">
        <v>2.08</v>
      </c>
      <c r="F101" s="92" t="n">
        <v>1.09</v>
      </c>
      <c r="G101" s="6"/>
      <c r="H101" s="6"/>
      <c r="I101" s="6"/>
      <c r="J101" s="6"/>
      <c r="K101" s="6"/>
      <c r="L101" s="6"/>
      <c r="M101" s="6"/>
      <c r="N101" s="6"/>
      <c r="O101" s="6"/>
      <c r="P101" s="6"/>
      <c r="Q101" s="6"/>
      <c r="R101" s="6"/>
      <c r="S101" s="6"/>
      <c r="T101" s="6"/>
      <c r="U101" s="6"/>
      <c r="V101" s="6"/>
      <c r="W101" s="6"/>
      <c r="X101" s="6"/>
      <c r="Y101" s="6"/>
      <c r="Z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ustomFormat="false" ht="15.75" hidden="false" customHeight="false" outlineLevel="0" collapsed="false">
      <c r="A103" s="83"/>
      <c r="B103" s="83"/>
      <c r="C103" s="83"/>
      <c r="D103" s="83"/>
      <c r="E103" s="83"/>
      <c r="F103" s="83"/>
      <c r="G103" s="6"/>
      <c r="H103" s="6"/>
      <c r="I103" s="6"/>
      <c r="J103" s="6"/>
      <c r="K103" s="6"/>
      <c r="L103" s="6"/>
      <c r="M103" s="6"/>
      <c r="N103" s="6"/>
      <c r="O103" s="6"/>
      <c r="P103" s="6"/>
      <c r="Q103" s="6"/>
      <c r="R103" s="6"/>
      <c r="S103" s="6"/>
      <c r="T103" s="6"/>
      <c r="U103" s="6"/>
      <c r="V103" s="6"/>
      <c r="W103" s="6"/>
      <c r="X103" s="6"/>
      <c r="Y103" s="6"/>
      <c r="Z103" s="6"/>
    </row>
    <row r="104" customFormat="false" ht="22.5" hidden="false" customHeight="true" outlineLevel="0" collapsed="false">
      <c r="A104" s="90" t="s">
        <v>118</v>
      </c>
      <c r="B104" s="90" t="s">
        <v>119</v>
      </c>
      <c r="C104" s="90" t="s">
        <v>120</v>
      </c>
      <c r="D104" s="90" t="s">
        <v>121</v>
      </c>
      <c r="E104" s="90" t="s">
        <v>122</v>
      </c>
      <c r="F104" s="90" t="s">
        <v>123</v>
      </c>
      <c r="G104" s="6"/>
      <c r="H104" s="6"/>
      <c r="I104" s="6"/>
      <c r="J104" s="6"/>
      <c r="K104" s="6"/>
      <c r="L104" s="6"/>
      <c r="M104" s="6"/>
      <c r="N104" s="6"/>
      <c r="O104" s="6"/>
      <c r="P104" s="6"/>
      <c r="Q104" s="6"/>
      <c r="R104" s="6"/>
      <c r="S104" s="6"/>
      <c r="T104" s="6"/>
      <c r="U104" s="6"/>
      <c r="V104" s="6"/>
      <c r="W104" s="6"/>
      <c r="X104" s="6"/>
      <c r="Y104" s="6"/>
      <c r="Z104" s="6"/>
    </row>
    <row r="105" customFormat="false" ht="22.5" hidden="false" customHeight="true" outlineLevel="0" collapsed="false">
      <c r="A105" s="91" t="n">
        <v>1</v>
      </c>
      <c r="B105" s="92" t="n">
        <f aca="false">+50%</f>
        <v>0.5</v>
      </c>
      <c r="C105" s="92" t="n">
        <f aca="false">+10%</f>
        <v>0.1</v>
      </c>
      <c r="D105" s="92" t="n">
        <f aca="false">+10%</f>
        <v>0.1</v>
      </c>
      <c r="E105" s="92" t="n">
        <f aca="false">+10%</f>
        <v>0.1</v>
      </c>
      <c r="F105" s="92" t="n">
        <f aca="false">+10%</f>
        <v>0.1</v>
      </c>
      <c r="G105" s="6"/>
      <c r="H105" s="6"/>
      <c r="I105" s="6"/>
      <c r="J105" s="6"/>
      <c r="K105" s="6"/>
      <c r="L105" s="6"/>
      <c r="M105" s="6"/>
      <c r="N105" s="6"/>
      <c r="O105" s="6"/>
      <c r="P105" s="6"/>
      <c r="Q105" s="6"/>
      <c r="R105" s="6"/>
      <c r="S105" s="6"/>
      <c r="T105" s="6"/>
      <c r="U105" s="6"/>
      <c r="V105" s="6"/>
      <c r="W105" s="6"/>
      <c r="X105" s="6"/>
      <c r="Y105" s="6"/>
      <c r="Z105" s="6"/>
    </row>
    <row r="106" customFormat="false" ht="22.5" hidden="false" customHeight="true" outlineLevel="0" collapsed="false">
      <c r="A106" s="91" t="n">
        <v>2</v>
      </c>
      <c r="B106" s="92" t="n">
        <v>0.52</v>
      </c>
      <c r="C106" s="92" t="n">
        <v>0.11</v>
      </c>
      <c r="D106" s="92" t="n">
        <v>0.11</v>
      </c>
      <c r="E106" s="92" t="n">
        <v>0.13</v>
      </c>
      <c r="F106" s="92" t="n">
        <v>0.13</v>
      </c>
      <c r="G106" s="6"/>
      <c r="H106" s="6"/>
      <c r="I106" s="6"/>
      <c r="J106" s="6"/>
      <c r="K106" s="6"/>
      <c r="L106" s="6"/>
      <c r="M106" s="6"/>
      <c r="N106" s="6"/>
      <c r="O106" s="6"/>
      <c r="P106" s="6"/>
      <c r="Q106" s="6"/>
      <c r="R106" s="6"/>
      <c r="S106" s="6"/>
      <c r="T106" s="6"/>
      <c r="U106" s="6"/>
      <c r="V106" s="6"/>
      <c r="W106" s="6"/>
      <c r="X106" s="6"/>
      <c r="Y106" s="6"/>
      <c r="Z106" s="6"/>
    </row>
    <row r="107" customFormat="false" ht="22.5" hidden="false" customHeight="true" outlineLevel="0" collapsed="false">
      <c r="A107" s="91" t="n">
        <v>3</v>
      </c>
      <c r="B107" s="92" t="n">
        <v>0.54</v>
      </c>
      <c r="C107" s="92" t="n">
        <v>0.12</v>
      </c>
      <c r="D107" s="92" t="n">
        <v>0.12</v>
      </c>
      <c r="E107" s="92" t="n">
        <v>0.16</v>
      </c>
      <c r="F107" s="92" t="n">
        <v>0.16</v>
      </c>
      <c r="G107" s="6"/>
      <c r="H107" s="6"/>
      <c r="I107" s="6"/>
      <c r="J107" s="6"/>
      <c r="K107" s="6"/>
      <c r="L107" s="6"/>
      <c r="M107" s="6"/>
      <c r="N107" s="6"/>
      <c r="O107" s="6"/>
      <c r="P107" s="6"/>
      <c r="Q107" s="6"/>
      <c r="R107" s="6"/>
      <c r="S107" s="6"/>
      <c r="T107" s="6"/>
      <c r="U107" s="6"/>
      <c r="V107" s="6"/>
      <c r="W107" s="6"/>
      <c r="X107" s="6"/>
      <c r="Y107" s="6"/>
      <c r="Z107" s="6"/>
    </row>
    <row r="108" customFormat="false" ht="22.5" hidden="false" customHeight="true" outlineLevel="0" collapsed="false">
      <c r="A108" s="91" t="n">
        <v>4</v>
      </c>
      <c r="B108" s="92" t="n">
        <v>0.56</v>
      </c>
      <c r="C108" s="92" t="n">
        <v>0.13</v>
      </c>
      <c r="D108" s="92" t="n">
        <v>0.13</v>
      </c>
      <c r="E108" s="92" t="n">
        <v>0.19</v>
      </c>
      <c r="F108" s="92" t="n">
        <v>0.19</v>
      </c>
      <c r="G108" s="6"/>
      <c r="H108" s="6"/>
      <c r="I108" s="6"/>
      <c r="J108" s="6"/>
      <c r="K108" s="6"/>
      <c r="L108" s="6"/>
      <c r="M108" s="6"/>
      <c r="N108" s="6"/>
      <c r="O108" s="6"/>
      <c r="P108" s="6"/>
      <c r="Q108" s="6"/>
      <c r="R108" s="6"/>
      <c r="S108" s="6"/>
      <c r="T108" s="6"/>
      <c r="U108" s="6"/>
      <c r="V108" s="6"/>
      <c r="W108" s="6"/>
      <c r="X108" s="6"/>
      <c r="Y108" s="6"/>
      <c r="Z108" s="6"/>
    </row>
    <row r="109" customFormat="false" ht="22.5" hidden="false" customHeight="true" outlineLevel="0" collapsed="false">
      <c r="A109" s="91" t="n">
        <v>5</v>
      </c>
      <c r="B109" s="92" t="n">
        <v>0.58</v>
      </c>
      <c r="C109" s="92" t="n">
        <v>0.14</v>
      </c>
      <c r="D109" s="92" t="n">
        <v>0.14</v>
      </c>
      <c r="E109" s="92" t="n">
        <v>0.22</v>
      </c>
      <c r="F109" s="92" t="n">
        <v>0.22</v>
      </c>
      <c r="G109" s="6"/>
      <c r="H109" s="6"/>
      <c r="I109" s="6"/>
      <c r="J109" s="6"/>
      <c r="K109" s="6"/>
      <c r="L109" s="6"/>
      <c r="M109" s="6"/>
      <c r="N109" s="6"/>
      <c r="O109" s="6"/>
      <c r="P109" s="6"/>
      <c r="Q109" s="6"/>
      <c r="R109" s="6"/>
      <c r="S109" s="6"/>
      <c r="T109" s="6"/>
      <c r="U109" s="6"/>
      <c r="V109" s="6"/>
      <c r="W109" s="6"/>
      <c r="X109" s="6"/>
      <c r="Y109" s="6"/>
      <c r="Z109" s="6"/>
    </row>
    <row r="110" customFormat="false" ht="22.5" hidden="false" customHeight="true" outlineLevel="0" collapsed="false">
      <c r="A110" s="91" t="n">
        <v>6</v>
      </c>
      <c r="B110" s="92" t="n">
        <v>0.6</v>
      </c>
      <c r="C110" s="92" t="n">
        <v>0.15</v>
      </c>
      <c r="D110" s="92" t="n">
        <v>0.15</v>
      </c>
      <c r="E110" s="92" t="n">
        <v>0.25</v>
      </c>
      <c r="F110" s="92" t="n">
        <v>0.25</v>
      </c>
      <c r="G110" s="6"/>
      <c r="H110" s="6"/>
      <c r="I110" s="6"/>
      <c r="J110" s="6"/>
      <c r="K110" s="6"/>
      <c r="L110" s="6"/>
      <c r="M110" s="6"/>
      <c r="N110" s="6"/>
      <c r="O110" s="6"/>
      <c r="P110" s="6"/>
      <c r="Q110" s="6"/>
      <c r="R110" s="6"/>
      <c r="S110" s="6"/>
      <c r="T110" s="6"/>
      <c r="U110" s="6"/>
      <c r="V110" s="6"/>
      <c r="W110" s="6"/>
      <c r="X110" s="6"/>
      <c r="Y110" s="6"/>
      <c r="Z110" s="6"/>
    </row>
    <row r="111" customFormat="false" ht="22.5" hidden="false" customHeight="true" outlineLevel="0" collapsed="false">
      <c r="A111" s="91" t="n">
        <v>7</v>
      </c>
      <c r="B111" s="92" t="n">
        <v>0.62</v>
      </c>
      <c r="C111" s="92" t="n">
        <v>0.16</v>
      </c>
      <c r="D111" s="92" t="n">
        <v>0.16</v>
      </c>
      <c r="E111" s="92" t="n">
        <v>0.28</v>
      </c>
      <c r="F111" s="92" t="n">
        <v>0.28</v>
      </c>
      <c r="G111" s="6"/>
      <c r="H111" s="6"/>
      <c r="I111" s="6"/>
      <c r="J111" s="6"/>
      <c r="K111" s="6"/>
      <c r="L111" s="6"/>
      <c r="M111" s="6"/>
      <c r="N111" s="6"/>
      <c r="O111" s="6"/>
      <c r="P111" s="6"/>
      <c r="Q111" s="6"/>
      <c r="R111" s="6"/>
      <c r="S111" s="6"/>
      <c r="T111" s="6"/>
      <c r="U111" s="6"/>
      <c r="V111" s="6"/>
      <c r="W111" s="6"/>
      <c r="X111" s="6"/>
      <c r="Y111" s="6"/>
      <c r="Z111" s="6"/>
    </row>
    <row r="112" customFormat="false" ht="22.5" hidden="false" customHeight="true" outlineLevel="0" collapsed="false">
      <c r="A112" s="91" t="n">
        <v>8</v>
      </c>
      <c r="B112" s="92" t="n">
        <v>0.64</v>
      </c>
      <c r="C112" s="92" t="n">
        <v>0.17</v>
      </c>
      <c r="D112" s="92" t="n">
        <v>0.17</v>
      </c>
      <c r="E112" s="92" t="n">
        <v>0.31</v>
      </c>
      <c r="F112" s="92" t="n">
        <v>0.31</v>
      </c>
      <c r="G112" s="6"/>
      <c r="H112" s="6"/>
      <c r="I112" s="6"/>
      <c r="J112" s="6"/>
      <c r="K112" s="6"/>
      <c r="L112" s="6"/>
      <c r="M112" s="6"/>
      <c r="N112" s="6"/>
      <c r="O112" s="6"/>
      <c r="P112" s="6"/>
      <c r="Q112" s="6"/>
      <c r="R112" s="6"/>
      <c r="S112" s="6"/>
      <c r="T112" s="6"/>
      <c r="U112" s="6"/>
      <c r="V112" s="6"/>
      <c r="W112" s="6"/>
      <c r="X112" s="6"/>
      <c r="Y112" s="6"/>
      <c r="Z112" s="6"/>
    </row>
    <row r="113" customFormat="false" ht="22.5" hidden="false" customHeight="true" outlineLevel="0" collapsed="false">
      <c r="A113" s="91" t="n">
        <v>9</v>
      </c>
      <c r="B113" s="92" t="n">
        <v>0.66</v>
      </c>
      <c r="C113" s="92" t="n">
        <v>0.18</v>
      </c>
      <c r="D113" s="92" t="n">
        <v>0.18</v>
      </c>
      <c r="E113" s="92" t="n">
        <v>0.34</v>
      </c>
      <c r="F113" s="92" t="n">
        <v>0.34</v>
      </c>
      <c r="G113" s="6"/>
      <c r="H113" s="6"/>
      <c r="I113" s="6"/>
      <c r="J113" s="6"/>
      <c r="K113" s="6"/>
      <c r="L113" s="6"/>
      <c r="M113" s="6"/>
      <c r="N113" s="6"/>
      <c r="O113" s="6"/>
      <c r="P113" s="6"/>
      <c r="Q113" s="6"/>
      <c r="R113" s="6"/>
      <c r="S113" s="6"/>
      <c r="T113" s="6"/>
      <c r="U113" s="6"/>
      <c r="V113" s="6"/>
      <c r="W113" s="6"/>
      <c r="X113" s="6"/>
      <c r="Y113" s="6"/>
      <c r="Z113" s="6"/>
    </row>
    <row r="114" customFormat="false" ht="22.5" hidden="false" customHeight="true" outlineLevel="0" collapsed="false">
      <c r="A114" s="91" t="n">
        <v>10</v>
      </c>
      <c r="B114" s="92" t="n">
        <v>0.68</v>
      </c>
      <c r="C114" s="92" t="n">
        <v>0.19</v>
      </c>
      <c r="D114" s="92" t="n">
        <v>0.19</v>
      </c>
      <c r="E114" s="92" t="n">
        <v>0.37</v>
      </c>
      <c r="F114" s="92" t="n">
        <v>0.37</v>
      </c>
      <c r="G114" s="6"/>
      <c r="H114" s="6"/>
      <c r="I114" s="6"/>
      <c r="J114" s="6"/>
      <c r="K114" s="6"/>
      <c r="L114" s="6"/>
      <c r="M114" s="6"/>
      <c r="N114" s="6"/>
      <c r="O114" s="6"/>
      <c r="P114" s="6"/>
      <c r="Q114" s="6"/>
      <c r="R114" s="6"/>
      <c r="S114" s="6"/>
      <c r="T114" s="6"/>
      <c r="U114" s="6"/>
      <c r="V114" s="6"/>
      <c r="W114" s="6"/>
      <c r="X114" s="6"/>
      <c r="Y114" s="6"/>
      <c r="Z114" s="6"/>
    </row>
    <row r="115" customFormat="false" ht="22.5" hidden="false" customHeight="true" outlineLevel="0" collapsed="false">
      <c r="A115" s="91" t="n">
        <v>11</v>
      </c>
      <c r="B115" s="92" t="n">
        <v>0.7</v>
      </c>
      <c r="C115" s="92" t="n">
        <v>0.2</v>
      </c>
      <c r="D115" s="92" t="n">
        <v>0.2</v>
      </c>
      <c r="E115" s="92" t="n">
        <v>0.4</v>
      </c>
      <c r="F115" s="92" t="n">
        <v>0.4</v>
      </c>
      <c r="G115" s="6"/>
      <c r="H115" s="6"/>
      <c r="I115" s="6"/>
      <c r="J115" s="6"/>
      <c r="K115" s="6"/>
      <c r="L115" s="6"/>
      <c r="M115" s="6"/>
      <c r="N115" s="6"/>
      <c r="O115" s="6"/>
      <c r="P115" s="6"/>
      <c r="Q115" s="6"/>
      <c r="R115" s="6"/>
      <c r="S115" s="6"/>
      <c r="T115" s="6"/>
      <c r="U115" s="6"/>
      <c r="V115" s="6"/>
      <c r="W115" s="6"/>
      <c r="X115" s="6"/>
      <c r="Y115" s="6"/>
      <c r="Z115" s="6"/>
    </row>
    <row r="116" customFormat="false" ht="22.5" hidden="false" customHeight="true" outlineLevel="0" collapsed="false">
      <c r="A116" s="91" t="n">
        <v>12</v>
      </c>
      <c r="B116" s="92" t="n">
        <v>0.72</v>
      </c>
      <c r="C116" s="92" t="n">
        <v>0.21</v>
      </c>
      <c r="D116" s="92" t="n">
        <v>0.21</v>
      </c>
      <c r="E116" s="92" t="n">
        <v>0.43</v>
      </c>
      <c r="F116" s="92" t="n">
        <v>0.43</v>
      </c>
      <c r="G116" s="6"/>
      <c r="H116" s="6"/>
      <c r="I116" s="6"/>
      <c r="J116" s="6"/>
      <c r="K116" s="6"/>
      <c r="L116" s="6"/>
      <c r="M116" s="6"/>
      <c r="N116" s="6"/>
      <c r="O116" s="6"/>
      <c r="P116" s="6"/>
      <c r="Q116" s="6"/>
      <c r="R116" s="6"/>
      <c r="S116" s="6"/>
      <c r="T116" s="6"/>
      <c r="U116" s="6"/>
      <c r="V116" s="6"/>
      <c r="W116" s="6"/>
      <c r="X116" s="6"/>
      <c r="Y116" s="6"/>
      <c r="Z116" s="6"/>
    </row>
    <row r="117" customFormat="false" ht="22.5" hidden="false" customHeight="true" outlineLevel="0" collapsed="false">
      <c r="A117" s="91" t="n">
        <v>13</v>
      </c>
      <c r="B117" s="92" t="n">
        <v>0.74</v>
      </c>
      <c r="C117" s="92" t="n">
        <v>0.22</v>
      </c>
      <c r="D117" s="92" t="n">
        <v>0.22</v>
      </c>
      <c r="E117" s="92" t="n">
        <v>0.47</v>
      </c>
      <c r="F117" s="92" t="n">
        <v>0.47</v>
      </c>
      <c r="G117" s="6"/>
      <c r="H117" s="6"/>
      <c r="I117" s="6"/>
      <c r="J117" s="6"/>
      <c r="K117" s="6"/>
      <c r="L117" s="6"/>
      <c r="M117" s="6"/>
      <c r="N117" s="6"/>
      <c r="O117" s="6"/>
      <c r="P117" s="6"/>
      <c r="Q117" s="6"/>
      <c r="R117" s="6"/>
      <c r="S117" s="6"/>
      <c r="T117" s="6"/>
      <c r="U117" s="6"/>
      <c r="V117" s="6"/>
      <c r="W117" s="6"/>
      <c r="X117" s="6"/>
      <c r="Y117" s="6"/>
      <c r="Z117" s="6"/>
    </row>
    <row r="118" customFormat="false" ht="22.5" hidden="false" customHeight="true" outlineLevel="0" collapsed="false">
      <c r="A118" s="91" t="n">
        <v>14</v>
      </c>
      <c r="B118" s="92" t="n">
        <v>0.76</v>
      </c>
      <c r="C118" s="92" t="n">
        <v>0.23</v>
      </c>
      <c r="D118" s="92" t="n">
        <v>0.23</v>
      </c>
      <c r="E118" s="92" t="n">
        <v>0.5</v>
      </c>
      <c r="F118" s="92" t="n">
        <v>0.5</v>
      </c>
      <c r="G118" s="6"/>
      <c r="H118" s="6"/>
      <c r="I118" s="6"/>
      <c r="J118" s="6"/>
      <c r="K118" s="6"/>
      <c r="L118" s="6"/>
      <c r="M118" s="6"/>
      <c r="N118" s="6"/>
      <c r="O118" s="6"/>
      <c r="P118" s="6"/>
      <c r="Q118" s="6"/>
      <c r="R118" s="6"/>
      <c r="S118" s="6"/>
      <c r="T118" s="6"/>
      <c r="U118" s="6"/>
      <c r="V118" s="6"/>
      <c r="W118" s="6"/>
      <c r="X118" s="6"/>
      <c r="Y118" s="6"/>
      <c r="Z118" s="6"/>
    </row>
    <row r="119" customFormat="false" ht="22.5" hidden="false" customHeight="true" outlineLevel="0" collapsed="false">
      <c r="A119" s="91" t="n">
        <v>15</v>
      </c>
      <c r="B119" s="92" t="n">
        <v>0.78</v>
      </c>
      <c r="C119" s="92" t="n">
        <v>0.24</v>
      </c>
      <c r="D119" s="92" t="n">
        <v>0.24</v>
      </c>
      <c r="E119" s="92" t="n">
        <v>0.53</v>
      </c>
      <c r="F119" s="92" t="n">
        <v>0.53</v>
      </c>
      <c r="G119" s="6"/>
      <c r="H119" s="6"/>
      <c r="I119" s="6"/>
      <c r="J119" s="6"/>
      <c r="K119" s="6"/>
      <c r="L119" s="6"/>
      <c r="M119" s="6"/>
      <c r="N119" s="6"/>
      <c r="O119" s="6"/>
      <c r="P119" s="6"/>
      <c r="Q119" s="6"/>
      <c r="R119" s="6"/>
      <c r="S119" s="6"/>
      <c r="T119" s="6"/>
      <c r="U119" s="6"/>
      <c r="V119" s="6"/>
      <c r="W119" s="6"/>
      <c r="X119" s="6"/>
      <c r="Y119" s="6"/>
      <c r="Z119" s="6"/>
    </row>
    <row r="120" customFormat="false" ht="22.5" hidden="false" customHeight="true" outlineLevel="0" collapsed="false">
      <c r="A120" s="91" t="n">
        <v>16</v>
      </c>
      <c r="B120" s="92" t="n">
        <v>0.8</v>
      </c>
      <c r="C120" s="92" t="n">
        <v>0.25</v>
      </c>
      <c r="D120" s="92" t="n">
        <v>0.25</v>
      </c>
      <c r="E120" s="92" t="n">
        <v>0.56</v>
      </c>
      <c r="F120" s="92" t="n">
        <v>0.56</v>
      </c>
      <c r="G120" s="6"/>
      <c r="H120" s="6"/>
      <c r="I120" s="6"/>
      <c r="J120" s="6"/>
      <c r="K120" s="6"/>
      <c r="L120" s="6"/>
      <c r="M120" s="6"/>
      <c r="N120" s="6"/>
      <c r="O120" s="6"/>
      <c r="P120" s="6"/>
      <c r="Q120" s="6"/>
      <c r="R120" s="6"/>
      <c r="S120" s="6"/>
      <c r="T120" s="6"/>
      <c r="U120" s="6"/>
      <c r="V120" s="6"/>
      <c r="W120" s="6"/>
      <c r="X120" s="6"/>
      <c r="Y120" s="6"/>
      <c r="Z120" s="6"/>
    </row>
    <row r="121" customFormat="false" ht="22.5" hidden="false" customHeight="true" outlineLevel="0" collapsed="false">
      <c r="A121" s="91" t="n">
        <v>17</v>
      </c>
      <c r="B121" s="92" t="n">
        <v>0.82</v>
      </c>
      <c r="C121" s="92" t="n">
        <v>0.26</v>
      </c>
      <c r="D121" s="92" t="n">
        <v>0.26</v>
      </c>
      <c r="E121" s="92" t="n">
        <v>0.59</v>
      </c>
      <c r="F121" s="92" t="n">
        <v>0.59</v>
      </c>
      <c r="G121" s="6"/>
      <c r="H121" s="6"/>
      <c r="I121" s="6"/>
      <c r="J121" s="6"/>
      <c r="K121" s="6"/>
      <c r="L121" s="6"/>
      <c r="M121" s="6"/>
      <c r="N121" s="6"/>
      <c r="O121" s="6"/>
      <c r="P121" s="6"/>
      <c r="Q121" s="6"/>
      <c r="R121" s="6"/>
      <c r="S121" s="6"/>
      <c r="T121" s="6"/>
      <c r="U121" s="6"/>
      <c r="V121" s="6"/>
      <c r="W121" s="6"/>
      <c r="X121" s="6"/>
      <c r="Y121" s="6"/>
      <c r="Z121" s="6"/>
    </row>
    <row r="122" customFormat="false" ht="22.5" hidden="false" customHeight="true" outlineLevel="0" collapsed="false">
      <c r="A122" s="91" t="n">
        <v>18</v>
      </c>
      <c r="B122" s="92" t="n">
        <v>0.84</v>
      </c>
      <c r="C122" s="92" t="n">
        <v>0.27</v>
      </c>
      <c r="D122" s="92" t="n">
        <v>0.27</v>
      </c>
      <c r="E122" s="92" t="n">
        <v>0.62</v>
      </c>
      <c r="F122" s="92" t="n">
        <v>0.62</v>
      </c>
      <c r="G122" s="6"/>
      <c r="H122" s="6"/>
      <c r="I122" s="6"/>
      <c r="J122" s="6"/>
      <c r="K122" s="6"/>
      <c r="L122" s="6"/>
      <c r="M122" s="6"/>
      <c r="N122" s="6"/>
      <c r="O122" s="6"/>
      <c r="P122" s="6"/>
      <c r="Q122" s="6"/>
      <c r="R122" s="6"/>
      <c r="S122" s="6"/>
      <c r="T122" s="6"/>
      <c r="U122" s="6"/>
      <c r="V122" s="6"/>
      <c r="W122" s="6"/>
      <c r="X122" s="6"/>
      <c r="Y122" s="6"/>
      <c r="Z122" s="6"/>
    </row>
    <row r="123" customFormat="false" ht="22.5" hidden="false" customHeight="true" outlineLevel="0" collapsed="false">
      <c r="A123" s="91" t="n">
        <v>19</v>
      </c>
      <c r="B123" s="92" t="n">
        <v>0.86</v>
      </c>
      <c r="C123" s="92" t="n">
        <v>0.28</v>
      </c>
      <c r="D123" s="92" t="n">
        <v>0.28</v>
      </c>
      <c r="E123" s="92" t="n">
        <v>0.65</v>
      </c>
      <c r="F123" s="92" t="n">
        <v>0.65</v>
      </c>
      <c r="G123" s="6"/>
      <c r="H123" s="6"/>
      <c r="I123" s="6"/>
      <c r="J123" s="6"/>
      <c r="K123" s="6"/>
      <c r="L123" s="6"/>
      <c r="M123" s="6"/>
      <c r="N123" s="6"/>
      <c r="O123" s="6"/>
      <c r="P123" s="6"/>
      <c r="Q123" s="6"/>
      <c r="R123" s="6"/>
      <c r="S123" s="6"/>
      <c r="T123" s="6"/>
      <c r="U123" s="6"/>
      <c r="V123" s="6"/>
      <c r="W123" s="6"/>
      <c r="X123" s="6"/>
      <c r="Y123" s="6"/>
      <c r="Z123" s="6"/>
    </row>
    <row r="124" customFormat="false" ht="22.5" hidden="false" customHeight="true" outlineLevel="0" collapsed="false">
      <c r="A124" s="91" t="n">
        <v>20</v>
      </c>
      <c r="B124" s="92" t="n">
        <v>0.88</v>
      </c>
      <c r="C124" s="92" t="n">
        <v>0.29</v>
      </c>
      <c r="D124" s="92" t="n">
        <v>0.29</v>
      </c>
      <c r="E124" s="92" t="n">
        <v>0.68</v>
      </c>
      <c r="F124" s="92" t="n">
        <v>0.68</v>
      </c>
      <c r="G124" s="6"/>
      <c r="H124" s="6"/>
      <c r="I124" s="6"/>
      <c r="J124" s="6"/>
      <c r="K124" s="6"/>
      <c r="L124" s="6"/>
      <c r="M124" s="6"/>
      <c r="N124" s="6"/>
      <c r="O124" s="6"/>
      <c r="P124" s="6"/>
      <c r="Q124" s="6"/>
      <c r="R124" s="6"/>
      <c r="S124" s="6"/>
      <c r="T124" s="6"/>
      <c r="U124" s="6"/>
      <c r="V124" s="6"/>
      <c r="W124" s="6"/>
      <c r="X124" s="6"/>
      <c r="Y124" s="6"/>
      <c r="Z124" s="6"/>
    </row>
    <row r="125" customFormat="false" ht="22.5" hidden="false" customHeight="true" outlineLevel="0" collapsed="false">
      <c r="A125" s="91" t="n">
        <v>21</v>
      </c>
      <c r="B125" s="92" t="n">
        <v>0.9</v>
      </c>
      <c r="C125" s="92" t="n">
        <v>0.3</v>
      </c>
      <c r="D125" s="92" t="n">
        <v>0.3</v>
      </c>
      <c r="E125" s="92" t="n">
        <v>0.71</v>
      </c>
      <c r="F125" s="92" t="n">
        <v>0.71</v>
      </c>
      <c r="G125" s="6"/>
      <c r="H125" s="6"/>
      <c r="I125" s="6"/>
      <c r="J125" s="6"/>
      <c r="K125" s="6"/>
      <c r="L125" s="6"/>
      <c r="M125" s="6"/>
      <c r="N125" s="6"/>
      <c r="O125" s="6"/>
      <c r="P125" s="6"/>
      <c r="Q125" s="6"/>
      <c r="R125" s="6"/>
      <c r="S125" s="6"/>
      <c r="T125" s="6"/>
      <c r="U125" s="6"/>
      <c r="V125" s="6"/>
      <c r="W125" s="6"/>
      <c r="X125" s="6"/>
      <c r="Y125" s="6"/>
      <c r="Z125" s="6"/>
    </row>
    <row r="126" customFormat="false" ht="22.5" hidden="false" customHeight="true" outlineLevel="0" collapsed="false">
      <c r="A126" s="91" t="n">
        <v>22</v>
      </c>
      <c r="B126" s="92" t="n">
        <v>0.92</v>
      </c>
      <c r="C126" s="92" t="n">
        <v>0.31</v>
      </c>
      <c r="D126" s="92" t="n">
        <v>0.31</v>
      </c>
      <c r="E126" s="92" t="n">
        <v>0.74</v>
      </c>
      <c r="F126" s="92" t="n">
        <v>0.74</v>
      </c>
      <c r="G126" s="6"/>
      <c r="H126" s="6"/>
      <c r="I126" s="6"/>
      <c r="J126" s="6"/>
      <c r="K126" s="6"/>
      <c r="L126" s="6"/>
      <c r="M126" s="6"/>
      <c r="N126" s="6"/>
      <c r="O126" s="6"/>
      <c r="P126" s="6"/>
      <c r="Q126" s="6"/>
      <c r="R126" s="6"/>
      <c r="S126" s="6"/>
      <c r="T126" s="6"/>
      <c r="U126" s="6"/>
      <c r="V126" s="6"/>
      <c r="W126" s="6"/>
      <c r="X126" s="6"/>
      <c r="Y126" s="6"/>
      <c r="Z126" s="6"/>
    </row>
    <row r="127" customFormat="false" ht="22.5" hidden="false" customHeight="true" outlineLevel="0" collapsed="false">
      <c r="A127" s="91" t="n">
        <v>23</v>
      </c>
      <c r="B127" s="92" t="n">
        <v>0.94</v>
      </c>
      <c r="C127" s="92" t="n">
        <v>0.32</v>
      </c>
      <c r="D127" s="92" t="n">
        <v>0.32</v>
      </c>
      <c r="E127" s="92" t="n">
        <v>0.77</v>
      </c>
      <c r="F127" s="92" t="n">
        <v>0.77</v>
      </c>
      <c r="G127" s="6"/>
      <c r="H127" s="6"/>
      <c r="I127" s="6"/>
      <c r="J127" s="6"/>
      <c r="K127" s="6"/>
      <c r="L127" s="6"/>
      <c r="M127" s="6"/>
      <c r="N127" s="6"/>
      <c r="O127" s="6"/>
      <c r="P127" s="6"/>
      <c r="Q127" s="6"/>
      <c r="R127" s="6"/>
      <c r="S127" s="6"/>
      <c r="T127" s="6"/>
      <c r="U127" s="6"/>
      <c r="V127" s="6"/>
      <c r="W127" s="6"/>
      <c r="X127" s="6"/>
      <c r="Y127" s="6"/>
      <c r="Z127" s="6"/>
    </row>
    <row r="128" customFormat="false" ht="22.5" hidden="false" customHeight="true" outlineLevel="0" collapsed="false">
      <c r="A128" s="91" t="n">
        <v>24</v>
      </c>
      <c r="B128" s="92" t="n">
        <v>0.96</v>
      </c>
      <c r="C128" s="92" t="n">
        <v>0.33</v>
      </c>
      <c r="D128" s="92" t="n">
        <v>0.33</v>
      </c>
      <c r="E128" s="92" t="n">
        <v>0.8</v>
      </c>
      <c r="F128" s="92" t="n">
        <v>0.8</v>
      </c>
      <c r="G128" s="6"/>
      <c r="H128" s="6"/>
      <c r="I128" s="6"/>
      <c r="J128" s="6"/>
      <c r="K128" s="6"/>
      <c r="L128" s="6"/>
      <c r="M128" s="6"/>
      <c r="N128" s="6"/>
      <c r="O128" s="6"/>
      <c r="P128" s="6"/>
      <c r="Q128" s="6"/>
      <c r="R128" s="6"/>
      <c r="S128" s="6"/>
      <c r="T128" s="6"/>
      <c r="U128" s="6"/>
      <c r="V128" s="6"/>
      <c r="W128" s="6"/>
      <c r="X128" s="6"/>
      <c r="Y128" s="6"/>
      <c r="Z128" s="6"/>
    </row>
    <row r="129" customFormat="false" ht="22.5" hidden="false" customHeight="true" outlineLevel="0" collapsed="false">
      <c r="A129" s="91" t="n">
        <v>25</v>
      </c>
      <c r="B129" s="92" t="n">
        <v>0.98</v>
      </c>
      <c r="C129" s="92" t="n">
        <v>0.34</v>
      </c>
      <c r="D129" s="92" t="n">
        <v>0.34</v>
      </c>
      <c r="E129" s="92" t="n">
        <v>0.83</v>
      </c>
      <c r="F129" s="92" t="n">
        <v>0.83</v>
      </c>
      <c r="G129" s="6"/>
      <c r="H129" s="6"/>
      <c r="I129" s="6"/>
      <c r="J129" s="6"/>
      <c r="K129" s="6"/>
      <c r="L129" s="6"/>
      <c r="M129" s="6"/>
      <c r="N129" s="6"/>
      <c r="O129" s="6"/>
      <c r="P129" s="6"/>
      <c r="Q129" s="6"/>
      <c r="R129" s="6"/>
      <c r="S129" s="6"/>
      <c r="T129" s="6"/>
      <c r="U129" s="6"/>
      <c r="V129" s="6"/>
      <c r="W129" s="6"/>
      <c r="X129" s="6"/>
      <c r="Y129" s="6"/>
      <c r="Z129" s="6"/>
    </row>
    <row r="130" customFormat="false" ht="22.5" hidden="false" customHeight="true" outlineLevel="0" collapsed="false">
      <c r="A130" s="91" t="n">
        <v>26</v>
      </c>
      <c r="B130" s="92" t="n">
        <v>1</v>
      </c>
      <c r="C130" s="92" t="n">
        <v>0.35</v>
      </c>
      <c r="D130" s="92" t="n">
        <v>0.35</v>
      </c>
      <c r="E130" s="92" t="n">
        <v>0.86</v>
      </c>
      <c r="F130" s="92" t="n">
        <v>0.86</v>
      </c>
      <c r="G130" s="6"/>
      <c r="H130" s="6"/>
      <c r="I130" s="6"/>
      <c r="J130" s="6"/>
      <c r="K130" s="6"/>
      <c r="L130" s="6"/>
      <c r="M130" s="6"/>
      <c r="N130" s="6"/>
      <c r="O130" s="6"/>
      <c r="P130" s="6"/>
      <c r="Q130" s="6"/>
      <c r="R130" s="6"/>
      <c r="S130" s="6"/>
      <c r="T130" s="6"/>
      <c r="U130" s="6"/>
      <c r="V130" s="6"/>
      <c r="W130" s="6"/>
      <c r="X130" s="6"/>
      <c r="Y130" s="6"/>
      <c r="Z130" s="6"/>
    </row>
    <row r="131" customFormat="false" ht="22.5" hidden="false" customHeight="true" outlineLevel="0" collapsed="false">
      <c r="A131" s="91" t="n">
        <v>27</v>
      </c>
      <c r="B131" s="92" t="n">
        <v>1.02</v>
      </c>
      <c r="C131" s="92" t="n">
        <v>0.36</v>
      </c>
      <c r="D131" s="92" t="n">
        <v>0.36</v>
      </c>
      <c r="E131" s="92" t="n">
        <v>0.89</v>
      </c>
      <c r="F131" s="92" t="n">
        <v>0.89</v>
      </c>
      <c r="G131" s="6"/>
      <c r="H131" s="6"/>
      <c r="I131" s="6"/>
      <c r="J131" s="6"/>
      <c r="K131" s="6"/>
      <c r="L131" s="6"/>
      <c r="M131" s="6"/>
      <c r="N131" s="6"/>
      <c r="O131" s="6"/>
      <c r="P131" s="6"/>
      <c r="Q131" s="6"/>
      <c r="R131" s="6"/>
      <c r="S131" s="6"/>
      <c r="T131" s="6"/>
      <c r="U131" s="6"/>
      <c r="V131" s="6"/>
      <c r="W131" s="6"/>
      <c r="X131" s="6"/>
      <c r="Y131" s="6"/>
      <c r="Z131" s="6"/>
    </row>
    <row r="132" customFormat="false" ht="22.5" hidden="false" customHeight="true" outlineLevel="0" collapsed="false">
      <c r="A132" s="91" t="n">
        <v>28</v>
      </c>
      <c r="B132" s="92" t="n">
        <v>1.04</v>
      </c>
      <c r="C132" s="92" t="n">
        <v>0.37</v>
      </c>
      <c r="D132" s="92" t="n">
        <v>0.37</v>
      </c>
      <c r="E132" s="92" t="n">
        <v>0.92</v>
      </c>
      <c r="F132" s="92" t="n">
        <v>0.92</v>
      </c>
      <c r="G132" s="6"/>
      <c r="H132" s="6"/>
      <c r="I132" s="6"/>
      <c r="J132" s="6"/>
      <c r="K132" s="6"/>
      <c r="L132" s="6"/>
      <c r="M132" s="6"/>
      <c r="N132" s="6"/>
      <c r="O132" s="6"/>
      <c r="P132" s="6"/>
      <c r="Q132" s="6"/>
      <c r="R132" s="6"/>
      <c r="S132" s="6"/>
      <c r="T132" s="6"/>
      <c r="U132" s="6"/>
      <c r="V132" s="6"/>
      <c r="W132" s="6"/>
      <c r="X132" s="6"/>
      <c r="Y132" s="6"/>
      <c r="Z132" s="6"/>
    </row>
    <row r="133" customFormat="false" ht="22.5" hidden="false" customHeight="true" outlineLevel="0" collapsed="false">
      <c r="A133" s="91" t="n">
        <v>29</v>
      </c>
      <c r="B133" s="92" t="n">
        <v>1.06</v>
      </c>
      <c r="C133" s="92" t="n">
        <v>0.38</v>
      </c>
      <c r="D133" s="92" t="n">
        <v>0.38</v>
      </c>
      <c r="E133" s="92" t="n">
        <v>0.95</v>
      </c>
      <c r="F133" s="92" t="n">
        <v>0.95</v>
      </c>
      <c r="G133" s="6"/>
      <c r="H133" s="6"/>
      <c r="I133" s="6"/>
      <c r="J133" s="6"/>
      <c r="K133" s="6"/>
      <c r="L133" s="6"/>
      <c r="M133" s="6"/>
      <c r="N133" s="6"/>
      <c r="O133" s="6"/>
      <c r="P133" s="6"/>
      <c r="Q133" s="6"/>
      <c r="R133" s="6"/>
      <c r="S133" s="6"/>
      <c r="T133" s="6"/>
      <c r="U133" s="6"/>
      <c r="V133" s="6"/>
      <c r="W133" s="6"/>
      <c r="X133" s="6"/>
      <c r="Y133" s="6"/>
      <c r="Z133" s="6"/>
    </row>
    <row r="134" customFormat="false" ht="22.5" hidden="false" customHeight="true" outlineLevel="0" collapsed="false">
      <c r="A134" s="91" t="n">
        <v>30</v>
      </c>
      <c r="B134" s="92" t="n">
        <v>1.08</v>
      </c>
      <c r="C134" s="92" t="n">
        <v>0.39</v>
      </c>
      <c r="D134" s="92" t="n">
        <v>0.39</v>
      </c>
      <c r="E134" s="92" t="n">
        <v>0.98</v>
      </c>
      <c r="F134" s="92" t="n">
        <v>0.98</v>
      </c>
      <c r="G134" s="6"/>
      <c r="H134" s="6"/>
      <c r="I134" s="6"/>
      <c r="J134" s="6"/>
      <c r="K134" s="6"/>
      <c r="L134" s="6"/>
      <c r="M134" s="6"/>
      <c r="N134" s="6"/>
      <c r="O134" s="6"/>
      <c r="P134" s="6"/>
      <c r="Q134" s="6"/>
      <c r="R134" s="6"/>
      <c r="S134" s="6"/>
      <c r="T134" s="6"/>
      <c r="U134" s="6"/>
      <c r="V134" s="6"/>
      <c r="W134" s="6"/>
      <c r="X134" s="6"/>
      <c r="Y134" s="6"/>
      <c r="Z134" s="6"/>
    </row>
    <row r="135" customFormat="false" ht="22.5" hidden="false" customHeight="true" outlineLevel="0" collapsed="false">
      <c r="A135" s="91" t="n">
        <v>31</v>
      </c>
      <c r="B135" s="92" t="n">
        <v>1.1</v>
      </c>
      <c r="C135" s="92" t="n">
        <v>0.4</v>
      </c>
      <c r="D135" s="92" t="n">
        <v>0.4</v>
      </c>
      <c r="E135" s="92" t="n">
        <v>1.01</v>
      </c>
      <c r="F135" s="92" t="n">
        <v>1.01</v>
      </c>
      <c r="G135" s="6"/>
      <c r="H135" s="6"/>
      <c r="I135" s="6"/>
      <c r="J135" s="6"/>
      <c r="K135" s="6"/>
      <c r="L135" s="6"/>
      <c r="M135" s="6"/>
      <c r="N135" s="6"/>
      <c r="O135" s="6"/>
      <c r="P135" s="6"/>
      <c r="Q135" s="6"/>
      <c r="R135" s="6"/>
      <c r="S135" s="6"/>
      <c r="T135" s="6"/>
      <c r="U135" s="6"/>
      <c r="V135" s="6"/>
      <c r="W135" s="6"/>
      <c r="X135" s="6"/>
      <c r="Y135" s="6"/>
      <c r="Z135" s="6"/>
    </row>
    <row r="136" customFormat="false" ht="22.5" hidden="false" customHeight="true" outlineLevel="0" collapsed="false">
      <c r="A136" s="91" t="n">
        <v>32</v>
      </c>
      <c r="B136" s="92" t="n">
        <v>1.12</v>
      </c>
      <c r="C136" s="92" t="n">
        <v>0.41</v>
      </c>
      <c r="D136" s="92" t="n">
        <v>0.41</v>
      </c>
      <c r="E136" s="92" t="n">
        <v>1.04</v>
      </c>
      <c r="F136" s="92" t="n">
        <v>1.04</v>
      </c>
      <c r="G136" s="6"/>
      <c r="H136" s="6"/>
      <c r="I136" s="6"/>
      <c r="J136" s="6"/>
      <c r="K136" s="6"/>
      <c r="L136" s="6"/>
      <c r="M136" s="6"/>
      <c r="N136" s="6"/>
      <c r="O136" s="6"/>
      <c r="P136" s="6"/>
      <c r="Q136" s="6"/>
      <c r="R136" s="6"/>
      <c r="S136" s="6"/>
      <c r="T136" s="6"/>
      <c r="U136" s="6"/>
      <c r="V136" s="6"/>
      <c r="W136" s="6"/>
      <c r="X136" s="6"/>
      <c r="Y136" s="6"/>
      <c r="Z136" s="6"/>
    </row>
    <row r="137" customFormat="false" ht="22.5" hidden="false" customHeight="true" outlineLevel="0" collapsed="false">
      <c r="A137" s="91" t="n">
        <v>33</v>
      </c>
      <c r="B137" s="92" t="n">
        <v>1.14</v>
      </c>
      <c r="C137" s="92" t="n">
        <v>0.42</v>
      </c>
      <c r="D137" s="92" t="n">
        <v>0.42</v>
      </c>
      <c r="E137" s="92" t="n">
        <v>1.07</v>
      </c>
      <c r="F137" s="92" t="n">
        <v>1.07</v>
      </c>
      <c r="G137" s="6"/>
      <c r="H137" s="6"/>
      <c r="I137" s="6"/>
      <c r="J137" s="6"/>
      <c r="K137" s="6"/>
      <c r="L137" s="6"/>
      <c r="M137" s="6"/>
      <c r="N137" s="6"/>
      <c r="O137" s="6"/>
      <c r="P137" s="6"/>
      <c r="Q137" s="6"/>
      <c r="R137" s="6"/>
      <c r="S137" s="6"/>
      <c r="T137" s="6"/>
      <c r="U137" s="6"/>
      <c r="V137" s="6"/>
      <c r="W137" s="6"/>
      <c r="X137" s="6"/>
      <c r="Y137" s="6"/>
      <c r="Z137" s="6"/>
    </row>
    <row r="138" customFormat="false" ht="22.5" hidden="false" customHeight="true" outlineLevel="0" collapsed="false">
      <c r="A138" s="91" t="n">
        <v>34</v>
      </c>
      <c r="B138" s="92" t="n">
        <v>1.16</v>
      </c>
      <c r="C138" s="92" t="n">
        <v>0.43</v>
      </c>
      <c r="D138" s="92" t="n">
        <v>0.43</v>
      </c>
      <c r="E138" s="92" t="n">
        <v>1.1</v>
      </c>
      <c r="F138" s="92" t="n">
        <v>1.1</v>
      </c>
      <c r="G138" s="6"/>
      <c r="H138" s="6"/>
      <c r="I138" s="6"/>
      <c r="J138" s="6"/>
      <c r="K138" s="6"/>
      <c r="L138" s="6"/>
      <c r="M138" s="6"/>
      <c r="N138" s="6"/>
      <c r="O138" s="6"/>
      <c r="P138" s="6"/>
      <c r="Q138" s="6"/>
      <c r="R138" s="6"/>
      <c r="S138" s="6"/>
      <c r="T138" s="6"/>
      <c r="U138" s="6"/>
      <c r="V138" s="6"/>
      <c r="W138" s="6"/>
      <c r="X138" s="6"/>
      <c r="Y138" s="6"/>
      <c r="Z138" s="6"/>
    </row>
    <row r="139" customFormat="false" ht="22.5" hidden="false" customHeight="true" outlineLevel="0" collapsed="false">
      <c r="A139" s="91" t="n">
        <v>35</v>
      </c>
      <c r="B139" s="92" t="n">
        <v>1.18</v>
      </c>
      <c r="C139" s="92" t="n">
        <v>0.44</v>
      </c>
      <c r="D139" s="92" t="n">
        <v>0.44</v>
      </c>
      <c r="E139" s="92" t="n">
        <v>1.13</v>
      </c>
      <c r="F139" s="92" t="n">
        <v>1.13</v>
      </c>
      <c r="G139" s="6"/>
      <c r="H139" s="6"/>
      <c r="I139" s="6"/>
      <c r="J139" s="6"/>
      <c r="K139" s="6"/>
      <c r="L139" s="6"/>
      <c r="M139" s="6"/>
      <c r="N139" s="6"/>
      <c r="O139" s="6"/>
      <c r="P139" s="6"/>
      <c r="Q139" s="6"/>
      <c r="R139" s="6"/>
      <c r="S139" s="6"/>
      <c r="T139" s="6"/>
      <c r="U139" s="6"/>
      <c r="V139" s="6"/>
      <c r="W139" s="6"/>
      <c r="X139" s="6"/>
      <c r="Y139" s="6"/>
      <c r="Z139" s="6"/>
    </row>
    <row r="140" customFormat="false" ht="22.5" hidden="false" customHeight="true" outlineLevel="0" collapsed="false">
      <c r="A140" s="91" t="n">
        <v>36</v>
      </c>
      <c r="B140" s="92" t="n">
        <v>1.2</v>
      </c>
      <c r="C140" s="92" t="n">
        <v>0.45</v>
      </c>
      <c r="D140" s="92" t="n">
        <v>0.45</v>
      </c>
      <c r="E140" s="92" t="n">
        <v>1.16</v>
      </c>
      <c r="F140" s="92" t="n">
        <v>1.16</v>
      </c>
      <c r="G140" s="6"/>
      <c r="H140" s="6"/>
      <c r="I140" s="6"/>
      <c r="J140" s="6"/>
      <c r="K140" s="6"/>
      <c r="L140" s="6"/>
      <c r="M140" s="6"/>
      <c r="N140" s="6"/>
      <c r="O140" s="6"/>
      <c r="P140" s="6"/>
      <c r="Q140" s="6"/>
      <c r="R140" s="6"/>
      <c r="S140" s="6"/>
      <c r="T140" s="6"/>
      <c r="U140" s="6"/>
      <c r="V140" s="6"/>
      <c r="W140" s="6"/>
      <c r="X140" s="6"/>
      <c r="Y140" s="6"/>
      <c r="Z140" s="6"/>
    </row>
    <row r="141" customFormat="false" ht="22.5" hidden="false" customHeight="true" outlineLevel="0" collapsed="false">
      <c r="A141" s="91" t="n">
        <v>37</v>
      </c>
      <c r="B141" s="92" t="n">
        <v>1.22</v>
      </c>
      <c r="C141" s="92" t="n">
        <v>0.46</v>
      </c>
      <c r="D141" s="92" t="n">
        <v>0.46</v>
      </c>
      <c r="E141" s="92" t="n">
        <v>1.19</v>
      </c>
      <c r="F141" s="92" t="n">
        <v>1.19</v>
      </c>
      <c r="G141" s="6"/>
      <c r="H141" s="6"/>
      <c r="I141" s="6"/>
      <c r="J141" s="6"/>
      <c r="K141" s="6"/>
      <c r="L141" s="6"/>
      <c r="M141" s="6"/>
      <c r="N141" s="6"/>
      <c r="O141" s="6"/>
      <c r="P141" s="6"/>
      <c r="Q141" s="6"/>
      <c r="R141" s="6"/>
      <c r="S141" s="6"/>
      <c r="T141" s="6"/>
      <c r="U141" s="6"/>
      <c r="V141" s="6"/>
      <c r="W141" s="6"/>
      <c r="X141" s="6"/>
      <c r="Y141" s="6"/>
      <c r="Z141" s="6"/>
    </row>
    <row r="142" customFormat="false" ht="22.5" hidden="false" customHeight="true" outlineLevel="0" collapsed="false">
      <c r="A142" s="91" t="n">
        <v>38</v>
      </c>
      <c r="B142" s="92" t="n">
        <v>1.24</v>
      </c>
      <c r="C142" s="92" t="n">
        <v>0.47</v>
      </c>
      <c r="D142" s="92" t="n">
        <v>0.47</v>
      </c>
      <c r="E142" s="92" t="n">
        <v>1.22</v>
      </c>
      <c r="F142" s="92" t="n">
        <v>1.22</v>
      </c>
      <c r="G142" s="6"/>
      <c r="H142" s="6"/>
      <c r="I142" s="6"/>
      <c r="J142" s="6"/>
      <c r="K142" s="6"/>
      <c r="L142" s="6"/>
      <c r="M142" s="6"/>
      <c r="N142" s="6"/>
      <c r="O142" s="6"/>
      <c r="P142" s="6"/>
      <c r="Q142" s="6"/>
      <c r="R142" s="6"/>
      <c r="S142" s="6"/>
      <c r="T142" s="6"/>
      <c r="U142" s="6"/>
      <c r="V142" s="6"/>
      <c r="W142" s="6"/>
      <c r="X142" s="6"/>
      <c r="Y142" s="6"/>
      <c r="Z142" s="6"/>
    </row>
    <row r="143" customFormat="false" ht="22.5" hidden="false" customHeight="true" outlineLevel="0" collapsed="false">
      <c r="A143" s="91" t="n">
        <v>39</v>
      </c>
      <c r="B143" s="92" t="n">
        <v>1.26</v>
      </c>
      <c r="C143" s="92" t="n">
        <v>0.48</v>
      </c>
      <c r="D143" s="92" t="n">
        <v>0.48</v>
      </c>
      <c r="E143" s="92" t="n">
        <v>1.25</v>
      </c>
      <c r="F143" s="92" t="n">
        <v>1.25</v>
      </c>
      <c r="G143" s="6"/>
      <c r="H143" s="6"/>
      <c r="I143" s="6"/>
      <c r="J143" s="6"/>
      <c r="K143" s="6"/>
      <c r="L143" s="6"/>
      <c r="M143" s="6"/>
      <c r="N143" s="6"/>
      <c r="O143" s="6"/>
      <c r="P143" s="6"/>
      <c r="Q143" s="6"/>
      <c r="R143" s="6"/>
      <c r="S143" s="6"/>
      <c r="T143" s="6"/>
      <c r="U143" s="6"/>
      <c r="V143" s="6"/>
      <c r="W143" s="6"/>
      <c r="X143" s="6"/>
      <c r="Y143" s="6"/>
      <c r="Z143" s="6"/>
    </row>
    <row r="144" customFormat="false" ht="22.5" hidden="false" customHeight="true" outlineLevel="0" collapsed="false">
      <c r="A144" s="91" t="n">
        <v>40</v>
      </c>
      <c r="B144" s="92" t="n">
        <v>1.28</v>
      </c>
      <c r="C144" s="92" t="n">
        <v>0.49</v>
      </c>
      <c r="D144" s="92" t="n">
        <v>0.49</v>
      </c>
      <c r="E144" s="92" t="n">
        <v>1.28</v>
      </c>
      <c r="F144" s="92" t="n">
        <v>1.28</v>
      </c>
      <c r="G144" s="6"/>
      <c r="H144" s="6"/>
      <c r="I144" s="6"/>
      <c r="J144" s="6"/>
      <c r="K144" s="6"/>
      <c r="L144" s="6"/>
      <c r="M144" s="6"/>
      <c r="N144" s="6"/>
      <c r="O144" s="6"/>
      <c r="P144" s="6"/>
      <c r="Q144" s="6"/>
      <c r="R144" s="6"/>
      <c r="S144" s="6"/>
      <c r="T144" s="6"/>
      <c r="U144" s="6"/>
      <c r="V144" s="6"/>
      <c r="W144" s="6"/>
      <c r="X144" s="6"/>
      <c r="Y144" s="6"/>
      <c r="Z144" s="6"/>
    </row>
    <row r="145" customFormat="false" ht="22.5" hidden="false" customHeight="true" outlineLevel="0" collapsed="false">
      <c r="A145" s="91" t="n">
        <v>41</v>
      </c>
      <c r="B145" s="92" t="n">
        <v>1.3</v>
      </c>
      <c r="C145" s="92" t="n">
        <v>0.5</v>
      </c>
      <c r="D145" s="92" t="n">
        <v>0.5</v>
      </c>
      <c r="E145" s="92" t="n">
        <v>1.31</v>
      </c>
      <c r="F145" s="92" t="n">
        <v>1.31</v>
      </c>
      <c r="G145" s="6"/>
      <c r="H145" s="6"/>
      <c r="I145" s="6"/>
      <c r="J145" s="6"/>
      <c r="K145" s="6"/>
      <c r="L145" s="6"/>
      <c r="M145" s="6"/>
      <c r="N145" s="6"/>
      <c r="O145" s="6"/>
      <c r="P145" s="6"/>
      <c r="Q145" s="6"/>
      <c r="R145" s="6"/>
      <c r="S145" s="6"/>
      <c r="T145" s="6"/>
      <c r="U145" s="6"/>
      <c r="V145" s="6"/>
      <c r="W145" s="6"/>
      <c r="X145" s="6"/>
      <c r="Y145" s="6"/>
      <c r="Z145" s="6"/>
    </row>
    <row r="146" customFormat="false" ht="22.5" hidden="false" customHeight="true" outlineLevel="0" collapsed="false">
      <c r="A146" s="91" t="n">
        <v>42</v>
      </c>
      <c r="B146" s="92" t="n">
        <v>1.32</v>
      </c>
      <c r="C146" s="92" t="n">
        <v>0.51</v>
      </c>
      <c r="D146" s="92" t="n">
        <v>0.51</v>
      </c>
      <c r="E146" s="92" t="n">
        <v>1.34</v>
      </c>
      <c r="F146" s="92" t="n">
        <v>1.34</v>
      </c>
      <c r="G146" s="6"/>
      <c r="H146" s="6"/>
      <c r="I146" s="6"/>
      <c r="J146" s="6"/>
      <c r="K146" s="6"/>
      <c r="L146" s="6"/>
      <c r="M146" s="6"/>
      <c r="N146" s="6"/>
      <c r="O146" s="6"/>
      <c r="P146" s="6"/>
      <c r="Q146" s="6"/>
      <c r="R146" s="6"/>
      <c r="S146" s="6"/>
      <c r="T146" s="6"/>
      <c r="U146" s="6"/>
      <c r="V146" s="6"/>
      <c r="W146" s="6"/>
      <c r="X146" s="6"/>
      <c r="Y146" s="6"/>
      <c r="Z146" s="6"/>
    </row>
    <row r="147" customFormat="false" ht="22.5" hidden="false" customHeight="true" outlineLevel="0" collapsed="false">
      <c r="A147" s="91" t="n">
        <v>43</v>
      </c>
      <c r="B147" s="92" t="n">
        <v>1.34</v>
      </c>
      <c r="C147" s="92" t="n">
        <v>0.52</v>
      </c>
      <c r="D147" s="92" t="n">
        <v>0.52</v>
      </c>
      <c r="E147" s="92" t="n">
        <v>1.37</v>
      </c>
      <c r="F147" s="92" t="n">
        <v>1.37</v>
      </c>
      <c r="G147" s="6"/>
      <c r="H147" s="6"/>
      <c r="I147" s="6"/>
      <c r="J147" s="6"/>
      <c r="K147" s="6"/>
      <c r="L147" s="6"/>
      <c r="M147" s="6"/>
      <c r="N147" s="6"/>
      <c r="O147" s="6"/>
      <c r="P147" s="6"/>
      <c r="Q147" s="6"/>
      <c r="R147" s="6"/>
      <c r="S147" s="6"/>
      <c r="T147" s="6"/>
      <c r="U147" s="6"/>
      <c r="V147" s="6"/>
      <c r="W147" s="6"/>
      <c r="X147" s="6"/>
      <c r="Y147" s="6"/>
      <c r="Z147" s="6"/>
    </row>
    <row r="148" customFormat="false" ht="22.5" hidden="false" customHeight="true" outlineLevel="0" collapsed="false">
      <c r="A148" s="91" t="n">
        <v>44</v>
      </c>
      <c r="B148" s="92" t="n">
        <v>1.36</v>
      </c>
      <c r="C148" s="92" t="n">
        <v>0.53</v>
      </c>
      <c r="D148" s="92" t="n">
        <v>0.53</v>
      </c>
      <c r="E148" s="92" t="n">
        <v>1.4</v>
      </c>
      <c r="F148" s="92" t="n">
        <v>1.4</v>
      </c>
      <c r="G148" s="6"/>
      <c r="H148" s="6"/>
      <c r="I148" s="6"/>
      <c r="J148" s="6"/>
      <c r="K148" s="6"/>
      <c r="L148" s="6"/>
      <c r="M148" s="6"/>
      <c r="N148" s="6"/>
      <c r="O148" s="6"/>
      <c r="P148" s="6"/>
      <c r="Q148" s="6"/>
      <c r="R148" s="6"/>
      <c r="S148" s="6"/>
      <c r="T148" s="6"/>
      <c r="U148" s="6"/>
      <c r="V148" s="6"/>
      <c r="W148" s="6"/>
      <c r="X148" s="6"/>
      <c r="Y148" s="6"/>
      <c r="Z148" s="6"/>
    </row>
    <row r="149" customFormat="false" ht="22.5" hidden="false" customHeight="true" outlineLevel="0" collapsed="false">
      <c r="A149" s="91" t="n">
        <v>45</v>
      </c>
      <c r="B149" s="92" t="n">
        <v>1.38</v>
      </c>
      <c r="C149" s="92" t="n">
        <v>0.54</v>
      </c>
      <c r="D149" s="92" t="n">
        <v>0.54</v>
      </c>
      <c r="E149" s="92" t="n">
        <v>1.43</v>
      </c>
      <c r="F149" s="92" t="n">
        <v>1.43</v>
      </c>
      <c r="G149" s="6"/>
      <c r="H149" s="6"/>
      <c r="I149" s="6"/>
      <c r="J149" s="6"/>
      <c r="K149" s="6"/>
      <c r="L149" s="6"/>
      <c r="M149" s="6"/>
      <c r="N149" s="6"/>
      <c r="O149" s="6"/>
      <c r="P149" s="6"/>
      <c r="Q149" s="6"/>
      <c r="R149" s="6"/>
      <c r="S149" s="6"/>
      <c r="T149" s="6"/>
      <c r="U149" s="6"/>
      <c r="V149" s="6"/>
      <c r="W149" s="6"/>
      <c r="X149" s="6"/>
      <c r="Y149" s="6"/>
      <c r="Z149" s="6"/>
    </row>
    <row r="150" customFormat="false" ht="22.5" hidden="false" customHeight="true" outlineLevel="0" collapsed="false">
      <c r="A150" s="91" t="n">
        <v>46</v>
      </c>
      <c r="B150" s="92" t="n">
        <v>1.4</v>
      </c>
      <c r="C150" s="92" t="n">
        <v>0.55</v>
      </c>
      <c r="D150" s="92" t="n">
        <v>0.55</v>
      </c>
      <c r="E150" s="92" t="n">
        <v>1.46</v>
      </c>
      <c r="F150" s="92" t="n">
        <v>1.46</v>
      </c>
      <c r="G150" s="6"/>
      <c r="H150" s="6"/>
      <c r="I150" s="6"/>
      <c r="J150" s="6"/>
      <c r="K150" s="6"/>
      <c r="L150" s="6"/>
      <c r="M150" s="6"/>
      <c r="N150" s="6"/>
      <c r="O150" s="6"/>
      <c r="P150" s="6"/>
      <c r="Q150" s="6"/>
      <c r="R150" s="6"/>
      <c r="S150" s="6"/>
      <c r="T150" s="6"/>
      <c r="U150" s="6"/>
      <c r="V150" s="6"/>
      <c r="W150" s="6"/>
      <c r="X150" s="6"/>
      <c r="Y150" s="6"/>
      <c r="Z150" s="6"/>
    </row>
    <row r="151" customFormat="false" ht="22.5" hidden="false" customHeight="true" outlineLevel="0" collapsed="false">
      <c r="A151" s="91" t="n">
        <v>47</v>
      </c>
      <c r="B151" s="92" t="n">
        <v>1.42</v>
      </c>
      <c r="C151" s="92" t="n">
        <v>0.56</v>
      </c>
      <c r="D151" s="92" t="n">
        <v>0.56</v>
      </c>
      <c r="E151" s="92" t="n">
        <v>1.49</v>
      </c>
      <c r="F151" s="92" t="n">
        <v>1.49</v>
      </c>
      <c r="G151" s="6"/>
      <c r="H151" s="6"/>
      <c r="I151" s="6"/>
      <c r="J151" s="6"/>
      <c r="K151" s="6"/>
      <c r="L151" s="6"/>
      <c r="M151" s="6"/>
      <c r="N151" s="6"/>
      <c r="O151" s="6"/>
      <c r="P151" s="6"/>
      <c r="Q151" s="6"/>
      <c r="R151" s="6"/>
      <c r="S151" s="6"/>
      <c r="T151" s="6"/>
      <c r="U151" s="6"/>
      <c r="V151" s="6"/>
      <c r="W151" s="6"/>
      <c r="X151" s="6"/>
      <c r="Y151" s="6"/>
      <c r="Z151" s="6"/>
    </row>
    <row r="152" customFormat="false" ht="22.5" hidden="false" customHeight="true" outlineLevel="0" collapsed="false">
      <c r="A152" s="91" t="n">
        <v>48</v>
      </c>
      <c r="B152" s="92" t="n">
        <v>1.44</v>
      </c>
      <c r="C152" s="92" t="n">
        <v>0.57</v>
      </c>
      <c r="D152" s="92" t="n">
        <v>0.57</v>
      </c>
      <c r="E152" s="92" t="n">
        <v>1.52</v>
      </c>
      <c r="F152" s="92" t="n">
        <v>1.52</v>
      </c>
      <c r="G152" s="6"/>
      <c r="H152" s="6"/>
      <c r="I152" s="6"/>
      <c r="J152" s="6"/>
      <c r="K152" s="6"/>
      <c r="L152" s="6"/>
      <c r="M152" s="6"/>
      <c r="N152" s="6"/>
      <c r="O152" s="6"/>
      <c r="P152" s="6"/>
      <c r="Q152" s="6"/>
      <c r="R152" s="6"/>
      <c r="S152" s="6"/>
      <c r="T152" s="6"/>
      <c r="U152" s="6"/>
      <c r="V152" s="6"/>
      <c r="W152" s="6"/>
      <c r="X152" s="6"/>
      <c r="Y152" s="6"/>
      <c r="Z152" s="6"/>
    </row>
    <row r="153" customFormat="false" ht="22.5" hidden="false" customHeight="true" outlineLevel="0" collapsed="false">
      <c r="A153" s="91" t="n">
        <v>49</v>
      </c>
      <c r="B153" s="92" t="n">
        <v>1.46</v>
      </c>
      <c r="C153" s="92" t="n">
        <v>0.58</v>
      </c>
      <c r="D153" s="92" t="n">
        <v>0.58</v>
      </c>
      <c r="E153" s="92" t="n">
        <v>1.55</v>
      </c>
      <c r="F153" s="92" t="n">
        <v>1.55</v>
      </c>
      <c r="G153" s="6"/>
      <c r="H153" s="6"/>
      <c r="I153" s="6"/>
      <c r="J153" s="6"/>
      <c r="K153" s="6"/>
      <c r="L153" s="6"/>
      <c r="M153" s="6"/>
      <c r="N153" s="6"/>
      <c r="O153" s="6"/>
      <c r="P153" s="6"/>
      <c r="Q153" s="6"/>
      <c r="R153" s="6"/>
      <c r="S153" s="6"/>
      <c r="T153" s="6"/>
      <c r="U153" s="6"/>
      <c r="V153" s="6"/>
      <c r="W153" s="6"/>
      <c r="X153" s="6"/>
      <c r="Y153" s="6"/>
      <c r="Z153" s="6"/>
    </row>
    <row r="154" customFormat="false" ht="22.5" hidden="false" customHeight="true" outlineLevel="0" collapsed="false">
      <c r="A154" s="91" t="n">
        <v>50</v>
      </c>
      <c r="B154" s="92" t="n">
        <v>1.48</v>
      </c>
      <c r="C154" s="92" t="n">
        <v>0.59</v>
      </c>
      <c r="D154" s="92" t="n">
        <v>0.59</v>
      </c>
      <c r="E154" s="92" t="n">
        <v>1.58</v>
      </c>
      <c r="F154" s="92" t="n">
        <v>1.58</v>
      </c>
      <c r="G154" s="6"/>
      <c r="H154" s="6"/>
      <c r="I154" s="6"/>
      <c r="J154" s="6"/>
      <c r="K154" s="6"/>
      <c r="L154" s="6"/>
      <c r="M154" s="6"/>
      <c r="N154" s="6"/>
      <c r="O154" s="6"/>
      <c r="P154" s="6"/>
      <c r="Q154" s="6"/>
      <c r="R154" s="6"/>
      <c r="S154" s="6"/>
      <c r="T154" s="6"/>
      <c r="U154" s="6"/>
      <c r="V154" s="6"/>
      <c r="W154" s="6"/>
      <c r="X154" s="6"/>
      <c r="Y154" s="6"/>
      <c r="Z154" s="6"/>
    </row>
    <row r="155" customFormat="false" ht="22.5" hidden="false" customHeight="true" outlineLevel="0" collapsed="false">
      <c r="A155" s="91" t="n">
        <v>51</v>
      </c>
      <c r="B155" s="92" t="n">
        <v>1.5</v>
      </c>
      <c r="C155" s="92" t="n">
        <v>0.6</v>
      </c>
      <c r="D155" s="92" t="n">
        <v>0.6</v>
      </c>
      <c r="E155" s="92" t="n">
        <v>1.61</v>
      </c>
      <c r="F155" s="92" t="n">
        <v>1.61</v>
      </c>
      <c r="G155" s="6"/>
      <c r="H155" s="6"/>
      <c r="I155" s="6"/>
      <c r="J155" s="6"/>
      <c r="K155" s="6"/>
      <c r="L155" s="6"/>
      <c r="M155" s="6"/>
      <c r="N155" s="6"/>
      <c r="O155" s="6"/>
      <c r="P155" s="6"/>
      <c r="Q155" s="6"/>
      <c r="R155" s="6"/>
      <c r="S155" s="6"/>
      <c r="T155" s="6"/>
      <c r="U155" s="6"/>
      <c r="V155" s="6"/>
      <c r="W155" s="6"/>
      <c r="X155" s="6"/>
      <c r="Y155" s="6"/>
      <c r="Z155" s="6"/>
    </row>
    <row r="156" customFormat="false" ht="22.5" hidden="false" customHeight="true" outlineLevel="0" collapsed="false">
      <c r="A156" s="91" t="n">
        <v>52</v>
      </c>
      <c r="B156" s="92" t="n">
        <v>1.52</v>
      </c>
      <c r="C156" s="92" t="n">
        <v>0.61</v>
      </c>
      <c r="D156" s="92" t="n">
        <v>0.61</v>
      </c>
      <c r="E156" s="92" t="n">
        <v>1.65</v>
      </c>
      <c r="F156" s="92" t="n">
        <v>1.65</v>
      </c>
      <c r="G156" s="6"/>
      <c r="H156" s="6"/>
      <c r="I156" s="6"/>
      <c r="J156" s="6"/>
      <c r="K156" s="6"/>
      <c r="L156" s="6"/>
      <c r="M156" s="6"/>
      <c r="N156" s="6"/>
      <c r="O156" s="6"/>
      <c r="P156" s="6"/>
      <c r="Q156" s="6"/>
      <c r="R156" s="6"/>
      <c r="S156" s="6"/>
      <c r="T156" s="6"/>
      <c r="U156" s="6"/>
      <c r="V156" s="6"/>
      <c r="W156" s="6"/>
      <c r="X156" s="6"/>
      <c r="Y156" s="6"/>
      <c r="Z156" s="6"/>
    </row>
    <row r="157" customFormat="false" ht="22.5" hidden="false" customHeight="true" outlineLevel="0" collapsed="false">
      <c r="A157" s="91" t="n">
        <v>53</v>
      </c>
      <c r="B157" s="92" t="n">
        <v>1.54</v>
      </c>
      <c r="C157" s="92" t="n">
        <v>0.62</v>
      </c>
      <c r="D157" s="92" t="n">
        <v>0.62</v>
      </c>
      <c r="E157" s="92" t="n">
        <v>1.68</v>
      </c>
      <c r="F157" s="92" t="n">
        <v>1.68</v>
      </c>
      <c r="G157" s="6"/>
      <c r="H157" s="6"/>
      <c r="I157" s="6"/>
      <c r="J157" s="6"/>
      <c r="K157" s="6"/>
      <c r="L157" s="6"/>
      <c r="M157" s="6"/>
      <c r="N157" s="6"/>
      <c r="O157" s="6"/>
      <c r="P157" s="6"/>
      <c r="Q157" s="6"/>
      <c r="R157" s="6"/>
      <c r="S157" s="6"/>
      <c r="T157" s="6"/>
      <c r="U157" s="6"/>
      <c r="V157" s="6"/>
      <c r="W157" s="6"/>
      <c r="X157" s="6"/>
      <c r="Y157" s="6"/>
      <c r="Z157" s="6"/>
    </row>
    <row r="158" customFormat="false" ht="22.5" hidden="false" customHeight="true" outlineLevel="0" collapsed="false">
      <c r="A158" s="91" t="n">
        <v>54</v>
      </c>
      <c r="B158" s="92" t="n">
        <v>1.56</v>
      </c>
      <c r="C158" s="92" t="n">
        <v>0.63</v>
      </c>
      <c r="D158" s="92" t="n">
        <v>0.63</v>
      </c>
      <c r="E158" s="92" t="n">
        <v>1.71</v>
      </c>
      <c r="F158" s="92" t="n">
        <v>1.71</v>
      </c>
      <c r="G158" s="6"/>
      <c r="H158" s="6"/>
      <c r="I158" s="6"/>
      <c r="J158" s="6"/>
      <c r="K158" s="6"/>
      <c r="L158" s="6"/>
      <c r="M158" s="6"/>
      <c r="N158" s="6"/>
      <c r="O158" s="6"/>
      <c r="P158" s="6"/>
      <c r="Q158" s="6"/>
      <c r="R158" s="6"/>
      <c r="S158" s="6"/>
      <c r="T158" s="6"/>
      <c r="U158" s="6"/>
      <c r="V158" s="6"/>
      <c r="W158" s="6"/>
      <c r="X158" s="6"/>
      <c r="Y158" s="6"/>
      <c r="Z158" s="6"/>
    </row>
    <row r="159" customFormat="false" ht="22.5" hidden="false" customHeight="true" outlineLevel="0" collapsed="false">
      <c r="A159" s="91" t="n">
        <v>55</v>
      </c>
      <c r="B159" s="92" t="n">
        <v>1.58</v>
      </c>
      <c r="C159" s="92" t="n">
        <v>0.64</v>
      </c>
      <c r="D159" s="92" t="n">
        <v>0.64</v>
      </c>
      <c r="E159" s="92" t="n">
        <v>1.74</v>
      </c>
      <c r="F159" s="92" t="n">
        <v>1.74</v>
      </c>
      <c r="G159" s="6"/>
      <c r="H159" s="6"/>
      <c r="I159" s="6"/>
      <c r="J159" s="6"/>
      <c r="K159" s="6"/>
      <c r="L159" s="6"/>
      <c r="M159" s="6"/>
      <c r="N159" s="6"/>
      <c r="O159" s="6"/>
      <c r="P159" s="6"/>
      <c r="Q159" s="6"/>
      <c r="R159" s="6"/>
      <c r="S159" s="6"/>
      <c r="T159" s="6"/>
      <c r="U159" s="6"/>
      <c r="V159" s="6"/>
      <c r="W159" s="6"/>
      <c r="X159" s="6"/>
      <c r="Y159" s="6"/>
      <c r="Z159" s="6"/>
    </row>
    <row r="160" customFormat="false" ht="22.5" hidden="false" customHeight="true" outlineLevel="0" collapsed="false">
      <c r="A160" s="91" t="n">
        <v>56</v>
      </c>
      <c r="B160" s="92" t="n">
        <v>1.6</v>
      </c>
      <c r="C160" s="92" t="n">
        <v>0.65</v>
      </c>
      <c r="D160" s="92" t="n">
        <v>0.65</v>
      </c>
      <c r="E160" s="92" t="n">
        <v>1.77</v>
      </c>
      <c r="F160" s="92" t="n">
        <v>1.77</v>
      </c>
      <c r="G160" s="6"/>
      <c r="H160" s="6"/>
      <c r="I160" s="6"/>
      <c r="J160" s="6"/>
      <c r="K160" s="6"/>
      <c r="L160" s="6"/>
      <c r="M160" s="6"/>
      <c r="N160" s="6"/>
      <c r="O160" s="6"/>
      <c r="P160" s="6"/>
      <c r="Q160" s="6"/>
      <c r="R160" s="6"/>
      <c r="S160" s="6"/>
      <c r="T160" s="6"/>
      <c r="U160" s="6"/>
      <c r="V160" s="6"/>
      <c r="W160" s="6"/>
      <c r="X160" s="6"/>
      <c r="Y160" s="6"/>
      <c r="Z160" s="6"/>
    </row>
    <row r="161" customFormat="false" ht="22.5" hidden="false" customHeight="true" outlineLevel="0" collapsed="false">
      <c r="A161" s="91" t="n">
        <v>57</v>
      </c>
      <c r="B161" s="92" t="n">
        <v>1.62</v>
      </c>
      <c r="C161" s="92" t="n">
        <v>0.66</v>
      </c>
      <c r="D161" s="92" t="n">
        <v>0.66</v>
      </c>
      <c r="E161" s="92" t="n">
        <v>1.8</v>
      </c>
      <c r="F161" s="92" t="n">
        <v>1.8</v>
      </c>
      <c r="G161" s="6"/>
      <c r="H161" s="6"/>
      <c r="I161" s="6"/>
      <c r="J161" s="6"/>
      <c r="K161" s="6"/>
      <c r="L161" s="6"/>
      <c r="M161" s="6"/>
      <c r="N161" s="6"/>
      <c r="O161" s="6"/>
      <c r="P161" s="6"/>
      <c r="Q161" s="6"/>
      <c r="R161" s="6"/>
      <c r="S161" s="6"/>
      <c r="T161" s="6"/>
      <c r="U161" s="6"/>
      <c r="V161" s="6"/>
      <c r="W161" s="6"/>
      <c r="X161" s="6"/>
      <c r="Y161" s="6"/>
      <c r="Z161" s="6"/>
    </row>
    <row r="162" customFormat="false" ht="22.5" hidden="false" customHeight="true" outlineLevel="0" collapsed="false">
      <c r="A162" s="91" t="n">
        <v>58</v>
      </c>
      <c r="B162" s="92" t="n">
        <v>1.64</v>
      </c>
      <c r="C162" s="92" t="n">
        <v>0.67</v>
      </c>
      <c r="D162" s="92" t="n">
        <v>0.67</v>
      </c>
      <c r="E162" s="92" t="n">
        <v>1.83</v>
      </c>
      <c r="F162" s="92" t="n">
        <v>1.83</v>
      </c>
      <c r="G162" s="6"/>
      <c r="H162" s="6"/>
      <c r="I162" s="6"/>
      <c r="J162" s="6"/>
      <c r="K162" s="6"/>
      <c r="L162" s="6"/>
      <c r="M162" s="6"/>
      <c r="N162" s="6"/>
      <c r="O162" s="6"/>
      <c r="P162" s="6"/>
      <c r="Q162" s="6"/>
      <c r="R162" s="6"/>
      <c r="S162" s="6"/>
      <c r="T162" s="6"/>
      <c r="U162" s="6"/>
      <c r="V162" s="6"/>
      <c r="W162" s="6"/>
      <c r="X162" s="6"/>
      <c r="Y162" s="6"/>
      <c r="Z162" s="6"/>
    </row>
    <row r="163" customFormat="false" ht="22.5" hidden="false" customHeight="true" outlineLevel="0" collapsed="false">
      <c r="A163" s="91" t="n">
        <v>59</v>
      </c>
      <c r="B163" s="92" t="n">
        <v>1.66</v>
      </c>
      <c r="C163" s="92" t="n">
        <v>0.68</v>
      </c>
      <c r="D163" s="92" t="n">
        <v>0.68</v>
      </c>
      <c r="E163" s="92" t="n">
        <v>1.86</v>
      </c>
      <c r="F163" s="92" t="n">
        <v>1.86</v>
      </c>
      <c r="G163" s="6"/>
      <c r="H163" s="6"/>
      <c r="I163" s="6"/>
      <c r="J163" s="6"/>
      <c r="K163" s="6"/>
      <c r="L163" s="6"/>
      <c r="M163" s="6"/>
      <c r="N163" s="6"/>
      <c r="O163" s="6"/>
      <c r="P163" s="6"/>
      <c r="Q163" s="6"/>
      <c r="R163" s="6"/>
      <c r="S163" s="6"/>
      <c r="T163" s="6"/>
      <c r="U163" s="6"/>
      <c r="V163" s="6"/>
      <c r="W163" s="6"/>
      <c r="X163" s="6"/>
      <c r="Y163" s="6"/>
      <c r="Z163" s="6"/>
    </row>
    <row r="164" customFormat="false" ht="22.5" hidden="false" customHeight="true" outlineLevel="0" collapsed="false">
      <c r="A164" s="91" t="n">
        <v>60</v>
      </c>
      <c r="B164" s="92" t="n">
        <v>1.68</v>
      </c>
      <c r="C164" s="92" t="n">
        <v>0.69</v>
      </c>
      <c r="D164" s="92" t="n">
        <v>0.69</v>
      </c>
      <c r="E164" s="92" t="n">
        <v>1.89</v>
      </c>
      <c r="F164" s="92" t="n">
        <v>1.89</v>
      </c>
      <c r="G164" s="6"/>
      <c r="H164" s="6"/>
      <c r="I164" s="6"/>
      <c r="J164" s="6"/>
      <c r="K164" s="6"/>
      <c r="L164" s="6"/>
      <c r="M164" s="6"/>
      <c r="N164" s="6"/>
      <c r="O164" s="6"/>
      <c r="P164" s="6"/>
      <c r="Q164" s="6"/>
      <c r="R164" s="6"/>
      <c r="S164" s="6"/>
      <c r="T164" s="6"/>
      <c r="U164" s="6"/>
      <c r="V164" s="6"/>
      <c r="W164" s="6"/>
      <c r="X164" s="6"/>
      <c r="Y164" s="6"/>
      <c r="Z164" s="6"/>
    </row>
    <row r="165" customFormat="false" ht="22.5" hidden="false" customHeight="true" outlineLevel="0" collapsed="false">
      <c r="A165" s="91" t="n">
        <v>61</v>
      </c>
      <c r="B165" s="92" t="n">
        <v>1.7</v>
      </c>
      <c r="C165" s="92" t="n">
        <v>0.7</v>
      </c>
      <c r="D165" s="92" t="n">
        <v>0.7</v>
      </c>
      <c r="E165" s="92" t="n">
        <v>1.92</v>
      </c>
      <c r="F165" s="92" t="n">
        <v>1.92</v>
      </c>
      <c r="G165" s="6"/>
      <c r="H165" s="6"/>
      <c r="I165" s="6"/>
      <c r="J165" s="6"/>
      <c r="K165" s="6"/>
      <c r="L165" s="6"/>
      <c r="M165" s="6"/>
      <c r="N165" s="6"/>
      <c r="O165" s="6"/>
      <c r="P165" s="6"/>
      <c r="Q165" s="6"/>
      <c r="R165" s="6"/>
      <c r="S165" s="6"/>
      <c r="T165" s="6"/>
      <c r="U165" s="6"/>
      <c r="V165" s="6"/>
      <c r="W165" s="6"/>
      <c r="X165" s="6"/>
      <c r="Y165" s="6"/>
      <c r="Z165" s="6"/>
    </row>
    <row r="166" customFormat="false" ht="22.5" hidden="false" customHeight="true" outlineLevel="0" collapsed="false">
      <c r="A166" s="91" t="n">
        <v>62</v>
      </c>
      <c r="B166" s="92" t="n">
        <v>1.72</v>
      </c>
      <c r="C166" s="92" t="n">
        <v>0.71</v>
      </c>
      <c r="D166" s="92" t="n">
        <v>0.71</v>
      </c>
      <c r="E166" s="92" t="n">
        <v>1.95</v>
      </c>
      <c r="F166" s="92" t="n">
        <v>1.95</v>
      </c>
      <c r="G166" s="6"/>
      <c r="H166" s="6"/>
      <c r="I166" s="6"/>
      <c r="J166" s="6"/>
      <c r="K166" s="6"/>
      <c r="L166" s="6"/>
      <c r="M166" s="6"/>
      <c r="N166" s="6"/>
      <c r="O166" s="6"/>
      <c r="P166" s="6"/>
      <c r="Q166" s="6"/>
      <c r="R166" s="6"/>
      <c r="S166" s="6"/>
      <c r="T166" s="6"/>
      <c r="U166" s="6"/>
      <c r="V166" s="6"/>
      <c r="W166" s="6"/>
      <c r="X166" s="6"/>
      <c r="Y166" s="6"/>
      <c r="Z166" s="6"/>
    </row>
    <row r="167" customFormat="false" ht="22.5" hidden="false" customHeight="true" outlineLevel="0" collapsed="false">
      <c r="A167" s="91" t="n">
        <v>63</v>
      </c>
      <c r="B167" s="92" t="n">
        <v>1.74</v>
      </c>
      <c r="C167" s="92" t="n">
        <v>0.72</v>
      </c>
      <c r="D167" s="92" t="n">
        <v>0.72</v>
      </c>
      <c r="E167" s="92" t="n">
        <v>1.98</v>
      </c>
      <c r="F167" s="92" t="n">
        <v>1.98</v>
      </c>
      <c r="G167" s="6"/>
      <c r="H167" s="6"/>
      <c r="I167" s="6"/>
      <c r="J167" s="6"/>
      <c r="K167" s="6"/>
      <c r="L167" s="6"/>
      <c r="M167" s="6"/>
      <c r="N167" s="6"/>
      <c r="O167" s="6"/>
      <c r="P167" s="6"/>
      <c r="Q167" s="6"/>
      <c r="R167" s="6"/>
      <c r="S167" s="6"/>
      <c r="T167" s="6"/>
      <c r="U167" s="6"/>
      <c r="V167" s="6"/>
      <c r="W167" s="6"/>
      <c r="X167" s="6"/>
      <c r="Y167" s="6"/>
      <c r="Z167" s="6"/>
    </row>
    <row r="168" customFormat="false" ht="22.5" hidden="false" customHeight="true" outlineLevel="0" collapsed="false">
      <c r="A168" s="91" t="n">
        <v>64</v>
      </c>
      <c r="B168" s="92" t="n">
        <v>1.76</v>
      </c>
      <c r="C168" s="92" t="n">
        <v>0.73</v>
      </c>
      <c r="D168" s="92" t="n">
        <v>0.73</v>
      </c>
      <c r="E168" s="92" t="n">
        <v>2.01</v>
      </c>
      <c r="F168" s="92" t="n">
        <v>2.01</v>
      </c>
      <c r="G168" s="6"/>
      <c r="H168" s="6"/>
      <c r="I168" s="6"/>
      <c r="J168" s="6"/>
      <c r="K168" s="6"/>
      <c r="L168" s="6"/>
      <c r="M168" s="6"/>
      <c r="N168" s="6"/>
      <c r="O168" s="6"/>
      <c r="P168" s="6"/>
      <c r="Q168" s="6"/>
      <c r="R168" s="6"/>
      <c r="S168" s="6"/>
      <c r="T168" s="6"/>
      <c r="U168" s="6"/>
      <c r="V168" s="6"/>
      <c r="W168" s="6"/>
      <c r="X168" s="6"/>
      <c r="Y168" s="6"/>
      <c r="Z168" s="6"/>
    </row>
    <row r="169" customFormat="false" ht="22.5" hidden="false" customHeight="true" outlineLevel="0" collapsed="false">
      <c r="A169" s="91" t="n">
        <v>65</v>
      </c>
      <c r="B169" s="92" t="n">
        <v>1.78</v>
      </c>
      <c r="C169" s="92" t="n">
        <v>0.74</v>
      </c>
      <c r="D169" s="92" t="n">
        <v>0.74</v>
      </c>
      <c r="E169" s="92" t="n">
        <v>2.04</v>
      </c>
      <c r="F169" s="92" t="n">
        <v>2.04</v>
      </c>
      <c r="G169" s="6"/>
      <c r="H169" s="6"/>
      <c r="I169" s="6"/>
      <c r="J169" s="6"/>
      <c r="K169" s="6"/>
      <c r="L169" s="6"/>
      <c r="M169" s="6"/>
      <c r="N169" s="6"/>
      <c r="O169" s="6"/>
      <c r="P169" s="6"/>
      <c r="Q169" s="6"/>
      <c r="R169" s="6"/>
      <c r="S169" s="6"/>
      <c r="T169" s="6"/>
      <c r="U169" s="6"/>
      <c r="V169" s="6"/>
      <c r="W169" s="6"/>
      <c r="X169" s="6"/>
      <c r="Y169" s="6"/>
      <c r="Z169" s="6"/>
    </row>
    <row r="170" customFormat="false" ht="22.5" hidden="false" customHeight="true" outlineLevel="0" collapsed="false">
      <c r="A170" s="91" t="n">
        <v>66</v>
      </c>
      <c r="B170" s="92" t="n">
        <v>1.8</v>
      </c>
      <c r="C170" s="92" t="n">
        <v>0.75</v>
      </c>
      <c r="D170" s="92" t="n">
        <v>0.75</v>
      </c>
      <c r="E170" s="92" t="n">
        <v>2.07</v>
      </c>
      <c r="F170" s="92" t="n">
        <v>2.07</v>
      </c>
      <c r="G170" s="6"/>
      <c r="H170" s="6"/>
      <c r="I170" s="6"/>
      <c r="J170" s="6"/>
      <c r="K170" s="6"/>
      <c r="L170" s="6"/>
      <c r="M170" s="6"/>
      <c r="N170" s="6"/>
      <c r="O170" s="6"/>
      <c r="P170" s="6"/>
      <c r="Q170" s="6"/>
      <c r="R170" s="6"/>
      <c r="S170" s="6"/>
      <c r="T170" s="6"/>
      <c r="U170" s="6"/>
      <c r="V170" s="6"/>
      <c r="W170" s="6"/>
      <c r="X170" s="6"/>
      <c r="Y170" s="6"/>
      <c r="Z170" s="6"/>
    </row>
    <row r="171" customFormat="false" ht="22.5" hidden="false" customHeight="true" outlineLevel="0" collapsed="false">
      <c r="A171" s="91" t="n">
        <v>67</v>
      </c>
      <c r="B171" s="92" t="n">
        <v>1.82</v>
      </c>
      <c r="C171" s="92" t="n">
        <v>0.76</v>
      </c>
      <c r="D171" s="92" t="n">
        <v>0.76</v>
      </c>
      <c r="E171" s="92" t="n">
        <v>2.1</v>
      </c>
      <c r="F171" s="92" t="n">
        <v>2.1</v>
      </c>
      <c r="G171" s="6"/>
      <c r="H171" s="6"/>
      <c r="I171" s="6"/>
      <c r="J171" s="6"/>
      <c r="K171" s="6"/>
      <c r="L171" s="6"/>
      <c r="M171" s="6"/>
      <c r="N171" s="6"/>
      <c r="O171" s="6"/>
      <c r="P171" s="6"/>
      <c r="Q171" s="6"/>
      <c r="R171" s="6"/>
      <c r="S171" s="6"/>
      <c r="T171" s="6"/>
      <c r="U171" s="6"/>
      <c r="V171" s="6"/>
      <c r="W171" s="6"/>
      <c r="X171" s="6"/>
      <c r="Y171" s="6"/>
      <c r="Z171" s="6"/>
    </row>
    <row r="172" customFormat="false" ht="22.5" hidden="false" customHeight="true" outlineLevel="0" collapsed="false">
      <c r="A172" s="91" t="n">
        <v>68</v>
      </c>
      <c r="B172" s="92" t="n">
        <v>1.84</v>
      </c>
      <c r="C172" s="92" t="n">
        <v>0.77</v>
      </c>
      <c r="D172" s="92" t="n">
        <v>0.77</v>
      </c>
      <c r="E172" s="92" t="n">
        <v>2.13</v>
      </c>
      <c r="F172" s="92" t="n">
        <v>2.13</v>
      </c>
      <c r="G172" s="6"/>
      <c r="H172" s="6"/>
      <c r="I172" s="6"/>
      <c r="J172" s="6"/>
      <c r="K172" s="6"/>
      <c r="L172" s="6"/>
      <c r="M172" s="6"/>
      <c r="N172" s="6"/>
      <c r="O172" s="6"/>
      <c r="P172" s="6"/>
      <c r="Q172" s="6"/>
      <c r="R172" s="6"/>
      <c r="S172" s="6"/>
      <c r="T172" s="6"/>
      <c r="U172" s="6"/>
      <c r="V172" s="6"/>
      <c r="W172" s="6"/>
      <c r="X172" s="6"/>
      <c r="Y172" s="6"/>
      <c r="Z172" s="6"/>
    </row>
    <row r="173" customFormat="false" ht="22.5" hidden="false" customHeight="true" outlineLevel="0" collapsed="false">
      <c r="A173" s="91" t="n">
        <v>69</v>
      </c>
      <c r="B173" s="92" t="n">
        <v>1.86</v>
      </c>
      <c r="C173" s="92" t="n">
        <v>0.78</v>
      </c>
      <c r="D173" s="92" t="n">
        <v>0.78</v>
      </c>
      <c r="E173" s="92" t="n">
        <v>2.16</v>
      </c>
      <c r="F173" s="92" t="n">
        <v>2.16</v>
      </c>
      <c r="G173" s="6"/>
      <c r="H173" s="6"/>
      <c r="I173" s="6"/>
      <c r="J173" s="6"/>
      <c r="K173" s="6"/>
      <c r="L173" s="6"/>
      <c r="M173" s="6"/>
      <c r="N173" s="6"/>
      <c r="O173" s="6"/>
      <c r="P173" s="6"/>
      <c r="Q173" s="6"/>
      <c r="R173" s="6"/>
      <c r="S173" s="6"/>
      <c r="T173" s="6"/>
      <c r="U173" s="6"/>
      <c r="V173" s="6"/>
      <c r="W173" s="6"/>
      <c r="X173" s="6"/>
      <c r="Y173" s="6"/>
      <c r="Z173" s="6"/>
    </row>
    <row r="174" customFormat="false" ht="22.5" hidden="false" customHeight="true" outlineLevel="0" collapsed="false">
      <c r="A174" s="91" t="n">
        <v>70</v>
      </c>
      <c r="B174" s="92" t="n">
        <v>1.88</v>
      </c>
      <c r="C174" s="92" t="n">
        <v>0.79</v>
      </c>
      <c r="D174" s="92" t="n">
        <v>0.79</v>
      </c>
      <c r="E174" s="92" t="n">
        <v>2.19</v>
      </c>
      <c r="F174" s="92" t="n">
        <v>2.19</v>
      </c>
      <c r="G174" s="6"/>
      <c r="H174" s="6"/>
      <c r="I174" s="6"/>
      <c r="J174" s="6"/>
      <c r="K174" s="6"/>
      <c r="L174" s="6"/>
      <c r="M174" s="6"/>
      <c r="N174" s="6"/>
      <c r="O174" s="6"/>
      <c r="P174" s="6"/>
      <c r="Q174" s="6"/>
      <c r="R174" s="6"/>
      <c r="S174" s="6"/>
      <c r="T174" s="6"/>
      <c r="U174" s="6"/>
      <c r="V174" s="6"/>
      <c r="W174" s="6"/>
      <c r="X174" s="6"/>
      <c r="Y174" s="6"/>
      <c r="Z174" s="6"/>
    </row>
    <row r="175" customFormat="false" ht="22.5" hidden="false" customHeight="true" outlineLevel="0" collapsed="false">
      <c r="A175" s="91" t="n">
        <v>71</v>
      </c>
      <c r="B175" s="92" t="n">
        <v>1.9</v>
      </c>
      <c r="C175" s="92" t="n">
        <v>0.8</v>
      </c>
      <c r="D175" s="92" t="n">
        <v>0.8</v>
      </c>
      <c r="E175" s="92" t="n">
        <v>2.22</v>
      </c>
      <c r="F175" s="92" t="n">
        <v>2.22</v>
      </c>
      <c r="G175" s="6"/>
      <c r="H175" s="6"/>
      <c r="I175" s="6"/>
      <c r="J175" s="6"/>
      <c r="K175" s="6"/>
      <c r="L175" s="6"/>
      <c r="M175" s="6"/>
      <c r="N175" s="6"/>
      <c r="O175" s="6"/>
      <c r="P175" s="6"/>
      <c r="Q175" s="6"/>
      <c r="R175" s="6"/>
      <c r="S175" s="6"/>
      <c r="T175" s="6"/>
      <c r="U175" s="6"/>
      <c r="V175" s="6"/>
      <c r="W175" s="6"/>
      <c r="X175" s="6"/>
      <c r="Y175" s="6"/>
      <c r="Z175" s="6"/>
    </row>
    <row r="176" customFormat="false" ht="22.5" hidden="false" customHeight="true" outlineLevel="0" collapsed="false">
      <c r="A176" s="91" t="n">
        <v>72</v>
      </c>
      <c r="B176" s="92" t="n">
        <v>1.92</v>
      </c>
      <c r="C176" s="92" t="n">
        <v>0.81</v>
      </c>
      <c r="D176" s="92" t="n">
        <v>0.81</v>
      </c>
      <c r="E176" s="92" t="n">
        <v>2.25</v>
      </c>
      <c r="F176" s="92" t="n">
        <v>2.25</v>
      </c>
      <c r="G176" s="6"/>
      <c r="H176" s="6"/>
      <c r="I176" s="6"/>
      <c r="J176" s="6"/>
      <c r="K176" s="6"/>
      <c r="L176" s="6"/>
      <c r="M176" s="6"/>
      <c r="N176" s="6"/>
      <c r="O176" s="6"/>
      <c r="P176" s="6"/>
      <c r="Q176" s="6"/>
      <c r="R176" s="6"/>
      <c r="S176" s="6"/>
      <c r="T176" s="6"/>
      <c r="U176" s="6"/>
      <c r="V176" s="6"/>
      <c r="W176" s="6"/>
      <c r="X176" s="6"/>
      <c r="Y176" s="6"/>
      <c r="Z176" s="6"/>
    </row>
    <row r="177" customFormat="false" ht="22.5" hidden="false" customHeight="true" outlineLevel="0" collapsed="false">
      <c r="A177" s="91" t="n">
        <v>73</v>
      </c>
      <c r="B177" s="92" t="n">
        <v>1.94</v>
      </c>
      <c r="C177" s="92" t="n">
        <v>0.82</v>
      </c>
      <c r="D177" s="92" t="n">
        <v>0.82</v>
      </c>
      <c r="E177" s="92" t="n">
        <v>2.28</v>
      </c>
      <c r="F177" s="92" t="n">
        <v>2.28</v>
      </c>
      <c r="G177" s="6"/>
      <c r="H177" s="6"/>
      <c r="I177" s="6"/>
      <c r="J177" s="6"/>
      <c r="K177" s="6"/>
      <c r="L177" s="6"/>
      <c r="M177" s="6"/>
      <c r="N177" s="6"/>
      <c r="O177" s="6"/>
      <c r="P177" s="6"/>
      <c r="Q177" s="6"/>
      <c r="R177" s="6"/>
      <c r="S177" s="6"/>
      <c r="T177" s="6"/>
      <c r="U177" s="6"/>
      <c r="V177" s="6"/>
      <c r="W177" s="6"/>
      <c r="X177" s="6"/>
      <c r="Y177" s="6"/>
      <c r="Z177" s="6"/>
    </row>
    <row r="178" customFormat="false" ht="22.5" hidden="false" customHeight="true" outlineLevel="0" collapsed="false">
      <c r="A178" s="91" t="n">
        <v>74</v>
      </c>
      <c r="B178" s="92" t="n">
        <v>1.96</v>
      </c>
      <c r="C178" s="92" t="n">
        <v>0.83</v>
      </c>
      <c r="D178" s="92" t="n">
        <v>0.83</v>
      </c>
      <c r="E178" s="92" t="n">
        <v>2.31</v>
      </c>
      <c r="F178" s="92" t="n">
        <v>2.31</v>
      </c>
      <c r="G178" s="6"/>
      <c r="H178" s="6"/>
      <c r="I178" s="6"/>
      <c r="J178" s="6"/>
      <c r="K178" s="6"/>
      <c r="L178" s="6"/>
      <c r="M178" s="6"/>
      <c r="N178" s="6"/>
      <c r="O178" s="6"/>
      <c r="P178" s="6"/>
      <c r="Q178" s="6"/>
      <c r="R178" s="6"/>
      <c r="S178" s="6"/>
      <c r="T178" s="6"/>
      <c r="U178" s="6"/>
      <c r="V178" s="6"/>
      <c r="W178" s="6"/>
      <c r="X178" s="6"/>
      <c r="Y178" s="6"/>
      <c r="Z178" s="6"/>
    </row>
    <row r="179" customFormat="false" ht="22.5" hidden="false" customHeight="true" outlineLevel="0" collapsed="false">
      <c r="A179" s="91" t="n">
        <v>75</v>
      </c>
      <c r="B179" s="92" t="n">
        <v>1.98</v>
      </c>
      <c r="C179" s="92" t="n">
        <v>0.84</v>
      </c>
      <c r="D179" s="92" t="n">
        <v>0.84</v>
      </c>
      <c r="E179" s="92" t="n">
        <v>2.34</v>
      </c>
      <c r="F179" s="92" t="n">
        <v>2.34</v>
      </c>
      <c r="G179" s="6"/>
      <c r="H179" s="6"/>
      <c r="I179" s="6"/>
      <c r="J179" s="6"/>
      <c r="K179" s="6"/>
      <c r="L179" s="6"/>
      <c r="M179" s="6"/>
      <c r="N179" s="6"/>
      <c r="O179" s="6"/>
      <c r="P179" s="6"/>
      <c r="Q179" s="6"/>
      <c r="R179" s="6"/>
      <c r="S179" s="6"/>
      <c r="T179" s="6"/>
      <c r="U179" s="6"/>
      <c r="V179" s="6"/>
      <c r="W179" s="6"/>
      <c r="X179" s="6"/>
      <c r="Y179" s="6"/>
      <c r="Z179" s="6"/>
    </row>
    <row r="180" customFormat="false" ht="22.5" hidden="false" customHeight="true" outlineLevel="0" collapsed="false">
      <c r="A180" s="91" t="n">
        <v>76</v>
      </c>
      <c r="B180" s="92" t="n">
        <v>2</v>
      </c>
      <c r="C180" s="92" t="n">
        <v>0.85</v>
      </c>
      <c r="D180" s="92" t="n">
        <v>0.85</v>
      </c>
      <c r="E180" s="92" t="n">
        <v>2.37</v>
      </c>
      <c r="F180" s="92" t="n">
        <v>2.37</v>
      </c>
      <c r="G180" s="6"/>
      <c r="H180" s="6"/>
      <c r="I180" s="6"/>
      <c r="J180" s="6"/>
      <c r="K180" s="6"/>
      <c r="L180" s="6"/>
      <c r="M180" s="6"/>
      <c r="N180" s="6"/>
      <c r="O180" s="6"/>
      <c r="P180" s="6"/>
      <c r="Q180" s="6"/>
      <c r="R180" s="6"/>
      <c r="S180" s="6"/>
      <c r="T180" s="6"/>
      <c r="U180" s="6"/>
      <c r="V180" s="6"/>
      <c r="W180" s="6"/>
      <c r="X180" s="6"/>
      <c r="Y180" s="6"/>
      <c r="Z180" s="6"/>
    </row>
    <row r="181" customFormat="false" ht="22.5" hidden="false" customHeight="true" outlineLevel="0" collapsed="false">
      <c r="A181" s="91" t="n">
        <v>77</v>
      </c>
      <c r="B181" s="92" t="n">
        <v>2.02</v>
      </c>
      <c r="C181" s="92" t="n">
        <v>0.86</v>
      </c>
      <c r="D181" s="92" t="n">
        <v>0.86</v>
      </c>
      <c r="E181" s="92" t="n">
        <v>2.4</v>
      </c>
      <c r="F181" s="92" t="n">
        <v>2.4</v>
      </c>
      <c r="G181" s="6"/>
      <c r="H181" s="6"/>
      <c r="I181" s="6"/>
      <c r="J181" s="6"/>
      <c r="K181" s="6"/>
      <c r="L181" s="6"/>
      <c r="M181" s="6"/>
      <c r="N181" s="6"/>
      <c r="O181" s="6"/>
      <c r="P181" s="6"/>
      <c r="Q181" s="6"/>
      <c r="R181" s="6"/>
      <c r="S181" s="6"/>
      <c r="T181" s="6"/>
      <c r="U181" s="6"/>
      <c r="V181" s="6"/>
      <c r="W181" s="6"/>
      <c r="X181" s="6"/>
      <c r="Y181" s="6"/>
      <c r="Z181" s="6"/>
    </row>
    <row r="182" customFormat="false" ht="22.5" hidden="false" customHeight="true" outlineLevel="0" collapsed="false">
      <c r="A182" s="91" t="n">
        <v>78</v>
      </c>
      <c r="B182" s="92" t="n">
        <v>2.04</v>
      </c>
      <c r="C182" s="92" t="n">
        <v>0.87</v>
      </c>
      <c r="D182" s="92" t="n">
        <v>0.87</v>
      </c>
      <c r="E182" s="92" t="n">
        <v>2.43</v>
      </c>
      <c r="F182" s="92" t="n">
        <v>2.43</v>
      </c>
      <c r="G182" s="6"/>
      <c r="H182" s="6"/>
      <c r="I182" s="6"/>
      <c r="J182" s="6"/>
      <c r="K182" s="6"/>
      <c r="L182" s="6"/>
      <c r="M182" s="6"/>
      <c r="N182" s="6"/>
      <c r="O182" s="6"/>
      <c r="P182" s="6"/>
      <c r="Q182" s="6"/>
      <c r="R182" s="6"/>
      <c r="S182" s="6"/>
      <c r="T182" s="6"/>
      <c r="U182" s="6"/>
      <c r="V182" s="6"/>
      <c r="W182" s="6"/>
      <c r="X182" s="6"/>
      <c r="Y182" s="6"/>
      <c r="Z182" s="6"/>
    </row>
    <row r="183" customFormat="false" ht="22.5" hidden="false" customHeight="true" outlineLevel="0" collapsed="false">
      <c r="A183" s="91" t="n">
        <v>79</v>
      </c>
      <c r="B183" s="92" t="n">
        <v>2.06</v>
      </c>
      <c r="C183" s="92" t="n">
        <v>0.88</v>
      </c>
      <c r="D183" s="92" t="n">
        <v>0.88</v>
      </c>
      <c r="E183" s="92" t="n">
        <v>2.46</v>
      </c>
      <c r="F183" s="92" t="n">
        <v>2.46</v>
      </c>
      <c r="G183" s="6"/>
      <c r="H183" s="6"/>
      <c r="I183" s="6"/>
      <c r="J183" s="6"/>
      <c r="K183" s="6"/>
      <c r="L183" s="6"/>
      <c r="M183" s="6"/>
      <c r="N183" s="6"/>
      <c r="O183" s="6"/>
      <c r="P183" s="6"/>
      <c r="Q183" s="6"/>
      <c r="R183" s="6"/>
      <c r="S183" s="6"/>
      <c r="T183" s="6"/>
      <c r="U183" s="6"/>
      <c r="V183" s="6"/>
      <c r="W183" s="6"/>
      <c r="X183" s="6"/>
      <c r="Y183" s="6"/>
      <c r="Z183" s="6"/>
    </row>
    <row r="184" customFormat="false" ht="22.5" hidden="false" customHeight="true" outlineLevel="0" collapsed="false">
      <c r="A184" s="91" t="n">
        <v>80</v>
      </c>
      <c r="B184" s="92" t="n">
        <v>2.08</v>
      </c>
      <c r="C184" s="92" t="n">
        <v>0.89</v>
      </c>
      <c r="D184" s="92" t="n">
        <v>0.89</v>
      </c>
      <c r="E184" s="92" t="n">
        <v>2.49</v>
      </c>
      <c r="F184" s="92" t="n">
        <v>2.49</v>
      </c>
      <c r="G184" s="6"/>
      <c r="H184" s="6"/>
      <c r="I184" s="6"/>
      <c r="J184" s="6"/>
      <c r="K184" s="6"/>
      <c r="L184" s="6"/>
      <c r="M184" s="6"/>
      <c r="N184" s="6"/>
      <c r="O184" s="6"/>
      <c r="P184" s="6"/>
      <c r="Q184" s="6"/>
      <c r="R184" s="6"/>
      <c r="S184" s="6"/>
      <c r="T184" s="6"/>
      <c r="U184" s="6"/>
      <c r="V184" s="6"/>
      <c r="W184" s="6"/>
      <c r="X184" s="6"/>
      <c r="Y184" s="6"/>
      <c r="Z184" s="6"/>
    </row>
    <row r="185" customFormat="false" ht="22.5" hidden="false" customHeight="true" outlineLevel="0" collapsed="false">
      <c r="A185" s="91" t="n">
        <v>81</v>
      </c>
      <c r="B185" s="92" t="n">
        <v>2.1</v>
      </c>
      <c r="C185" s="92" t="n">
        <v>0.9</v>
      </c>
      <c r="D185" s="92" t="n">
        <v>0.9</v>
      </c>
      <c r="E185" s="92" t="n">
        <v>2.52</v>
      </c>
      <c r="F185" s="92" t="n">
        <v>2.52</v>
      </c>
      <c r="G185" s="6"/>
      <c r="H185" s="6"/>
      <c r="I185" s="6"/>
      <c r="J185" s="6"/>
      <c r="K185" s="6"/>
      <c r="L185" s="6"/>
      <c r="M185" s="6"/>
      <c r="N185" s="6"/>
      <c r="O185" s="6"/>
      <c r="P185" s="6"/>
      <c r="Q185" s="6"/>
      <c r="R185" s="6"/>
      <c r="S185" s="6"/>
      <c r="T185" s="6"/>
      <c r="U185" s="6"/>
      <c r="V185" s="6"/>
      <c r="W185" s="6"/>
      <c r="X185" s="6"/>
      <c r="Y185" s="6"/>
      <c r="Z185" s="6"/>
    </row>
    <row r="186" customFormat="false" ht="22.5" hidden="false" customHeight="true" outlineLevel="0" collapsed="false">
      <c r="A186" s="91" t="n">
        <v>82</v>
      </c>
      <c r="B186" s="92" t="n">
        <v>2.12</v>
      </c>
      <c r="C186" s="92" t="n">
        <v>0.91</v>
      </c>
      <c r="D186" s="92" t="n">
        <v>0.91</v>
      </c>
      <c r="E186" s="92" t="n">
        <v>2.55</v>
      </c>
      <c r="F186" s="92" t="n">
        <v>2.55</v>
      </c>
      <c r="G186" s="6"/>
      <c r="H186" s="6"/>
      <c r="I186" s="6"/>
      <c r="J186" s="6"/>
      <c r="K186" s="6"/>
      <c r="L186" s="6"/>
      <c r="M186" s="6"/>
      <c r="N186" s="6"/>
      <c r="O186" s="6"/>
      <c r="P186" s="6"/>
      <c r="Q186" s="6"/>
      <c r="R186" s="6"/>
      <c r="S186" s="6"/>
      <c r="T186" s="6"/>
      <c r="U186" s="6"/>
      <c r="V186" s="6"/>
      <c r="W186" s="6"/>
      <c r="X186" s="6"/>
      <c r="Y186" s="6"/>
      <c r="Z186" s="6"/>
    </row>
    <row r="187" customFormat="false" ht="22.5" hidden="false" customHeight="true" outlineLevel="0" collapsed="false">
      <c r="A187" s="91" t="n">
        <v>83</v>
      </c>
      <c r="B187" s="92" t="n">
        <v>2.14</v>
      </c>
      <c r="C187" s="92" t="n">
        <v>0.92</v>
      </c>
      <c r="D187" s="92" t="n">
        <v>0.92</v>
      </c>
      <c r="E187" s="92" t="n">
        <v>2.58</v>
      </c>
      <c r="F187" s="92" t="n">
        <v>2.58</v>
      </c>
      <c r="G187" s="6"/>
      <c r="H187" s="6"/>
      <c r="I187" s="6"/>
      <c r="J187" s="6"/>
      <c r="K187" s="6"/>
      <c r="L187" s="6"/>
      <c r="M187" s="6"/>
      <c r="N187" s="6"/>
      <c r="O187" s="6"/>
      <c r="P187" s="6"/>
      <c r="Q187" s="6"/>
      <c r="R187" s="6"/>
      <c r="S187" s="6"/>
      <c r="T187" s="6"/>
      <c r="U187" s="6"/>
      <c r="V187" s="6"/>
      <c r="W187" s="6"/>
      <c r="X187" s="6"/>
      <c r="Y187" s="6"/>
      <c r="Z187" s="6"/>
    </row>
    <row r="188" customFormat="false" ht="22.5" hidden="false" customHeight="true" outlineLevel="0" collapsed="false">
      <c r="A188" s="91" t="n">
        <v>84</v>
      </c>
      <c r="B188" s="92" t="n">
        <v>2.16</v>
      </c>
      <c r="C188" s="92" t="n">
        <v>0.93</v>
      </c>
      <c r="D188" s="92" t="n">
        <v>0.93</v>
      </c>
      <c r="E188" s="92" t="n">
        <v>2.61</v>
      </c>
      <c r="F188" s="92" t="n">
        <v>2.61</v>
      </c>
      <c r="G188" s="6"/>
      <c r="H188" s="6"/>
      <c r="I188" s="6"/>
      <c r="J188" s="6"/>
      <c r="K188" s="6"/>
      <c r="L188" s="6"/>
      <c r="M188" s="6"/>
      <c r="N188" s="6"/>
      <c r="O188" s="6"/>
      <c r="P188" s="6"/>
      <c r="Q188" s="6"/>
      <c r="R188" s="6"/>
      <c r="S188" s="6"/>
      <c r="T188" s="6"/>
      <c r="U188" s="6"/>
      <c r="V188" s="6"/>
      <c r="W188" s="6"/>
      <c r="X188" s="6"/>
      <c r="Y188" s="6"/>
      <c r="Z188" s="6"/>
    </row>
    <row r="189" customFormat="false" ht="22.5" hidden="false" customHeight="true" outlineLevel="0" collapsed="false">
      <c r="A189" s="91" t="n">
        <v>85</v>
      </c>
      <c r="B189" s="92" t="n">
        <v>2.18</v>
      </c>
      <c r="C189" s="92" t="n">
        <v>0.94</v>
      </c>
      <c r="D189" s="92" t="n">
        <v>0.94</v>
      </c>
      <c r="E189" s="92" t="n">
        <v>2.64</v>
      </c>
      <c r="F189" s="92" t="n">
        <v>2.64</v>
      </c>
      <c r="G189" s="6"/>
      <c r="H189" s="6"/>
      <c r="I189" s="6"/>
      <c r="J189" s="6"/>
      <c r="K189" s="6"/>
      <c r="L189" s="6"/>
      <c r="M189" s="6"/>
      <c r="N189" s="6"/>
      <c r="O189" s="6"/>
      <c r="P189" s="6"/>
      <c r="Q189" s="6"/>
      <c r="R189" s="6"/>
      <c r="S189" s="6"/>
      <c r="T189" s="6"/>
      <c r="U189" s="6"/>
      <c r="V189" s="6"/>
      <c r="W189" s="6"/>
      <c r="X189" s="6"/>
      <c r="Y189" s="6"/>
      <c r="Z189" s="6"/>
    </row>
    <row r="190" customFormat="false" ht="22.5" hidden="false" customHeight="true" outlineLevel="0" collapsed="false">
      <c r="A190" s="91" t="n">
        <v>86</v>
      </c>
      <c r="B190" s="92" t="n">
        <v>2.2</v>
      </c>
      <c r="C190" s="92" t="n">
        <v>0.95</v>
      </c>
      <c r="D190" s="92" t="n">
        <v>0.95</v>
      </c>
      <c r="E190" s="92" t="n">
        <v>2.67</v>
      </c>
      <c r="F190" s="92" t="n">
        <v>2.67</v>
      </c>
      <c r="G190" s="6"/>
      <c r="H190" s="6"/>
      <c r="I190" s="6"/>
      <c r="J190" s="6"/>
      <c r="K190" s="6"/>
      <c r="L190" s="6"/>
      <c r="M190" s="6"/>
      <c r="N190" s="6"/>
      <c r="O190" s="6"/>
      <c r="P190" s="6"/>
      <c r="Q190" s="6"/>
      <c r="R190" s="6"/>
      <c r="S190" s="6"/>
      <c r="T190" s="6"/>
      <c r="U190" s="6"/>
      <c r="V190" s="6"/>
      <c r="W190" s="6"/>
      <c r="X190" s="6"/>
      <c r="Y190" s="6"/>
      <c r="Z190" s="6"/>
    </row>
    <row r="191" customFormat="false" ht="22.5" hidden="false" customHeight="true" outlineLevel="0" collapsed="false">
      <c r="A191" s="91" t="n">
        <v>87</v>
      </c>
      <c r="B191" s="92" t="n">
        <v>2.22</v>
      </c>
      <c r="C191" s="92" t="n">
        <v>0.96</v>
      </c>
      <c r="D191" s="92" t="n">
        <v>0.96</v>
      </c>
      <c r="E191" s="92" t="n">
        <v>2.7</v>
      </c>
      <c r="F191" s="92" t="n">
        <v>2.7</v>
      </c>
      <c r="G191" s="6"/>
      <c r="H191" s="6"/>
      <c r="I191" s="6"/>
      <c r="J191" s="6"/>
      <c r="K191" s="6"/>
      <c r="L191" s="6"/>
      <c r="M191" s="6"/>
      <c r="N191" s="6"/>
      <c r="O191" s="6"/>
      <c r="P191" s="6"/>
      <c r="Q191" s="6"/>
      <c r="R191" s="6"/>
      <c r="S191" s="6"/>
      <c r="T191" s="6"/>
      <c r="U191" s="6"/>
      <c r="V191" s="6"/>
      <c r="W191" s="6"/>
      <c r="X191" s="6"/>
      <c r="Y191" s="6"/>
      <c r="Z191" s="6"/>
    </row>
    <row r="192" customFormat="false" ht="22.5" hidden="false" customHeight="true" outlineLevel="0" collapsed="false">
      <c r="A192" s="91" t="n">
        <v>88</v>
      </c>
      <c r="B192" s="92" t="n">
        <v>2.24</v>
      </c>
      <c r="C192" s="92" t="n">
        <v>0.97</v>
      </c>
      <c r="D192" s="92" t="n">
        <v>0.97</v>
      </c>
      <c r="E192" s="92" t="n">
        <v>2.73</v>
      </c>
      <c r="F192" s="92" t="n">
        <v>2.73</v>
      </c>
      <c r="G192" s="6"/>
      <c r="H192" s="6"/>
      <c r="I192" s="6"/>
      <c r="J192" s="6"/>
      <c r="K192" s="6"/>
      <c r="L192" s="6"/>
      <c r="M192" s="6"/>
      <c r="N192" s="6"/>
      <c r="O192" s="6"/>
      <c r="P192" s="6"/>
      <c r="Q192" s="6"/>
      <c r="R192" s="6"/>
      <c r="S192" s="6"/>
      <c r="T192" s="6"/>
      <c r="U192" s="6"/>
      <c r="V192" s="6"/>
      <c r="W192" s="6"/>
      <c r="X192" s="6"/>
      <c r="Y192" s="6"/>
      <c r="Z192" s="6"/>
    </row>
    <row r="193" customFormat="false" ht="22.5" hidden="false" customHeight="true" outlineLevel="0" collapsed="false">
      <c r="A193" s="91" t="n">
        <v>89</v>
      </c>
      <c r="B193" s="92" t="n">
        <v>2.26</v>
      </c>
      <c r="C193" s="92" t="n">
        <v>0.98</v>
      </c>
      <c r="D193" s="92" t="n">
        <v>0.98</v>
      </c>
      <c r="E193" s="92" t="n">
        <v>2.76</v>
      </c>
      <c r="F193" s="92" t="n">
        <v>2.76</v>
      </c>
      <c r="G193" s="6"/>
      <c r="H193" s="6"/>
      <c r="I193" s="6"/>
      <c r="J193" s="6"/>
      <c r="K193" s="6"/>
      <c r="L193" s="6"/>
      <c r="M193" s="6"/>
      <c r="N193" s="6"/>
      <c r="O193" s="6"/>
      <c r="P193" s="6"/>
      <c r="Q193" s="6"/>
      <c r="R193" s="6"/>
      <c r="S193" s="6"/>
      <c r="T193" s="6"/>
      <c r="U193" s="6"/>
      <c r="V193" s="6"/>
      <c r="W193" s="6"/>
      <c r="X193" s="6"/>
      <c r="Y193" s="6"/>
      <c r="Z193" s="6"/>
    </row>
    <row r="194" customFormat="false" ht="22.5" hidden="false" customHeight="true" outlineLevel="0" collapsed="false">
      <c r="A194" s="91" t="n">
        <v>90</v>
      </c>
      <c r="B194" s="92" t="n">
        <v>2.28</v>
      </c>
      <c r="C194" s="92" t="n">
        <v>0.99</v>
      </c>
      <c r="D194" s="92" t="n">
        <v>0.99</v>
      </c>
      <c r="E194" s="92" t="n">
        <v>2.79</v>
      </c>
      <c r="F194" s="92" t="n">
        <v>2.79</v>
      </c>
      <c r="G194" s="6"/>
      <c r="H194" s="6"/>
      <c r="I194" s="6"/>
      <c r="J194" s="6"/>
      <c r="K194" s="6"/>
      <c r="L194" s="6"/>
      <c r="M194" s="6"/>
      <c r="N194" s="6"/>
      <c r="O194" s="6"/>
      <c r="P194" s="6"/>
      <c r="Q194" s="6"/>
      <c r="R194" s="6"/>
      <c r="S194" s="6"/>
      <c r="T194" s="6"/>
      <c r="U194" s="6"/>
      <c r="V194" s="6"/>
      <c r="W194" s="6"/>
      <c r="X194" s="6"/>
      <c r="Y194" s="6"/>
      <c r="Z194" s="6"/>
    </row>
    <row r="195" customFormat="false" ht="22.5" hidden="false" customHeight="true" outlineLevel="0" collapsed="false">
      <c r="A195" s="91" t="n">
        <v>91</v>
      </c>
      <c r="B195" s="92" t="n">
        <v>2.3</v>
      </c>
      <c r="C195" s="92" t="n">
        <v>1</v>
      </c>
      <c r="D195" s="92" t="n">
        <v>1</v>
      </c>
      <c r="E195" s="92" t="n">
        <v>2.82</v>
      </c>
      <c r="F195" s="92" t="n">
        <v>2.82</v>
      </c>
      <c r="G195" s="6"/>
      <c r="H195" s="6"/>
      <c r="I195" s="6"/>
      <c r="J195" s="6"/>
      <c r="K195" s="6"/>
      <c r="L195" s="6"/>
      <c r="M195" s="6"/>
      <c r="N195" s="6"/>
      <c r="O195" s="6"/>
      <c r="P195" s="6"/>
      <c r="Q195" s="6"/>
      <c r="R195" s="6"/>
      <c r="S195" s="6"/>
      <c r="T195" s="6"/>
      <c r="U195" s="6"/>
      <c r="V195" s="6"/>
      <c r="W195" s="6"/>
      <c r="X195" s="6"/>
      <c r="Y195" s="6"/>
      <c r="Z195" s="6"/>
    </row>
    <row r="196" customFormat="false" ht="22.5" hidden="false" customHeight="true" outlineLevel="0" collapsed="false">
      <c r="A196" s="91" t="n">
        <v>92</v>
      </c>
      <c r="B196" s="92" t="n">
        <v>2.32</v>
      </c>
      <c r="C196" s="92" t="n">
        <v>1.01</v>
      </c>
      <c r="D196" s="92" t="n">
        <v>1.01</v>
      </c>
      <c r="E196" s="92" t="n">
        <v>2.85</v>
      </c>
      <c r="F196" s="92" t="n">
        <v>2.85</v>
      </c>
      <c r="G196" s="6"/>
      <c r="H196" s="6"/>
      <c r="I196" s="6"/>
      <c r="J196" s="6"/>
      <c r="K196" s="6"/>
      <c r="L196" s="6"/>
      <c r="M196" s="6"/>
      <c r="N196" s="6"/>
      <c r="O196" s="6"/>
      <c r="P196" s="6"/>
      <c r="Q196" s="6"/>
      <c r="R196" s="6"/>
      <c r="S196" s="6"/>
      <c r="T196" s="6"/>
      <c r="U196" s="6"/>
      <c r="V196" s="6"/>
      <c r="W196" s="6"/>
      <c r="X196" s="6"/>
      <c r="Y196" s="6"/>
      <c r="Z196" s="6"/>
    </row>
    <row r="197" customFormat="false" ht="22.5" hidden="false" customHeight="true" outlineLevel="0" collapsed="false">
      <c r="A197" s="91" t="n">
        <v>93</v>
      </c>
      <c r="B197" s="92" t="n">
        <v>2.34</v>
      </c>
      <c r="C197" s="92" t="n">
        <v>1.02</v>
      </c>
      <c r="D197" s="92" t="n">
        <v>1.02</v>
      </c>
      <c r="E197" s="92" t="n">
        <v>2.88</v>
      </c>
      <c r="F197" s="92" t="n">
        <v>2.88</v>
      </c>
      <c r="G197" s="6"/>
      <c r="H197" s="6"/>
      <c r="I197" s="6"/>
      <c r="J197" s="6"/>
      <c r="K197" s="6"/>
      <c r="L197" s="6"/>
      <c r="M197" s="6"/>
      <c r="N197" s="6"/>
      <c r="O197" s="6"/>
      <c r="P197" s="6"/>
      <c r="Q197" s="6"/>
      <c r="R197" s="6"/>
      <c r="S197" s="6"/>
      <c r="T197" s="6"/>
      <c r="U197" s="6"/>
      <c r="V197" s="6"/>
      <c r="W197" s="6"/>
      <c r="X197" s="6"/>
      <c r="Y197" s="6"/>
      <c r="Z197" s="6"/>
    </row>
    <row r="198" customFormat="false" ht="22.5" hidden="false" customHeight="true" outlineLevel="0" collapsed="false">
      <c r="A198" s="91" t="n">
        <v>94</v>
      </c>
      <c r="B198" s="92" t="n">
        <v>2.36</v>
      </c>
      <c r="C198" s="92" t="n">
        <v>1.03</v>
      </c>
      <c r="D198" s="92" t="n">
        <v>1.03</v>
      </c>
      <c r="E198" s="92" t="n">
        <v>2.91</v>
      </c>
      <c r="F198" s="92" t="n">
        <v>2.91</v>
      </c>
      <c r="G198" s="6"/>
      <c r="H198" s="6"/>
      <c r="I198" s="6"/>
      <c r="J198" s="6"/>
      <c r="K198" s="6"/>
      <c r="L198" s="6"/>
      <c r="M198" s="6"/>
      <c r="N198" s="6"/>
      <c r="O198" s="6"/>
      <c r="P198" s="6"/>
      <c r="Q198" s="6"/>
      <c r="R198" s="6"/>
      <c r="S198" s="6"/>
      <c r="T198" s="6"/>
      <c r="U198" s="6"/>
      <c r="V198" s="6"/>
      <c r="W198" s="6"/>
      <c r="X198" s="6"/>
      <c r="Y198" s="6"/>
      <c r="Z198" s="6"/>
    </row>
    <row r="199" customFormat="false" ht="22.5" hidden="false" customHeight="true" outlineLevel="0" collapsed="false">
      <c r="A199" s="91" t="n">
        <v>95</v>
      </c>
      <c r="B199" s="92" t="n">
        <v>2.38</v>
      </c>
      <c r="C199" s="92" t="n">
        <v>1.04</v>
      </c>
      <c r="D199" s="92" t="n">
        <v>1.04</v>
      </c>
      <c r="E199" s="92" t="n">
        <v>2.94</v>
      </c>
      <c r="F199" s="92" t="n">
        <v>2.94</v>
      </c>
      <c r="G199" s="6"/>
      <c r="H199" s="6"/>
      <c r="I199" s="6"/>
      <c r="J199" s="6"/>
      <c r="K199" s="6"/>
      <c r="L199" s="6"/>
      <c r="M199" s="6"/>
      <c r="N199" s="6"/>
      <c r="O199" s="6"/>
      <c r="P199" s="6"/>
      <c r="Q199" s="6"/>
      <c r="R199" s="6"/>
      <c r="S199" s="6"/>
      <c r="T199" s="6"/>
      <c r="U199" s="6"/>
      <c r="V199" s="6"/>
      <c r="W199" s="6"/>
      <c r="X199" s="6"/>
      <c r="Y199" s="6"/>
      <c r="Z199" s="6"/>
    </row>
    <row r="200" customFormat="false" ht="22.5" hidden="false" customHeight="true" outlineLevel="0" collapsed="false">
      <c r="A200" s="91" t="n">
        <v>96</v>
      </c>
      <c r="B200" s="92" t="n">
        <v>2.4</v>
      </c>
      <c r="C200" s="92" t="n">
        <v>1.05</v>
      </c>
      <c r="D200" s="92" t="n">
        <v>1.05</v>
      </c>
      <c r="E200" s="92" t="n">
        <v>2.97</v>
      </c>
      <c r="F200" s="92" t="n">
        <v>2.97</v>
      </c>
      <c r="G200" s="6"/>
      <c r="H200" s="6"/>
      <c r="I200" s="6"/>
      <c r="J200" s="6"/>
      <c r="K200" s="6"/>
      <c r="L200" s="6"/>
      <c r="M200" s="6"/>
      <c r="N200" s="6"/>
      <c r="O200" s="6"/>
      <c r="P200" s="6"/>
      <c r="Q200" s="6"/>
      <c r="R200" s="6"/>
      <c r="S200" s="6"/>
      <c r="T200" s="6"/>
      <c r="U200" s="6"/>
      <c r="V200" s="6"/>
      <c r="W200" s="6"/>
      <c r="X200" s="6"/>
      <c r="Y200" s="6"/>
      <c r="Z200" s="6"/>
    </row>
    <row r="201" customFormat="false" ht="22.5" hidden="false" customHeight="true" outlineLevel="0" collapsed="false">
      <c r="A201" s="91" t="n">
        <v>97</v>
      </c>
      <c r="B201" s="92" t="n">
        <v>2.42</v>
      </c>
      <c r="C201" s="92" t="n">
        <v>1.06</v>
      </c>
      <c r="D201" s="92" t="n">
        <v>1.06</v>
      </c>
      <c r="E201" s="92" t="n">
        <v>3</v>
      </c>
      <c r="F201" s="92" t="n">
        <v>3</v>
      </c>
      <c r="G201" s="6"/>
      <c r="H201" s="6"/>
      <c r="I201" s="6"/>
      <c r="J201" s="6"/>
      <c r="K201" s="6"/>
      <c r="L201" s="6"/>
      <c r="M201" s="6"/>
      <c r="N201" s="6"/>
      <c r="O201" s="6"/>
      <c r="P201" s="6"/>
      <c r="Q201" s="6"/>
      <c r="R201" s="6"/>
      <c r="S201" s="6"/>
      <c r="T201" s="6"/>
      <c r="U201" s="6"/>
      <c r="V201" s="6"/>
      <c r="W201" s="6"/>
      <c r="X201" s="6"/>
      <c r="Y201" s="6"/>
      <c r="Z201" s="6"/>
    </row>
    <row r="202" customFormat="false" ht="22.5" hidden="false" customHeight="true" outlineLevel="0" collapsed="false">
      <c r="A202" s="91" t="n">
        <v>98</v>
      </c>
      <c r="B202" s="92" t="n">
        <v>2.44</v>
      </c>
      <c r="C202" s="92" t="n">
        <v>1.07</v>
      </c>
      <c r="D202" s="92" t="n">
        <v>1.07</v>
      </c>
      <c r="E202" s="92" t="n">
        <v>3.03</v>
      </c>
      <c r="F202" s="92" t="n">
        <v>3.03</v>
      </c>
      <c r="G202" s="6"/>
      <c r="H202" s="6"/>
      <c r="I202" s="6"/>
      <c r="J202" s="6"/>
      <c r="K202" s="6"/>
      <c r="L202" s="6"/>
      <c r="M202" s="6"/>
      <c r="N202" s="6"/>
      <c r="O202" s="6"/>
      <c r="P202" s="6"/>
      <c r="Q202" s="6"/>
      <c r="R202" s="6"/>
      <c r="S202" s="6"/>
      <c r="T202" s="6"/>
      <c r="U202" s="6"/>
      <c r="V202" s="6"/>
      <c r="W202" s="6"/>
      <c r="X202" s="6"/>
      <c r="Y202" s="6"/>
      <c r="Z202" s="6"/>
    </row>
    <row r="203" customFormat="false" ht="22.5" hidden="false" customHeight="true" outlineLevel="0" collapsed="false">
      <c r="A203" s="91" t="n">
        <v>99</v>
      </c>
      <c r="B203" s="92" t="n">
        <v>2.46</v>
      </c>
      <c r="C203" s="92" t="n">
        <v>1.08</v>
      </c>
      <c r="D203" s="92" t="n">
        <v>1.08</v>
      </c>
      <c r="E203" s="92" t="n">
        <v>3.06</v>
      </c>
      <c r="F203" s="92" t="n">
        <v>3.06</v>
      </c>
      <c r="G203" s="6"/>
      <c r="H203" s="6"/>
      <c r="I203" s="6"/>
      <c r="J203" s="6"/>
      <c r="K203" s="6"/>
      <c r="L203" s="6"/>
      <c r="M203" s="6"/>
      <c r="N203" s="6"/>
      <c r="O203" s="6"/>
      <c r="P203" s="6"/>
      <c r="Q203" s="6"/>
      <c r="R203" s="6"/>
      <c r="S203" s="6"/>
      <c r="T203" s="6"/>
      <c r="U203" s="6"/>
      <c r="V203" s="6"/>
      <c r="W203" s="6"/>
      <c r="X203" s="6"/>
      <c r="Y203" s="6"/>
      <c r="Z203" s="6"/>
    </row>
    <row r="204" customFormat="false" ht="22.5" hidden="false" customHeight="true" outlineLevel="0" collapsed="false">
      <c r="A204" s="91" t="n">
        <v>100</v>
      </c>
      <c r="B204" s="92" t="n">
        <v>2.48</v>
      </c>
      <c r="C204" s="92" t="n">
        <v>1.09</v>
      </c>
      <c r="D204" s="92" t="n">
        <v>1.09</v>
      </c>
      <c r="E204" s="92" t="n">
        <v>3.09</v>
      </c>
      <c r="F204" s="92" t="n">
        <v>3.09</v>
      </c>
      <c r="G204" s="6"/>
      <c r="H204" s="6"/>
      <c r="I204" s="6"/>
      <c r="J204" s="6"/>
      <c r="K204" s="6"/>
      <c r="L204" s="6"/>
      <c r="M204" s="6"/>
      <c r="N204" s="6"/>
      <c r="O204" s="6"/>
      <c r="P204" s="6"/>
      <c r="Q204" s="6"/>
      <c r="R204" s="6"/>
      <c r="S204" s="6"/>
      <c r="T204" s="6"/>
      <c r="U204" s="6"/>
      <c r="V204" s="6"/>
      <c r="W204" s="6"/>
      <c r="X204" s="6"/>
      <c r="Y204" s="6"/>
      <c r="Z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ustomFormat="false" ht="15.75" hidden="false" customHeight="false" outlineLevel="0" collapsed="false">
      <c r="A206" s="83"/>
      <c r="B206" s="83"/>
      <c r="C206" s="83"/>
      <c r="D206" s="83"/>
      <c r="E206" s="83"/>
      <c r="F206" s="83"/>
      <c r="G206" s="6"/>
      <c r="H206" s="6"/>
      <c r="I206" s="6"/>
      <c r="J206" s="6"/>
      <c r="K206" s="6"/>
      <c r="L206" s="6"/>
      <c r="M206" s="6"/>
      <c r="N206" s="6"/>
      <c r="O206" s="6"/>
      <c r="P206" s="6"/>
      <c r="Q206" s="6"/>
      <c r="R206" s="6"/>
      <c r="S206" s="6"/>
      <c r="T206" s="6"/>
      <c r="U206" s="6"/>
      <c r="V206" s="6"/>
      <c r="W206" s="6"/>
      <c r="X206" s="6"/>
      <c r="Y206" s="6"/>
      <c r="Z206" s="6"/>
    </row>
    <row r="207" customFormat="false" ht="22.5" hidden="false" customHeight="true" outlineLevel="0" collapsed="false">
      <c r="A207" s="90" t="s">
        <v>118</v>
      </c>
      <c r="B207" s="90" t="s">
        <v>119</v>
      </c>
      <c r="C207" s="90" t="s">
        <v>120</v>
      </c>
      <c r="D207" s="90" t="s">
        <v>121</v>
      </c>
      <c r="E207" s="90" t="s">
        <v>122</v>
      </c>
      <c r="F207" s="90" t="s">
        <v>123</v>
      </c>
      <c r="G207" s="6"/>
      <c r="H207" s="6"/>
      <c r="I207" s="6"/>
      <c r="J207" s="6"/>
      <c r="K207" s="6"/>
      <c r="L207" s="6"/>
      <c r="M207" s="6"/>
      <c r="N207" s="6"/>
      <c r="O207" s="6"/>
      <c r="P207" s="6"/>
      <c r="Q207" s="6"/>
      <c r="R207" s="6"/>
      <c r="S207" s="6"/>
      <c r="T207" s="6"/>
      <c r="U207" s="6"/>
      <c r="V207" s="6"/>
      <c r="W207" s="6"/>
      <c r="X207" s="6"/>
      <c r="Y207" s="6"/>
      <c r="Z207" s="6"/>
    </row>
    <row r="208" customFormat="false" ht="22.5" hidden="false" customHeight="true" outlineLevel="0" collapsed="false">
      <c r="A208" s="91" t="n">
        <v>1</v>
      </c>
      <c r="B208" s="92" t="n">
        <f aca="false">+50%</f>
        <v>0.5</v>
      </c>
      <c r="C208" s="92" t="n">
        <f aca="false">+10%</f>
        <v>0.1</v>
      </c>
      <c r="D208" s="92" t="n">
        <f aca="false">+10%</f>
        <v>0.1</v>
      </c>
      <c r="E208" s="92" t="n">
        <f aca="false">+10%</f>
        <v>0.1</v>
      </c>
      <c r="F208" s="92" t="n">
        <f aca="false">+10%</f>
        <v>0.1</v>
      </c>
      <c r="G208" s="6"/>
      <c r="H208" s="6"/>
      <c r="I208" s="6"/>
      <c r="J208" s="6"/>
      <c r="K208" s="6"/>
      <c r="L208" s="6"/>
      <c r="M208" s="6"/>
      <c r="N208" s="6"/>
      <c r="O208" s="6"/>
      <c r="P208" s="6"/>
      <c r="Q208" s="6"/>
      <c r="R208" s="6"/>
      <c r="S208" s="6"/>
      <c r="T208" s="6"/>
      <c r="U208" s="6"/>
      <c r="V208" s="6"/>
      <c r="W208" s="6"/>
      <c r="X208" s="6"/>
      <c r="Y208" s="6"/>
      <c r="Z208" s="6"/>
    </row>
    <row r="209" customFormat="false" ht="22.5" hidden="false" customHeight="true" outlineLevel="0" collapsed="false">
      <c r="A209" s="91" t="n">
        <v>2</v>
      </c>
      <c r="B209" s="92" t="n">
        <v>0.51</v>
      </c>
      <c r="C209" s="92" t="n">
        <v>0.13</v>
      </c>
      <c r="D209" s="92" t="n">
        <v>0.13</v>
      </c>
      <c r="E209" s="92" t="n">
        <v>0.12</v>
      </c>
      <c r="F209" s="92" t="n">
        <v>0.11</v>
      </c>
      <c r="G209" s="6"/>
      <c r="H209" s="6"/>
      <c r="I209" s="6"/>
      <c r="J209" s="6"/>
      <c r="K209" s="6"/>
      <c r="L209" s="6"/>
      <c r="M209" s="6"/>
      <c r="N209" s="6"/>
      <c r="O209" s="6"/>
      <c r="P209" s="6"/>
      <c r="Q209" s="6"/>
      <c r="R209" s="6"/>
      <c r="S209" s="6"/>
      <c r="T209" s="6"/>
      <c r="U209" s="6"/>
      <c r="V209" s="6"/>
      <c r="W209" s="6"/>
      <c r="X209" s="6"/>
      <c r="Y209" s="6"/>
      <c r="Z209" s="6"/>
    </row>
    <row r="210" customFormat="false" ht="22.5" hidden="false" customHeight="true" outlineLevel="0" collapsed="false">
      <c r="A210" s="91" t="n">
        <v>3</v>
      </c>
      <c r="B210" s="92" t="n">
        <v>0.52</v>
      </c>
      <c r="C210" s="92" t="n">
        <v>0.16</v>
      </c>
      <c r="D210" s="92" t="n">
        <v>0.16</v>
      </c>
      <c r="E210" s="92" t="n">
        <v>0.14</v>
      </c>
      <c r="F210" s="92" t="n">
        <v>0.12</v>
      </c>
      <c r="G210" s="6"/>
      <c r="H210" s="6"/>
      <c r="I210" s="6"/>
      <c r="J210" s="6"/>
      <c r="K210" s="6"/>
      <c r="L210" s="6"/>
      <c r="M210" s="6"/>
      <c r="N210" s="6"/>
      <c r="O210" s="6"/>
      <c r="P210" s="6"/>
      <c r="Q210" s="6"/>
      <c r="R210" s="6"/>
      <c r="S210" s="6"/>
      <c r="T210" s="6"/>
      <c r="U210" s="6"/>
      <c r="V210" s="6"/>
      <c r="W210" s="6"/>
      <c r="X210" s="6"/>
      <c r="Y210" s="6"/>
      <c r="Z210" s="6"/>
    </row>
    <row r="211" customFormat="false" ht="22.5" hidden="false" customHeight="true" outlineLevel="0" collapsed="false">
      <c r="A211" s="91" t="n">
        <v>4</v>
      </c>
      <c r="B211" s="92" t="n">
        <v>0.53</v>
      </c>
      <c r="C211" s="92" t="n">
        <v>0.19</v>
      </c>
      <c r="D211" s="92" t="n">
        <v>0.19</v>
      </c>
      <c r="E211" s="92" t="n">
        <v>0.16</v>
      </c>
      <c r="F211" s="92" t="n">
        <v>0.13</v>
      </c>
      <c r="G211" s="6"/>
      <c r="H211" s="6"/>
      <c r="I211" s="6"/>
      <c r="J211" s="6"/>
      <c r="K211" s="6"/>
      <c r="L211" s="6"/>
      <c r="M211" s="6"/>
      <c r="N211" s="6"/>
      <c r="O211" s="6"/>
      <c r="P211" s="6"/>
      <c r="Q211" s="6"/>
      <c r="R211" s="6"/>
      <c r="S211" s="6"/>
      <c r="T211" s="6"/>
      <c r="U211" s="6"/>
      <c r="V211" s="6"/>
      <c r="W211" s="6"/>
      <c r="X211" s="6"/>
      <c r="Y211" s="6"/>
      <c r="Z211" s="6"/>
    </row>
    <row r="212" customFormat="false" ht="22.5" hidden="false" customHeight="true" outlineLevel="0" collapsed="false">
      <c r="A212" s="91" t="n">
        <v>5</v>
      </c>
      <c r="B212" s="92" t="n">
        <v>0.54</v>
      </c>
      <c r="C212" s="92" t="n">
        <v>0.22</v>
      </c>
      <c r="D212" s="92" t="n">
        <v>0.22</v>
      </c>
      <c r="E212" s="92" t="n">
        <v>0.18</v>
      </c>
      <c r="F212" s="92" t="n">
        <v>0.14</v>
      </c>
      <c r="G212" s="6"/>
      <c r="H212" s="6"/>
      <c r="I212" s="6"/>
      <c r="J212" s="6"/>
      <c r="K212" s="6"/>
      <c r="L212" s="6"/>
      <c r="M212" s="6"/>
      <c r="N212" s="6"/>
      <c r="O212" s="6"/>
      <c r="P212" s="6"/>
      <c r="Q212" s="6"/>
      <c r="R212" s="6"/>
      <c r="S212" s="6"/>
      <c r="T212" s="6"/>
      <c r="U212" s="6"/>
      <c r="V212" s="6"/>
      <c r="W212" s="6"/>
      <c r="X212" s="6"/>
      <c r="Y212" s="6"/>
      <c r="Z212" s="6"/>
    </row>
    <row r="213" customFormat="false" ht="22.5" hidden="false" customHeight="true" outlineLevel="0" collapsed="false">
      <c r="A213" s="91" t="n">
        <v>6</v>
      </c>
      <c r="B213" s="92" t="n">
        <v>0.55</v>
      </c>
      <c r="C213" s="92" t="n">
        <v>0.25</v>
      </c>
      <c r="D213" s="92" t="n">
        <v>0.25</v>
      </c>
      <c r="E213" s="92" t="n">
        <v>0.2</v>
      </c>
      <c r="F213" s="92" t="n">
        <v>0.15</v>
      </c>
      <c r="G213" s="6"/>
      <c r="H213" s="6"/>
      <c r="I213" s="6"/>
      <c r="J213" s="6"/>
      <c r="K213" s="6"/>
      <c r="L213" s="6"/>
      <c r="M213" s="6"/>
      <c r="N213" s="6"/>
      <c r="O213" s="6"/>
      <c r="P213" s="6"/>
      <c r="Q213" s="6"/>
      <c r="R213" s="6"/>
      <c r="S213" s="6"/>
      <c r="T213" s="6"/>
      <c r="U213" s="6"/>
      <c r="V213" s="6"/>
      <c r="W213" s="6"/>
      <c r="X213" s="6"/>
      <c r="Y213" s="6"/>
      <c r="Z213" s="6"/>
    </row>
    <row r="214" customFormat="false" ht="22.5" hidden="false" customHeight="true" outlineLevel="0" collapsed="false">
      <c r="A214" s="91" t="n">
        <v>7</v>
      </c>
      <c r="B214" s="92" t="n">
        <v>0.56</v>
      </c>
      <c r="C214" s="92" t="n">
        <v>0.28</v>
      </c>
      <c r="D214" s="92" t="n">
        <v>0.28</v>
      </c>
      <c r="E214" s="92" t="n">
        <v>0.22</v>
      </c>
      <c r="F214" s="92" t="n">
        <v>0.16</v>
      </c>
      <c r="G214" s="6"/>
      <c r="H214" s="6"/>
      <c r="I214" s="6"/>
      <c r="J214" s="6"/>
      <c r="K214" s="6"/>
      <c r="L214" s="6"/>
      <c r="M214" s="6"/>
      <c r="N214" s="6"/>
      <c r="O214" s="6"/>
      <c r="P214" s="6"/>
      <c r="Q214" s="6"/>
      <c r="R214" s="6"/>
      <c r="S214" s="6"/>
      <c r="T214" s="6"/>
      <c r="U214" s="6"/>
      <c r="V214" s="6"/>
      <c r="W214" s="6"/>
      <c r="X214" s="6"/>
      <c r="Y214" s="6"/>
      <c r="Z214" s="6"/>
    </row>
    <row r="215" customFormat="false" ht="22.5" hidden="false" customHeight="true" outlineLevel="0" collapsed="false">
      <c r="A215" s="91" t="n">
        <v>8</v>
      </c>
      <c r="B215" s="92" t="n">
        <v>0.57</v>
      </c>
      <c r="C215" s="92" t="n">
        <v>0.31</v>
      </c>
      <c r="D215" s="92" t="n">
        <v>0.31</v>
      </c>
      <c r="E215" s="92" t="n">
        <v>0.24</v>
      </c>
      <c r="F215" s="92" t="n">
        <v>0.17</v>
      </c>
      <c r="G215" s="6"/>
      <c r="H215" s="6"/>
      <c r="I215" s="6"/>
      <c r="J215" s="6"/>
      <c r="K215" s="6"/>
      <c r="L215" s="6"/>
      <c r="M215" s="6"/>
      <c r="N215" s="6"/>
      <c r="O215" s="6"/>
      <c r="P215" s="6"/>
      <c r="Q215" s="6"/>
      <c r="R215" s="6"/>
      <c r="S215" s="6"/>
      <c r="T215" s="6"/>
      <c r="U215" s="6"/>
      <c r="V215" s="6"/>
      <c r="W215" s="6"/>
      <c r="X215" s="6"/>
      <c r="Y215" s="6"/>
      <c r="Z215" s="6"/>
    </row>
    <row r="216" customFormat="false" ht="22.5" hidden="false" customHeight="true" outlineLevel="0" collapsed="false">
      <c r="A216" s="91" t="n">
        <v>9</v>
      </c>
      <c r="B216" s="92" t="n">
        <v>0.58</v>
      </c>
      <c r="C216" s="92" t="n">
        <v>0.34</v>
      </c>
      <c r="D216" s="92" t="n">
        <v>0.34</v>
      </c>
      <c r="E216" s="92" t="n">
        <v>0.26</v>
      </c>
      <c r="F216" s="92" t="n">
        <v>0.18</v>
      </c>
      <c r="G216" s="6"/>
      <c r="H216" s="6"/>
      <c r="I216" s="6"/>
      <c r="J216" s="6"/>
      <c r="K216" s="6"/>
      <c r="L216" s="6"/>
      <c r="M216" s="6"/>
      <c r="N216" s="6"/>
      <c r="O216" s="6"/>
      <c r="P216" s="6"/>
      <c r="Q216" s="6"/>
      <c r="R216" s="6"/>
      <c r="S216" s="6"/>
      <c r="T216" s="6"/>
      <c r="U216" s="6"/>
      <c r="V216" s="6"/>
      <c r="W216" s="6"/>
      <c r="X216" s="6"/>
      <c r="Y216" s="6"/>
      <c r="Z216" s="6"/>
    </row>
    <row r="217" customFormat="false" ht="22.5" hidden="false" customHeight="true" outlineLevel="0" collapsed="false">
      <c r="A217" s="91" t="n">
        <v>10</v>
      </c>
      <c r="B217" s="92" t="n">
        <v>0.59</v>
      </c>
      <c r="C217" s="92" t="n">
        <v>0.37</v>
      </c>
      <c r="D217" s="92" t="n">
        <v>0.37</v>
      </c>
      <c r="E217" s="92" t="n">
        <v>0.28</v>
      </c>
      <c r="F217" s="92" t="n">
        <v>0.19</v>
      </c>
      <c r="G217" s="6"/>
      <c r="H217" s="6"/>
      <c r="I217" s="6"/>
      <c r="J217" s="6"/>
      <c r="K217" s="6"/>
      <c r="L217" s="6"/>
      <c r="M217" s="6"/>
      <c r="N217" s="6"/>
      <c r="O217" s="6"/>
      <c r="P217" s="6"/>
      <c r="Q217" s="6"/>
      <c r="R217" s="6"/>
      <c r="S217" s="6"/>
      <c r="T217" s="6"/>
      <c r="U217" s="6"/>
      <c r="V217" s="6"/>
      <c r="W217" s="6"/>
      <c r="X217" s="6"/>
      <c r="Y217" s="6"/>
      <c r="Z217" s="6"/>
    </row>
    <row r="218" customFormat="false" ht="22.5" hidden="false" customHeight="true" outlineLevel="0" collapsed="false">
      <c r="A218" s="91" t="n">
        <v>11</v>
      </c>
      <c r="B218" s="92" t="n">
        <v>0.6</v>
      </c>
      <c r="C218" s="92" t="n">
        <v>0.4</v>
      </c>
      <c r="D218" s="92" t="n">
        <v>0.4</v>
      </c>
      <c r="E218" s="92" t="n">
        <v>0.3</v>
      </c>
      <c r="F218" s="92" t="n">
        <v>0.2</v>
      </c>
      <c r="G218" s="6"/>
      <c r="H218" s="6"/>
      <c r="I218" s="6"/>
      <c r="J218" s="6"/>
      <c r="K218" s="6"/>
      <c r="L218" s="6"/>
      <c r="M218" s="6"/>
      <c r="N218" s="6"/>
      <c r="O218" s="6"/>
      <c r="P218" s="6"/>
      <c r="Q218" s="6"/>
      <c r="R218" s="6"/>
      <c r="S218" s="6"/>
      <c r="T218" s="6"/>
      <c r="U218" s="6"/>
      <c r="V218" s="6"/>
      <c r="W218" s="6"/>
      <c r="X218" s="6"/>
      <c r="Y218" s="6"/>
      <c r="Z218" s="6"/>
    </row>
    <row r="219" customFormat="false" ht="22.5" hidden="false" customHeight="true" outlineLevel="0" collapsed="false">
      <c r="A219" s="91" t="n">
        <v>12</v>
      </c>
      <c r="B219" s="92" t="n">
        <v>0.61</v>
      </c>
      <c r="C219" s="92" t="n">
        <v>0.43</v>
      </c>
      <c r="D219" s="92" t="n">
        <v>0.43</v>
      </c>
      <c r="E219" s="92" t="n">
        <v>0.32</v>
      </c>
      <c r="F219" s="92" t="n">
        <v>0.21</v>
      </c>
      <c r="G219" s="6"/>
      <c r="H219" s="6"/>
      <c r="I219" s="6"/>
      <c r="J219" s="6"/>
      <c r="K219" s="6"/>
      <c r="L219" s="6"/>
      <c r="M219" s="6"/>
      <c r="N219" s="6"/>
      <c r="O219" s="6"/>
      <c r="P219" s="6"/>
      <c r="Q219" s="6"/>
      <c r="R219" s="6"/>
      <c r="S219" s="6"/>
      <c r="T219" s="6"/>
      <c r="U219" s="6"/>
      <c r="V219" s="6"/>
      <c r="W219" s="6"/>
      <c r="X219" s="6"/>
      <c r="Y219" s="6"/>
      <c r="Z219" s="6"/>
    </row>
    <row r="220" customFormat="false" ht="22.5" hidden="false" customHeight="true" outlineLevel="0" collapsed="false">
      <c r="A220" s="91" t="n">
        <v>13</v>
      </c>
      <c r="B220" s="92" t="n">
        <v>0.62</v>
      </c>
      <c r="C220" s="92" t="n">
        <v>0.47</v>
      </c>
      <c r="D220" s="92" t="n">
        <v>0.47</v>
      </c>
      <c r="E220" s="92" t="n">
        <v>0.34</v>
      </c>
      <c r="F220" s="92" t="n">
        <v>0.22</v>
      </c>
      <c r="G220" s="6"/>
      <c r="H220" s="6"/>
      <c r="I220" s="6"/>
      <c r="J220" s="6"/>
      <c r="K220" s="6"/>
      <c r="L220" s="6"/>
      <c r="M220" s="6"/>
      <c r="N220" s="6"/>
      <c r="O220" s="6"/>
      <c r="P220" s="6"/>
      <c r="Q220" s="6"/>
      <c r="R220" s="6"/>
      <c r="S220" s="6"/>
      <c r="T220" s="6"/>
      <c r="U220" s="6"/>
      <c r="V220" s="6"/>
      <c r="W220" s="6"/>
      <c r="X220" s="6"/>
      <c r="Y220" s="6"/>
      <c r="Z220" s="6"/>
    </row>
    <row r="221" customFormat="false" ht="22.5" hidden="false" customHeight="true" outlineLevel="0" collapsed="false">
      <c r="A221" s="91" t="n">
        <v>14</v>
      </c>
      <c r="B221" s="92" t="n">
        <v>0.63</v>
      </c>
      <c r="C221" s="92" t="n">
        <v>0.5</v>
      </c>
      <c r="D221" s="92" t="n">
        <v>0.5</v>
      </c>
      <c r="E221" s="92" t="n">
        <v>0.36</v>
      </c>
      <c r="F221" s="92" t="n">
        <v>0.23</v>
      </c>
      <c r="G221" s="6"/>
      <c r="H221" s="6"/>
      <c r="I221" s="6"/>
      <c r="J221" s="6"/>
      <c r="K221" s="6"/>
      <c r="L221" s="6"/>
      <c r="M221" s="6"/>
      <c r="N221" s="6"/>
      <c r="O221" s="6"/>
      <c r="P221" s="6"/>
      <c r="Q221" s="6"/>
      <c r="R221" s="6"/>
      <c r="S221" s="6"/>
      <c r="T221" s="6"/>
      <c r="U221" s="6"/>
      <c r="V221" s="6"/>
      <c r="W221" s="6"/>
      <c r="X221" s="6"/>
      <c r="Y221" s="6"/>
      <c r="Z221" s="6"/>
    </row>
    <row r="222" customFormat="false" ht="22.5" hidden="false" customHeight="true" outlineLevel="0" collapsed="false">
      <c r="A222" s="91" t="n">
        <v>15</v>
      </c>
      <c r="B222" s="92" t="n">
        <v>0.64</v>
      </c>
      <c r="C222" s="92" t="n">
        <v>0.53</v>
      </c>
      <c r="D222" s="92" t="n">
        <v>0.53</v>
      </c>
      <c r="E222" s="92" t="n">
        <v>0.38</v>
      </c>
      <c r="F222" s="92" t="n">
        <v>0.24</v>
      </c>
      <c r="G222" s="6"/>
      <c r="H222" s="6"/>
      <c r="I222" s="6"/>
      <c r="J222" s="6"/>
      <c r="K222" s="6"/>
      <c r="L222" s="6"/>
      <c r="M222" s="6"/>
      <c r="N222" s="6"/>
      <c r="O222" s="6"/>
      <c r="P222" s="6"/>
      <c r="Q222" s="6"/>
      <c r="R222" s="6"/>
      <c r="S222" s="6"/>
      <c r="T222" s="6"/>
      <c r="U222" s="6"/>
      <c r="V222" s="6"/>
      <c r="W222" s="6"/>
      <c r="X222" s="6"/>
      <c r="Y222" s="6"/>
      <c r="Z222" s="6"/>
    </row>
    <row r="223" customFormat="false" ht="22.5" hidden="false" customHeight="true" outlineLevel="0" collapsed="false">
      <c r="A223" s="91" t="n">
        <v>16</v>
      </c>
      <c r="B223" s="92" t="n">
        <v>0.65</v>
      </c>
      <c r="C223" s="92" t="n">
        <v>0.56</v>
      </c>
      <c r="D223" s="92" t="n">
        <v>0.56</v>
      </c>
      <c r="E223" s="92" t="n">
        <v>0.4</v>
      </c>
      <c r="F223" s="92" t="n">
        <v>0.25</v>
      </c>
      <c r="G223" s="6"/>
      <c r="H223" s="6"/>
      <c r="I223" s="6"/>
      <c r="J223" s="6"/>
      <c r="K223" s="6"/>
      <c r="L223" s="6"/>
      <c r="M223" s="6"/>
      <c r="N223" s="6"/>
      <c r="O223" s="6"/>
      <c r="P223" s="6"/>
      <c r="Q223" s="6"/>
      <c r="R223" s="6"/>
      <c r="S223" s="6"/>
      <c r="T223" s="6"/>
      <c r="U223" s="6"/>
      <c r="V223" s="6"/>
      <c r="W223" s="6"/>
      <c r="X223" s="6"/>
      <c r="Y223" s="6"/>
      <c r="Z223" s="6"/>
    </row>
    <row r="224" customFormat="false" ht="22.5" hidden="false" customHeight="true" outlineLevel="0" collapsed="false">
      <c r="A224" s="91" t="n">
        <v>17</v>
      </c>
      <c r="B224" s="92" t="n">
        <v>0.66</v>
      </c>
      <c r="C224" s="92" t="n">
        <v>0.59</v>
      </c>
      <c r="D224" s="92" t="n">
        <v>0.59</v>
      </c>
      <c r="E224" s="92" t="n">
        <v>0.42</v>
      </c>
      <c r="F224" s="92" t="n">
        <v>0.26</v>
      </c>
      <c r="G224" s="6"/>
      <c r="H224" s="6"/>
      <c r="I224" s="6"/>
      <c r="J224" s="6"/>
      <c r="K224" s="6"/>
      <c r="L224" s="6"/>
      <c r="M224" s="6"/>
      <c r="N224" s="6"/>
      <c r="O224" s="6"/>
      <c r="P224" s="6"/>
      <c r="Q224" s="6"/>
      <c r="R224" s="6"/>
      <c r="S224" s="6"/>
      <c r="T224" s="6"/>
      <c r="U224" s="6"/>
      <c r="V224" s="6"/>
      <c r="W224" s="6"/>
      <c r="X224" s="6"/>
      <c r="Y224" s="6"/>
      <c r="Z224" s="6"/>
    </row>
    <row r="225" customFormat="false" ht="22.5" hidden="false" customHeight="true" outlineLevel="0" collapsed="false">
      <c r="A225" s="91" t="n">
        <v>18</v>
      </c>
      <c r="B225" s="92" t="n">
        <v>0.66</v>
      </c>
      <c r="C225" s="92" t="n">
        <v>0.62</v>
      </c>
      <c r="D225" s="92" t="n">
        <v>0.62</v>
      </c>
      <c r="E225" s="92" t="n">
        <v>0.44</v>
      </c>
      <c r="F225" s="92" t="n">
        <v>0.27</v>
      </c>
      <c r="G225" s="6"/>
      <c r="H225" s="6"/>
      <c r="I225" s="6"/>
      <c r="J225" s="6"/>
      <c r="K225" s="6"/>
      <c r="L225" s="6"/>
      <c r="M225" s="6"/>
      <c r="N225" s="6"/>
      <c r="O225" s="6"/>
      <c r="P225" s="6"/>
      <c r="Q225" s="6"/>
      <c r="R225" s="6"/>
      <c r="S225" s="6"/>
      <c r="T225" s="6"/>
      <c r="U225" s="6"/>
      <c r="V225" s="6"/>
      <c r="W225" s="6"/>
      <c r="X225" s="6"/>
      <c r="Y225" s="6"/>
      <c r="Z225" s="6"/>
    </row>
    <row r="226" customFormat="false" ht="22.5" hidden="false" customHeight="true" outlineLevel="0" collapsed="false">
      <c r="A226" s="91" t="n">
        <v>19</v>
      </c>
      <c r="B226" s="92" t="n">
        <v>0.67</v>
      </c>
      <c r="C226" s="92" t="n">
        <v>0.65</v>
      </c>
      <c r="D226" s="92" t="n">
        <v>0.65</v>
      </c>
      <c r="E226" s="92" t="n">
        <v>0.46</v>
      </c>
      <c r="F226" s="92" t="n">
        <v>0.28</v>
      </c>
      <c r="G226" s="6"/>
      <c r="H226" s="6"/>
      <c r="I226" s="6"/>
      <c r="J226" s="6"/>
      <c r="K226" s="6"/>
      <c r="L226" s="6"/>
      <c r="M226" s="6"/>
      <c r="N226" s="6"/>
      <c r="O226" s="6"/>
      <c r="P226" s="6"/>
      <c r="Q226" s="6"/>
      <c r="R226" s="6"/>
      <c r="S226" s="6"/>
      <c r="T226" s="6"/>
      <c r="U226" s="6"/>
      <c r="V226" s="6"/>
      <c r="W226" s="6"/>
      <c r="X226" s="6"/>
      <c r="Y226" s="6"/>
      <c r="Z226" s="6"/>
    </row>
    <row r="227" customFormat="false" ht="22.5" hidden="false" customHeight="true" outlineLevel="0" collapsed="false">
      <c r="A227" s="91" t="n">
        <v>20</v>
      </c>
      <c r="B227" s="92" t="n">
        <v>0.68</v>
      </c>
      <c r="C227" s="92" t="n">
        <v>0.68</v>
      </c>
      <c r="D227" s="92" t="n">
        <v>0.68</v>
      </c>
      <c r="E227" s="92" t="n">
        <v>0.48</v>
      </c>
      <c r="F227" s="92" t="n">
        <v>0.29</v>
      </c>
      <c r="G227" s="6"/>
      <c r="H227" s="6"/>
      <c r="I227" s="6"/>
      <c r="J227" s="6"/>
      <c r="K227" s="6"/>
      <c r="L227" s="6"/>
      <c r="M227" s="6"/>
      <c r="N227" s="6"/>
      <c r="O227" s="6"/>
      <c r="P227" s="6"/>
      <c r="Q227" s="6"/>
      <c r="R227" s="6"/>
      <c r="S227" s="6"/>
      <c r="T227" s="6"/>
      <c r="U227" s="6"/>
      <c r="V227" s="6"/>
      <c r="W227" s="6"/>
      <c r="X227" s="6"/>
      <c r="Y227" s="6"/>
      <c r="Z227" s="6"/>
    </row>
    <row r="228" customFormat="false" ht="22.5" hidden="false" customHeight="true" outlineLevel="0" collapsed="false">
      <c r="A228" s="91" t="n">
        <v>21</v>
      </c>
      <c r="B228" s="92" t="n">
        <v>0.69</v>
      </c>
      <c r="C228" s="92" t="n">
        <v>0.71</v>
      </c>
      <c r="D228" s="92" t="n">
        <v>0.71</v>
      </c>
      <c r="E228" s="92" t="n">
        <v>0.5</v>
      </c>
      <c r="F228" s="92" t="n">
        <v>0.3</v>
      </c>
      <c r="G228" s="6"/>
      <c r="H228" s="6"/>
      <c r="I228" s="6"/>
      <c r="J228" s="6"/>
      <c r="K228" s="6"/>
      <c r="L228" s="6"/>
      <c r="M228" s="6"/>
      <c r="N228" s="6"/>
      <c r="O228" s="6"/>
      <c r="P228" s="6"/>
      <c r="Q228" s="6"/>
      <c r="R228" s="6"/>
      <c r="S228" s="6"/>
      <c r="T228" s="6"/>
      <c r="U228" s="6"/>
      <c r="V228" s="6"/>
      <c r="W228" s="6"/>
      <c r="X228" s="6"/>
      <c r="Y228" s="6"/>
      <c r="Z228" s="6"/>
    </row>
    <row r="229" customFormat="false" ht="22.5" hidden="false" customHeight="true" outlineLevel="0" collapsed="false">
      <c r="A229" s="91" t="n">
        <v>22</v>
      </c>
      <c r="B229" s="92" t="n">
        <v>0.7</v>
      </c>
      <c r="C229" s="92" t="n">
        <v>0.74</v>
      </c>
      <c r="D229" s="92" t="n">
        <v>0.74</v>
      </c>
      <c r="E229" s="92" t="n">
        <v>0.52</v>
      </c>
      <c r="F229" s="92" t="n">
        <v>0.31</v>
      </c>
      <c r="G229" s="6"/>
      <c r="H229" s="6"/>
      <c r="I229" s="6"/>
      <c r="J229" s="6"/>
      <c r="K229" s="6"/>
      <c r="L229" s="6"/>
      <c r="M229" s="6"/>
      <c r="N229" s="6"/>
      <c r="O229" s="6"/>
      <c r="P229" s="6"/>
      <c r="Q229" s="6"/>
      <c r="R229" s="6"/>
      <c r="S229" s="6"/>
      <c r="T229" s="6"/>
      <c r="U229" s="6"/>
      <c r="V229" s="6"/>
      <c r="W229" s="6"/>
      <c r="X229" s="6"/>
      <c r="Y229" s="6"/>
      <c r="Z229" s="6"/>
    </row>
    <row r="230" customFormat="false" ht="22.5" hidden="false" customHeight="true" outlineLevel="0" collapsed="false">
      <c r="A230" s="91" t="n">
        <v>23</v>
      </c>
      <c r="B230" s="92" t="n">
        <v>0.71</v>
      </c>
      <c r="C230" s="92" t="n">
        <v>0.77</v>
      </c>
      <c r="D230" s="92" t="n">
        <v>0.77</v>
      </c>
      <c r="E230" s="92" t="n">
        <v>0.54</v>
      </c>
      <c r="F230" s="92" t="n">
        <v>0.32</v>
      </c>
      <c r="G230" s="6"/>
      <c r="H230" s="6"/>
      <c r="I230" s="6"/>
      <c r="J230" s="6"/>
      <c r="K230" s="6"/>
      <c r="L230" s="6"/>
      <c r="M230" s="6"/>
      <c r="N230" s="6"/>
      <c r="O230" s="6"/>
      <c r="P230" s="6"/>
      <c r="Q230" s="6"/>
      <c r="R230" s="6"/>
      <c r="S230" s="6"/>
      <c r="T230" s="6"/>
      <c r="U230" s="6"/>
      <c r="V230" s="6"/>
      <c r="W230" s="6"/>
      <c r="X230" s="6"/>
      <c r="Y230" s="6"/>
      <c r="Z230" s="6"/>
    </row>
    <row r="231" customFormat="false" ht="22.5" hidden="false" customHeight="true" outlineLevel="0" collapsed="false">
      <c r="A231" s="91" t="n">
        <v>24</v>
      </c>
      <c r="B231" s="92" t="n">
        <v>0.72</v>
      </c>
      <c r="C231" s="92" t="n">
        <v>0.8</v>
      </c>
      <c r="D231" s="92" t="n">
        <v>0.8</v>
      </c>
      <c r="E231" s="92" t="n">
        <v>0.56</v>
      </c>
      <c r="F231" s="92" t="n">
        <v>0.33</v>
      </c>
      <c r="G231" s="6"/>
      <c r="H231" s="6"/>
      <c r="I231" s="6"/>
      <c r="J231" s="6"/>
      <c r="K231" s="6"/>
      <c r="L231" s="6"/>
      <c r="M231" s="6"/>
      <c r="N231" s="6"/>
      <c r="O231" s="6"/>
      <c r="P231" s="6"/>
      <c r="Q231" s="6"/>
      <c r="R231" s="6"/>
      <c r="S231" s="6"/>
      <c r="T231" s="6"/>
      <c r="U231" s="6"/>
      <c r="V231" s="6"/>
      <c r="W231" s="6"/>
      <c r="X231" s="6"/>
      <c r="Y231" s="6"/>
      <c r="Z231" s="6"/>
    </row>
    <row r="232" customFormat="false" ht="22.5" hidden="false" customHeight="true" outlineLevel="0" collapsed="false">
      <c r="A232" s="91" t="n">
        <v>25</v>
      </c>
      <c r="B232" s="92" t="n">
        <v>0.73</v>
      </c>
      <c r="C232" s="92" t="n">
        <v>0.83</v>
      </c>
      <c r="D232" s="92" t="n">
        <v>0.83</v>
      </c>
      <c r="E232" s="92" t="n">
        <v>0.58</v>
      </c>
      <c r="F232" s="92" t="n">
        <v>0.34</v>
      </c>
      <c r="G232" s="6"/>
      <c r="H232" s="6"/>
      <c r="I232" s="6"/>
      <c r="J232" s="6"/>
      <c r="K232" s="6"/>
      <c r="L232" s="6"/>
      <c r="M232" s="6"/>
      <c r="N232" s="6"/>
      <c r="O232" s="6"/>
      <c r="P232" s="6"/>
      <c r="Q232" s="6"/>
      <c r="R232" s="6"/>
      <c r="S232" s="6"/>
      <c r="T232" s="6"/>
      <c r="U232" s="6"/>
      <c r="V232" s="6"/>
      <c r="W232" s="6"/>
      <c r="X232" s="6"/>
      <c r="Y232" s="6"/>
      <c r="Z232" s="6"/>
    </row>
    <row r="233" customFormat="false" ht="22.5" hidden="false" customHeight="true" outlineLevel="0" collapsed="false">
      <c r="A233" s="91" t="n">
        <v>26</v>
      </c>
      <c r="B233" s="92" t="n">
        <v>0.74</v>
      </c>
      <c r="C233" s="92" t="n">
        <v>0.86</v>
      </c>
      <c r="D233" s="92" t="n">
        <v>0.86</v>
      </c>
      <c r="E233" s="92" t="n">
        <v>0.6</v>
      </c>
      <c r="F233" s="92" t="n">
        <v>0.35</v>
      </c>
      <c r="G233" s="6"/>
      <c r="H233" s="6"/>
      <c r="I233" s="6"/>
      <c r="J233" s="6"/>
      <c r="K233" s="6"/>
      <c r="L233" s="6"/>
      <c r="M233" s="6"/>
      <c r="N233" s="6"/>
      <c r="O233" s="6"/>
      <c r="P233" s="6"/>
      <c r="Q233" s="6"/>
      <c r="R233" s="6"/>
      <c r="S233" s="6"/>
      <c r="T233" s="6"/>
      <c r="U233" s="6"/>
      <c r="V233" s="6"/>
      <c r="W233" s="6"/>
      <c r="X233" s="6"/>
      <c r="Y233" s="6"/>
      <c r="Z233" s="6"/>
    </row>
    <row r="234" customFormat="false" ht="22.5" hidden="false" customHeight="true" outlineLevel="0" collapsed="false">
      <c r="A234" s="91" t="n">
        <v>27</v>
      </c>
      <c r="B234" s="92" t="n">
        <v>0.75</v>
      </c>
      <c r="C234" s="92" t="n">
        <v>0.89</v>
      </c>
      <c r="D234" s="92" t="n">
        <v>0.89</v>
      </c>
      <c r="E234" s="92" t="n">
        <v>0.62</v>
      </c>
      <c r="F234" s="92" t="n">
        <v>0.36</v>
      </c>
      <c r="G234" s="6"/>
      <c r="H234" s="6"/>
      <c r="I234" s="6"/>
      <c r="J234" s="6"/>
      <c r="K234" s="6"/>
      <c r="L234" s="6"/>
      <c r="M234" s="6"/>
      <c r="N234" s="6"/>
      <c r="O234" s="6"/>
      <c r="P234" s="6"/>
      <c r="Q234" s="6"/>
      <c r="R234" s="6"/>
      <c r="S234" s="6"/>
      <c r="T234" s="6"/>
      <c r="U234" s="6"/>
      <c r="V234" s="6"/>
      <c r="W234" s="6"/>
      <c r="X234" s="6"/>
      <c r="Y234" s="6"/>
      <c r="Z234" s="6"/>
    </row>
    <row r="235" customFormat="false" ht="22.5" hidden="false" customHeight="true" outlineLevel="0" collapsed="false">
      <c r="A235" s="91" t="n">
        <v>28</v>
      </c>
      <c r="B235" s="92" t="n">
        <v>0.76</v>
      </c>
      <c r="C235" s="92" t="n">
        <v>0.92</v>
      </c>
      <c r="D235" s="92" t="n">
        <v>0.92</v>
      </c>
      <c r="E235" s="92" t="n">
        <v>0.64</v>
      </c>
      <c r="F235" s="92" t="n">
        <v>0.37</v>
      </c>
      <c r="G235" s="6"/>
      <c r="H235" s="6"/>
      <c r="I235" s="6"/>
      <c r="J235" s="6"/>
      <c r="K235" s="6"/>
      <c r="L235" s="6"/>
      <c r="M235" s="6"/>
      <c r="N235" s="6"/>
      <c r="O235" s="6"/>
      <c r="P235" s="6"/>
      <c r="Q235" s="6"/>
      <c r="R235" s="6"/>
      <c r="S235" s="6"/>
      <c r="T235" s="6"/>
      <c r="U235" s="6"/>
      <c r="V235" s="6"/>
      <c r="W235" s="6"/>
      <c r="X235" s="6"/>
      <c r="Y235" s="6"/>
      <c r="Z235" s="6"/>
    </row>
    <row r="236" customFormat="false" ht="22.5" hidden="false" customHeight="true" outlineLevel="0" collapsed="false">
      <c r="A236" s="91" t="n">
        <v>29</v>
      </c>
      <c r="B236" s="92" t="n">
        <v>0.77</v>
      </c>
      <c r="C236" s="92" t="n">
        <v>0.95</v>
      </c>
      <c r="D236" s="92" t="n">
        <v>0.95</v>
      </c>
      <c r="E236" s="92" t="n">
        <v>0.66</v>
      </c>
      <c r="F236" s="92" t="n">
        <v>0.38</v>
      </c>
      <c r="G236" s="6"/>
      <c r="H236" s="6"/>
      <c r="I236" s="6"/>
      <c r="J236" s="6"/>
      <c r="K236" s="6"/>
      <c r="L236" s="6"/>
      <c r="M236" s="6"/>
      <c r="N236" s="6"/>
      <c r="O236" s="6"/>
      <c r="P236" s="6"/>
      <c r="Q236" s="6"/>
      <c r="R236" s="6"/>
      <c r="S236" s="6"/>
      <c r="T236" s="6"/>
      <c r="U236" s="6"/>
      <c r="V236" s="6"/>
      <c r="W236" s="6"/>
      <c r="X236" s="6"/>
      <c r="Y236" s="6"/>
      <c r="Z236" s="6"/>
    </row>
    <row r="237" customFormat="false" ht="22.5" hidden="false" customHeight="true" outlineLevel="0" collapsed="false">
      <c r="A237" s="91" t="n">
        <v>30</v>
      </c>
      <c r="B237" s="92" t="n">
        <v>0.78</v>
      </c>
      <c r="C237" s="92" t="n">
        <v>0.98</v>
      </c>
      <c r="D237" s="92" t="n">
        <v>0.98</v>
      </c>
      <c r="E237" s="92" t="n">
        <v>0.68</v>
      </c>
      <c r="F237" s="92" t="n">
        <v>0.39</v>
      </c>
      <c r="G237" s="6"/>
      <c r="H237" s="6"/>
      <c r="I237" s="6"/>
      <c r="J237" s="6"/>
      <c r="K237" s="6"/>
      <c r="L237" s="6"/>
      <c r="M237" s="6"/>
      <c r="N237" s="6"/>
      <c r="O237" s="6"/>
      <c r="P237" s="6"/>
      <c r="Q237" s="6"/>
      <c r="R237" s="6"/>
      <c r="S237" s="6"/>
      <c r="T237" s="6"/>
      <c r="U237" s="6"/>
      <c r="V237" s="6"/>
      <c r="W237" s="6"/>
      <c r="X237" s="6"/>
      <c r="Y237" s="6"/>
      <c r="Z237" s="6"/>
    </row>
    <row r="238" customFormat="false" ht="22.5" hidden="false" customHeight="true" outlineLevel="0" collapsed="false">
      <c r="A238" s="91" t="n">
        <v>31</v>
      </c>
      <c r="B238" s="92" t="n">
        <v>0.79</v>
      </c>
      <c r="C238" s="92" t="n">
        <v>1.01</v>
      </c>
      <c r="D238" s="92" t="n">
        <v>1.01</v>
      </c>
      <c r="E238" s="92" t="n">
        <v>0.7</v>
      </c>
      <c r="F238" s="92" t="n">
        <v>0.4</v>
      </c>
      <c r="G238" s="6"/>
      <c r="H238" s="6"/>
      <c r="I238" s="6"/>
      <c r="J238" s="6"/>
      <c r="K238" s="6"/>
      <c r="L238" s="6"/>
      <c r="M238" s="6"/>
      <c r="N238" s="6"/>
      <c r="O238" s="6"/>
      <c r="P238" s="6"/>
      <c r="Q238" s="6"/>
      <c r="R238" s="6"/>
      <c r="S238" s="6"/>
      <c r="T238" s="6"/>
      <c r="U238" s="6"/>
      <c r="V238" s="6"/>
      <c r="W238" s="6"/>
      <c r="X238" s="6"/>
      <c r="Y238" s="6"/>
      <c r="Z238" s="6"/>
    </row>
    <row r="239" customFormat="false" ht="22.5" hidden="false" customHeight="true" outlineLevel="0" collapsed="false">
      <c r="A239" s="91" t="n">
        <v>32</v>
      </c>
      <c r="B239" s="92" t="n">
        <v>0.8</v>
      </c>
      <c r="C239" s="92" t="n">
        <v>1.04</v>
      </c>
      <c r="D239" s="92" t="n">
        <v>1.04</v>
      </c>
      <c r="E239" s="92" t="n">
        <v>0.72</v>
      </c>
      <c r="F239" s="92" t="n">
        <v>0.41</v>
      </c>
      <c r="G239" s="6"/>
      <c r="H239" s="6"/>
      <c r="I239" s="6"/>
      <c r="J239" s="6"/>
      <c r="K239" s="6"/>
      <c r="L239" s="6"/>
      <c r="M239" s="6"/>
      <c r="N239" s="6"/>
      <c r="O239" s="6"/>
      <c r="P239" s="6"/>
      <c r="Q239" s="6"/>
      <c r="R239" s="6"/>
      <c r="S239" s="6"/>
      <c r="T239" s="6"/>
      <c r="U239" s="6"/>
      <c r="V239" s="6"/>
      <c r="W239" s="6"/>
      <c r="X239" s="6"/>
      <c r="Y239" s="6"/>
      <c r="Z239" s="6"/>
    </row>
    <row r="240" customFormat="false" ht="22.5" hidden="false" customHeight="true" outlineLevel="0" collapsed="false">
      <c r="A240" s="91" t="n">
        <v>33</v>
      </c>
      <c r="B240" s="92" t="n">
        <v>0.81</v>
      </c>
      <c r="C240" s="92" t="n">
        <v>1.07</v>
      </c>
      <c r="D240" s="92" t="n">
        <v>1.07</v>
      </c>
      <c r="E240" s="92" t="n">
        <v>0.74</v>
      </c>
      <c r="F240" s="92" t="n">
        <v>0.42</v>
      </c>
      <c r="G240" s="6"/>
      <c r="H240" s="6"/>
      <c r="I240" s="6"/>
      <c r="J240" s="6"/>
      <c r="K240" s="6"/>
      <c r="L240" s="6"/>
      <c r="M240" s="6"/>
      <c r="N240" s="6"/>
      <c r="O240" s="6"/>
      <c r="P240" s="6"/>
      <c r="Q240" s="6"/>
      <c r="R240" s="6"/>
      <c r="S240" s="6"/>
      <c r="T240" s="6"/>
      <c r="U240" s="6"/>
      <c r="V240" s="6"/>
      <c r="W240" s="6"/>
      <c r="X240" s="6"/>
      <c r="Y240" s="6"/>
      <c r="Z240" s="6"/>
    </row>
    <row r="241" customFormat="false" ht="22.5" hidden="false" customHeight="true" outlineLevel="0" collapsed="false">
      <c r="A241" s="91" t="n">
        <v>34</v>
      </c>
      <c r="B241" s="92" t="n">
        <v>0.82</v>
      </c>
      <c r="C241" s="92" t="n">
        <v>1.1</v>
      </c>
      <c r="D241" s="92" t="n">
        <v>1.1</v>
      </c>
      <c r="E241" s="92" t="n">
        <v>0.76</v>
      </c>
      <c r="F241" s="92" t="n">
        <v>0.43</v>
      </c>
      <c r="G241" s="6"/>
      <c r="H241" s="6"/>
      <c r="I241" s="6"/>
      <c r="J241" s="6"/>
      <c r="K241" s="6"/>
      <c r="L241" s="6"/>
      <c r="M241" s="6"/>
      <c r="N241" s="6"/>
      <c r="O241" s="6"/>
      <c r="P241" s="6"/>
      <c r="Q241" s="6"/>
      <c r="R241" s="6"/>
      <c r="S241" s="6"/>
      <c r="T241" s="6"/>
      <c r="U241" s="6"/>
      <c r="V241" s="6"/>
      <c r="W241" s="6"/>
      <c r="X241" s="6"/>
      <c r="Y241" s="6"/>
      <c r="Z241" s="6"/>
    </row>
    <row r="242" customFormat="false" ht="22.5" hidden="false" customHeight="true" outlineLevel="0" collapsed="false">
      <c r="A242" s="91" t="n">
        <v>35</v>
      </c>
      <c r="B242" s="92" t="n">
        <v>0.83</v>
      </c>
      <c r="C242" s="92" t="n">
        <v>1.13</v>
      </c>
      <c r="D242" s="92" t="n">
        <v>1.13</v>
      </c>
      <c r="E242" s="92" t="n">
        <v>0.78</v>
      </c>
      <c r="F242" s="92" t="n">
        <v>0.44</v>
      </c>
      <c r="G242" s="6"/>
      <c r="H242" s="6"/>
      <c r="I242" s="6"/>
      <c r="J242" s="6"/>
      <c r="K242" s="6"/>
      <c r="L242" s="6"/>
      <c r="M242" s="6"/>
      <c r="N242" s="6"/>
      <c r="O242" s="6"/>
      <c r="P242" s="6"/>
      <c r="Q242" s="6"/>
      <c r="R242" s="6"/>
      <c r="S242" s="6"/>
      <c r="T242" s="6"/>
      <c r="U242" s="6"/>
      <c r="V242" s="6"/>
      <c r="W242" s="6"/>
      <c r="X242" s="6"/>
      <c r="Y242" s="6"/>
      <c r="Z242" s="6"/>
    </row>
    <row r="243" customFormat="false" ht="22.5" hidden="false" customHeight="true" outlineLevel="0" collapsed="false">
      <c r="A243" s="91" t="n">
        <v>36</v>
      </c>
      <c r="B243" s="92" t="n">
        <v>0.84</v>
      </c>
      <c r="C243" s="92" t="n">
        <v>1.16</v>
      </c>
      <c r="D243" s="92" t="n">
        <v>1.16</v>
      </c>
      <c r="E243" s="92" t="n">
        <v>0.8</v>
      </c>
      <c r="F243" s="92" t="n">
        <v>0.45</v>
      </c>
      <c r="G243" s="6"/>
      <c r="H243" s="6"/>
      <c r="I243" s="6"/>
      <c r="J243" s="6"/>
      <c r="K243" s="6"/>
      <c r="L243" s="6"/>
      <c r="M243" s="6"/>
      <c r="N243" s="6"/>
      <c r="O243" s="6"/>
      <c r="P243" s="6"/>
      <c r="Q243" s="6"/>
      <c r="R243" s="6"/>
      <c r="S243" s="6"/>
      <c r="T243" s="6"/>
      <c r="U243" s="6"/>
      <c r="V243" s="6"/>
      <c r="W243" s="6"/>
      <c r="X243" s="6"/>
      <c r="Y243" s="6"/>
      <c r="Z243" s="6"/>
    </row>
    <row r="244" customFormat="false" ht="22.5" hidden="false" customHeight="true" outlineLevel="0" collapsed="false">
      <c r="A244" s="91" t="n">
        <v>37</v>
      </c>
      <c r="B244" s="92" t="n">
        <v>0.85</v>
      </c>
      <c r="C244" s="92" t="n">
        <v>1.19</v>
      </c>
      <c r="D244" s="92" t="n">
        <v>1.19</v>
      </c>
      <c r="E244" s="92" t="n">
        <v>0.82</v>
      </c>
      <c r="F244" s="92" t="n">
        <v>0.46</v>
      </c>
      <c r="G244" s="6"/>
      <c r="H244" s="6"/>
      <c r="I244" s="6"/>
      <c r="J244" s="6"/>
      <c r="K244" s="6"/>
      <c r="L244" s="6"/>
      <c r="M244" s="6"/>
      <c r="N244" s="6"/>
      <c r="O244" s="6"/>
      <c r="P244" s="6"/>
      <c r="Q244" s="6"/>
      <c r="R244" s="6"/>
      <c r="S244" s="6"/>
      <c r="T244" s="6"/>
      <c r="U244" s="6"/>
      <c r="V244" s="6"/>
      <c r="W244" s="6"/>
      <c r="X244" s="6"/>
      <c r="Y244" s="6"/>
      <c r="Z244" s="6"/>
    </row>
    <row r="245" customFormat="false" ht="22.5" hidden="false" customHeight="true" outlineLevel="0" collapsed="false">
      <c r="A245" s="91" t="n">
        <v>38</v>
      </c>
      <c r="B245" s="92" t="n">
        <v>0.86</v>
      </c>
      <c r="C245" s="92" t="n">
        <v>1.22</v>
      </c>
      <c r="D245" s="92" t="n">
        <v>1.22</v>
      </c>
      <c r="E245" s="92" t="n">
        <v>0.84</v>
      </c>
      <c r="F245" s="92" t="n">
        <v>0.47</v>
      </c>
      <c r="G245" s="6"/>
      <c r="H245" s="6"/>
      <c r="I245" s="6"/>
      <c r="J245" s="6"/>
      <c r="K245" s="6"/>
      <c r="L245" s="6"/>
      <c r="M245" s="6"/>
      <c r="N245" s="6"/>
      <c r="O245" s="6"/>
      <c r="P245" s="6"/>
      <c r="Q245" s="6"/>
      <c r="R245" s="6"/>
      <c r="S245" s="6"/>
      <c r="T245" s="6"/>
      <c r="U245" s="6"/>
      <c r="V245" s="6"/>
      <c r="W245" s="6"/>
      <c r="X245" s="6"/>
      <c r="Y245" s="6"/>
      <c r="Z245" s="6"/>
    </row>
    <row r="246" customFormat="false" ht="22.5" hidden="false" customHeight="true" outlineLevel="0" collapsed="false">
      <c r="A246" s="91" t="n">
        <v>39</v>
      </c>
      <c r="B246" s="92" t="n">
        <v>0.87</v>
      </c>
      <c r="C246" s="92" t="n">
        <v>1.25</v>
      </c>
      <c r="D246" s="92" t="n">
        <v>1.25</v>
      </c>
      <c r="E246" s="92" t="n">
        <v>0.86</v>
      </c>
      <c r="F246" s="92" t="n">
        <v>0.48</v>
      </c>
      <c r="G246" s="6"/>
      <c r="H246" s="6"/>
      <c r="I246" s="6"/>
      <c r="J246" s="6"/>
      <c r="K246" s="6"/>
      <c r="L246" s="6"/>
      <c r="M246" s="6"/>
      <c r="N246" s="6"/>
      <c r="O246" s="6"/>
      <c r="P246" s="6"/>
      <c r="Q246" s="6"/>
      <c r="R246" s="6"/>
      <c r="S246" s="6"/>
      <c r="T246" s="6"/>
      <c r="U246" s="6"/>
      <c r="V246" s="6"/>
      <c r="W246" s="6"/>
      <c r="X246" s="6"/>
      <c r="Y246" s="6"/>
      <c r="Z246" s="6"/>
    </row>
    <row r="247" customFormat="false" ht="22.5" hidden="false" customHeight="true" outlineLevel="0" collapsed="false">
      <c r="A247" s="91" t="n">
        <v>40</v>
      </c>
      <c r="B247" s="92" t="n">
        <v>0.88</v>
      </c>
      <c r="C247" s="92" t="n">
        <v>1.28</v>
      </c>
      <c r="D247" s="92" t="n">
        <v>1.28</v>
      </c>
      <c r="E247" s="92" t="n">
        <v>0.88</v>
      </c>
      <c r="F247" s="92" t="n">
        <v>0.49</v>
      </c>
      <c r="G247" s="6"/>
      <c r="H247" s="6"/>
      <c r="I247" s="6"/>
      <c r="J247" s="6"/>
      <c r="K247" s="6"/>
      <c r="L247" s="6"/>
      <c r="M247" s="6"/>
      <c r="N247" s="6"/>
      <c r="O247" s="6"/>
      <c r="P247" s="6"/>
      <c r="Q247" s="6"/>
      <c r="R247" s="6"/>
      <c r="S247" s="6"/>
      <c r="T247" s="6"/>
      <c r="U247" s="6"/>
      <c r="V247" s="6"/>
      <c r="W247" s="6"/>
      <c r="X247" s="6"/>
      <c r="Y247" s="6"/>
      <c r="Z247" s="6"/>
    </row>
    <row r="248" customFormat="false" ht="22.5" hidden="false" customHeight="true" outlineLevel="0" collapsed="false">
      <c r="A248" s="91" t="n">
        <v>41</v>
      </c>
      <c r="B248" s="92" t="n">
        <v>0.89</v>
      </c>
      <c r="C248" s="92" t="n">
        <v>1.31</v>
      </c>
      <c r="D248" s="92" t="n">
        <v>1.31</v>
      </c>
      <c r="E248" s="92" t="n">
        <v>0.9</v>
      </c>
      <c r="F248" s="92" t="n">
        <v>0.5</v>
      </c>
      <c r="G248" s="6"/>
      <c r="H248" s="6"/>
      <c r="I248" s="6"/>
      <c r="J248" s="6"/>
      <c r="K248" s="6"/>
      <c r="L248" s="6"/>
      <c r="M248" s="6"/>
      <c r="N248" s="6"/>
      <c r="O248" s="6"/>
      <c r="P248" s="6"/>
      <c r="Q248" s="6"/>
      <c r="R248" s="6"/>
      <c r="S248" s="6"/>
      <c r="T248" s="6"/>
      <c r="U248" s="6"/>
      <c r="V248" s="6"/>
      <c r="W248" s="6"/>
      <c r="X248" s="6"/>
      <c r="Y248" s="6"/>
      <c r="Z248" s="6"/>
    </row>
    <row r="249" customFormat="false" ht="22.5" hidden="false" customHeight="true" outlineLevel="0" collapsed="false">
      <c r="A249" s="91" t="n">
        <v>42</v>
      </c>
      <c r="B249" s="92" t="n">
        <v>0.9</v>
      </c>
      <c r="C249" s="92" t="n">
        <v>1.34</v>
      </c>
      <c r="D249" s="92" t="n">
        <v>1.34</v>
      </c>
      <c r="E249" s="92" t="n">
        <v>0.92</v>
      </c>
      <c r="F249" s="92" t="n">
        <v>0.51</v>
      </c>
      <c r="G249" s="6"/>
      <c r="H249" s="6"/>
      <c r="I249" s="6"/>
      <c r="J249" s="6"/>
      <c r="K249" s="6"/>
      <c r="L249" s="6"/>
      <c r="M249" s="6"/>
      <c r="N249" s="6"/>
      <c r="O249" s="6"/>
      <c r="P249" s="6"/>
      <c r="Q249" s="6"/>
      <c r="R249" s="6"/>
      <c r="S249" s="6"/>
      <c r="T249" s="6"/>
      <c r="U249" s="6"/>
      <c r="V249" s="6"/>
      <c r="W249" s="6"/>
      <c r="X249" s="6"/>
      <c r="Y249" s="6"/>
      <c r="Z249" s="6"/>
    </row>
    <row r="250" customFormat="false" ht="22.5" hidden="false" customHeight="true" outlineLevel="0" collapsed="false">
      <c r="A250" s="91" t="n">
        <v>43</v>
      </c>
      <c r="B250" s="92" t="n">
        <v>0.91</v>
      </c>
      <c r="C250" s="92" t="n">
        <v>1.37</v>
      </c>
      <c r="D250" s="92" t="n">
        <v>1.37</v>
      </c>
      <c r="E250" s="92" t="n">
        <v>0.94</v>
      </c>
      <c r="F250" s="92" t="n">
        <v>0.52</v>
      </c>
      <c r="G250" s="6"/>
      <c r="H250" s="6"/>
      <c r="I250" s="6"/>
      <c r="J250" s="6"/>
      <c r="K250" s="6"/>
      <c r="L250" s="6"/>
      <c r="M250" s="6"/>
      <c r="N250" s="6"/>
      <c r="O250" s="6"/>
      <c r="P250" s="6"/>
      <c r="Q250" s="6"/>
      <c r="R250" s="6"/>
      <c r="S250" s="6"/>
      <c r="T250" s="6"/>
      <c r="U250" s="6"/>
      <c r="V250" s="6"/>
      <c r="W250" s="6"/>
      <c r="X250" s="6"/>
      <c r="Y250" s="6"/>
      <c r="Z250" s="6"/>
    </row>
    <row r="251" customFormat="false" ht="22.5" hidden="false" customHeight="true" outlineLevel="0" collapsed="false">
      <c r="A251" s="91" t="n">
        <v>44</v>
      </c>
      <c r="B251" s="92" t="n">
        <v>0.92</v>
      </c>
      <c r="C251" s="92" t="n">
        <v>1.4</v>
      </c>
      <c r="D251" s="92" t="n">
        <v>1.4</v>
      </c>
      <c r="E251" s="92" t="n">
        <v>0.96</v>
      </c>
      <c r="F251" s="92" t="n">
        <v>0.53</v>
      </c>
      <c r="G251" s="6"/>
      <c r="H251" s="6"/>
      <c r="I251" s="6"/>
      <c r="J251" s="6"/>
      <c r="K251" s="6"/>
      <c r="L251" s="6"/>
      <c r="M251" s="6"/>
      <c r="N251" s="6"/>
      <c r="O251" s="6"/>
      <c r="P251" s="6"/>
      <c r="Q251" s="6"/>
      <c r="R251" s="6"/>
      <c r="S251" s="6"/>
      <c r="T251" s="6"/>
      <c r="U251" s="6"/>
      <c r="V251" s="6"/>
      <c r="W251" s="6"/>
      <c r="X251" s="6"/>
      <c r="Y251" s="6"/>
      <c r="Z251" s="6"/>
    </row>
    <row r="252" customFormat="false" ht="22.5" hidden="false" customHeight="true" outlineLevel="0" collapsed="false">
      <c r="A252" s="91" t="n">
        <v>45</v>
      </c>
      <c r="B252" s="92" t="n">
        <v>0.93</v>
      </c>
      <c r="C252" s="92" t="n">
        <v>1.43</v>
      </c>
      <c r="D252" s="92" t="n">
        <v>1.43</v>
      </c>
      <c r="E252" s="92" t="n">
        <v>0.98</v>
      </c>
      <c r="F252" s="92" t="n">
        <v>0.54</v>
      </c>
      <c r="G252" s="6"/>
      <c r="H252" s="6"/>
      <c r="I252" s="6"/>
      <c r="J252" s="6"/>
      <c r="K252" s="6"/>
      <c r="L252" s="6"/>
      <c r="M252" s="6"/>
      <c r="N252" s="6"/>
      <c r="O252" s="6"/>
      <c r="P252" s="6"/>
      <c r="Q252" s="6"/>
      <c r="R252" s="6"/>
      <c r="S252" s="6"/>
      <c r="T252" s="6"/>
      <c r="U252" s="6"/>
      <c r="V252" s="6"/>
      <c r="W252" s="6"/>
      <c r="X252" s="6"/>
      <c r="Y252" s="6"/>
      <c r="Z252" s="6"/>
    </row>
    <row r="253" customFormat="false" ht="22.5" hidden="false" customHeight="true" outlineLevel="0" collapsed="false">
      <c r="A253" s="91" t="n">
        <v>46</v>
      </c>
      <c r="B253" s="92" t="n">
        <v>0.94</v>
      </c>
      <c r="C253" s="92" t="n">
        <v>1.46</v>
      </c>
      <c r="D253" s="92" t="n">
        <v>1.46</v>
      </c>
      <c r="E253" s="92" t="n">
        <v>1</v>
      </c>
      <c r="F253" s="92" t="n">
        <v>0.55</v>
      </c>
      <c r="G253" s="6"/>
      <c r="H253" s="6"/>
      <c r="I253" s="6"/>
      <c r="J253" s="6"/>
      <c r="K253" s="6"/>
      <c r="L253" s="6"/>
      <c r="M253" s="6"/>
      <c r="N253" s="6"/>
      <c r="O253" s="6"/>
      <c r="P253" s="6"/>
      <c r="Q253" s="6"/>
      <c r="R253" s="6"/>
      <c r="S253" s="6"/>
      <c r="T253" s="6"/>
      <c r="U253" s="6"/>
      <c r="V253" s="6"/>
      <c r="W253" s="6"/>
      <c r="X253" s="6"/>
      <c r="Y253" s="6"/>
      <c r="Z253" s="6"/>
    </row>
    <row r="254" customFormat="false" ht="22.5" hidden="false" customHeight="true" outlineLevel="0" collapsed="false">
      <c r="A254" s="91" t="n">
        <v>47</v>
      </c>
      <c r="B254" s="92" t="n">
        <v>0.95</v>
      </c>
      <c r="C254" s="92" t="n">
        <v>1.49</v>
      </c>
      <c r="D254" s="92" t="n">
        <v>1.49</v>
      </c>
      <c r="E254" s="92" t="n">
        <v>1.02</v>
      </c>
      <c r="F254" s="92" t="n">
        <v>0.56</v>
      </c>
      <c r="G254" s="6"/>
      <c r="H254" s="6"/>
      <c r="I254" s="6"/>
      <c r="J254" s="6"/>
      <c r="K254" s="6"/>
      <c r="L254" s="6"/>
      <c r="M254" s="6"/>
      <c r="N254" s="6"/>
      <c r="O254" s="6"/>
      <c r="P254" s="6"/>
      <c r="Q254" s="6"/>
      <c r="R254" s="6"/>
      <c r="S254" s="6"/>
      <c r="T254" s="6"/>
      <c r="U254" s="6"/>
      <c r="V254" s="6"/>
      <c r="W254" s="6"/>
      <c r="X254" s="6"/>
      <c r="Y254" s="6"/>
      <c r="Z254" s="6"/>
    </row>
    <row r="255" customFormat="false" ht="22.5" hidden="false" customHeight="true" outlineLevel="0" collapsed="false">
      <c r="A255" s="91" t="n">
        <v>48</v>
      </c>
      <c r="B255" s="92" t="n">
        <v>0.96</v>
      </c>
      <c r="C255" s="92" t="n">
        <v>1.52</v>
      </c>
      <c r="D255" s="92" t="n">
        <v>1.52</v>
      </c>
      <c r="E255" s="92" t="n">
        <v>1.04</v>
      </c>
      <c r="F255" s="92" t="n">
        <v>0.57</v>
      </c>
      <c r="G255" s="6"/>
      <c r="H255" s="6"/>
      <c r="I255" s="6"/>
      <c r="J255" s="6"/>
      <c r="K255" s="6"/>
      <c r="L255" s="6"/>
      <c r="M255" s="6"/>
      <c r="N255" s="6"/>
      <c r="O255" s="6"/>
      <c r="P255" s="6"/>
      <c r="Q255" s="6"/>
      <c r="R255" s="6"/>
      <c r="S255" s="6"/>
      <c r="T255" s="6"/>
      <c r="U255" s="6"/>
      <c r="V255" s="6"/>
      <c r="W255" s="6"/>
      <c r="X255" s="6"/>
      <c r="Y255" s="6"/>
      <c r="Z255" s="6"/>
    </row>
    <row r="256" customFormat="false" ht="22.5" hidden="false" customHeight="true" outlineLevel="0" collapsed="false">
      <c r="A256" s="91" t="n">
        <v>49</v>
      </c>
      <c r="B256" s="92" t="n">
        <v>0.97</v>
      </c>
      <c r="C256" s="92" t="n">
        <v>1.55</v>
      </c>
      <c r="D256" s="92" t="n">
        <v>1.55</v>
      </c>
      <c r="E256" s="92" t="n">
        <v>1.06</v>
      </c>
      <c r="F256" s="92" t="n">
        <v>0.58</v>
      </c>
      <c r="G256" s="6"/>
      <c r="H256" s="6"/>
      <c r="I256" s="6"/>
      <c r="J256" s="6"/>
      <c r="K256" s="6"/>
      <c r="L256" s="6"/>
      <c r="M256" s="6"/>
      <c r="N256" s="6"/>
      <c r="O256" s="6"/>
      <c r="P256" s="6"/>
      <c r="Q256" s="6"/>
      <c r="R256" s="6"/>
      <c r="S256" s="6"/>
      <c r="T256" s="6"/>
      <c r="U256" s="6"/>
      <c r="V256" s="6"/>
      <c r="W256" s="6"/>
      <c r="X256" s="6"/>
      <c r="Y256" s="6"/>
      <c r="Z256" s="6"/>
    </row>
    <row r="257" customFormat="false" ht="22.5" hidden="false" customHeight="true" outlineLevel="0" collapsed="false">
      <c r="A257" s="91" t="n">
        <v>50</v>
      </c>
      <c r="B257" s="92" t="n">
        <v>0.98</v>
      </c>
      <c r="C257" s="92" t="n">
        <v>1.58</v>
      </c>
      <c r="D257" s="92" t="n">
        <v>1.58</v>
      </c>
      <c r="E257" s="92" t="n">
        <v>1.08</v>
      </c>
      <c r="F257" s="92" t="n">
        <v>0.59</v>
      </c>
      <c r="G257" s="6"/>
      <c r="H257" s="6"/>
      <c r="I257" s="6"/>
      <c r="J257" s="6"/>
      <c r="K257" s="6"/>
      <c r="L257" s="6"/>
      <c r="M257" s="6"/>
      <c r="N257" s="6"/>
      <c r="O257" s="6"/>
      <c r="P257" s="6"/>
      <c r="Q257" s="6"/>
      <c r="R257" s="6"/>
      <c r="S257" s="6"/>
      <c r="T257" s="6"/>
      <c r="U257" s="6"/>
      <c r="V257" s="6"/>
      <c r="W257" s="6"/>
      <c r="X257" s="6"/>
      <c r="Y257" s="6"/>
      <c r="Z257" s="6"/>
    </row>
    <row r="258" customFormat="false" ht="22.5" hidden="false" customHeight="true" outlineLevel="0" collapsed="false">
      <c r="A258" s="91" t="n">
        <v>51</v>
      </c>
      <c r="B258" s="92" t="n">
        <v>0.99</v>
      </c>
      <c r="C258" s="92" t="n">
        <v>1.61</v>
      </c>
      <c r="D258" s="92" t="n">
        <v>1.61</v>
      </c>
      <c r="E258" s="92" t="n">
        <v>1.1</v>
      </c>
      <c r="F258" s="92" t="n">
        <v>0.6</v>
      </c>
      <c r="G258" s="6"/>
      <c r="H258" s="6"/>
      <c r="I258" s="6"/>
      <c r="J258" s="6"/>
      <c r="K258" s="6"/>
      <c r="L258" s="6"/>
      <c r="M258" s="6"/>
      <c r="N258" s="6"/>
      <c r="O258" s="6"/>
      <c r="P258" s="6"/>
      <c r="Q258" s="6"/>
      <c r="R258" s="6"/>
      <c r="S258" s="6"/>
      <c r="T258" s="6"/>
      <c r="U258" s="6"/>
      <c r="V258" s="6"/>
      <c r="W258" s="6"/>
      <c r="X258" s="6"/>
      <c r="Y258" s="6"/>
      <c r="Z258" s="6"/>
    </row>
    <row r="259" customFormat="false" ht="22.5" hidden="false" customHeight="true" outlineLevel="0" collapsed="false">
      <c r="A259" s="91" t="n">
        <v>52</v>
      </c>
      <c r="B259" s="92" t="n">
        <v>1</v>
      </c>
      <c r="C259" s="92" t="n">
        <v>1.65</v>
      </c>
      <c r="D259" s="92" t="n">
        <v>1.65</v>
      </c>
      <c r="E259" s="92" t="n">
        <v>1.12</v>
      </c>
      <c r="F259" s="92" t="n">
        <v>0.61</v>
      </c>
      <c r="G259" s="6"/>
      <c r="H259" s="6"/>
      <c r="I259" s="6"/>
      <c r="J259" s="6"/>
      <c r="K259" s="6"/>
      <c r="L259" s="6"/>
      <c r="M259" s="6"/>
      <c r="N259" s="6"/>
      <c r="O259" s="6"/>
      <c r="P259" s="6"/>
      <c r="Q259" s="6"/>
      <c r="R259" s="6"/>
      <c r="S259" s="6"/>
      <c r="T259" s="6"/>
      <c r="U259" s="6"/>
      <c r="V259" s="6"/>
      <c r="W259" s="6"/>
      <c r="X259" s="6"/>
      <c r="Y259" s="6"/>
      <c r="Z259" s="6"/>
    </row>
    <row r="260" customFormat="false" ht="22.5" hidden="false" customHeight="true" outlineLevel="0" collapsed="false">
      <c r="A260" s="91" t="n">
        <v>53</v>
      </c>
      <c r="B260" s="92" t="n">
        <v>1.01</v>
      </c>
      <c r="C260" s="92" t="n">
        <v>1.68</v>
      </c>
      <c r="D260" s="92" t="n">
        <v>1.68</v>
      </c>
      <c r="E260" s="92" t="n">
        <v>1.14</v>
      </c>
      <c r="F260" s="92" t="n">
        <v>0.62</v>
      </c>
      <c r="G260" s="6"/>
      <c r="H260" s="6"/>
      <c r="I260" s="6"/>
      <c r="J260" s="6"/>
      <c r="K260" s="6"/>
      <c r="L260" s="6"/>
      <c r="M260" s="6"/>
      <c r="N260" s="6"/>
      <c r="O260" s="6"/>
      <c r="P260" s="6"/>
      <c r="Q260" s="6"/>
      <c r="R260" s="6"/>
      <c r="S260" s="6"/>
      <c r="T260" s="6"/>
      <c r="U260" s="6"/>
      <c r="V260" s="6"/>
      <c r="W260" s="6"/>
      <c r="X260" s="6"/>
      <c r="Y260" s="6"/>
      <c r="Z260" s="6"/>
    </row>
    <row r="261" customFormat="false" ht="22.5" hidden="false" customHeight="true" outlineLevel="0" collapsed="false">
      <c r="A261" s="91" t="n">
        <v>54</v>
      </c>
      <c r="B261" s="92" t="n">
        <v>1.02</v>
      </c>
      <c r="C261" s="92" t="n">
        <v>1.71</v>
      </c>
      <c r="D261" s="92" t="n">
        <v>1.71</v>
      </c>
      <c r="E261" s="92" t="n">
        <v>1.16</v>
      </c>
      <c r="F261" s="92" t="n">
        <v>0.63</v>
      </c>
      <c r="G261" s="6"/>
      <c r="H261" s="6"/>
      <c r="I261" s="6"/>
      <c r="J261" s="6"/>
      <c r="K261" s="6"/>
      <c r="L261" s="6"/>
      <c r="M261" s="6"/>
      <c r="N261" s="6"/>
      <c r="O261" s="6"/>
      <c r="P261" s="6"/>
      <c r="Q261" s="6"/>
      <c r="R261" s="6"/>
      <c r="S261" s="6"/>
      <c r="T261" s="6"/>
      <c r="U261" s="6"/>
      <c r="V261" s="6"/>
      <c r="W261" s="6"/>
      <c r="X261" s="6"/>
      <c r="Y261" s="6"/>
      <c r="Z261" s="6"/>
    </row>
    <row r="262" customFormat="false" ht="22.5" hidden="false" customHeight="true" outlineLevel="0" collapsed="false">
      <c r="A262" s="91" t="n">
        <v>55</v>
      </c>
      <c r="B262" s="92" t="n">
        <v>1.03</v>
      </c>
      <c r="C262" s="92" t="n">
        <v>1.74</v>
      </c>
      <c r="D262" s="92" t="n">
        <v>1.74</v>
      </c>
      <c r="E262" s="92" t="n">
        <v>1.18</v>
      </c>
      <c r="F262" s="92" t="n">
        <v>0.64</v>
      </c>
      <c r="G262" s="6"/>
      <c r="H262" s="6"/>
      <c r="I262" s="6"/>
      <c r="J262" s="6"/>
      <c r="K262" s="6"/>
      <c r="L262" s="6"/>
      <c r="M262" s="6"/>
      <c r="N262" s="6"/>
      <c r="O262" s="6"/>
      <c r="P262" s="6"/>
      <c r="Q262" s="6"/>
      <c r="R262" s="6"/>
      <c r="S262" s="6"/>
      <c r="T262" s="6"/>
      <c r="U262" s="6"/>
      <c r="V262" s="6"/>
      <c r="W262" s="6"/>
      <c r="X262" s="6"/>
      <c r="Y262" s="6"/>
      <c r="Z262" s="6"/>
    </row>
    <row r="263" customFormat="false" ht="22.5" hidden="false" customHeight="true" outlineLevel="0" collapsed="false">
      <c r="A263" s="91" t="n">
        <v>56</v>
      </c>
      <c r="B263" s="92" t="n">
        <v>1.04</v>
      </c>
      <c r="C263" s="92" t="n">
        <v>1.77</v>
      </c>
      <c r="D263" s="92" t="n">
        <v>1.77</v>
      </c>
      <c r="E263" s="92" t="n">
        <v>1.2</v>
      </c>
      <c r="F263" s="92" t="n">
        <v>0.65</v>
      </c>
      <c r="G263" s="6"/>
      <c r="H263" s="6"/>
      <c r="I263" s="6"/>
      <c r="J263" s="6"/>
      <c r="K263" s="6"/>
      <c r="L263" s="6"/>
      <c r="M263" s="6"/>
      <c r="N263" s="6"/>
      <c r="O263" s="6"/>
      <c r="P263" s="6"/>
      <c r="Q263" s="6"/>
      <c r="R263" s="6"/>
      <c r="S263" s="6"/>
      <c r="T263" s="6"/>
      <c r="U263" s="6"/>
      <c r="V263" s="6"/>
      <c r="W263" s="6"/>
      <c r="X263" s="6"/>
      <c r="Y263" s="6"/>
      <c r="Z263" s="6"/>
    </row>
    <row r="264" customFormat="false" ht="22.5" hidden="false" customHeight="true" outlineLevel="0" collapsed="false">
      <c r="A264" s="91" t="n">
        <v>57</v>
      </c>
      <c r="B264" s="92" t="n">
        <v>1.05</v>
      </c>
      <c r="C264" s="92" t="n">
        <v>1.8</v>
      </c>
      <c r="D264" s="92" t="n">
        <v>1.8</v>
      </c>
      <c r="E264" s="92" t="n">
        <v>1.22</v>
      </c>
      <c r="F264" s="92" t="n">
        <v>0.66</v>
      </c>
      <c r="G264" s="6"/>
      <c r="H264" s="6"/>
      <c r="I264" s="6"/>
      <c r="J264" s="6"/>
      <c r="K264" s="6"/>
      <c r="L264" s="6"/>
      <c r="M264" s="6"/>
      <c r="N264" s="6"/>
      <c r="O264" s="6"/>
      <c r="P264" s="6"/>
      <c r="Q264" s="6"/>
      <c r="R264" s="6"/>
      <c r="S264" s="6"/>
      <c r="T264" s="6"/>
      <c r="U264" s="6"/>
      <c r="V264" s="6"/>
      <c r="W264" s="6"/>
      <c r="X264" s="6"/>
      <c r="Y264" s="6"/>
      <c r="Z264" s="6"/>
    </row>
    <row r="265" customFormat="false" ht="22.5" hidden="false" customHeight="true" outlineLevel="0" collapsed="false">
      <c r="A265" s="91" t="n">
        <v>58</v>
      </c>
      <c r="B265" s="92" t="n">
        <v>1.06</v>
      </c>
      <c r="C265" s="92" t="n">
        <v>1.83</v>
      </c>
      <c r="D265" s="92" t="n">
        <v>1.83</v>
      </c>
      <c r="E265" s="92" t="n">
        <v>1.24</v>
      </c>
      <c r="F265" s="92" t="n">
        <v>0.67</v>
      </c>
      <c r="G265" s="6"/>
      <c r="H265" s="6"/>
      <c r="I265" s="6"/>
      <c r="J265" s="6"/>
      <c r="K265" s="6"/>
      <c r="L265" s="6"/>
      <c r="M265" s="6"/>
      <c r="N265" s="6"/>
      <c r="O265" s="6"/>
      <c r="P265" s="6"/>
      <c r="Q265" s="6"/>
      <c r="R265" s="6"/>
      <c r="S265" s="6"/>
      <c r="T265" s="6"/>
      <c r="U265" s="6"/>
      <c r="V265" s="6"/>
      <c r="W265" s="6"/>
      <c r="X265" s="6"/>
      <c r="Y265" s="6"/>
      <c r="Z265" s="6"/>
    </row>
    <row r="266" customFormat="false" ht="22.5" hidden="false" customHeight="true" outlineLevel="0" collapsed="false">
      <c r="A266" s="91" t="n">
        <v>59</v>
      </c>
      <c r="B266" s="92" t="n">
        <v>1.07</v>
      </c>
      <c r="C266" s="92" t="n">
        <v>1.86</v>
      </c>
      <c r="D266" s="92" t="n">
        <v>1.86</v>
      </c>
      <c r="E266" s="92" t="n">
        <v>1.26</v>
      </c>
      <c r="F266" s="92" t="n">
        <v>0.68</v>
      </c>
      <c r="G266" s="6"/>
      <c r="H266" s="6"/>
      <c r="I266" s="6"/>
      <c r="J266" s="6"/>
      <c r="K266" s="6"/>
      <c r="L266" s="6"/>
      <c r="M266" s="6"/>
      <c r="N266" s="6"/>
      <c r="O266" s="6"/>
      <c r="P266" s="6"/>
      <c r="Q266" s="6"/>
      <c r="R266" s="6"/>
      <c r="S266" s="6"/>
      <c r="T266" s="6"/>
      <c r="U266" s="6"/>
      <c r="V266" s="6"/>
      <c r="W266" s="6"/>
      <c r="X266" s="6"/>
      <c r="Y266" s="6"/>
      <c r="Z266" s="6"/>
    </row>
    <row r="267" customFormat="false" ht="22.5" hidden="false" customHeight="true" outlineLevel="0" collapsed="false">
      <c r="A267" s="91" t="n">
        <v>60</v>
      </c>
      <c r="B267" s="92" t="n">
        <v>1.08</v>
      </c>
      <c r="C267" s="92" t="n">
        <v>1.89</v>
      </c>
      <c r="D267" s="92" t="n">
        <v>1.89</v>
      </c>
      <c r="E267" s="92" t="n">
        <v>1.28</v>
      </c>
      <c r="F267" s="92" t="n">
        <v>0.69</v>
      </c>
      <c r="G267" s="6"/>
      <c r="H267" s="6"/>
      <c r="I267" s="6"/>
      <c r="J267" s="6"/>
      <c r="K267" s="6"/>
      <c r="L267" s="6"/>
      <c r="M267" s="6"/>
      <c r="N267" s="6"/>
      <c r="O267" s="6"/>
      <c r="P267" s="6"/>
      <c r="Q267" s="6"/>
      <c r="R267" s="6"/>
      <c r="S267" s="6"/>
      <c r="T267" s="6"/>
      <c r="U267" s="6"/>
      <c r="V267" s="6"/>
      <c r="W267" s="6"/>
      <c r="X267" s="6"/>
      <c r="Y267" s="6"/>
      <c r="Z267" s="6"/>
    </row>
    <row r="268" customFormat="false" ht="22.5" hidden="false" customHeight="true" outlineLevel="0" collapsed="false">
      <c r="A268" s="91" t="n">
        <v>61</v>
      </c>
      <c r="B268" s="92" t="n">
        <v>1.09</v>
      </c>
      <c r="C268" s="92" t="n">
        <v>1.92</v>
      </c>
      <c r="D268" s="92" t="n">
        <v>1.92</v>
      </c>
      <c r="E268" s="92" t="n">
        <v>1.3</v>
      </c>
      <c r="F268" s="92" t="n">
        <v>0.7</v>
      </c>
      <c r="G268" s="6"/>
      <c r="H268" s="6"/>
      <c r="I268" s="6"/>
      <c r="J268" s="6"/>
      <c r="K268" s="6"/>
      <c r="L268" s="6"/>
      <c r="M268" s="6"/>
      <c r="N268" s="6"/>
      <c r="O268" s="6"/>
      <c r="P268" s="6"/>
      <c r="Q268" s="6"/>
      <c r="R268" s="6"/>
      <c r="S268" s="6"/>
      <c r="T268" s="6"/>
      <c r="U268" s="6"/>
      <c r="V268" s="6"/>
      <c r="W268" s="6"/>
      <c r="X268" s="6"/>
      <c r="Y268" s="6"/>
      <c r="Z268" s="6"/>
    </row>
    <row r="269" customFormat="false" ht="22.5" hidden="false" customHeight="true" outlineLevel="0" collapsed="false">
      <c r="A269" s="91" t="n">
        <v>62</v>
      </c>
      <c r="B269" s="92" t="n">
        <v>1.1</v>
      </c>
      <c r="C269" s="92" t="n">
        <v>1.95</v>
      </c>
      <c r="D269" s="92" t="n">
        <v>1.95</v>
      </c>
      <c r="E269" s="92" t="n">
        <v>1.32</v>
      </c>
      <c r="F269" s="92" t="n">
        <v>0.71</v>
      </c>
      <c r="G269" s="6"/>
      <c r="H269" s="6"/>
      <c r="I269" s="6"/>
      <c r="J269" s="6"/>
      <c r="K269" s="6"/>
      <c r="L269" s="6"/>
      <c r="M269" s="6"/>
      <c r="N269" s="6"/>
      <c r="O269" s="6"/>
      <c r="P269" s="6"/>
      <c r="Q269" s="6"/>
      <c r="R269" s="6"/>
      <c r="S269" s="6"/>
      <c r="T269" s="6"/>
      <c r="U269" s="6"/>
      <c r="V269" s="6"/>
      <c r="W269" s="6"/>
      <c r="X269" s="6"/>
      <c r="Y269" s="6"/>
      <c r="Z269" s="6"/>
    </row>
    <row r="270" customFormat="false" ht="22.5" hidden="false" customHeight="true" outlineLevel="0" collapsed="false">
      <c r="A270" s="91" t="n">
        <v>63</v>
      </c>
      <c r="B270" s="92" t="n">
        <v>1.11</v>
      </c>
      <c r="C270" s="92" t="n">
        <v>1.98</v>
      </c>
      <c r="D270" s="92" t="n">
        <v>1.98</v>
      </c>
      <c r="E270" s="92" t="n">
        <v>1.34</v>
      </c>
      <c r="F270" s="92" t="n">
        <v>0.72</v>
      </c>
      <c r="G270" s="6"/>
      <c r="H270" s="6"/>
      <c r="I270" s="6"/>
      <c r="J270" s="6"/>
      <c r="K270" s="6"/>
      <c r="L270" s="6"/>
      <c r="M270" s="6"/>
      <c r="N270" s="6"/>
      <c r="O270" s="6"/>
      <c r="P270" s="6"/>
      <c r="Q270" s="6"/>
      <c r="R270" s="6"/>
      <c r="S270" s="6"/>
      <c r="T270" s="6"/>
      <c r="U270" s="6"/>
      <c r="V270" s="6"/>
      <c r="W270" s="6"/>
      <c r="X270" s="6"/>
      <c r="Y270" s="6"/>
      <c r="Z270" s="6"/>
    </row>
    <row r="271" customFormat="false" ht="22.5" hidden="false" customHeight="true" outlineLevel="0" collapsed="false">
      <c r="A271" s="91" t="n">
        <v>64</v>
      </c>
      <c r="B271" s="92" t="n">
        <v>1.12</v>
      </c>
      <c r="C271" s="92" t="n">
        <v>2.01</v>
      </c>
      <c r="D271" s="92" t="n">
        <v>2.01</v>
      </c>
      <c r="E271" s="92" t="n">
        <v>1.36</v>
      </c>
      <c r="F271" s="92" t="n">
        <v>0.73</v>
      </c>
      <c r="G271" s="6"/>
      <c r="H271" s="6"/>
      <c r="I271" s="6"/>
      <c r="J271" s="6"/>
      <c r="K271" s="6"/>
      <c r="L271" s="6"/>
      <c r="M271" s="6"/>
      <c r="N271" s="6"/>
      <c r="O271" s="6"/>
      <c r="P271" s="6"/>
      <c r="Q271" s="6"/>
      <c r="R271" s="6"/>
      <c r="S271" s="6"/>
      <c r="T271" s="6"/>
      <c r="U271" s="6"/>
      <c r="V271" s="6"/>
      <c r="W271" s="6"/>
      <c r="X271" s="6"/>
      <c r="Y271" s="6"/>
      <c r="Z271" s="6"/>
    </row>
    <row r="272" customFormat="false" ht="22.5" hidden="false" customHeight="true" outlineLevel="0" collapsed="false">
      <c r="A272" s="91" t="n">
        <v>65</v>
      </c>
      <c r="B272" s="92" t="n">
        <v>1.13</v>
      </c>
      <c r="C272" s="92" t="n">
        <v>2.04</v>
      </c>
      <c r="D272" s="92" t="n">
        <v>2.04</v>
      </c>
      <c r="E272" s="92" t="n">
        <v>1.38</v>
      </c>
      <c r="F272" s="92" t="n">
        <v>0.74</v>
      </c>
      <c r="G272" s="6"/>
      <c r="H272" s="6"/>
      <c r="I272" s="6"/>
      <c r="J272" s="6"/>
      <c r="K272" s="6"/>
      <c r="L272" s="6"/>
      <c r="M272" s="6"/>
      <c r="N272" s="6"/>
      <c r="O272" s="6"/>
      <c r="P272" s="6"/>
      <c r="Q272" s="6"/>
      <c r="R272" s="6"/>
      <c r="S272" s="6"/>
      <c r="T272" s="6"/>
      <c r="U272" s="6"/>
      <c r="V272" s="6"/>
      <c r="W272" s="6"/>
      <c r="X272" s="6"/>
      <c r="Y272" s="6"/>
      <c r="Z272" s="6"/>
    </row>
    <row r="273" customFormat="false" ht="22.5" hidden="false" customHeight="true" outlineLevel="0" collapsed="false">
      <c r="A273" s="91" t="n">
        <v>66</v>
      </c>
      <c r="B273" s="92" t="n">
        <v>1.14</v>
      </c>
      <c r="C273" s="92" t="n">
        <v>2.07</v>
      </c>
      <c r="D273" s="92" t="n">
        <v>2.07</v>
      </c>
      <c r="E273" s="92" t="n">
        <v>1.4</v>
      </c>
      <c r="F273" s="92" t="n">
        <v>0.75</v>
      </c>
      <c r="G273" s="6"/>
      <c r="H273" s="6"/>
      <c r="I273" s="6"/>
      <c r="J273" s="6"/>
      <c r="K273" s="6"/>
      <c r="L273" s="6"/>
      <c r="M273" s="6"/>
      <c r="N273" s="6"/>
      <c r="O273" s="6"/>
      <c r="P273" s="6"/>
      <c r="Q273" s="6"/>
      <c r="R273" s="6"/>
      <c r="S273" s="6"/>
      <c r="T273" s="6"/>
      <c r="U273" s="6"/>
      <c r="V273" s="6"/>
      <c r="W273" s="6"/>
      <c r="X273" s="6"/>
      <c r="Y273" s="6"/>
      <c r="Z273" s="6"/>
    </row>
    <row r="274" customFormat="false" ht="22.5" hidden="false" customHeight="true" outlineLevel="0" collapsed="false">
      <c r="A274" s="91" t="n">
        <v>67</v>
      </c>
      <c r="B274" s="92" t="n">
        <v>1.15</v>
      </c>
      <c r="C274" s="92" t="n">
        <v>2.1</v>
      </c>
      <c r="D274" s="92" t="n">
        <v>2.1</v>
      </c>
      <c r="E274" s="92" t="n">
        <v>1.42</v>
      </c>
      <c r="F274" s="92" t="n">
        <v>0.76</v>
      </c>
      <c r="G274" s="6"/>
      <c r="H274" s="6"/>
      <c r="I274" s="6"/>
      <c r="J274" s="6"/>
      <c r="K274" s="6"/>
      <c r="L274" s="6"/>
      <c r="M274" s="6"/>
      <c r="N274" s="6"/>
      <c r="O274" s="6"/>
      <c r="P274" s="6"/>
      <c r="Q274" s="6"/>
      <c r="R274" s="6"/>
      <c r="S274" s="6"/>
      <c r="T274" s="6"/>
      <c r="U274" s="6"/>
      <c r="V274" s="6"/>
      <c r="W274" s="6"/>
      <c r="X274" s="6"/>
      <c r="Y274" s="6"/>
      <c r="Z274" s="6"/>
    </row>
    <row r="275" customFormat="false" ht="22.5" hidden="false" customHeight="true" outlineLevel="0" collapsed="false">
      <c r="A275" s="91" t="n">
        <v>68</v>
      </c>
      <c r="B275" s="92" t="n">
        <v>1.16</v>
      </c>
      <c r="C275" s="92" t="n">
        <v>2.13</v>
      </c>
      <c r="D275" s="92" t="n">
        <v>2.13</v>
      </c>
      <c r="E275" s="92" t="n">
        <v>1.44</v>
      </c>
      <c r="F275" s="92" t="n">
        <v>0.77</v>
      </c>
      <c r="G275" s="6"/>
      <c r="H275" s="6"/>
      <c r="I275" s="6"/>
      <c r="J275" s="6"/>
      <c r="K275" s="6"/>
      <c r="L275" s="6"/>
      <c r="M275" s="6"/>
      <c r="N275" s="6"/>
      <c r="O275" s="6"/>
      <c r="P275" s="6"/>
      <c r="Q275" s="6"/>
      <c r="R275" s="6"/>
      <c r="S275" s="6"/>
      <c r="T275" s="6"/>
      <c r="U275" s="6"/>
      <c r="V275" s="6"/>
      <c r="W275" s="6"/>
      <c r="X275" s="6"/>
      <c r="Y275" s="6"/>
      <c r="Z275" s="6"/>
    </row>
    <row r="276" customFormat="false" ht="22.5" hidden="false" customHeight="true" outlineLevel="0" collapsed="false">
      <c r="A276" s="91" t="n">
        <v>69</v>
      </c>
      <c r="B276" s="92" t="n">
        <v>1.17</v>
      </c>
      <c r="C276" s="92" t="n">
        <v>2.16</v>
      </c>
      <c r="D276" s="92" t="n">
        <v>2.16</v>
      </c>
      <c r="E276" s="92" t="n">
        <v>1.46</v>
      </c>
      <c r="F276" s="92" t="n">
        <v>0.78</v>
      </c>
      <c r="G276" s="6"/>
      <c r="H276" s="6"/>
      <c r="I276" s="6"/>
      <c r="J276" s="6"/>
      <c r="K276" s="6"/>
      <c r="L276" s="6"/>
      <c r="M276" s="6"/>
      <c r="N276" s="6"/>
      <c r="O276" s="6"/>
      <c r="P276" s="6"/>
      <c r="Q276" s="6"/>
      <c r="R276" s="6"/>
      <c r="S276" s="6"/>
      <c r="T276" s="6"/>
      <c r="U276" s="6"/>
      <c r="V276" s="6"/>
      <c r="W276" s="6"/>
      <c r="X276" s="6"/>
      <c r="Y276" s="6"/>
      <c r="Z276" s="6"/>
    </row>
    <row r="277" customFormat="false" ht="22.5" hidden="false" customHeight="true" outlineLevel="0" collapsed="false">
      <c r="A277" s="91" t="n">
        <v>70</v>
      </c>
      <c r="B277" s="92" t="n">
        <v>1.18</v>
      </c>
      <c r="C277" s="92" t="n">
        <v>2.19</v>
      </c>
      <c r="D277" s="92" t="n">
        <v>2.19</v>
      </c>
      <c r="E277" s="92" t="n">
        <v>1.48</v>
      </c>
      <c r="F277" s="92" t="n">
        <v>0.79</v>
      </c>
      <c r="G277" s="6"/>
      <c r="H277" s="6"/>
      <c r="I277" s="6"/>
      <c r="J277" s="6"/>
      <c r="K277" s="6"/>
      <c r="L277" s="6"/>
      <c r="M277" s="6"/>
      <c r="N277" s="6"/>
      <c r="O277" s="6"/>
      <c r="P277" s="6"/>
      <c r="Q277" s="6"/>
      <c r="R277" s="6"/>
      <c r="S277" s="6"/>
      <c r="T277" s="6"/>
      <c r="U277" s="6"/>
      <c r="V277" s="6"/>
      <c r="W277" s="6"/>
      <c r="X277" s="6"/>
      <c r="Y277" s="6"/>
      <c r="Z277" s="6"/>
    </row>
    <row r="278" customFormat="false" ht="22.5" hidden="false" customHeight="true" outlineLevel="0" collapsed="false">
      <c r="A278" s="91" t="n">
        <v>71</v>
      </c>
      <c r="B278" s="92" t="n">
        <v>1.19</v>
      </c>
      <c r="C278" s="92" t="n">
        <v>2.22</v>
      </c>
      <c r="D278" s="92" t="n">
        <v>2.22</v>
      </c>
      <c r="E278" s="92" t="n">
        <v>1.5</v>
      </c>
      <c r="F278" s="92" t="n">
        <v>0.8</v>
      </c>
      <c r="G278" s="6"/>
      <c r="H278" s="6"/>
      <c r="I278" s="6"/>
      <c r="J278" s="6"/>
      <c r="K278" s="6"/>
      <c r="L278" s="6"/>
      <c r="M278" s="6"/>
      <c r="N278" s="6"/>
      <c r="O278" s="6"/>
      <c r="P278" s="6"/>
      <c r="Q278" s="6"/>
      <c r="R278" s="6"/>
      <c r="S278" s="6"/>
      <c r="T278" s="6"/>
      <c r="U278" s="6"/>
      <c r="V278" s="6"/>
      <c r="W278" s="6"/>
      <c r="X278" s="6"/>
      <c r="Y278" s="6"/>
      <c r="Z278" s="6"/>
    </row>
    <row r="279" customFormat="false" ht="22.5" hidden="false" customHeight="true" outlineLevel="0" collapsed="false">
      <c r="A279" s="91" t="n">
        <v>72</v>
      </c>
      <c r="B279" s="92" t="n">
        <v>1.2</v>
      </c>
      <c r="C279" s="92" t="n">
        <v>2.25</v>
      </c>
      <c r="D279" s="92" t="n">
        <v>2.25</v>
      </c>
      <c r="E279" s="92" t="n">
        <v>1.52</v>
      </c>
      <c r="F279" s="92" t="n">
        <v>0.81</v>
      </c>
      <c r="G279" s="6"/>
      <c r="H279" s="6"/>
      <c r="I279" s="6"/>
      <c r="J279" s="6"/>
      <c r="K279" s="6"/>
      <c r="L279" s="6"/>
      <c r="M279" s="6"/>
      <c r="N279" s="6"/>
      <c r="O279" s="6"/>
      <c r="P279" s="6"/>
      <c r="Q279" s="6"/>
      <c r="R279" s="6"/>
      <c r="S279" s="6"/>
      <c r="T279" s="6"/>
      <c r="U279" s="6"/>
      <c r="V279" s="6"/>
      <c r="W279" s="6"/>
      <c r="X279" s="6"/>
      <c r="Y279" s="6"/>
      <c r="Z279" s="6"/>
    </row>
    <row r="280" customFormat="false" ht="22.5" hidden="false" customHeight="true" outlineLevel="0" collapsed="false">
      <c r="A280" s="91" t="n">
        <v>73</v>
      </c>
      <c r="B280" s="92" t="n">
        <v>1.21</v>
      </c>
      <c r="C280" s="92" t="n">
        <v>2.28</v>
      </c>
      <c r="D280" s="92" t="n">
        <v>2.28</v>
      </c>
      <c r="E280" s="92" t="n">
        <v>1.54</v>
      </c>
      <c r="F280" s="92" t="n">
        <v>0.82</v>
      </c>
      <c r="G280" s="6"/>
      <c r="H280" s="6"/>
      <c r="I280" s="6"/>
      <c r="J280" s="6"/>
      <c r="K280" s="6"/>
      <c r="L280" s="6"/>
      <c r="M280" s="6"/>
      <c r="N280" s="6"/>
      <c r="O280" s="6"/>
      <c r="P280" s="6"/>
      <c r="Q280" s="6"/>
      <c r="R280" s="6"/>
      <c r="S280" s="6"/>
      <c r="T280" s="6"/>
      <c r="U280" s="6"/>
      <c r="V280" s="6"/>
      <c r="W280" s="6"/>
      <c r="X280" s="6"/>
      <c r="Y280" s="6"/>
      <c r="Z280" s="6"/>
    </row>
    <row r="281" customFormat="false" ht="22.5" hidden="false" customHeight="true" outlineLevel="0" collapsed="false">
      <c r="A281" s="91" t="n">
        <v>74</v>
      </c>
      <c r="B281" s="92" t="n">
        <v>1.22</v>
      </c>
      <c r="C281" s="92" t="n">
        <v>2.31</v>
      </c>
      <c r="D281" s="92" t="n">
        <v>2.31</v>
      </c>
      <c r="E281" s="92" t="n">
        <v>1.56</v>
      </c>
      <c r="F281" s="92" t="n">
        <v>0.83</v>
      </c>
      <c r="G281" s="6"/>
      <c r="H281" s="6"/>
      <c r="I281" s="6"/>
      <c r="J281" s="6"/>
      <c r="K281" s="6"/>
      <c r="L281" s="6"/>
      <c r="M281" s="6"/>
      <c r="N281" s="6"/>
      <c r="O281" s="6"/>
      <c r="P281" s="6"/>
      <c r="Q281" s="6"/>
      <c r="R281" s="6"/>
      <c r="S281" s="6"/>
      <c r="T281" s="6"/>
      <c r="U281" s="6"/>
      <c r="V281" s="6"/>
      <c r="W281" s="6"/>
      <c r="X281" s="6"/>
      <c r="Y281" s="6"/>
      <c r="Z281" s="6"/>
    </row>
    <row r="282" customFormat="false" ht="22.5" hidden="false" customHeight="true" outlineLevel="0" collapsed="false">
      <c r="A282" s="91" t="n">
        <v>75</v>
      </c>
      <c r="B282" s="92" t="n">
        <v>1.23</v>
      </c>
      <c r="C282" s="92" t="n">
        <v>2.34</v>
      </c>
      <c r="D282" s="92" t="n">
        <v>2.34</v>
      </c>
      <c r="E282" s="92" t="n">
        <v>1.58</v>
      </c>
      <c r="F282" s="92" t="n">
        <v>0.84</v>
      </c>
      <c r="G282" s="6"/>
      <c r="H282" s="6"/>
      <c r="I282" s="6"/>
      <c r="J282" s="6"/>
      <c r="K282" s="6"/>
      <c r="L282" s="6"/>
      <c r="M282" s="6"/>
      <c r="N282" s="6"/>
      <c r="O282" s="6"/>
      <c r="P282" s="6"/>
      <c r="Q282" s="6"/>
      <c r="R282" s="6"/>
      <c r="S282" s="6"/>
      <c r="T282" s="6"/>
      <c r="U282" s="6"/>
      <c r="V282" s="6"/>
      <c r="W282" s="6"/>
      <c r="X282" s="6"/>
      <c r="Y282" s="6"/>
      <c r="Z282" s="6"/>
    </row>
    <row r="283" customFormat="false" ht="22.5" hidden="false" customHeight="true" outlineLevel="0" collapsed="false">
      <c r="A283" s="91" t="n">
        <v>76</v>
      </c>
      <c r="B283" s="92" t="n">
        <v>1.24</v>
      </c>
      <c r="C283" s="92" t="n">
        <v>2.37</v>
      </c>
      <c r="D283" s="92" t="n">
        <v>2.37</v>
      </c>
      <c r="E283" s="92" t="n">
        <v>1.6</v>
      </c>
      <c r="F283" s="92" t="n">
        <v>0.85</v>
      </c>
      <c r="G283" s="6"/>
      <c r="H283" s="6"/>
      <c r="I283" s="6"/>
      <c r="J283" s="6"/>
      <c r="K283" s="6"/>
      <c r="L283" s="6"/>
      <c r="M283" s="6"/>
      <c r="N283" s="6"/>
      <c r="O283" s="6"/>
      <c r="P283" s="6"/>
      <c r="Q283" s="6"/>
      <c r="R283" s="6"/>
      <c r="S283" s="6"/>
      <c r="T283" s="6"/>
      <c r="U283" s="6"/>
      <c r="V283" s="6"/>
      <c r="W283" s="6"/>
      <c r="X283" s="6"/>
      <c r="Y283" s="6"/>
      <c r="Z283" s="6"/>
    </row>
    <row r="284" customFormat="false" ht="22.5" hidden="false" customHeight="true" outlineLevel="0" collapsed="false">
      <c r="A284" s="91" t="n">
        <v>77</v>
      </c>
      <c r="B284" s="92" t="n">
        <v>1.25</v>
      </c>
      <c r="C284" s="92" t="n">
        <v>2.4</v>
      </c>
      <c r="D284" s="92" t="n">
        <v>2.4</v>
      </c>
      <c r="E284" s="92" t="n">
        <v>1.62</v>
      </c>
      <c r="F284" s="92" t="n">
        <v>0.86</v>
      </c>
      <c r="G284" s="6"/>
      <c r="H284" s="6"/>
      <c r="I284" s="6"/>
      <c r="J284" s="6"/>
      <c r="K284" s="6"/>
      <c r="L284" s="6"/>
      <c r="M284" s="6"/>
      <c r="N284" s="6"/>
      <c r="O284" s="6"/>
      <c r="P284" s="6"/>
      <c r="Q284" s="6"/>
      <c r="R284" s="6"/>
      <c r="S284" s="6"/>
      <c r="T284" s="6"/>
      <c r="U284" s="6"/>
      <c r="V284" s="6"/>
      <c r="W284" s="6"/>
      <c r="X284" s="6"/>
      <c r="Y284" s="6"/>
      <c r="Z284" s="6"/>
    </row>
    <row r="285" customFormat="false" ht="22.5" hidden="false" customHeight="true" outlineLevel="0" collapsed="false">
      <c r="A285" s="91" t="n">
        <v>78</v>
      </c>
      <c r="B285" s="92" t="n">
        <v>1.26</v>
      </c>
      <c r="C285" s="92" t="n">
        <v>2.43</v>
      </c>
      <c r="D285" s="92" t="n">
        <v>2.43</v>
      </c>
      <c r="E285" s="92" t="n">
        <v>1.64</v>
      </c>
      <c r="F285" s="92" t="n">
        <v>0.87</v>
      </c>
      <c r="G285" s="6"/>
      <c r="H285" s="6"/>
      <c r="I285" s="6"/>
      <c r="J285" s="6"/>
      <c r="K285" s="6"/>
      <c r="L285" s="6"/>
      <c r="M285" s="6"/>
      <c r="N285" s="6"/>
      <c r="O285" s="6"/>
      <c r="P285" s="6"/>
      <c r="Q285" s="6"/>
      <c r="R285" s="6"/>
      <c r="S285" s="6"/>
      <c r="T285" s="6"/>
      <c r="U285" s="6"/>
      <c r="V285" s="6"/>
      <c r="W285" s="6"/>
      <c r="X285" s="6"/>
      <c r="Y285" s="6"/>
      <c r="Z285" s="6"/>
    </row>
    <row r="286" customFormat="false" ht="22.5" hidden="false" customHeight="true" outlineLevel="0" collapsed="false">
      <c r="A286" s="91" t="n">
        <v>79</v>
      </c>
      <c r="B286" s="92" t="n">
        <v>1.27</v>
      </c>
      <c r="C286" s="92" t="n">
        <v>2.46</v>
      </c>
      <c r="D286" s="92" t="n">
        <v>2.46</v>
      </c>
      <c r="E286" s="92" t="n">
        <v>1.66</v>
      </c>
      <c r="F286" s="92" t="n">
        <v>0.88</v>
      </c>
      <c r="G286" s="6"/>
      <c r="H286" s="6"/>
      <c r="I286" s="6"/>
      <c r="J286" s="6"/>
      <c r="K286" s="6"/>
      <c r="L286" s="6"/>
      <c r="M286" s="6"/>
      <c r="N286" s="6"/>
      <c r="O286" s="6"/>
      <c r="P286" s="6"/>
      <c r="Q286" s="6"/>
      <c r="R286" s="6"/>
      <c r="S286" s="6"/>
      <c r="T286" s="6"/>
      <c r="U286" s="6"/>
      <c r="V286" s="6"/>
      <c r="W286" s="6"/>
      <c r="X286" s="6"/>
      <c r="Y286" s="6"/>
      <c r="Z286" s="6"/>
    </row>
    <row r="287" customFormat="false" ht="22.5" hidden="false" customHeight="true" outlineLevel="0" collapsed="false">
      <c r="A287" s="91" t="n">
        <v>80</v>
      </c>
      <c r="B287" s="92" t="n">
        <v>1.28</v>
      </c>
      <c r="C287" s="92" t="n">
        <v>2.49</v>
      </c>
      <c r="D287" s="92" t="n">
        <v>2.49</v>
      </c>
      <c r="E287" s="92" t="n">
        <v>1.68</v>
      </c>
      <c r="F287" s="92" t="n">
        <v>0.89</v>
      </c>
      <c r="G287" s="6"/>
      <c r="H287" s="6"/>
      <c r="I287" s="6"/>
      <c r="J287" s="6"/>
      <c r="K287" s="6"/>
      <c r="L287" s="6"/>
      <c r="M287" s="6"/>
      <c r="N287" s="6"/>
      <c r="O287" s="6"/>
      <c r="P287" s="6"/>
      <c r="Q287" s="6"/>
      <c r="R287" s="6"/>
      <c r="S287" s="6"/>
      <c r="T287" s="6"/>
      <c r="U287" s="6"/>
      <c r="V287" s="6"/>
      <c r="W287" s="6"/>
      <c r="X287" s="6"/>
      <c r="Y287" s="6"/>
      <c r="Z287" s="6"/>
    </row>
    <row r="288" customFormat="false" ht="22.5" hidden="false" customHeight="true" outlineLevel="0" collapsed="false">
      <c r="A288" s="91" t="n">
        <v>81</v>
      </c>
      <c r="B288" s="92" t="n">
        <v>1.29</v>
      </c>
      <c r="C288" s="92" t="n">
        <v>2.52</v>
      </c>
      <c r="D288" s="92" t="n">
        <v>2.52</v>
      </c>
      <c r="E288" s="92" t="n">
        <v>1.7</v>
      </c>
      <c r="F288" s="92" t="n">
        <v>0.9</v>
      </c>
      <c r="G288" s="6"/>
      <c r="H288" s="6"/>
      <c r="I288" s="6"/>
      <c r="J288" s="6"/>
      <c r="K288" s="6"/>
      <c r="L288" s="6"/>
      <c r="M288" s="6"/>
      <c r="N288" s="6"/>
      <c r="O288" s="6"/>
      <c r="P288" s="6"/>
      <c r="Q288" s="6"/>
      <c r="R288" s="6"/>
      <c r="S288" s="6"/>
      <c r="T288" s="6"/>
      <c r="U288" s="6"/>
      <c r="V288" s="6"/>
      <c r="W288" s="6"/>
      <c r="X288" s="6"/>
      <c r="Y288" s="6"/>
      <c r="Z288" s="6"/>
    </row>
    <row r="289" customFormat="false" ht="22.5" hidden="false" customHeight="true" outlineLevel="0" collapsed="false">
      <c r="A289" s="91" t="n">
        <v>82</v>
      </c>
      <c r="B289" s="92" t="n">
        <v>1.3</v>
      </c>
      <c r="C289" s="92" t="n">
        <v>2.55</v>
      </c>
      <c r="D289" s="92" t="n">
        <v>2.55</v>
      </c>
      <c r="E289" s="92" t="n">
        <v>1.72</v>
      </c>
      <c r="F289" s="92" t="n">
        <v>0.91</v>
      </c>
      <c r="G289" s="6"/>
      <c r="H289" s="6"/>
      <c r="I289" s="6"/>
      <c r="J289" s="6"/>
      <c r="K289" s="6"/>
      <c r="L289" s="6"/>
      <c r="M289" s="6"/>
      <c r="N289" s="6"/>
      <c r="O289" s="6"/>
      <c r="P289" s="6"/>
      <c r="Q289" s="6"/>
      <c r="R289" s="6"/>
      <c r="S289" s="6"/>
      <c r="T289" s="6"/>
      <c r="U289" s="6"/>
      <c r="V289" s="6"/>
      <c r="W289" s="6"/>
      <c r="X289" s="6"/>
      <c r="Y289" s="6"/>
      <c r="Z289" s="6"/>
    </row>
    <row r="290" customFormat="false" ht="22.5" hidden="false" customHeight="true" outlineLevel="0" collapsed="false">
      <c r="A290" s="91" t="n">
        <v>83</v>
      </c>
      <c r="B290" s="92" t="n">
        <v>1.31</v>
      </c>
      <c r="C290" s="92" t="n">
        <v>2.58</v>
      </c>
      <c r="D290" s="92" t="n">
        <v>2.58</v>
      </c>
      <c r="E290" s="92" t="n">
        <v>1.74</v>
      </c>
      <c r="F290" s="92" t="n">
        <v>0.92</v>
      </c>
      <c r="G290" s="6"/>
      <c r="H290" s="6"/>
      <c r="I290" s="6"/>
      <c r="J290" s="6"/>
      <c r="K290" s="6"/>
      <c r="L290" s="6"/>
      <c r="M290" s="6"/>
      <c r="N290" s="6"/>
      <c r="O290" s="6"/>
      <c r="P290" s="6"/>
      <c r="Q290" s="6"/>
      <c r="R290" s="6"/>
      <c r="S290" s="6"/>
      <c r="T290" s="6"/>
      <c r="U290" s="6"/>
      <c r="V290" s="6"/>
      <c r="W290" s="6"/>
      <c r="X290" s="6"/>
      <c r="Y290" s="6"/>
      <c r="Z290" s="6"/>
    </row>
    <row r="291" customFormat="false" ht="22.5" hidden="false" customHeight="true" outlineLevel="0" collapsed="false">
      <c r="A291" s="91" t="n">
        <v>84</v>
      </c>
      <c r="B291" s="92" t="n">
        <v>1.32</v>
      </c>
      <c r="C291" s="92" t="n">
        <v>2.61</v>
      </c>
      <c r="D291" s="92" t="n">
        <v>2.61</v>
      </c>
      <c r="E291" s="92" t="n">
        <v>1.76</v>
      </c>
      <c r="F291" s="92" t="n">
        <v>0.93</v>
      </c>
      <c r="G291" s="6"/>
      <c r="H291" s="6"/>
      <c r="I291" s="6"/>
      <c r="J291" s="6"/>
      <c r="K291" s="6"/>
      <c r="L291" s="6"/>
      <c r="M291" s="6"/>
      <c r="N291" s="6"/>
      <c r="O291" s="6"/>
      <c r="P291" s="6"/>
      <c r="Q291" s="6"/>
      <c r="R291" s="6"/>
      <c r="S291" s="6"/>
      <c r="T291" s="6"/>
      <c r="U291" s="6"/>
      <c r="V291" s="6"/>
      <c r="W291" s="6"/>
      <c r="X291" s="6"/>
      <c r="Y291" s="6"/>
      <c r="Z291" s="6"/>
    </row>
    <row r="292" customFormat="false" ht="22.5" hidden="false" customHeight="true" outlineLevel="0" collapsed="false">
      <c r="A292" s="91" t="n">
        <v>85</v>
      </c>
      <c r="B292" s="92" t="n">
        <v>1.33</v>
      </c>
      <c r="C292" s="92" t="n">
        <v>2.64</v>
      </c>
      <c r="D292" s="92" t="n">
        <v>2.64</v>
      </c>
      <c r="E292" s="92" t="n">
        <v>1.78</v>
      </c>
      <c r="F292" s="92" t="n">
        <v>0.94</v>
      </c>
      <c r="G292" s="6"/>
      <c r="H292" s="6"/>
      <c r="I292" s="6"/>
      <c r="J292" s="6"/>
      <c r="K292" s="6"/>
      <c r="L292" s="6"/>
      <c r="M292" s="6"/>
      <c r="N292" s="6"/>
      <c r="O292" s="6"/>
      <c r="P292" s="6"/>
      <c r="Q292" s="6"/>
      <c r="R292" s="6"/>
      <c r="S292" s="6"/>
      <c r="T292" s="6"/>
      <c r="U292" s="6"/>
      <c r="V292" s="6"/>
      <c r="W292" s="6"/>
      <c r="X292" s="6"/>
      <c r="Y292" s="6"/>
      <c r="Z292" s="6"/>
    </row>
    <row r="293" customFormat="false" ht="22.5" hidden="false" customHeight="true" outlineLevel="0" collapsed="false">
      <c r="A293" s="91" t="n">
        <v>86</v>
      </c>
      <c r="B293" s="92" t="n">
        <v>1.34</v>
      </c>
      <c r="C293" s="92" t="n">
        <v>2.67</v>
      </c>
      <c r="D293" s="92" t="n">
        <v>2.67</v>
      </c>
      <c r="E293" s="92" t="n">
        <v>1.8</v>
      </c>
      <c r="F293" s="92" t="n">
        <v>0.95</v>
      </c>
      <c r="G293" s="6"/>
      <c r="H293" s="6"/>
      <c r="I293" s="6"/>
      <c r="J293" s="6"/>
      <c r="K293" s="6"/>
      <c r="L293" s="6"/>
      <c r="M293" s="6"/>
      <c r="N293" s="6"/>
      <c r="O293" s="6"/>
      <c r="P293" s="6"/>
      <c r="Q293" s="6"/>
      <c r="R293" s="6"/>
      <c r="S293" s="6"/>
      <c r="T293" s="6"/>
      <c r="U293" s="6"/>
      <c r="V293" s="6"/>
      <c r="W293" s="6"/>
      <c r="X293" s="6"/>
      <c r="Y293" s="6"/>
      <c r="Z293" s="6"/>
    </row>
    <row r="294" customFormat="false" ht="22.5" hidden="false" customHeight="true" outlineLevel="0" collapsed="false">
      <c r="A294" s="91" t="n">
        <v>87</v>
      </c>
      <c r="B294" s="92" t="n">
        <v>1.35</v>
      </c>
      <c r="C294" s="92" t="n">
        <v>2.7</v>
      </c>
      <c r="D294" s="92" t="n">
        <v>2.7</v>
      </c>
      <c r="E294" s="92" t="n">
        <v>1.82</v>
      </c>
      <c r="F294" s="92" t="n">
        <v>0.96</v>
      </c>
      <c r="G294" s="6"/>
      <c r="H294" s="6"/>
      <c r="I294" s="6"/>
      <c r="J294" s="6"/>
      <c r="K294" s="6"/>
      <c r="L294" s="6"/>
      <c r="M294" s="6"/>
      <c r="N294" s="6"/>
      <c r="O294" s="6"/>
      <c r="P294" s="6"/>
      <c r="Q294" s="6"/>
      <c r="R294" s="6"/>
      <c r="S294" s="6"/>
      <c r="T294" s="6"/>
      <c r="U294" s="6"/>
      <c r="V294" s="6"/>
      <c r="W294" s="6"/>
      <c r="X294" s="6"/>
      <c r="Y294" s="6"/>
      <c r="Z294" s="6"/>
    </row>
    <row r="295" customFormat="false" ht="22.5" hidden="false" customHeight="true" outlineLevel="0" collapsed="false">
      <c r="A295" s="91" t="n">
        <v>88</v>
      </c>
      <c r="B295" s="92" t="n">
        <v>1.36</v>
      </c>
      <c r="C295" s="92" t="n">
        <v>2.73</v>
      </c>
      <c r="D295" s="92" t="n">
        <v>2.73</v>
      </c>
      <c r="E295" s="92" t="n">
        <v>1.84</v>
      </c>
      <c r="F295" s="92" t="n">
        <v>0.97</v>
      </c>
      <c r="G295" s="6"/>
      <c r="H295" s="6"/>
      <c r="I295" s="6"/>
      <c r="J295" s="6"/>
      <c r="K295" s="6"/>
      <c r="L295" s="6"/>
      <c r="M295" s="6"/>
      <c r="N295" s="6"/>
      <c r="O295" s="6"/>
      <c r="P295" s="6"/>
      <c r="Q295" s="6"/>
      <c r="R295" s="6"/>
      <c r="S295" s="6"/>
      <c r="T295" s="6"/>
      <c r="U295" s="6"/>
      <c r="V295" s="6"/>
      <c r="W295" s="6"/>
      <c r="X295" s="6"/>
      <c r="Y295" s="6"/>
      <c r="Z295" s="6"/>
    </row>
    <row r="296" customFormat="false" ht="22.5" hidden="false" customHeight="true" outlineLevel="0" collapsed="false">
      <c r="A296" s="91" t="n">
        <v>89</v>
      </c>
      <c r="B296" s="92" t="n">
        <v>1.37</v>
      </c>
      <c r="C296" s="92" t="n">
        <v>2.76</v>
      </c>
      <c r="D296" s="92" t="n">
        <v>2.76</v>
      </c>
      <c r="E296" s="92" t="n">
        <v>1.86</v>
      </c>
      <c r="F296" s="92" t="n">
        <v>0.98</v>
      </c>
      <c r="G296" s="6"/>
      <c r="H296" s="6"/>
      <c r="I296" s="6"/>
      <c r="J296" s="6"/>
      <c r="K296" s="6"/>
      <c r="L296" s="6"/>
      <c r="M296" s="6"/>
      <c r="N296" s="6"/>
      <c r="O296" s="6"/>
      <c r="P296" s="6"/>
      <c r="Q296" s="6"/>
      <c r="R296" s="6"/>
      <c r="S296" s="6"/>
      <c r="T296" s="6"/>
      <c r="U296" s="6"/>
      <c r="V296" s="6"/>
      <c r="W296" s="6"/>
      <c r="X296" s="6"/>
      <c r="Y296" s="6"/>
      <c r="Z296" s="6"/>
    </row>
    <row r="297" customFormat="false" ht="22.5" hidden="false" customHeight="true" outlineLevel="0" collapsed="false">
      <c r="A297" s="91" t="n">
        <v>90</v>
      </c>
      <c r="B297" s="92" t="n">
        <v>1.38</v>
      </c>
      <c r="C297" s="92" t="n">
        <v>2.79</v>
      </c>
      <c r="D297" s="92" t="n">
        <v>2.79</v>
      </c>
      <c r="E297" s="92" t="n">
        <v>1.88</v>
      </c>
      <c r="F297" s="92" t="n">
        <v>0.99</v>
      </c>
      <c r="G297" s="6"/>
      <c r="H297" s="6"/>
      <c r="I297" s="6"/>
      <c r="J297" s="6"/>
      <c r="K297" s="6"/>
      <c r="L297" s="6"/>
      <c r="M297" s="6"/>
      <c r="N297" s="6"/>
      <c r="O297" s="6"/>
      <c r="P297" s="6"/>
      <c r="Q297" s="6"/>
      <c r="R297" s="6"/>
      <c r="S297" s="6"/>
      <c r="T297" s="6"/>
      <c r="U297" s="6"/>
      <c r="V297" s="6"/>
      <c r="W297" s="6"/>
      <c r="X297" s="6"/>
      <c r="Y297" s="6"/>
      <c r="Z297" s="6"/>
    </row>
    <row r="298" customFormat="false" ht="22.5" hidden="false" customHeight="true" outlineLevel="0" collapsed="false">
      <c r="A298" s="91" t="n">
        <v>91</v>
      </c>
      <c r="B298" s="92" t="n">
        <v>1.39</v>
      </c>
      <c r="C298" s="92" t="n">
        <v>2.82</v>
      </c>
      <c r="D298" s="92" t="n">
        <v>2.82</v>
      </c>
      <c r="E298" s="92" t="n">
        <v>1.9</v>
      </c>
      <c r="F298" s="92" t="n">
        <v>1</v>
      </c>
      <c r="G298" s="6"/>
      <c r="H298" s="6"/>
      <c r="I298" s="6"/>
      <c r="J298" s="6"/>
      <c r="K298" s="6"/>
      <c r="L298" s="6"/>
      <c r="M298" s="6"/>
      <c r="N298" s="6"/>
      <c r="O298" s="6"/>
      <c r="P298" s="6"/>
      <c r="Q298" s="6"/>
      <c r="R298" s="6"/>
      <c r="S298" s="6"/>
      <c r="T298" s="6"/>
      <c r="U298" s="6"/>
      <c r="V298" s="6"/>
      <c r="W298" s="6"/>
      <c r="X298" s="6"/>
      <c r="Y298" s="6"/>
      <c r="Z298" s="6"/>
    </row>
    <row r="299" customFormat="false" ht="22.5" hidden="false" customHeight="true" outlineLevel="0" collapsed="false">
      <c r="A299" s="91" t="n">
        <v>92</v>
      </c>
      <c r="B299" s="92" t="n">
        <v>1.4</v>
      </c>
      <c r="C299" s="92" t="n">
        <v>2.85</v>
      </c>
      <c r="D299" s="92" t="n">
        <v>2.85</v>
      </c>
      <c r="E299" s="92" t="n">
        <v>1.92</v>
      </c>
      <c r="F299" s="92" t="n">
        <v>1.01</v>
      </c>
      <c r="G299" s="6"/>
      <c r="H299" s="6"/>
      <c r="I299" s="6"/>
      <c r="J299" s="6"/>
      <c r="K299" s="6"/>
      <c r="L299" s="6"/>
      <c r="M299" s="6"/>
      <c r="N299" s="6"/>
      <c r="O299" s="6"/>
      <c r="P299" s="6"/>
      <c r="Q299" s="6"/>
      <c r="R299" s="6"/>
      <c r="S299" s="6"/>
      <c r="T299" s="6"/>
      <c r="U299" s="6"/>
      <c r="V299" s="6"/>
      <c r="W299" s="6"/>
      <c r="X299" s="6"/>
      <c r="Y299" s="6"/>
      <c r="Z299" s="6"/>
    </row>
    <row r="300" customFormat="false" ht="22.5" hidden="false" customHeight="true" outlineLevel="0" collapsed="false">
      <c r="A300" s="91" t="n">
        <v>93</v>
      </c>
      <c r="B300" s="92" t="n">
        <v>1.41</v>
      </c>
      <c r="C300" s="92" t="n">
        <v>2.88</v>
      </c>
      <c r="D300" s="92" t="n">
        <v>2.88</v>
      </c>
      <c r="E300" s="92" t="n">
        <v>1.94</v>
      </c>
      <c r="F300" s="92" t="n">
        <v>1.02</v>
      </c>
      <c r="G300" s="6"/>
      <c r="H300" s="6"/>
      <c r="I300" s="6"/>
      <c r="J300" s="6"/>
      <c r="K300" s="6"/>
      <c r="L300" s="6"/>
      <c r="M300" s="6"/>
      <c r="N300" s="6"/>
      <c r="O300" s="6"/>
      <c r="P300" s="6"/>
      <c r="Q300" s="6"/>
      <c r="R300" s="6"/>
      <c r="S300" s="6"/>
      <c r="T300" s="6"/>
      <c r="U300" s="6"/>
      <c r="V300" s="6"/>
      <c r="W300" s="6"/>
      <c r="X300" s="6"/>
      <c r="Y300" s="6"/>
      <c r="Z300" s="6"/>
    </row>
    <row r="301" customFormat="false" ht="22.5" hidden="false" customHeight="true" outlineLevel="0" collapsed="false">
      <c r="A301" s="91" t="n">
        <v>94</v>
      </c>
      <c r="B301" s="92" t="n">
        <v>1.42</v>
      </c>
      <c r="C301" s="92" t="n">
        <v>2.91</v>
      </c>
      <c r="D301" s="92" t="n">
        <v>2.91</v>
      </c>
      <c r="E301" s="92" t="n">
        <v>1.96</v>
      </c>
      <c r="F301" s="92" t="n">
        <v>1.03</v>
      </c>
      <c r="G301" s="6"/>
      <c r="H301" s="6"/>
      <c r="I301" s="6"/>
      <c r="J301" s="6"/>
      <c r="K301" s="6"/>
      <c r="L301" s="6"/>
      <c r="M301" s="6"/>
      <c r="N301" s="6"/>
      <c r="O301" s="6"/>
      <c r="P301" s="6"/>
      <c r="Q301" s="6"/>
      <c r="R301" s="6"/>
      <c r="S301" s="6"/>
      <c r="T301" s="6"/>
      <c r="U301" s="6"/>
      <c r="V301" s="6"/>
      <c r="W301" s="6"/>
      <c r="X301" s="6"/>
      <c r="Y301" s="6"/>
      <c r="Z301" s="6"/>
    </row>
    <row r="302" customFormat="false" ht="22.5" hidden="false" customHeight="true" outlineLevel="0" collapsed="false">
      <c r="A302" s="91" t="n">
        <v>95</v>
      </c>
      <c r="B302" s="92" t="n">
        <v>1.43</v>
      </c>
      <c r="C302" s="92" t="n">
        <v>2.94</v>
      </c>
      <c r="D302" s="92" t="n">
        <v>2.94</v>
      </c>
      <c r="E302" s="92" t="n">
        <v>1.98</v>
      </c>
      <c r="F302" s="92" t="n">
        <v>1.04</v>
      </c>
      <c r="G302" s="6"/>
      <c r="H302" s="6"/>
      <c r="I302" s="6"/>
      <c r="J302" s="6"/>
      <c r="K302" s="6"/>
      <c r="L302" s="6"/>
      <c r="M302" s="6"/>
      <c r="N302" s="6"/>
      <c r="O302" s="6"/>
      <c r="P302" s="6"/>
      <c r="Q302" s="6"/>
      <c r="R302" s="6"/>
      <c r="S302" s="6"/>
      <c r="T302" s="6"/>
      <c r="U302" s="6"/>
      <c r="V302" s="6"/>
      <c r="W302" s="6"/>
      <c r="X302" s="6"/>
      <c r="Y302" s="6"/>
      <c r="Z302" s="6"/>
    </row>
    <row r="303" customFormat="false" ht="22.5" hidden="false" customHeight="true" outlineLevel="0" collapsed="false">
      <c r="A303" s="91" t="n">
        <v>96</v>
      </c>
      <c r="B303" s="92" t="n">
        <v>1.44</v>
      </c>
      <c r="C303" s="92" t="n">
        <v>2.97</v>
      </c>
      <c r="D303" s="92" t="n">
        <v>2.97</v>
      </c>
      <c r="E303" s="92" t="n">
        <v>2</v>
      </c>
      <c r="F303" s="92" t="n">
        <v>1.05</v>
      </c>
      <c r="G303" s="6"/>
      <c r="H303" s="6"/>
      <c r="I303" s="6"/>
      <c r="J303" s="6"/>
      <c r="K303" s="6"/>
      <c r="L303" s="6"/>
      <c r="M303" s="6"/>
      <c r="N303" s="6"/>
      <c r="O303" s="6"/>
      <c r="P303" s="6"/>
      <c r="Q303" s="6"/>
      <c r="R303" s="6"/>
      <c r="S303" s="6"/>
      <c r="T303" s="6"/>
      <c r="U303" s="6"/>
      <c r="V303" s="6"/>
      <c r="W303" s="6"/>
      <c r="X303" s="6"/>
      <c r="Y303" s="6"/>
      <c r="Z303" s="6"/>
    </row>
    <row r="304" customFormat="false" ht="22.5" hidden="false" customHeight="true" outlineLevel="0" collapsed="false">
      <c r="A304" s="91" t="n">
        <v>97</v>
      </c>
      <c r="B304" s="92" t="n">
        <v>1.45</v>
      </c>
      <c r="C304" s="92" t="n">
        <v>3</v>
      </c>
      <c r="D304" s="92" t="n">
        <v>3</v>
      </c>
      <c r="E304" s="92" t="n">
        <v>2.02</v>
      </c>
      <c r="F304" s="92" t="n">
        <v>1.06</v>
      </c>
      <c r="G304" s="6"/>
      <c r="H304" s="6"/>
      <c r="I304" s="6"/>
      <c r="J304" s="6"/>
      <c r="K304" s="6"/>
      <c r="L304" s="6"/>
      <c r="M304" s="6"/>
      <c r="N304" s="6"/>
      <c r="O304" s="6"/>
      <c r="P304" s="6"/>
      <c r="Q304" s="6"/>
      <c r="R304" s="6"/>
      <c r="S304" s="6"/>
      <c r="T304" s="6"/>
      <c r="U304" s="6"/>
      <c r="V304" s="6"/>
      <c r="W304" s="6"/>
      <c r="X304" s="6"/>
      <c r="Y304" s="6"/>
      <c r="Z304" s="6"/>
    </row>
    <row r="305" customFormat="false" ht="22.5" hidden="false" customHeight="true" outlineLevel="0" collapsed="false">
      <c r="A305" s="91" t="n">
        <v>98</v>
      </c>
      <c r="B305" s="92" t="n">
        <v>1.46</v>
      </c>
      <c r="C305" s="92" t="n">
        <v>3.03</v>
      </c>
      <c r="D305" s="92" t="n">
        <v>3.03</v>
      </c>
      <c r="E305" s="92" t="n">
        <v>2.04</v>
      </c>
      <c r="F305" s="92" t="n">
        <v>1.07</v>
      </c>
      <c r="G305" s="6"/>
      <c r="H305" s="6"/>
      <c r="I305" s="6"/>
      <c r="J305" s="6"/>
      <c r="K305" s="6"/>
      <c r="L305" s="6"/>
      <c r="M305" s="6"/>
      <c r="N305" s="6"/>
      <c r="O305" s="6"/>
      <c r="P305" s="6"/>
      <c r="Q305" s="6"/>
      <c r="R305" s="6"/>
      <c r="S305" s="6"/>
      <c r="T305" s="6"/>
      <c r="U305" s="6"/>
      <c r="V305" s="6"/>
      <c r="W305" s="6"/>
      <c r="X305" s="6"/>
      <c r="Y305" s="6"/>
      <c r="Z305" s="6"/>
    </row>
    <row r="306" customFormat="false" ht="22.5" hidden="false" customHeight="true" outlineLevel="0" collapsed="false">
      <c r="A306" s="91" t="n">
        <v>99</v>
      </c>
      <c r="B306" s="92" t="n">
        <v>1.47</v>
      </c>
      <c r="C306" s="92" t="n">
        <v>3.06</v>
      </c>
      <c r="D306" s="92" t="n">
        <v>3.06</v>
      </c>
      <c r="E306" s="92" t="n">
        <v>2.06</v>
      </c>
      <c r="F306" s="92" t="n">
        <v>1.08</v>
      </c>
      <c r="G306" s="6"/>
      <c r="H306" s="6"/>
      <c r="I306" s="6"/>
      <c r="J306" s="6"/>
      <c r="K306" s="6"/>
      <c r="L306" s="6"/>
      <c r="M306" s="6"/>
      <c r="N306" s="6"/>
      <c r="O306" s="6"/>
      <c r="P306" s="6"/>
      <c r="Q306" s="6"/>
      <c r="R306" s="6"/>
      <c r="S306" s="6"/>
      <c r="T306" s="6"/>
      <c r="U306" s="6"/>
      <c r="V306" s="6"/>
      <c r="W306" s="6"/>
      <c r="X306" s="6"/>
      <c r="Y306" s="6"/>
      <c r="Z306" s="6"/>
    </row>
    <row r="307" customFormat="false" ht="22.5" hidden="false" customHeight="true" outlineLevel="0" collapsed="false">
      <c r="A307" s="91" t="n">
        <v>100</v>
      </c>
      <c r="B307" s="92" t="n">
        <v>1.48</v>
      </c>
      <c r="C307" s="92" t="n">
        <v>3.09</v>
      </c>
      <c r="D307" s="92" t="n">
        <v>3.09</v>
      </c>
      <c r="E307" s="92" t="n">
        <v>2.08</v>
      </c>
      <c r="F307" s="92" t="n">
        <v>1.09</v>
      </c>
      <c r="G307" s="6"/>
      <c r="H307" s="6"/>
      <c r="I307" s="6"/>
      <c r="J307" s="6"/>
      <c r="K307" s="6"/>
      <c r="L307" s="6"/>
      <c r="M307" s="6"/>
      <c r="N307" s="6"/>
      <c r="O307" s="6"/>
      <c r="P307" s="6"/>
      <c r="Q307" s="6"/>
      <c r="R307" s="6"/>
      <c r="S307" s="6"/>
      <c r="T307" s="6"/>
      <c r="U307" s="6"/>
      <c r="V307" s="6"/>
      <c r="W307" s="6"/>
      <c r="X307" s="6"/>
      <c r="Y307" s="6"/>
      <c r="Z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ustomFormat="false" ht="22.5" hidden="false" customHeight="true" outlineLevel="0" collapsed="false">
      <c r="A309" s="90" t="s">
        <v>118</v>
      </c>
      <c r="B309" s="90" t="s">
        <v>119</v>
      </c>
      <c r="C309" s="90" t="s">
        <v>120</v>
      </c>
      <c r="D309" s="90" t="s">
        <v>121</v>
      </c>
      <c r="E309" s="90" t="s">
        <v>122</v>
      </c>
      <c r="F309" s="90" t="s">
        <v>123</v>
      </c>
      <c r="G309" s="6"/>
      <c r="H309" s="6"/>
      <c r="I309" s="6"/>
      <c r="J309" s="6"/>
      <c r="K309" s="6"/>
      <c r="L309" s="6"/>
      <c r="M309" s="6"/>
      <c r="N309" s="6"/>
      <c r="O309" s="6"/>
      <c r="P309" s="6"/>
      <c r="Q309" s="6"/>
      <c r="R309" s="6"/>
      <c r="S309" s="6"/>
      <c r="T309" s="6"/>
      <c r="U309" s="6"/>
      <c r="V309" s="6"/>
      <c r="W309" s="6"/>
      <c r="X309" s="6"/>
      <c r="Y309" s="6"/>
      <c r="Z309" s="6"/>
    </row>
    <row r="310" customFormat="false" ht="22.5" hidden="false" customHeight="true" outlineLevel="0" collapsed="false">
      <c r="A310" s="91" t="n">
        <v>1</v>
      </c>
      <c r="B310" s="92" t="n">
        <f aca="false">+50%</f>
        <v>0.5</v>
      </c>
      <c r="C310" s="92" t="n">
        <f aca="false">+10%</f>
        <v>0.1</v>
      </c>
      <c r="D310" s="92" t="n">
        <f aca="false">+10%</f>
        <v>0.1</v>
      </c>
      <c r="E310" s="92" t="n">
        <f aca="false">+10%</f>
        <v>0.1</v>
      </c>
      <c r="F310" s="92" t="n">
        <f aca="false">+10%</f>
        <v>0.1</v>
      </c>
      <c r="G310" s="6"/>
      <c r="H310" s="6"/>
      <c r="I310" s="6"/>
      <c r="J310" s="6"/>
      <c r="K310" s="6"/>
      <c r="L310" s="6"/>
      <c r="M310" s="6"/>
      <c r="N310" s="6"/>
      <c r="O310" s="6"/>
      <c r="P310" s="6"/>
      <c r="Q310" s="6"/>
      <c r="R310" s="6"/>
      <c r="S310" s="6"/>
      <c r="T310" s="6"/>
      <c r="U310" s="6"/>
      <c r="V310" s="6"/>
      <c r="W310" s="6"/>
      <c r="X310" s="6"/>
      <c r="Y310" s="6"/>
      <c r="Z310" s="6"/>
    </row>
    <row r="311" customFormat="false" ht="22.5" hidden="false" customHeight="true" outlineLevel="0" collapsed="false">
      <c r="A311" s="91" t="n">
        <v>2</v>
      </c>
      <c r="B311" s="92" t="n">
        <v>0.52</v>
      </c>
      <c r="C311" s="92" t="n">
        <v>0.12</v>
      </c>
      <c r="D311" s="92" t="n">
        <v>0.12</v>
      </c>
      <c r="E311" s="92" t="n">
        <v>0.12</v>
      </c>
      <c r="F311" s="92" t="n">
        <v>0.12</v>
      </c>
      <c r="G311" s="6"/>
      <c r="H311" s="6"/>
      <c r="I311" s="6"/>
      <c r="J311" s="6"/>
      <c r="K311" s="6"/>
      <c r="L311" s="6"/>
      <c r="M311" s="6"/>
      <c r="N311" s="6"/>
      <c r="O311" s="6"/>
      <c r="P311" s="6"/>
      <c r="Q311" s="6"/>
      <c r="R311" s="6"/>
      <c r="S311" s="6"/>
      <c r="T311" s="6"/>
      <c r="U311" s="6"/>
      <c r="V311" s="6"/>
      <c r="W311" s="6"/>
      <c r="X311" s="6"/>
      <c r="Y311" s="6"/>
      <c r="Z311" s="6"/>
    </row>
    <row r="312" customFormat="false" ht="22.5" hidden="false" customHeight="true" outlineLevel="0" collapsed="false">
      <c r="A312" s="91" t="n">
        <v>3</v>
      </c>
      <c r="B312" s="92" t="n">
        <v>0.54</v>
      </c>
      <c r="C312" s="92" t="n">
        <v>0.14</v>
      </c>
      <c r="D312" s="92" t="n">
        <v>0.14</v>
      </c>
      <c r="E312" s="92" t="n">
        <v>0.14</v>
      </c>
      <c r="F312" s="92" t="n">
        <v>0.14</v>
      </c>
      <c r="G312" s="6"/>
      <c r="H312" s="6"/>
      <c r="I312" s="6"/>
      <c r="J312" s="6"/>
      <c r="K312" s="6"/>
      <c r="L312" s="6"/>
      <c r="M312" s="6"/>
      <c r="N312" s="6"/>
      <c r="O312" s="6"/>
      <c r="P312" s="6"/>
      <c r="Q312" s="6"/>
      <c r="R312" s="6"/>
      <c r="S312" s="6"/>
      <c r="T312" s="6"/>
      <c r="U312" s="6"/>
      <c r="V312" s="6"/>
      <c r="W312" s="6"/>
      <c r="X312" s="6"/>
      <c r="Y312" s="6"/>
      <c r="Z312" s="6"/>
    </row>
    <row r="313" customFormat="false" ht="22.5" hidden="false" customHeight="true" outlineLevel="0" collapsed="false">
      <c r="A313" s="91" t="n">
        <v>4</v>
      </c>
      <c r="B313" s="92" t="n">
        <v>0.56</v>
      </c>
      <c r="C313" s="92" t="n">
        <v>0.16</v>
      </c>
      <c r="D313" s="92" t="n">
        <v>0.16</v>
      </c>
      <c r="E313" s="92" t="n">
        <v>0.16</v>
      </c>
      <c r="F313" s="92" t="n">
        <v>0.16</v>
      </c>
      <c r="G313" s="6"/>
      <c r="H313" s="6"/>
      <c r="I313" s="6"/>
      <c r="J313" s="6"/>
      <c r="K313" s="6"/>
      <c r="L313" s="6"/>
      <c r="M313" s="6"/>
      <c r="N313" s="6"/>
      <c r="O313" s="6"/>
      <c r="P313" s="6"/>
      <c r="Q313" s="6"/>
      <c r="R313" s="6"/>
      <c r="S313" s="6"/>
      <c r="T313" s="6"/>
      <c r="U313" s="6"/>
      <c r="V313" s="6"/>
      <c r="W313" s="6"/>
      <c r="X313" s="6"/>
      <c r="Y313" s="6"/>
      <c r="Z313" s="6"/>
    </row>
    <row r="314" customFormat="false" ht="22.5" hidden="false" customHeight="true" outlineLevel="0" collapsed="false">
      <c r="A314" s="91" t="n">
        <v>5</v>
      </c>
      <c r="B314" s="92" t="n">
        <v>0.58</v>
      </c>
      <c r="C314" s="92" t="n">
        <v>0.18</v>
      </c>
      <c r="D314" s="92" t="n">
        <v>0.18</v>
      </c>
      <c r="E314" s="92" t="n">
        <v>0.18</v>
      </c>
      <c r="F314" s="92" t="n">
        <v>0.18</v>
      </c>
      <c r="G314" s="6"/>
      <c r="H314" s="6"/>
      <c r="I314" s="6"/>
      <c r="J314" s="6"/>
      <c r="K314" s="6"/>
      <c r="L314" s="6"/>
      <c r="M314" s="6"/>
      <c r="N314" s="6"/>
      <c r="O314" s="6"/>
      <c r="P314" s="6"/>
      <c r="Q314" s="6"/>
      <c r="R314" s="6"/>
      <c r="S314" s="6"/>
      <c r="T314" s="6"/>
      <c r="U314" s="6"/>
      <c r="V314" s="6"/>
      <c r="W314" s="6"/>
      <c r="X314" s="6"/>
      <c r="Y314" s="6"/>
      <c r="Z314" s="6"/>
    </row>
    <row r="315" customFormat="false" ht="22.5" hidden="false" customHeight="true" outlineLevel="0" collapsed="false">
      <c r="A315" s="91" t="n">
        <v>6</v>
      </c>
      <c r="B315" s="92" t="n">
        <v>0.6</v>
      </c>
      <c r="C315" s="92" t="n">
        <v>0.2</v>
      </c>
      <c r="D315" s="92" t="n">
        <v>0.2</v>
      </c>
      <c r="E315" s="92" t="n">
        <v>0.2</v>
      </c>
      <c r="F315" s="92" t="n">
        <v>0.2</v>
      </c>
      <c r="G315" s="6"/>
      <c r="H315" s="6"/>
      <c r="I315" s="6"/>
      <c r="J315" s="6"/>
      <c r="K315" s="6"/>
      <c r="L315" s="6"/>
      <c r="M315" s="6"/>
      <c r="N315" s="6"/>
      <c r="O315" s="6"/>
      <c r="P315" s="6"/>
      <c r="Q315" s="6"/>
      <c r="R315" s="6"/>
      <c r="S315" s="6"/>
      <c r="T315" s="6"/>
      <c r="U315" s="6"/>
      <c r="V315" s="6"/>
      <c r="W315" s="6"/>
      <c r="X315" s="6"/>
      <c r="Y315" s="6"/>
      <c r="Z315" s="6"/>
    </row>
    <row r="316" customFormat="false" ht="22.5" hidden="false" customHeight="true" outlineLevel="0" collapsed="false">
      <c r="A316" s="91" t="n">
        <v>7</v>
      </c>
      <c r="B316" s="92" t="n">
        <v>0.62</v>
      </c>
      <c r="C316" s="92" t="n">
        <v>0.22</v>
      </c>
      <c r="D316" s="92" t="n">
        <v>0.22</v>
      </c>
      <c r="E316" s="92" t="n">
        <v>0.22</v>
      </c>
      <c r="F316" s="92" t="n">
        <v>0.22</v>
      </c>
      <c r="G316" s="6"/>
      <c r="H316" s="6"/>
      <c r="I316" s="6"/>
      <c r="J316" s="6"/>
      <c r="K316" s="6"/>
      <c r="L316" s="6"/>
      <c r="M316" s="6"/>
      <c r="N316" s="6"/>
      <c r="O316" s="6"/>
      <c r="P316" s="6"/>
      <c r="Q316" s="6"/>
      <c r="R316" s="6"/>
      <c r="S316" s="6"/>
      <c r="T316" s="6"/>
      <c r="U316" s="6"/>
      <c r="V316" s="6"/>
      <c r="W316" s="6"/>
      <c r="X316" s="6"/>
      <c r="Y316" s="6"/>
      <c r="Z316" s="6"/>
    </row>
    <row r="317" customFormat="false" ht="22.5" hidden="false" customHeight="true" outlineLevel="0" collapsed="false">
      <c r="A317" s="91" t="n">
        <v>8</v>
      </c>
      <c r="B317" s="92" t="n">
        <v>0.64</v>
      </c>
      <c r="C317" s="92" t="n">
        <v>0.24</v>
      </c>
      <c r="D317" s="92" t="n">
        <v>0.24</v>
      </c>
      <c r="E317" s="92" t="n">
        <v>0.24</v>
      </c>
      <c r="F317" s="92" t="n">
        <v>0.24</v>
      </c>
      <c r="G317" s="6"/>
      <c r="H317" s="6"/>
      <c r="I317" s="6"/>
      <c r="J317" s="6"/>
      <c r="K317" s="6"/>
      <c r="L317" s="6"/>
      <c r="M317" s="6"/>
      <c r="N317" s="6"/>
      <c r="O317" s="6"/>
      <c r="P317" s="6"/>
      <c r="Q317" s="6"/>
      <c r="R317" s="6"/>
      <c r="S317" s="6"/>
      <c r="T317" s="6"/>
      <c r="U317" s="6"/>
      <c r="V317" s="6"/>
      <c r="W317" s="6"/>
      <c r="X317" s="6"/>
      <c r="Y317" s="6"/>
      <c r="Z317" s="6"/>
    </row>
    <row r="318" customFormat="false" ht="22.5" hidden="false" customHeight="true" outlineLevel="0" collapsed="false">
      <c r="A318" s="91" t="n">
        <v>9</v>
      </c>
      <c r="B318" s="92" t="n">
        <v>0.66</v>
      </c>
      <c r="C318" s="92" t="n">
        <v>0.26</v>
      </c>
      <c r="D318" s="92" t="n">
        <v>0.26</v>
      </c>
      <c r="E318" s="92" t="n">
        <v>0.26</v>
      </c>
      <c r="F318" s="92" t="n">
        <v>0.26</v>
      </c>
      <c r="G318" s="6"/>
      <c r="H318" s="6"/>
      <c r="I318" s="6"/>
      <c r="J318" s="6"/>
      <c r="K318" s="6"/>
      <c r="L318" s="6"/>
      <c r="M318" s="6"/>
      <c r="N318" s="6"/>
      <c r="O318" s="6"/>
      <c r="P318" s="6"/>
      <c r="Q318" s="6"/>
      <c r="R318" s="6"/>
      <c r="S318" s="6"/>
      <c r="T318" s="6"/>
      <c r="U318" s="6"/>
      <c r="V318" s="6"/>
      <c r="W318" s="6"/>
      <c r="X318" s="6"/>
      <c r="Y318" s="6"/>
      <c r="Z318" s="6"/>
    </row>
    <row r="319" customFormat="false" ht="22.5" hidden="false" customHeight="true" outlineLevel="0" collapsed="false">
      <c r="A319" s="91" t="n">
        <v>10</v>
      </c>
      <c r="B319" s="92" t="n">
        <v>0.68</v>
      </c>
      <c r="C319" s="92" t="n">
        <v>0.28</v>
      </c>
      <c r="D319" s="92" t="n">
        <v>0.28</v>
      </c>
      <c r="E319" s="92" t="n">
        <v>0.28</v>
      </c>
      <c r="F319" s="92" t="n">
        <v>0.28</v>
      </c>
      <c r="G319" s="6"/>
      <c r="H319" s="6"/>
      <c r="I319" s="6"/>
      <c r="J319" s="6"/>
      <c r="K319" s="6"/>
      <c r="L319" s="6"/>
      <c r="M319" s="6"/>
      <c r="N319" s="6"/>
      <c r="O319" s="6"/>
      <c r="P319" s="6"/>
      <c r="Q319" s="6"/>
      <c r="R319" s="6"/>
      <c r="S319" s="6"/>
      <c r="T319" s="6"/>
      <c r="U319" s="6"/>
      <c r="V319" s="6"/>
      <c r="W319" s="6"/>
      <c r="X319" s="6"/>
      <c r="Y319" s="6"/>
      <c r="Z319" s="6"/>
    </row>
    <row r="320" customFormat="false" ht="22.5" hidden="false" customHeight="true" outlineLevel="0" collapsed="false">
      <c r="A320" s="91" t="n">
        <v>11</v>
      </c>
      <c r="B320" s="92" t="n">
        <v>0.7</v>
      </c>
      <c r="C320" s="92" t="n">
        <v>0.3</v>
      </c>
      <c r="D320" s="92" t="n">
        <v>0.3</v>
      </c>
      <c r="E320" s="92" t="n">
        <v>0.3</v>
      </c>
      <c r="F320" s="92" t="n">
        <v>0.3</v>
      </c>
      <c r="G320" s="6"/>
      <c r="H320" s="6"/>
      <c r="I320" s="6"/>
      <c r="J320" s="6"/>
      <c r="K320" s="6"/>
      <c r="L320" s="6"/>
      <c r="M320" s="6"/>
      <c r="N320" s="6"/>
      <c r="O320" s="6"/>
      <c r="P320" s="6"/>
      <c r="Q320" s="6"/>
      <c r="R320" s="6"/>
      <c r="S320" s="6"/>
      <c r="T320" s="6"/>
      <c r="U320" s="6"/>
      <c r="V320" s="6"/>
      <c r="W320" s="6"/>
      <c r="X320" s="6"/>
      <c r="Y320" s="6"/>
      <c r="Z320" s="6"/>
    </row>
    <row r="321" customFormat="false" ht="22.5" hidden="false" customHeight="true" outlineLevel="0" collapsed="false">
      <c r="A321" s="91" t="n">
        <v>12</v>
      </c>
      <c r="B321" s="92" t="n">
        <v>0.72</v>
      </c>
      <c r="C321" s="92" t="n">
        <v>0.32</v>
      </c>
      <c r="D321" s="92" t="n">
        <v>0.32</v>
      </c>
      <c r="E321" s="92" t="n">
        <v>0.32</v>
      </c>
      <c r="F321" s="92" t="n">
        <v>0.32</v>
      </c>
      <c r="G321" s="6"/>
      <c r="H321" s="6"/>
      <c r="I321" s="6"/>
      <c r="J321" s="6"/>
      <c r="K321" s="6"/>
      <c r="L321" s="6"/>
      <c r="M321" s="6"/>
      <c r="N321" s="6"/>
      <c r="O321" s="6"/>
      <c r="P321" s="6"/>
      <c r="Q321" s="6"/>
      <c r="R321" s="6"/>
      <c r="S321" s="6"/>
      <c r="T321" s="6"/>
      <c r="U321" s="6"/>
      <c r="V321" s="6"/>
      <c r="W321" s="6"/>
      <c r="X321" s="6"/>
      <c r="Y321" s="6"/>
      <c r="Z321" s="6"/>
    </row>
    <row r="322" customFormat="false" ht="22.5" hidden="false" customHeight="true" outlineLevel="0" collapsed="false">
      <c r="A322" s="91" t="n">
        <v>13</v>
      </c>
      <c r="B322" s="92" t="n">
        <v>0.74</v>
      </c>
      <c r="C322" s="92" t="n">
        <v>0.34</v>
      </c>
      <c r="D322" s="92" t="n">
        <v>0.34</v>
      </c>
      <c r="E322" s="92" t="n">
        <v>0.34</v>
      </c>
      <c r="F322" s="92" t="n">
        <v>0.34</v>
      </c>
      <c r="G322" s="6"/>
      <c r="H322" s="6"/>
      <c r="I322" s="6"/>
      <c r="J322" s="6"/>
      <c r="K322" s="6"/>
      <c r="L322" s="6"/>
      <c r="M322" s="6"/>
      <c r="N322" s="6"/>
      <c r="O322" s="6"/>
      <c r="P322" s="6"/>
      <c r="Q322" s="6"/>
      <c r="R322" s="6"/>
      <c r="S322" s="6"/>
      <c r="T322" s="6"/>
      <c r="U322" s="6"/>
      <c r="V322" s="6"/>
      <c r="W322" s="6"/>
      <c r="X322" s="6"/>
      <c r="Y322" s="6"/>
      <c r="Z322" s="6"/>
    </row>
    <row r="323" customFormat="false" ht="22.5" hidden="false" customHeight="true" outlineLevel="0" collapsed="false">
      <c r="A323" s="91" t="n">
        <v>14</v>
      </c>
      <c r="B323" s="92" t="n">
        <v>0.76</v>
      </c>
      <c r="C323" s="92" t="n">
        <v>0.36</v>
      </c>
      <c r="D323" s="92" t="n">
        <v>0.36</v>
      </c>
      <c r="E323" s="92" t="n">
        <v>0.36</v>
      </c>
      <c r="F323" s="92" t="n">
        <v>0.36</v>
      </c>
      <c r="G323" s="6"/>
      <c r="H323" s="6"/>
      <c r="I323" s="6"/>
      <c r="J323" s="6"/>
      <c r="K323" s="6"/>
      <c r="L323" s="6"/>
      <c r="M323" s="6"/>
      <c r="N323" s="6"/>
      <c r="O323" s="6"/>
      <c r="P323" s="6"/>
      <c r="Q323" s="6"/>
      <c r="R323" s="6"/>
      <c r="S323" s="6"/>
      <c r="T323" s="6"/>
      <c r="U323" s="6"/>
      <c r="V323" s="6"/>
      <c r="W323" s="6"/>
      <c r="X323" s="6"/>
      <c r="Y323" s="6"/>
      <c r="Z323" s="6"/>
    </row>
    <row r="324" customFormat="false" ht="22.5" hidden="false" customHeight="true" outlineLevel="0" collapsed="false">
      <c r="A324" s="91" t="n">
        <v>15</v>
      </c>
      <c r="B324" s="92" t="n">
        <v>0.78</v>
      </c>
      <c r="C324" s="92" t="n">
        <v>0.38</v>
      </c>
      <c r="D324" s="92" t="n">
        <v>0.38</v>
      </c>
      <c r="E324" s="92" t="n">
        <v>0.38</v>
      </c>
      <c r="F324" s="92" t="n">
        <v>0.38</v>
      </c>
      <c r="G324" s="6"/>
      <c r="H324" s="6"/>
      <c r="I324" s="6"/>
      <c r="J324" s="6"/>
      <c r="K324" s="6"/>
      <c r="L324" s="6"/>
      <c r="M324" s="6"/>
      <c r="N324" s="6"/>
      <c r="O324" s="6"/>
      <c r="P324" s="6"/>
      <c r="Q324" s="6"/>
      <c r="R324" s="6"/>
      <c r="S324" s="6"/>
      <c r="T324" s="6"/>
      <c r="U324" s="6"/>
      <c r="V324" s="6"/>
      <c r="W324" s="6"/>
      <c r="X324" s="6"/>
      <c r="Y324" s="6"/>
      <c r="Z324" s="6"/>
    </row>
    <row r="325" customFormat="false" ht="22.5" hidden="false" customHeight="true" outlineLevel="0" collapsed="false">
      <c r="A325" s="91" t="n">
        <v>16</v>
      </c>
      <c r="B325" s="92" t="n">
        <v>0.8</v>
      </c>
      <c r="C325" s="92" t="n">
        <v>0.4</v>
      </c>
      <c r="D325" s="92" t="n">
        <v>0.4</v>
      </c>
      <c r="E325" s="92" t="n">
        <v>0.4</v>
      </c>
      <c r="F325" s="92" t="n">
        <v>0.4</v>
      </c>
      <c r="G325" s="6"/>
      <c r="H325" s="6"/>
      <c r="I325" s="6"/>
      <c r="J325" s="6"/>
      <c r="K325" s="6"/>
      <c r="L325" s="6"/>
      <c r="M325" s="6"/>
      <c r="N325" s="6"/>
      <c r="O325" s="6"/>
      <c r="P325" s="6"/>
      <c r="Q325" s="6"/>
      <c r="R325" s="6"/>
      <c r="S325" s="6"/>
      <c r="T325" s="6"/>
      <c r="U325" s="6"/>
      <c r="V325" s="6"/>
      <c r="W325" s="6"/>
      <c r="X325" s="6"/>
      <c r="Y325" s="6"/>
      <c r="Z325" s="6"/>
    </row>
    <row r="326" customFormat="false" ht="22.5" hidden="false" customHeight="true" outlineLevel="0" collapsed="false">
      <c r="A326" s="91" t="n">
        <v>17</v>
      </c>
      <c r="B326" s="92" t="n">
        <v>0.82</v>
      </c>
      <c r="C326" s="92" t="n">
        <v>0.42</v>
      </c>
      <c r="D326" s="92" t="n">
        <v>0.42</v>
      </c>
      <c r="E326" s="92" t="n">
        <v>0.42</v>
      </c>
      <c r="F326" s="92" t="n">
        <v>0.42</v>
      </c>
      <c r="G326" s="6"/>
      <c r="H326" s="6"/>
      <c r="I326" s="6"/>
      <c r="J326" s="6"/>
      <c r="K326" s="6"/>
      <c r="L326" s="6"/>
      <c r="M326" s="6"/>
      <c r="N326" s="6"/>
      <c r="O326" s="6"/>
      <c r="P326" s="6"/>
      <c r="Q326" s="6"/>
      <c r="R326" s="6"/>
      <c r="S326" s="6"/>
      <c r="T326" s="6"/>
      <c r="U326" s="6"/>
      <c r="V326" s="6"/>
      <c r="W326" s="6"/>
      <c r="X326" s="6"/>
      <c r="Y326" s="6"/>
      <c r="Z326" s="6"/>
    </row>
    <row r="327" customFormat="false" ht="22.5" hidden="false" customHeight="true" outlineLevel="0" collapsed="false">
      <c r="A327" s="91" t="n">
        <v>18</v>
      </c>
      <c r="B327" s="92" t="n">
        <v>0.84</v>
      </c>
      <c r="C327" s="92" t="n">
        <v>0.44</v>
      </c>
      <c r="D327" s="92" t="n">
        <v>0.44</v>
      </c>
      <c r="E327" s="92" t="n">
        <v>0.44</v>
      </c>
      <c r="F327" s="92" t="n">
        <v>0.44</v>
      </c>
      <c r="G327" s="6"/>
      <c r="H327" s="6"/>
      <c r="I327" s="6"/>
      <c r="J327" s="6"/>
      <c r="K327" s="6"/>
      <c r="L327" s="6"/>
      <c r="M327" s="6"/>
      <c r="N327" s="6"/>
      <c r="O327" s="6"/>
      <c r="P327" s="6"/>
      <c r="Q327" s="6"/>
      <c r="R327" s="6"/>
      <c r="S327" s="6"/>
      <c r="T327" s="6"/>
      <c r="U327" s="6"/>
      <c r="V327" s="6"/>
      <c r="W327" s="6"/>
      <c r="X327" s="6"/>
      <c r="Y327" s="6"/>
      <c r="Z327" s="6"/>
    </row>
    <row r="328" customFormat="false" ht="22.5" hidden="false" customHeight="true" outlineLevel="0" collapsed="false">
      <c r="A328" s="91" t="n">
        <v>19</v>
      </c>
      <c r="B328" s="92" t="n">
        <v>0.86</v>
      </c>
      <c r="C328" s="92" t="n">
        <v>0.46</v>
      </c>
      <c r="D328" s="92" t="n">
        <v>0.46</v>
      </c>
      <c r="E328" s="92" t="n">
        <v>0.46</v>
      </c>
      <c r="F328" s="92" t="n">
        <v>0.46</v>
      </c>
      <c r="G328" s="6"/>
      <c r="H328" s="6"/>
      <c r="I328" s="6"/>
      <c r="J328" s="6"/>
      <c r="K328" s="6"/>
      <c r="L328" s="6"/>
      <c r="M328" s="6"/>
      <c r="N328" s="6"/>
      <c r="O328" s="6"/>
      <c r="P328" s="6"/>
      <c r="Q328" s="6"/>
      <c r="R328" s="6"/>
      <c r="S328" s="6"/>
      <c r="T328" s="6"/>
      <c r="U328" s="6"/>
      <c r="V328" s="6"/>
      <c r="W328" s="6"/>
      <c r="X328" s="6"/>
      <c r="Y328" s="6"/>
      <c r="Z328" s="6"/>
    </row>
    <row r="329" customFormat="false" ht="22.5" hidden="false" customHeight="true" outlineLevel="0" collapsed="false">
      <c r="A329" s="91" t="n">
        <v>20</v>
      </c>
      <c r="B329" s="92" t="n">
        <v>0.88</v>
      </c>
      <c r="C329" s="92" t="n">
        <v>0.48</v>
      </c>
      <c r="D329" s="92" t="n">
        <v>0.48</v>
      </c>
      <c r="E329" s="92" t="n">
        <v>0.48</v>
      </c>
      <c r="F329" s="92" t="n">
        <v>0.48</v>
      </c>
      <c r="G329" s="6"/>
      <c r="H329" s="6"/>
      <c r="I329" s="6"/>
      <c r="J329" s="6"/>
      <c r="K329" s="6"/>
      <c r="L329" s="6"/>
      <c r="M329" s="6"/>
      <c r="N329" s="6"/>
      <c r="O329" s="6"/>
      <c r="P329" s="6"/>
      <c r="Q329" s="6"/>
      <c r="R329" s="6"/>
      <c r="S329" s="6"/>
      <c r="T329" s="6"/>
      <c r="U329" s="6"/>
      <c r="V329" s="6"/>
      <c r="W329" s="6"/>
      <c r="X329" s="6"/>
      <c r="Y329" s="6"/>
      <c r="Z329" s="6"/>
    </row>
    <row r="330" customFormat="false" ht="22.5" hidden="false" customHeight="true" outlineLevel="0" collapsed="false">
      <c r="A330" s="91" t="n">
        <v>21</v>
      </c>
      <c r="B330" s="92" t="n">
        <v>0.9</v>
      </c>
      <c r="C330" s="92" t="n">
        <v>0.5</v>
      </c>
      <c r="D330" s="92" t="n">
        <v>0.5</v>
      </c>
      <c r="E330" s="92" t="n">
        <v>0.5</v>
      </c>
      <c r="F330" s="92" t="n">
        <v>0.5</v>
      </c>
      <c r="G330" s="6"/>
      <c r="H330" s="6"/>
      <c r="I330" s="6"/>
      <c r="J330" s="6"/>
      <c r="K330" s="6"/>
      <c r="L330" s="6"/>
      <c r="M330" s="6"/>
      <c r="N330" s="6"/>
      <c r="O330" s="6"/>
      <c r="P330" s="6"/>
      <c r="Q330" s="6"/>
      <c r="R330" s="6"/>
      <c r="S330" s="6"/>
      <c r="T330" s="6"/>
      <c r="U330" s="6"/>
      <c r="V330" s="6"/>
      <c r="W330" s="6"/>
      <c r="X330" s="6"/>
      <c r="Y330" s="6"/>
      <c r="Z330" s="6"/>
    </row>
    <row r="331" customFormat="false" ht="22.5" hidden="false" customHeight="true" outlineLevel="0" collapsed="false">
      <c r="A331" s="91" t="n">
        <v>22</v>
      </c>
      <c r="B331" s="92" t="n">
        <v>0.92</v>
      </c>
      <c r="C331" s="92" t="n">
        <v>0.52</v>
      </c>
      <c r="D331" s="92" t="n">
        <v>0.52</v>
      </c>
      <c r="E331" s="92" t="n">
        <v>0.52</v>
      </c>
      <c r="F331" s="92" t="n">
        <v>0.52</v>
      </c>
      <c r="G331" s="6"/>
      <c r="H331" s="6"/>
      <c r="I331" s="6"/>
      <c r="J331" s="6"/>
      <c r="K331" s="6"/>
      <c r="L331" s="6"/>
      <c r="M331" s="6"/>
      <c r="N331" s="6"/>
      <c r="O331" s="6"/>
      <c r="P331" s="6"/>
      <c r="Q331" s="6"/>
      <c r="R331" s="6"/>
      <c r="S331" s="6"/>
      <c r="T331" s="6"/>
      <c r="U331" s="6"/>
      <c r="V331" s="6"/>
      <c r="W331" s="6"/>
      <c r="X331" s="6"/>
      <c r="Y331" s="6"/>
      <c r="Z331" s="6"/>
    </row>
    <row r="332" customFormat="false" ht="22.5" hidden="false" customHeight="true" outlineLevel="0" collapsed="false">
      <c r="A332" s="91" t="n">
        <v>23</v>
      </c>
      <c r="B332" s="92" t="n">
        <v>0.94</v>
      </c>
      <c r="C332" s="92" t="n">
        <v>0.54</v>
      </c>
      <c r="D332" s="92" t="n">
        <v>0.54</v>
      </c>
      <c r="E332" s="92" t="n">
        <v>0.54</v>
      </c>
      <c r="F332" s="92" t="n">
        <v>0.54</v>
      </c>
      <c r="G332" s="6"/>
      <c r="H332" s="6"/>
      <c r="I332" s="6"/>
      <c r="J332" s="6"/>
      <c r="K332" s="6"/>
      <c r="L332" s="6"/>
      <c r="M332" s="6"/>
      <c r="N332" s="6"/>
      <c r="O332" s="6"/>
      <c r="P332" s="6"/>
      <c r="Q332" s="6"/>
      <c r="R332" s="6"/>
      <c r="S332" s="6"/>
      <c r="T332" s="6"/>
      <c r="U332" s="6"/>
      <c r="V332" s="6"/>
      <c r="W332" s="6"/>
      <c r="X332" s="6"/>
      <c r="Y332" s="6"/>
      <c r="Z332" s="6"/>
    </row>
    <row r="333" customFormat="false" ht="22.5" hidden="false" customHeight="true" outlineLevel="0" collapsed="false">
      <c r="A333" s="91" t="n">
        <v>24</v>
      </c>
      <c r="B333" s="92" t="n">
        <v>0.96</v>
      </c>
      <c r="C333" s="92" t="n">
        <v>0.56</v>
      </c>
      <c r="D333" s="92" t="n">
        <v>0.56</v>
      </c>
      <c r="E333" s="92" t="n">
        <v>0.56</v>
      </c>
      <c r="F333" s="92" t="n">
        <v>0.56</v>
      </c>
      <c r="G333" s="6"/>
      <c r="H333" s="6"/>
      <c r="I333" s="6"/>
      <c r="J333" s="6"/>
      <c r="K333" s="6"/>
      <c r="L333" s="6"/>
      <c r="M333" s="6"/>
      <c r="N333" s="6"/>
      <c r="O333" s="6"/>
      <c r="P333" s="6"/>
      <c r="Q333" s="6"/>
      <c r="R333" s="6"/>
      <c r="S333" s="6"/>
      <c r="T333" s="6"/>
      <c r="U333" s="6"/>
      <c r="V333" s="6"/>
      <c r="W333" s="6"/>
      <c r="X333" s="6"/>
      <c r="Y333" s="6"/>
      <c r="Z333" s="6"/>
    </row>
    <row r="334" customFormat="false" ht="22.5" hidden="false" customHeight="true" outlineLevel="0" collapsed="false">
      <c r="A334" s="91" t="n">
        <v>25</v>
      </c>
      <c r="B334" s="92" t="n">
        <v>0.98</v>
      </c>
      <c r="C334" s="92" t="n">
        <v>0.58</v>
      </c>
      <c r="D334" s="92" t="n">
        <v>0.58</v>
      </c>
      <c r="E334" s="92" t="n">
        <v>0.58</v>
      </c>
      <c r="F334" s="92" t="n">
        <v>0.58</v>
      </c>
      <c r="G334" s="6"/>
      <c r="H334" s="6"/>
      <c r="I334" s="6"/>
      <c r="J334" s="6"/>
      <c r="K334" s="6"/>
      <c r="L334" s="6"/>
      <c r="M334" s="6"/>
      <c r="N334" s="6"/>
      <c r="O334" s="6"/>
      <c r="P334" s="6"/>
      <c r="Q334" s="6"/>
      <c r="R334" s="6"/>
      <c r="S334" s="6"/>
      <c r="T334" s="6"/>
      <c r="U334" s="6"/>
      <c r="V334" s="6"/>
      <c r="W334" s="6"/>
      <c r="X334" s="6"/>
      <c r="Y334" s="6"/>
      <c r="Z334" s="6"/>
    </row>
    <row r="335" customFormat="false" ht="22.5" hidden="false" customHeight="true" outlineLevel="0" collapsed="false">
      <c r="A335" s="91" t="n">
        <v>26</v>
      </c>
      <c r="B335" s="92" t="n">
        <v>1</v>
      </c>
      <c r="C335" s="92" t="n">
        <v>0.6</v>
      </c>
      <c r="D335" s="92" t="n">
        <v>0.6</v>
      </c>
      <c r="E335" s="92" t="n">
        <v>0.6</v>
      </c>
      <c r="F335" s="92" t="n">
        <v>0.6</v>
      </c>
      <c r="G335" s="6"/>
      <c r="H335" s="6"/>
      <c r="I335" s="6"/>
      <c r="J335" s="6"/>
      <c r="K335" s="6"/>
      <c r="L335" s="6"/>
      <c r="M335" s="6"/>
      <c r="N335" s="6"/>
      <c r="O335" s="6"/>
      <c r="P335" s="6"/>
      <c r="Q335" s="6"/>
      <c r="R335" s="6"/>
      <c r="S335" s="6"/>
      <c r="T335" s="6"/>
      <c r="U335" s="6"/>
      <c r="V335" s="6"/>
      <c r="W335" s="6"/>
      <c r="X335" s="6"/>
      <c r="Y335" s="6"/>
      <c r="Z335" s="6"/>
    </row>
    <row r="336" customFormat="false" ht="22.5" hidden="false" customHeight="true" outlineLevel="0" collapsed="false">
      <c r="A336" s="91" t="n">
        <v>27</v>
      </c>
      <c r="B336" s="92" t="n">
        <v>1.02</v>
      </c>
      <c r="C336" s="92" t="n">
        <v>0.62</v>
      </c>
      <c r="D336" s="92" t="n">
        <v>0.62</v>
      </c>
      <c r="E336" s="92" t="n">
        <v>0.62</v>
      </c>
      <c r="F336" s="92" t="n">
        <v>0.62</v>
      </c>
      <c r="G336" s="6"/>
      <c r="H336" s="6"/>
      <c r="I336" s="6"/>
      <c r="J336" s="6"/>
      <c r="K336" s="6"/>
      <c r="L336" s="6"/>
      <c r="M336" s="6"/>
      <c r="N336" s="6"/>
      <c r="O336" s="6"/>
      <c r="P336" s="6"/>
      <c r="Q336" s="6"/>
      <c r="R336" s="6"/>
      <c r="S336" s="6"/>
      <c r="T336" s="6"/>
      <c r="U336" s="6"/>
      <c r="V336" s="6"/>
      <c r="W336" s="6"/>
      <c r="X336" s="6"/>
      <c r="Y336" s="6"/>
      <c r="Z336" s="6"/>
    </row>
    <row r="337" customFormat="false" ht="22.5" hidden="false" customHeight="true" outlineLevel="0" collapsed="false">
      <c r="A337" s="91" t="n">
        <v>28</v>
      </c>
      <c r="B337" s="92" t="n">
        <v>1.04</v>
      </c>
      <c r="C337" s="92" t="n">
        <v>0.64</v>
      </c>
      <c r="D337" s="92" t="n">
        <v>0.64</v>
      </c>
      <c r="E337" s="92" t="n">
        <v>0.64</v>
      </c>
      <c r="F337" s="92" t="n">
        <v>0.64</v>
      </c>
      <c r="G337" s="6"/>
      <c r="H337" s="6"/>
      <c r="I337" s="6"/>
      <c r="J337" s="6"/>
      <c r="K337" s="6"/>
      <c r="L337" s="6"/>
      <c r="M337" s="6"/>
      <c r="N337" s="6"/>
      <c r="O337" s="6"/>
      <c r="P337" s="6"/>
      <c r="Q337" s="6"/>
      <c r="R337" s="6"/>
      <c r="S337" s="6"/>
      <c r="T337" s="6"/>
      <c r="U337" s="6"/>
      <c r="V337" s="6"/>
      <c r="W337" s="6"/>
      <c r="X337" s="6"/>
      <c r="Y337" s="6"/>
      <c r="Z337" s="6"/>
    </row>
    <row r="338" customFormat="false" ht="22.5" hidden="false" customHeight="true" outlineLevel="0" collapsed="false">
      <c r="A338" s="91" t="n">
        <v>29</v>
      </c>
      <c r="B338" s="92" t="n">
        <v>1.06</v>
      </c>
      <c r="C338" s="92" t="n">
        <v>0.66</v>
      </c>
      <c r="D338" s="92" t="n">
        <v>0.66</v>
      </c>
      <c r="E338" s="92" t="n">
        <v>0.66</v>
      </c>
      <c r="F338" s="92" t="n">
        <v>0.66</v>
      </c>
      <c r="G338" s="6"/>
      <c r="H338" s="6"/>
      <c r="I338" s="6"/>
      <c r="J338" s="6"/>
      <c r="K338" s="6"/>
      <c r="L338" s="6"/>
      <c r="M338" s="6"/>
      <c r="N338" s="6"/>
      <c r="O338" s="6"/>
      <c r="P338" s="6"/>
      <c r="Q338" s="6"/>
      <c r="R338" s="6"/>
      <c r="S338" s="6"/>
      <c r="T338" s="6"/>
      <c r="U338" s="6"/>
      <c r="V338" s="6"/>
      <c r="W338" s="6"/>
      <c r="X338" s="6"/>
      <c r="Y338" s="6"/>
      <c r="Z338" s="6"/>
    </row>
    <row r="339" customFormat="false" ht="22.5" hidden="false" customHeight="true" outlineLevel="0" collapsed="false">
      <c r="A339" s="91" t="n">
        <v>30</v>
      </c>
      <c r="B339" s="92" t="n">
        <v>1.08</v>
      </c>
      <c r="C339" s="92" t="n">
        <v>0.68</v>
      </c>
      <c r="D339" s="92" t="n">
        <v>0.68</v>
      </c>
      <c r="E339" s="92" t="n">
        <v>0.68</v>
      </c>
      <c r="F339" s="92" t="n">
        <v>0.68</v>
      </c>
      <c r="G339" s="6"/>
      <c r="H339" s="6"/>
      <c r="I339" s="6"/>
      <c r="J339" s="6"/>
      <c r="K339" s="6"/>
      <c r="L339" s="6"/>
      <c r="M339" s="6"/>
      <c r="N339" s="6"/>
      <c r="O339" s="6"/>
      <c r="P339" s="6"/>
      <c r="Q339" s="6"/>
      <c r="R339" s="6"/>
      <c r="S339" s="6"/>
      <c r="T339" s="6"/>
      <c r="U339" s="6"/>
      <c r="V339" s="6"/>
      <c r="W339" s="6"/>
      <c r="X339" s="6"/>
      <c r="Y339" s="6"/>
      <c r="Z339" s="6"/>
    </row>
    <row r="340" customFormat="false" ht="22.5" hidden="false" customHeight="true" outlineLevel="0" collapsed="false">
      <c r="A340" s="91" t="n">
        <v>31</v>
      </c>
      <c r="B340" s="92" t="n">
        <v>1.1</v>
      </c>
      <c r="C340" s="92" t="n">
        <v>0.7</v>
      </c>
      <c r="D340" s="92" t="n">
        <v>0.7</v>
      </c>
      <c r="E340" s="92" t="n">
        <v>0.7</v>
      </c>
      <c r="F340" s="92" t="n">
        <v>0.7</v>
      </c>
      <c r="G340" s="6"/>
      <c r="H340" s="6"/>
      <c r="I340" s="6"/>
      <c r="J340" s="6"/>
      <c r="K340" s="6"/>
      <c r="L340" s="6"/>
      <c r="M340" s="6"/>
      <c r="N340" s="6"/>
      <c r="O340" s="6"/>
      <c r="P340" s="6"/>
      <c r="Q340" s="6"/>
      <c r="R340" s="6"/>
      <c r="S340" s="6"/>
      <c r="T340" s="6"/>
      <c r="U340" s="6"/>
      <c r="V340" s="6"/>
      <c r="W340" s="6"/>
      <c r="X340" s="6"/>
      <c r="Y340" s="6"/>
      <c r="Z340" s="6"/>
    </row>
    <row r="341" customFormat="false" ht="22.5" hidden="false" customHeight="true" outlineLevel="0" collapsed="false">
      <c r="A341" s="91" t="n">
        <v>32</v>
      </c>
      <c r="B341" s="92" t="n">
        <v>1.12</v>
      </c>
      <c r="C341" s="92" t="n">
        <v>0.72</v>
      </c>
      <c r="D341" s="92" t="n">
        <v>0.72</v>
      </c>
      <c r="E341" s="92" t="n">
        <v>0.72</v>
      </c>
      <c r="F341" s="92" t="n">
        <v>0.72</v>
      </c>
      <c r="G341" s="6"/>
      <c r="H341" s="6"/>
      <c r="I341" s="6"/>
      <c r="J341" s="6"/>
      <c r="K341" s="6"/>
      <c r="L341" s="6"/>
      <c r="M341" s="6"/>
      <c r="N341" s="6"/>
      <c r="O341" s="6"/>
      <c r="P341" s="6"/>
      <c r="Q341" s="6"/>
      <c r="R341" s="6"/>
      <c r="S341" s="6"/>
      <c r="T341" s="6"/>
      <c r="U341" s="6"/>
      <c r="V341" s="6"/>
      <c r="W341" s="6"/>
      <c r="X341" s="6"/>
      <c r="Y341" s="6"/>
      <c r="Z341" s="6"/>
    </row>
    <row r="342" customFormat="false" ht="22.5" hidden="false" customHeight="true" outlineLevel="0" collapsed="false">
      <c r="A342" s="91" t="n">
        <v>33</v>
      </c>
      <c r="B342" s="92" t="n">
        <v>1.14</v>
      </c>
      <c r="C342" s="92" t="n">
        <v>0.74</v>
      </c>
      <c r="D342" s="92" t="n">
        <v>0.74</v>
      </c>
      <c r="E342" s="92" t="n">
        <v>0.74</v>
      </c>
      <c r="F342" s="92" t="n">
        <v>0.74</v>
      </c>
      <c r="G342" s="6"/>
      <c r="H342" s="6"/>
      <c r="I342" s="6"/>
      <c r="J342" s="6"/>
      <c r="K342" s="6"/>
      <c r="L342" s="6"/>
      <c r="M342" s="6"/>
      <c r="N342" s="6"/>
      <c r="O342" s="6"/>
      <c r="P342" s="6"/>
      <c r="Q342" s="6"/>
      <c r="R342" s="6"/>
      <c r="S342" s="6"/>
      <c r="T342" s="6"/>
      <c r="U342" s="6"/>
      <c r="V342" s="6"/>
      <c r="W342" s="6"/>
      <c r="X342" s="6"/>
      <c r="Y342" s="6"/>
      <c r="Z342" s="6"/>
    </row>
    <row r="343" customFormat="false" ht="22.5" hidden="false" customHeight="true" outlineLevel="0" collapsed="false">
      <c r="A343" s="91" t="n">
        <v>34</v>
      </c>
      <c r="B343" s="92" t="n">
        <v>1.16</v>
      </c>
      <c r="C343" s="92" t="n">
        <v>0.76</v>
      </c>
      <c r="D343" s="92" t="n">
        <v>0.76</v>
      </c>
      <c r="E343" s="92" t="n">
        <v>0.76</v>
      </c>
      <c r="F343" s="92" t="n">
        <v>0.76</v>
      </c>
      <c r="G343" s="6"/>
      <c r="H343" s="6"/>
      <c r="I343" s="6"/>
      <c r="J343" s="6"/>
      <c r="K343" s="6"/>
      <c r="L343" s="6"/>
      <c r="M343" s="6"/>
      <c r="N343" s="6"/>
      <c r="O343" s="6"/>
      <c r="P343" s="6"/>
      <c r="Q343" s="6"/>
      <c r="R343" s="6"/>
      <c r="S343" s="6"/>
      <c r="T343" s="6"/>
      <c r="U343" s="6"/>
      <c r="V343" s="6"/>
      <c r="W343" s="6"/>
      <c r="X343" s="6"/>
      <c r="Y343" s="6"/>
      <c r="Z343" s="6"/>
    </row>
    <row r="344" customFormat="false" ht="22.5" hidden="false" customHeight="true" outlineLevel="0" collapsed="false">
      <c r="A344" s="91" t="n">
        <v>35</v>
      </c>
      <c r="B344" s="92" t="n">
        <v>1.18</v>
      </c>
      <c r="C344" s="92" t="n">
        <v>0.78</v>
      </c>
      <c r="D344" s="92" t="n">
        <v>0.78</v>
      </c>
      <c r="E344" s="92" t="n">
        <v>0.78</v>
      </c>
      <c r="F344" s="92" t="n">
        <v>0.78</v>
      </c>
      <c r="G344" s="6"/>
      <c r="H344" s="6"/>
      <c r="I344" s="6"/>
      <c r="J344" s="6"/>
      <c r="K344" s="6"/>
      <c r="L344" s="6"/>
      <c r="M344" s="6"/>
      <c r="N344" s="6"/>
      <c r="O344" s="6"/>
      <c r="P344" s="6"/>
      <c r="Q344" s="6"/>
      <c r="R344" s="6"/>
      <c r="S344" s="6"/>
      <c r="T344" s="6"/>
      <c r="U344" s="6"/>
      <c r="V344" s="6"/>
      <c r="W344" s="6"/>
      <c r="X344" s="6"/>
      <c r="Y344" s="6"/>
      <c r="Z344" s="6"/>
    </row>
    <row r="345" customFormat="false" ht="22.5" hidden="false" customHeight="true" outlineLevel="0" collapsed="false">
      <c r="A345" s="91" t="n">
        <v>36</v>
      </c>
      <c r="B345" s="92" t="n">
        <v>1.2</v>
      </c>
      <c r="C345" s="92" t="n">
        <v>0.8</v>
      </c>
      <c r="D345" s="92" t="n">
        <v>0.8</v>
      </c>
      <c r="E345" s="92" t="n">
        <v>0.8</v>
      </c>
      <c r="F345" s="92" t="n">
        <v>0.8</v>
      </c>
      <c r="G345" s="6"/>
      <c r="H345" s="6"/>
      <c r="I345" s="6"/>
      <c r="J345" s="6"/>
      <c r="K345" s="6"/>
      <c r="L345" s="6"/>
      <c r="M345" s="6"/>
      <c r="N345" s="6"/>
      <c r="O345" s="6"/>
      <c r="P345" s="6"/>
      <c r="Q345" s="6"/>
      <c r="R345" s="6"/>
      <c r="S345" s="6"/>
      <c r="T345" s="6"/>
      <c r="U345" s="6"/>
      <c r="V345" s="6"/>
      <c r="W345" s="6"/>
      <c r="X345" s="6"/>
      <c r="Y345" s="6"/>
      <c r="Z345" s="6"/>
    </row>
    <row r="346" customFormat="false" ht="22.5" hidden="false" customHeight="true" outlineLevel="0" collapsed="false">
      <c r="A346" s="91" t="n">
        <v>37</v>
      </c>
      <c r="B346" s="92" t="n">
        <v>1.22</v>
      </c>
      <c r="C346" s="92" t="n">
        <v>0.82</v>
      </c>
      <c r="D346" s="92" t="n">
        <v>0.82</v>
      </c>
      <c r="E346" s="92" t="n">
        <v>0.82</v>
      </c>
      <c r="F346" s="92" t="n">
        <v>0.82</v>
      </c>
      <c r="G346" s="6"/>
      <c r="H346" s="6"/>
      <c r="I346" s="6"/>
      <c r="J346" s="6"/>
      <c r="K346" s="6"/>
      <c r="L346" s="6"/>
      <c r="M346" s="6"/>
      <c r="N346" s="6"/>
      <c r="O346" s="6"/>
      <c r="P346" s="6"/>
      <c r="Q346" s="6"/>
      <c r="R346" s="6"/>
      <c r="S346" s="6"/>
      <c r="T346" s="6"/>
      <c r="U346" s="6"/>
      <c r="V346" s="6"/>
      <c r="W346" s="6"/>
      <c r="X346" s="6"/>
      <c r="Y346" s="6"/>
      <c r="Z346" s="6"/>
    </row>
    <row r="347" customFormat="false" ht="22.5" hidden="false" customHeight="true" outlineLevel="0" collapsed="false">
      <c r="A347" s="91" t="n">
        <v>38</v>
      </c>
      <c r="B347" s="92" t="n">
        <v>1.24</v>
      </c>
      <c r="C347" s="92" t="n">
        <v>0.84</v>
      </c>
      <c r="D347" s="92" t="n">
        <v>0.84</v>
      </c>
      <c r="E347" s="92" t="n">
        <v>0.84</v>
      </c>
      <c r="F347" s="92" t="n">
        <v>0.84</v>
      </c>
      <c r="G347" s="6"/>
      <c r="H347" s="6"/>
      <c r="I347" s="6"/>
      <c r="J347" s="6"/>
      <c r="K347" s="6"/>
      <c r="L347" s="6"/>
      <c r="M347" s="6"/>
      <c r="N347" s="6"/>
      <c r="O347" s="6"/>
      <c r="P347" s="6"/>
      <c r="Q347" s="6"/>
      <c r="R347" s="6"/>
      <c r="S347" s="6"/>
      <c r="T347" s="6"/>
      <c r="U347" s="6"/>
      <c r="V347" s="6"/>
      <c r="W347" s="6"/>
      <c r="X347" s="6"/>
      <c r="Y347" s="6"/>
      <c r="Z347" s="6"/>
    </row>
    <row r="348" customFormat="false" ht="22.5" hidden="false" customHeight="true" outlineLevel="0" collapsed="false">
      <c r="A348" s="91" t="n">
        <v>39</v>
      </c>
      <c r="B348" s="92" t="n">
        <v>1.26</v>
      </c>
      <c r="C348" s="92" t="n">
        <v>0.86</v>
      </c>
      <c r="D348" s="92" t="n">
        <v>0.86</v>
      </c>
      <c r="E348" s="92" t="n">
        <v>0.86</v>
      </c>
      <c r="F348" s="92" t="n">
        <v>0.86</v>
      </c>
      <c r="G348" s="6"/>
      <c r="H348" s="6"/>
      <c r="I348" s="6"/>
      <c r="J348" s="6"/>
      <c r="K348" s="6"/>
      <c r="L348" s="6"/>
      <c r="M348" s="6"/>
      <c r="N348" s="6"/>
      <c r="O348" s="6"/>
      <c r="P348" s="6"/>
      <c r="Q348" s="6"/>
      <c r="R348" s="6"/>
      <c r="S348" s="6"/>
      <c r="T348" s="6"/>
      <c r="U348" s="6"/>
      <c r="V348" s="6"/>
      <c r="W348" s="6"/>
      <c r="X348" s="6"/>
      <c r="Y348" s="6"/>
      <c r="Z348" s="6"/>
    </row>
    <row r="349" customFormat="false" ht="22.5" hidden="false" customHeight="true" outlineLevel="0" collapsed="false">
      <c r="A349" s="91" t="n">
        <v>40</v>
      </c>
      <c r="B349" s="92" t="n">
        <v>1.28</v>
      </c>
      <c r="C349" s="92" t="n">
        <v>0.88</v>
      </c>
      <c r="D349" s="92" t="n">
        <v>0.88</v>
      </c>
      <c r="E349" s="92" t="n">
        <v>0.88</v>
      </c>
      <c r="F349" s="92" t="n">
        <v>0.88</v>
      </c>
      <c r="G349" s="6"/>
      <c r="H349" s="6"/>
      <c r="I349" s="6"/>
      <c r="J349" s="6"/>
      <c r="K349" s="6"/>
      <c r="L349" s="6"/>
      <c r="M349" s="6"/>
      <c r="N349" s="6"/>
      <c r="O349" s="6"/>
      <c r="P349" s="6"/>
      <c r="Q349" s="6"/>
      <c r="R349" s="6"/>
      <c r="S349" s="6"/>
      <c r="T349" s="6"/>
      <c r="U349" s="6"/>
      <c r="V349" s="6"/>
      <c r="W349" s="6"/>
      <c r="X349" s="6"/>
      <c r="Y349" s="6"/>
      <c r="Z349" s="6"/>
    </row>
    <row r="350" customFormat="false" ht="22.5" hidden="false" customHeight="true" outlineLevel="0" collapsed="false">
      <c r="A350" s="91" t="n">
        <v>41</v>
      </c>
      <c r="B350" s="92" t="n">
        <v>1.3</v>
      </c>
      <c r="C350" s="92" t="n">
        <v>0.9</v>
      </c>
      <c r="D350" s="92" t="n">
        <v>0.9</v>
      </c>
      <c r="E350" s="92" t="n">
        <v>0.9</v>
      </c>
      <c r="F350" s="92" t="n">
        <v>0.9</v>
      </c>
      <c r="G350" s="6"/>
      <c r="H350" s="6"/>
      <c r="I350" s="6"/>
      <c r="J350" s="6"/>
      <c r="K350" s="6"/>
      <c r="L350" s="6"/>
      <c r="M350" s="6"/>
      <c r="N350" s="6"/>
      <c r="O350" s="6"/>
      <c r="P350" s="6"/>
      <c r="Q350" s="6"/>
      <c r="R350" s="6"/>
      <c r="S350" s="6"/>
      <c r="T350" s="6"/>
      <c r="U350" s="6"/>
      <c r="V350" s="6"/>
      <c r="W350" s="6"/>
      <c r="X350" s="6"/>
      <c r="Y350" s="6"/>
      <c r="Z350" s="6"/>
    </row>
    <row r="351" customFormat="false" ht="22.5" hidden="false" customHeight="true" outlineLevel="0" collapsed="false">
      <c r="A351" s="91" t="n">
        <v>42</v>
      </c>
      <c r="B351" s="92" t="n">
        <v>1.32</v>
      </c>
      <c r="C351" s="92" t="n">
        <v>0.92</v>
      </c>
      <c r="D351" s="92" t="n">
        <v>0.92</v>
      </c>
      <c r="E351" s="92" t="n">
        <v>0.92</v>
      </c>
      <c r="F351" s="92" t="n">
        <v>0.92</v>
      </c>
      <c r="G351" s="6"/>
      <c r="H351" s="6"/>
      <c r="I351" s="6"/>
      <c r="J351" s="6"/>
      <c r="K351" s="6"/>
      <c r="L351" s="6"/>
      <c r="M351" s="6"/>
      <c r="N351" s="6"/>
      <c r="O351" s="6"/>
      <c r="P351" s="6"/>
      <c r="Q351" s="6"/>
      <c r="R351" s="6"/>
      <c r="S351" s="6"/>
      <c r="T351" s="6"/>
      <c r="U351" s="6"/>
      <c r="V351" s="6"/>
      <c r="W351" s="6"/>
      <c r="X351" s="6"/>
      <c r="Y351" s="6"/>
      <c r="Z351" s="6"/>
    </row>
    <row r="352" customFormat="false" ht="22.5" hidden="false" customHeight="true" outlineLevel="0" collapsed="false">
      <c r="A352" s="91" t="n">
        <v>43</v>
      </c>
      <c r="B352" s="92" t="n">
        <v>1.34</v>
      </c>
      <c r="C352" s="92" t="n">
        <v>0.94</v>
      </c>
      <c r="D352" s="92" t="n">
        <v>0.94</v>
      </c>
      <c r="E352" s="92" t="n">
        <v>0.94</v>
      </c>
      <c r="F352" s="92" t="n">
        <v>0.94</v>
      </c>
      <c r="G352" s="6"/>
      <c r="H352" s="6"/>
      <c r="I352" s="6"/>
      <c r="J352" s="6"/>
      <c r="K352" s="6"/>
      <c r="L352" s="6"/>
      <c r="M352" s="6"/>
      <c r="N352" s="6"/>
      <c r="O352" s="6"/>
      <c r="P352" s="6"/>
      <c r="Q352" s="6"/>
      <c r="R352" s="6"/>
      <c r="S352" s="6"/>
      <c r="T352" s="6"/>
      <c r="U352" s="6"/>
      <c r="V352" s="6"/>
      <c r="W352" s="6"/>
      <c r="X352" s="6"/>
      <c r="Y352" s="6"/>
      <c r="Z352" s="6"/>
    </row>
    <row r="353" customFormat="false" ht="22.5" hidden="false" customHeight="true" outlineLevel="0" collapsed="false">
      <c r="A353" s="91" t="n">
        <v>44</v>
      </c>
      <c r="B353" s="92" t="n">
        <v>1.36</v>
      </c>
      <c r="C353" s="92" t="n">
        <v>0.96</v>
      </c>
      <c r="D353" s="92" t="n">
        <v>0.96</v>
      </c>
      <c r="E353" s="92" t="n">
        <v>0.96</v>
      </c>
      <c r="F353" s="92" t="n">
        <v>0.96</v>
      </c>
      <c r="G353" s="6"/>
      <c r="H353" s="6"/>
      <c r="I353" s="6"/>
      <c r="J353" s="6"/>
      <c r="K353" s="6"/>
      <c r="L353" s="6"/>
      <c r="M353" s="6"/>
      <c r="N353" s="6"/>
      <c r="O353" s="6"/>
      <c r="P353" s="6"/>
      <c r="Q353" s="6"/>
      <c r="R353" s="6"/>
      <c r="S353" s="6"/>
      <c r="T353" s="6"/>
      <c r="U353" s="6"/>
      <c r="V353" s="6"/>
      <c r="W353" s="6"/>
      <c r="X353" s="6"/>
      <c r="Y353" s="6"/>
      <c r="Z353" s="6"/>
    </row>
    <row r="354" customFormat="false" ht="22.5" hidden="false" customHeight="true" outlineLevel="0" collapsed="false">
      <c r="A354" s="91" t="n">
        <v>45</v>
      </c>
      <c r="B354" s="92" t="n">
        <v>1.38</v>
      </c>
      <c r="C354" s="92" t="n">
        <v>0.98</v>
      </c>
      <c r="D354" s="92" t="n">
        <v>0.98</v>
      </c>
      <c r="E354" s="92" t="n">
        <v>0.98</v>
      </c>
      <c r="F354" s="92" t="n">
        <v>0.98</v>
      </c>
      <c r="G354" s="6"/>
      <c r="H354" s="6"/>
      <c r="I354" s="6"/>
      <c r="J354" s="6"/>
      <c r="K354" s="6"/>
      <c r="L354" s="6"/>
      <c r="M354" s="6"/>
      <c r="N354" s="6"/>
      <c r="O354" s="6"/>
      <c r="P354" s="6"/>
      <c r="Q354" s="6"/>
      <c r="R354" s="6"/>
      <c r="S354" s="6"/>
      <c r="T354" s="6"/>
      <c r="U354" s="6"/>
      <c r="V354" s="6"/>
      <c r="W354" s="6"/>
      <c r="X354" s="6"/>
      <c r="Y354" s="6"/>
      <c r="Z354" s="6"/>
    </row>
    <row r="355" customFormat="false" ht="22.5" hidden="false" customHeight="true" outlineLevel="0" collapsed="false">
      <c r="A355" s="91" t="n">
        <v>46</v>
      </c>
      <c r="B355" s="92" t="n">
        <v>1.4</v>
      </c>
      <c r="C355" s="92" t="n">
        <v>1</v>
      </c>
      <c r="D355" s="92" t="n">
        <v>1</v>
      </c>
      <c r="E355" s="92" t="n">
        <v>1</v>
      </c>
      <c r="F355" s="92" t="n">
        <v>1</v>
      </c>
      <c r="G355" s="6"/>
      <c r="H355" s="6"/>
      <c r="I355" s="6"/>
      <c r="J355" s="6"/>
      <c r="K355" s="6"/>
      <c r="L355" s="6"/>
      <c r="M355" s="6"/>
      <c r="N355" s="6"/>
      <c r="O355" s="6"/>
      <c r="P355" s="6"/>
      <c r="Q355" s="6"/>
      <c r="R355" s="6"/>
      <c r="S355" s="6"/>
      <c r="T355" s="6"/>
      <c r="U355" s="6"/>
      <c r="V355" s="6"/>
      <c r="W355" s="6"/>
      <c r="X355" s="6"/>
      <c r="Y355" s="6"/>
      <c r="Z355" s="6"/>
    </row>
    <row r="356" customFormat="false" ht="22.5" hidden="false" customHeight="true" outlineLevel="0" collapsed="false">
      <c r="A356" s="91" t="n">
        <v>47</v>
      </c>
      <c r="B356" s="92" t="n">
        <v>1.42</v>
      </c>
      <c r="C356" s="92" t="n">
        <v>1.02</v>
      </c>
      <c r="D356" s="92" t="n">
        <v>1.02</v>
      </c>
      <c r="E356" s="92" t="n">
        <v>1.02</v>
      </c>
      <c r="F356" s="92" t="n">
        <v>1.02</v>
      </c>
      <c r="G356" s="6"/>
      <c r="H356" s="6"/>
      <c r="I356" s="6"/>
      <c r="J356" s="6"/>
      <c r="K356" s="6"/>
      <c r="L356" s="6"/>
      <c r="M356" s="6"/>
      <c r="N356" s="6"/>
      <c r="O356" s="6"/>
      <c r="P356" s="6"/>
      <c r="Q356" s="6"/>
      <c r="R356" s="6"/>
      <c r="S356" s="6"/>
      <c r="T356" s="6"/>
      <c r="U356" s="6"/>
      <c r="V356" s="6"/>
      <c r="W356" s="6"/>
      <c r="X356" s="6"/>
      <c r="Y356" s="6"/>
      <c r="Z356" s="6"/>
    </row>
    <row r="357" customFormat="false" ht="22.5" hidden="false" customHeight="true" outlineLevel="0" collapsed="false">
      <c r="A357" s="91" t="n">
        <v>48</v>
      </c>
      <c r="B357" s="92" t="n">
        <v>1.44</v>
      </c>
      <c r="C357" s="92" t="n">
        <v>1.04</v>
      </c>
      <c r="D357" s="92" t="n">
        <v>1.04</v>
      </c>
      <c r="E357" s="92" t="n">
        <v>1.04</v>
      </c>
      <c r="F357" s="92" t="n">
        <v>1.04</v>
      </c>
      <c r="G357" s="6"/>
      <c r="H357" s="6"/>
      <c r="I357" s="6"/>
      <c r="J357" s="6"/>
      <c r="K357" s="6"/>
      <c r="L357" s="6"/>
      <c r="M357" s="6"/>
      <c r="N357" s="6"/>
      <c r="O357" s="6"/>
      <c r="P357" s="6"/>
      <c r="Q357" s="6"/>
      <c r="R357" s="6"/>
      <c r="S357" s="6"/>
      <c r="T357" s="6"/>
      <c r="U357" s="6"/>
      <c r="V357" s="6"/>
      <c r="W357" s="6"/>
      <c r="X357" s="6"/>
      <c r="Y357" s="6"/>
      <c r="Z357" s="6"/>
    </row>
    <row r="358" customFormat="false" ht="22.5" hidden="false" customHeight="true" outlineLevel="0" collapsed="false">
      <c r="A358" s="91" t="n">
        <v>49</v>
      </c>
      <c r="B358" s="92" t="n">
        <v>1.46</v>
      </c>
      <c r="C358" s="92" t="n">
        <v>1.06</v>
      </c>
      <c r="D358" s="92" t="n">
        <v>1.06</v>
      </c>
      <c r="E358" s="92" t="n">
        <v>1.06</v>
      </c>
      <c r="F358" s="92" t="n">
        <v>1.06</v>
      </c>
      <c r="G358" s="6"/>
      <c r="H358" s="6"/>
      <c r="I358" s="6"/>
      <c r="J358" s="6"/>
      <c r="K358" s="6"/>
      <c r="L358" s="6"/>
      <c r="M358" s="6"/>
      <c r="N358" s="6"/>
      <c r="O358" s="6"/>
      <c r="P358" s="6"/>
      <c r="Q358" s="6"/>
      <c r="R358" s="6"/>
      <c r="S358" s="6"/>
      <c r="T358" s="6"/>
      <c r="U358" s="6"/>
      <c r="V358" s="6"/>
      <c r="W358" s="6"/>
      <c r="X358" s="6"/>
      <c r="Y358" s="6"/>
      <c r="Z358" s="6"/>
    </row>
    <row r="359" customFormat="false" ht="22.5" hidden="false" customHeight="true" outlineLevel="0" collapsed="false">
      <c r="A359" s="91" t="n">
        <v>50</v>
      </c>
      <c r="B359" s="92" t="n">
        <v>1.48</v>
      </c>
      <c r="C359" s="92" t="n">
        <v>1.08</v>
      </c>
      <c r="D359" s="92" t="n">
        <v>1.08</v>
      </c>
      <c r="E359" s="92" t="n">
        <v>1.08</v>
      </c>
      <c r="F359" s="92" t="n">
        <v>1.08</v>
      </c>
      <c r="G359" s="6"/>
      <c r="H359" s="6"/>
      <c r="I359" s="6"/>
      <c r="J359" s="6"/>
      <c r="K359" s="6"/>
      <c r="L359" s="6"/>
      <c r="M359" s="6"/>
      <c r="N359" s="6"/>
      <c r="O359" s="6"/>
      <c r="P359" s="6"/>
      <c r="Q359" s="6"/>
      <c r="R359" s="6"/>
      <c r="S359" s="6"/>
      <c r="T359" s="6"/>
      <c r="U359" s="6"/>
      <c r="V359" s="6"/>
      <c r="W359" s="6"/>
      <c r="X359" s="6"/>
      <c r="Y359" s="6"/>
      <c r="Z359" s="6"/>
    </row>
    <row r="360" customFormat="false" ht="22.5" hidden="false" customHeight="true" outlineLevel="0" collapsed="false">
      <c r="A360" s="91" t="n">
        <v>51</v>
      </c>
      <c r="B360" s="92" t="n">
        <v>1.5</v>
      </c>
      <c r="C360" s="92" t="n">
        <v>1.1</v>
      </c>
      <c r="D360" s="92" t="n">
        <v>1.1</v>
      </c>
      <c r="E360" s="92" t="n">
        <v>1.1</v>
      </c>
      <c r="F360" s="92" t="n">
        <v>1.1</v>
      </c>
      <c r="G360" s="6"/>
      <c r="H360" s="6"/>
      <c r="I360" s="6"/>
      <c r="J360" s="6"/>
      <c r="K360" s="6"/>
      <c r="L360" s="6"/>
      <c r="M360" s="6"/>
      <c r="N360" s="6"/>
      <c r="O360" s="6"/>
      <c r="P360" s="6"/>
      <c r="Q360" s="6"/>
      <c r="R360" s="6"/>
      <c r="S360" s="6"/>
      <c r="T360" s="6"/>
      <c r="U360" s="6"/>
      <c r="V360" s="6"/>
      <c r="W360" s="6"/>
      <c r="X360" s="6"/>
      <c r="Y360" s="6"/>
      <c r="Z360" s="6"/>
    </row>
    <row r="361" customFormat="false" ht="22.5" hidden="false" customHeight="true" outlineLevel="0" collapsed="false">
      <c r="A361" s="91" t="n">
        <v>52</v>
      </c>
      <c r="B361" s="92" t="n">
        <v>1.52</v>
      </c>
      <c r="C361" s="92" t="n">
        <v>1.12</v>
      </c>
      <c r="D361" s="92" t="n">
        <v>1.12</v>
      </c>
      <c r="E361" s="92" t="n">
        <v>1.12</v>
      </c>
      <c r="F361" s="92" t="n">
        <v>1.12</v>
      </c>
      <c r="G361" s="6"/>
      <c r="H361" s="6"/>
      <c r="I361" s="6"/>
      <c r="J361" s="6"/>
      <c r="K361" s="6"/>
      <c r="L361" s="6"/>
      <c r="M361" s="6"/>
      <c r="N361" s="6"/>
      <c r="O361" s="6"/>
      <c r="P361" s="6"/>
      <c r="Q361" s="6"/>
      <c r="R361" s="6"/>
      <c r="S361" s="6"/>
      <c r="T361" s="6"/>
      <c r="U361" s="6"/>
      <c r="V361" s="6"/>
      <c r="W361" s="6"/>
      <c r="X361" s="6"/>
      <c r="Y361" s="6"/>
      <c r="Z361" s="6"/>
    </row>
    <row r="362" customFormat="false" ht="22.5" hidden="false" customHeight="true" outlineLevel="0" collapsed="false">
      <c r="A362" s="91" t="n">
        <v>53</v>
      </c>
      <c r="B362" s="92" t="n">
        <v>1.54</v>
      </c>
      <c r="C362" s="92" t="n">
        <v>1.14</v>
      </c>
      <c r="D362" s="92" t="n">
        <v>1.14</v>
      </c>
      <c r="E362" s="92" t="n">
        <v>1.14</v>
      </c>
      <c r="F362" s="92" t="n">
        <v>1.14</v>
      </c>
      <c r="G362" s="6"/>
      <c r="H362" s="6"/>
      <c r="I362" s="6"/>
      <c r="J362" s="6"/>
      <c r="K362" s="6"/>
      <c r="L362" s="6"/>
      <c r="M362" s="6"/>
      <c r="N362" s="6"/>
      <c r="O362" s="6"/>
      <c r="P362" s="6"/>
      <c r="Q362" s="6"/>
      <c r="R362" s="6"/>
      <c r="S362" s="6"/>
      <c r="T362" s="6"/>
      <c r="U362" s="6"/>
      <c r="V362" s="6"/>
      <c r="W362" s="6"/>
      <c r="X362" s="6"/>
      <c r="Y362" s="6"/>
      <c r="Z362" s="6"/>
    </row>
    <row r="363" customFormat="false" ht="22.5" hidden="false" customHeight="true" outlineLevel="0" collapsed="false">
      <c r="A363" s="91" t="n">
        <v>54</v>
      </c>
      <c r="B363" s="92" t="n">
        <v>1.56</v>
      </c>
      <c r="C363" s="92" t="n">
        <v>1.16</v>
      </c>
      <c r="D363" s="92" t="n">
        <v>1.16</v>
      </c>
      <c r="E363" s="92" t="n">
        <v>1.16</v>
      </c>
      <c r="F363" s="92" t="n">
        <v>1.16</v>
      </c>
      <c r="G363" s="6"/>
      <c r="H363" s="6"/>
      <c r="I363" s="6"/>
      <c r="J363" s="6"/>
      <c r="K363" s="6"/>
      <c r="L363" s="6"/>
      <c r="M363" s="6"/>
      <c r="N363" s="6"/>
      <c r="O363" s="6"/>
      <c r="P363" s="6"/>
      <c r="Q363" s="6"/>
      <c r="R363" s="6"/>
      <c r="S363" s="6"/>
      <c r="T363" s="6"/>
      <c r="U363" s="6"/>
      <c r="V363" s="6"/>
      <c r="W363" s="6"/>
      <c r="X363" s="6"/>
      <c r="Y363" s="6"/>
      <c r="Z363" s="6"/>
    </row>
    <row r="364" customFormat="false" ht="22.5" hidden="false" customHeight="true" outlineLevel="0" collapsed="false">
      <c r="A364" s="91" t="n">
        <v>55</v>
      </c>
      <c r="B364" s="92" t="n">
        <v>1.58</v>
      </c>
      <c r="C364" s="92" t="n">
        <v>1.18</v>
      </c>
      <c r="D364" s="92" t="n">
        <v>1.18</v>
      </c>
      <c r="E364" s="92" t="n">
        <v>1.18</v>
      </c>
      <c r="F364" s="92" t="n">
        <v>1.18</v>
      </c>
      <c r="G364" s="6"/>
      <c r="H364" s="6"/>
      <c r="I364" s="6"/>
      <c r="J364" s="6"/>
      <c r="K364" s="6"/>
      <c r="L364" s="6"/>
      <c r="M364" s="6"/>
      <c r="N364" s="6"/>
      <c r="O364" s="6"/>
      <c r="P364" s="6"/>
      <c r="Q364" s="6"/>
      <c r="R364" s="6"/>
      <c r="S364" s="6"/>
      <c r="T364" s="6"/>
      <c r="U364" s="6"/>
      <c r="V364" s="6"/>
      <c r="W364" s="6"/>
      <c r="X364" s="6"/>
      <c r="Y364" s="6"/>
      <c r="Z364" s="6"/>
    </row>
    <row r="365" customFormat="false" ht="22.5" hidden="false" customHeight="true" outlineLevel="0" collapsed="false">
      <c r="A365" s="91" t="n">
        <v>56</v>
      </c>
      <c r="B365" s="92" t="n">
        <v>1.6</v>
      </c>
      <c r="C365" s="92" t="n">
        <v>1.2</v>
      </c>
      <c r="D365" s="92" t="n">
        <v>1.2</v>
      </c>
      <c r="E365" s="92" t="n">
        <v>1.2</v>
      </c>
      <c r="F365" s="92" t="n">
        <v>1.2</v>
      </c>
      <c r="G365" s="6"/>
      <c r="H365" s="6"/>
      <c r="I365" s="6"/>
      <c r="J365" s="6"/>
      <c r="K365" s="6"/>
      <c r="L365" s="6"/>
      <c r="M365" s="6"/>
      <c r="N365" s="6"/>
      <c r="O365" s="6"/>
      <c r="P365" s="6"/>
      <c r="Q365" s="6"/>
      <c r="R365" s="6"/>
      <c r="S365" s="6"/>
      <c r="T365" s="6"/>
      <c r="U365" s="6"/>
      <c r="V365" s="6"/>
      <c r="W365" s="6"/>
      <c r="X365" s="6"/>
      <c r="Y365" s="6"/>
      <c r="Z365" s="6"/>
    </row>
    <row r="366" customFormat="false" ht="22.5" hidden="false" customHeight="true" outlineLevel="0" collapsed="false">
      <c r="A366" s="91" t="n">
        <v>57</v>
      </c>
      <c r="B366" s="92" t="n">
        <v>1.62</v>
      </c>
      <c r="C366" s="92" t="n">
        <v>1.22</v>
      </c>
      <c r="D366" s="92" t="n">
        <v>1.22</v>
      </c>
      <c r="E366" s="92" t="n">
        <v>1.22</v>
      </c>
      <c r="F366" s="92" t="n">
        <v>1.22</v>
      </c>
      <c r="G366" s="6"/>
      <c r="H366" s="6"/>
      <c r="I366" s="6"/>
      <c r="J366" s="6"/>
      <c r="K366" s="6"/>
      <c r="L366" s="6"/>
      <c r="M366" s="6"/>
      <c r="N366" s="6"/>
      <c r="O366" s="6"/>
      <c r="P366" s="6"/>
      <c r="Q366" s="6"/>
      <c r="R366" s="6"/>
      <c r="S366" s="6"/>
      <c r="T366" s="6"/>
      <c r="U366" s="6"/>
      <c r="V366" s="6"/>
      <c r="W366" s="6"/>
      <c r="X366" s="6"/>
      <c r="Y366" s="6"/>
      <c r="Z366" s="6"/>
    </row>
    <row r="367" customFormat="false" ht="22.5" hidden="false" customHeight="true" outlineLevel="0" collapsed="false">
      <c r="A367" s="91" t="n">
        <v>58</v>
      </c>
      <c r="B367" s="92" t="n">
        <v>1.64</v>
      </c>
      <c r="C367" s="92" t="n">
        <v>1.24</v>
      </c>
      <c r="D367" s="92" t="n">
        <v>1.24</v>
      </c>
      <c r="E367" s="92" t="n">
        <v>1.24</v>
      </c>
      <c r="F367" s="92" t="n">
        <v>1.24</v>
      </c>
      <c r="G367" s="6"/>
      <c r="H367" s="6"/>
      <c r="I367" s="6"/>
      <c r="J367" s="6"/>
      <c r="K367" s="6"/>
      <c r="L367" s="6"/>
      <c r="M367" s="6"/>
      <c r="N367" s="6"/>
      <c r="O367" s="6"/>
      <c r="P367" s="6"/>
      <c r="Q367" s="6"/>
      <c r="R367" s="6"/>
      <c r="S367" s="6"/>
      <c r="T367" s="6"/>
      <c r="U367" s="6"/>
      <c r="V367" s="6"/>
      <c r="W367" s="6"/>
      <c r="X367" s="6"/>
      <c r="Y367" s="6"/>
      <c r="Z367" s="6"/>
    </row>
    <row r="368" customFormat="false" ht="22.5" hidden="false" customHeight="true" outlineLevel="0" collapsed="false">
      <c r="A368" s="91" t="n">
        <v>59</v>
      </c>
      <c r="B368" s="92" t="n">
        <v>1.66</v>
      </c>
      <c r="C368" s="92" t="n">
        <v>1.26</v>
      </c>
      <c r="D368" s="92" t="n">
        <v>1.26</v>
      </c>
      <c r="E368" s="92" t="n">
        <v>1.26</v>
      </c>
      <c r="F368" s="92" t="n">
        <v>1.26</v>
      </c>
      <c r="G368" s="6"/>
      <c r="H368" s="6"/>
      <c r="I368" s="6"/>
      <c r="J368" s="6"/>
      <c r="K368" s="6"/>
      <c r="L368" s="6"/>
      <c r="M368" s="6"/>
      <c r="N368" s="6"/>
      <c r="O368" s="6"/>
      <c r="P368" s="6"/>
      <c r="Q368" s="6"/>
      <c r="R368" s="6"/>
      <c r="S368" s="6"/>
      <c r="T368" s="6"/>
      <c r="U368" s="6"/>
      <c r="V368" s="6"/>
      <c r="W368" s="6"/>
      <c r="X368" s="6"/>
      <c r="Y368" s="6"/>
      <c r="Z368" s="6"/>
    </row>
    <row r="369" customFormat="false" ht="22.5" hidden="false" customHeight="true" outlineLevel="0" collapsed="false">
      <c r="A369" s="91" t="n">
        <v>60</v>
      </c>
      <c r="B369" s="92" t="n">
        <v>1.68</v>
      </c>
      <c r="C369" s="92" t="n">
        <v>1.28</v>
      </c>
      <c r="D369" s="92" t="n">
        <v>1.28</v>
      </c>
      <c r="E369" s="92" t="n">
        <v>1.28</v>
      </c>
      <c r="F369" s="92" t="n">
        <v>1.28</v>
      </c>
      <c r="G369" s="6"/>
      <c r="H369" s="6"/>
      <c r="I369" s="6"/>
      <c r="J369" s="6"/>
      <c r="K369" s="6"/>
      <c r="L369" s="6"/>
      <c r="M369" s="6"/>
      <c r="N369" s="6"/>
      <c r="O369" s="6"/>
      <c r="P369" s="6"/>
      <c r="Q369" s="6"/>
      <c r="R369" s="6"/>
      <c r="S369" s="6"/>
      <c r="T369" s="6"/>
      <c r="U369" s="6"/>
      <c r="V369" s="6"/>
      <c r="W369" s="6"/>
      <c r="X369" s="6"/>
      <c r="Y369" s="6"/>
      <c r="Z369" s="6"/>
    </row>
    <row r="370" customFormat="false" ht="22.5" hidden="false" customHeight="true" outlineLevel="0" collapsed="false">
      <c r="A370" s="91" t="n">
        <v>61</v>
      </c>
      <c r="B370" s="92" t="n">
        <v>1.7</v>
      </c>
      <c r="C370" s="92" t="n">
        <v>1.3</v>
      </c>
      <c r="D370" s="92" t="n">
        <v>1.3</v>
      </c>
      <c r="E370" s="92" t="n">
        <v>1.3</v>
      </c>
      <c r="F370" s="92" t="n">
        <v>1.3</v>
      </c>
      <c r="G370" s="6"/>
      <c r="H370" s="6"/>
      <c r="I370" s="6"/>
      <c r="J370" s="6"/>
      <c r="K370" s="6"/>
      <c r="L370" s="6"/>
      <c r="M370" s="6"/>
      <c r="N370" s="6"/>
      <c r="O370" s="6"/>
      <c r="P370" s="6"/>
      <c r="Q370" s="6"/>
      <c r="R370" s="6"/>
      <c r="S370" s="6"/>
      <c r="T370" s="6"/>
      <c r="U370" s="6"/>
      <c r="V370" s="6"/>
      <c r="W370" s="6"/>
      <c r="X370" s="6"/>
      <c r="Y370" s="6"/>
      <c r="Z370" s="6"/>
    </row>
    <row r="371" customFormat="false" ht="22.5" hidden="false" customHeight="true" outlineLevel="0" collapsed="false">
      <c r="A371" s="91" t="n">
        <v>62</v>
      </c>
      <c r="B371" s="92" t="n">
        <v>1.72</v>
      </c>
      <c r="C371" s="92" t="n">
        <v>1.32</v>
      </c>
      <c r="D371" s="92" t="n">
        <v>1.32</v>
      </c>
      <c r="E371" s="92" t="n">
        <v>1.32</v>
      </c>
      <c r="F371" s="92" t="n">
        <v>1.32</v>
      </c>
      <c r="G371" s="6"/>
      <c r="H371" s="6"/>
      <c r="I371" s="6"/>
      <c r="J371" s="6"/>
      <c r="K371" s="6"/>
      <c r="L371" s="6"/>
      <c r="M371" s="6"/>
      <c r="N371" s="6"/>
      <c r="O371" s="6"/>
      <c r="P371" s="6"/>
      <c r="Q371" s="6"/>
      <c r="R371" s="6"/>
      <c r="S371" s="6"/>
      <c r="T371" s="6"/>
      <c r="U371" s="6"/>
      <c r="V371" s="6"/>
      <c r="W371" s="6"/>
      <c r="X371" s="6"/>
      <c r="Y371" s="6"/>
      <c r="Z371" s="6"/>
    </row>
    <row r="372" customFormat="false" ht="22.5" hidden="false" customHeight="true" outlineLevel="0" collapsed="false">
      <c r="A372" s="91" t="n">
        <v>63</v>
      </c>
      <c r="B372" s="92" t="n">
        <v>1.74</v>
      </c>
      <c r="C372" s="92" t="n">
        <v>1.34</v>
      </c>
      <c r="D372" s="92" t="n">
        <v>1.34</v>
      </c>
      <c r="E372" s="92" t="n">
        <v>1.34</v>
      </c>
      <c r="F372" s="92" t="n">
        <v>1.34</v>
      </c>
      <c r="G372" s="6"/>
      <c r="H372" s="6"/>
      <c r="I372" s="6"/>
      <c r="J372" s="6"/>
      <c r="K372" s="6"/>
      <c r="L372" s="6"/>
      <c r="M372" s="6"/>
      <c r="N372" s="6"/>
      <c r="O372" s="6"/>
      <c r="P372" s="6"/>
      <c r="Q372" s="6"/>
      <c r="R372" s="6"/>
      <c r="S372" s="6"/>
      <c r="T372" s="6"/>
      <c r="U372" s="6"/>
      <c r="V372" s="6"/>
      <c r="W372" s="6"/>
      <c r="X372" s="6"/>
      <c r="Y372" s="6"/>
      <c r="Z372" s="6"/>
    </row>
    <row r="373" customFormat="false" ht="22.5" hidden="false" customHeight="true" outlineLevel="0" collapsed="false">
      <c r="A373" s="91" t="n">
        <v>64</v>
      </c>
      <c r="B373" s="92" t="n">
        <v>1.76</v>
      </c>
      <c r="C373" s="92" t="n">
        <v>1.36</v>
      </c>
      <c r="D373" s="92" t="n">
        <v>1.36</v>
      </c>
      <c r="E373" s="92" t="n">
        <v>1.36</v>
      </c>
      <c r="F373" s="92" t="n">
        <v>1.36</v>
      </c>
      <c r="G373" s="6"/>
      <c r="H373" s="6"/>
      <c r="I373" s="6"/>
      <c r="J373" s="6"/>
      <c r="K373" s="6"/>
      <c r="L373" s="6"/>
      <c r="M373" s="6"/>
      <c r="N373" s="6"/>
      <c r="O373" s="6"/>
      <c r="P373" s="6"/>
      <c r="Q373" s="6"/>
      <c r="R373" s="6"/>
      <c r="S373" s="6"/>
      <c r="T373" s="6"/>
      <c r="U373" s="6"/>
      <c r="V373" s="6"/>
      <c r="W373" s="6"/>
      <c r="X373" s="6"/>
      <c r="Y373" s="6"/>
      <c r="Z373" s="6"/>
    </row>
    <row r="374" customFormat="false" ht="22.5" hidden="false" customHeight="true" outlineLevel="0" collapsed="false">
      <c r="A374" s="91" t="n">
        <v>65</v>
      </c>
      <c r="B374" s="92" t="n">
        <v>1.78</v>
      </c>
      <c r="C374" s="92" t="n">
        <v>1.38</v>
      </c>
      <c r="D374" s="92" t="n">
        <v>1.38</v>
      </c>
      <c r="E374" s="92" t="n">
        <v>1.38</v>
      </c>
      <c r="F374" s="92" t="n">
        <v>1.38</v>
      </c>
      <c r="G374" s="6"/>
      <c r="H374" s="6"/>
      <c r="I374" s="6"/>
      <c r="J374" s="6"/>
      <c r="K374" s="6"/>
      <c r="L374" s="6"/>
      <c r="M374" s="6"/>
      <c r="N374" s="6"/>
      <c r="O374" s="6"/>
      <c r="P374" s="6"/>
      <c r="Q374" s="6"/>
      <c r="R374" s="6"/>
      <c r="S374" s="6"/>
      <c r="T374" s="6"/>
      <c r="U374" s="6"/>
      <c r="V374" s="6"/>
      <c r="W374" s="6"/>
      <c r="X374" s="6"/>
      <c r="Y374" s="6"/>
      <c r="Z374" s="6"/>
    </row>
    <row r="375" customFormat="false" ht="22.5" hidden="false" customHeight="true" outlineLevel="0" collapsed="false">
      <c r="A375" s="91" t="n">
        <v>66</v>
      </c>
      <c r="B375" s="92" t="n">
        <v>1.8</v>
      </c>
      <c r="C375" s="92" t="n">
        <v>1.4</v>
      </c>
      <c r="D375" s="92" t="n">
        <v>1.4</v>
      </c>
      <c r="E375" s="92" t="n">
        <v>1.4</v>
      </c>
      <c r="F375" s="92" t="n">
        <v>1.4</v>
      </c>
      <c r="G375" s="6"/>
      <c r="H375" s="6"/>
      <c r="I375" s="6"/>
      <c r="J375" s="6"/>
      <c r="K375" s="6"/>
      <c r="L375" s="6"/>
      <c r="M375" s="6"/>
      <c r="N375" s="6"/>
      <c r="O375" s="6"/>
      <c r="P375" s="6"/>
      <c r="Q375" s="6"/>
      <c r="R375" s="6"/>
      <c r="S375" s="6"/>
      <c r="T375" s="6"/>
      <c r="U375" s="6"/>
      <c r="V375" s="6"/>
      <c r="W375" s="6"/>
      <c r="X375" s="6"/>
      <c r="Y375" s="6"/>
      <c r="Z375" s="6"/>
    </row>
    <row r="376" customFormat="false" ht="22.5" hidden="false" customHeight="true" outlineLevel="0" collapsed="false">
      <c r="A376" s="91" t="n">
        <v>67</v>
      </c>
      <c r="B376" s="92" t="n">
        <v>1.82</v>
      </c>
      <c r="C376" s="92" t="n">
        <v>1.42</v>
      </c>
      <c r="D376" s="92" t="n">
        <v>1.42</v>
      </c>
      <c r="E376" s="92" t="n">
        <v>1.42</v>
      </c>
      <c r="F376" s="92" t="n">
        <v>1.42</v>
      </c>
      <c r="G376" s="6"/>
      <c r="H376" s="6"/>
      <c r="I376" s="6"/>
      <c r="J376" s="6"/>
      <c r="K376" s="6"/>
      <c r="L376" s="6"/>
      <c r="M376" s="6"/>
      <c r="N376" s="6"/>
      <c r="O376" s="6"/>
      <c r="P376" s="6"/>
      <c r="Q376" s="6"/>
      <c r="R376" s="6"/>
      <c r="S376" s="6"/>
      <c r="T376" s="6"/>
      <c r="U376" s="6"/>
      <c r="V376" s="6"/>
      <c r="W376" s="6"/>
      <c r="X376" s="6"/>
      <c r="Y376" s="6"/>
      <c r="Z376" s="6"/>
    </row>
    <row r="377" customFormat="false" ht="22.5" hidden="false" customHeight="true" outlineLevel="0" collapsed="false">
      <c r="A377" s="91" t="n">
        <v>68</v>
      </c>
      <c r="B377" s="92" t="n">
        <v>1.84</v>
      </c>
      <c r="C377" s="92" t="n">
        <v>1.44</v>
      </c>
      <c r="D377" s="92" t="n">
        <v>1.44</v>
      </c>
      <c r="E377" s="92" t="n">
        <v>1.44</v>
      </c>
      <c r="F377" s="92" t="n">
        <v>1.44</v>
      </c>
      <c r="G377" s="6"/>
      <c r="H377" s="6"/>
      <c r="I377" s="6"/>
      <c r="J377" s="6"/>
      <c r="K377" s="6"/>
      <c r="L377" s="6"/>
      <c r="M377" s="6"/>
      <c r="N377" s="6"/>
      <c r="O377" s="6"/>
      <c r="P377" s="6"/>
      <c r="Q377" s="6"/>
      <c r="R377" s="6"/>
      <c r="S377" s="6"/>
      <c r="T377" s="6"/>
      <c r="U377" s="6"/>
      <c r="V377" s="6"/>
      <c r="W377" s="6"/>
      <c r="X377" s="6"/>
      <c r="Y377" s="6"/>
      <c r="Z377" s="6"/>
    </row>
    <row r="378" customFormat="false" ht="22.5" hidden="false" customHeight="true" outlineLevel="0" collapsed="false">
      <c r="A378" s="91" t="n">
        <v>69</v>
      </c>
      <c r="B378" s="92" t="n">
        <v>1.86</v>
      </c>
      <c r="C378" s="92" t="n">
        <v>1.46</v>
      </c>
      <c r="D378" s="92" t="n">
        <v>1.46</v>
      </c>
      <c r="E378" s="92" t="n">
        <v>1.46</v>
      </c>
      <c r="F378" s="92" t="n">
        <v>1.46</v>
      </c>
      <c r="G378" s="6"/>
      <c r="H378" s="6"/>
      <c r="I378" s="6"/>
      <c r="J378" s="6"/>
      <c r="K378" s="6"/>
      <c r="L378" s="6"/>
      <c r="M378" s="6"/>
      <c r="N378" s="6"/>
      <c r="O378" s="6"/>
      <c r="P378" s="6"/>
      <c r="Q378" s="6"/>
      <c r="R378" s="6"/>
      <c r="S378" s="6"/>
      <c r="T378" s="6"/>
      <c r="U378" s="6"/>
      <c r="V378" s="6"/>
      <c r="W378" s="6"/>
      <c r="X378" s="6"/>
      <c r="Y378" s="6"/>
      <c r="Z378" s="6"/>
    </row>
    <row r="379" customFormat="false" ht="22.5" hidden="false" customHeight="true" outlineLevel="0" collapsed="false">
      <c r="A379" s="91" t="n">
        <v>70</v>
      </c>
      <c r="B379" s="92" t="n">
        <v>1.88</v>
      </c>
      <c r="C379" s="92" t="n">
        <v>1.48</v>
      </c>
      <c r="D379" s="92" t="n">
        <v>1.48</v>
      </c>
      <c r="E379" s="92" t="n">
        <v>1.48</v>
      </c>
      <c r="F379" s="92" t="n">
        <v>1.48</v>
      </c>
      <c r="G379" s="6"/>
      <c r="H379" s="6"/>
      <c r="I379" s="6"/>
      <c r="J379" s="6"/>
      <c r="K379" s="6"/>
      <c r="L379" s="6"/>
      <c r="M379" s="6"/>
      <c r="N379" s="6"/>
      <c r="O379" s="6"/>
      <c r="P379" s="6"/>
      <c r="Q379" s="6"/>
      <c r="R379" s="6"/>
      <c r="S379" s="6"/>
      <c r="T379" s="6"/>
      <c r="U379" s="6"/>
      <c r="V379" s="6"/>
      <c r="W379" s="6"/>
      <c r="X379" s="6"/>
      <c r="Y379" s="6"/>
      <c r="Z379" s="6"/>
    </row>
    <row r="380" customFormat="false" ht="22.5" hidden="false" customHeight="true" outlineLevel="0" collapsed="false">
      <c r="A380" s="91" t="n">
        <v>71</v>
      </c>
      <c r="B380" s="92" t="n">
        <v>1.9</v>
      </c>
      <c r="C380" s="92" t="n">
        <v>1.5</v>
      </c>
      <c r="D380" s="92" t="n">
        <v>1.5</v>
      </c>
      <c r="E380" s="92" t="n">
        <v>1.5</v>
      </c>
      <c r="F380" s="92" t="n">
        <v>1.5</v>
      </c>
      <c r="G380" s="6"/>
      <c r="H380" s="6"/>
      <c r="I380" s="6"/>
      <c r="J380" s="6"/>
      <c r="K380" s="6"/>
      <c r="L380" s="6"/>
      <c r="M380" s="6"/>
      <c r="N380" s="6"/>
      <c r="O380" s="6"/>
      <c r="P380" s="6"/>
      <c r="Q380" s="6"/>
      <c r="R380" s="6"/>
      <c r="S380" s="6"/>
      <c r="T380" s="6"/>
      <c r="U380" s="6"/>
      <c r="V380" s="6"/>
      <c r="W380" s="6"/>
      <c r="X380" s="6"/>
      <c r="Y380" s="6"/>
      <c r="Z380" s="6"/>
    </row>
    <row r="381" customFormat="false" ht="22.5" hidden="false" customHeight="true" outlineLevel="0" collapsed="false">
      <c r="A381" s="91" t="n">
        <v>72</v>
      </c>
      <c r="B381" s="92" t="n">
        <v>1.92</v>
      </c>
      <c r="C381" s="92" t="n">
        <v>1.52</v>
      </c>
      <c r="D381" s="92" t="n">
        <v>1.52</v>
      </c>
      <c r="E381" s="92" t="n">
        <v>1.52</v>
      </c>
      <c r="F381" s="92" t="n">
        <v>1.52</v>
      </c>
      <c r="G381" s="6"/>
      <c r="H381" s="6"/>
      <c r="I381" s="6"/>
      <c r="J381" s="6"/>
      <c r="K381" s="6"/>
      <c r="L381" s="6"/>
      <c r="M381" s="6"/>
      <c r="N381" s="6"/>
      <c r="O381" s="6"/>
      <c r="P381" s="6"/>
      <c r="Q381" s="6"/>
      <c r="R381" s="6"/>
      <c r="S381" s="6"/>
      <c r="T381" s="6"/>
      <c r="U381" s="6"/>
      <c r="V381" s="6"/>
      <c r="W381" s="6"/>
      <c r="X381" s="6"/>
      <c r="Y381" s="6"/>
      <c r="Z381" s="6"/>
    </row>
    <row r="382" customFormat="false" ht="22.5" hidden="false" customHeight="true" outlineLevel="0" collapsed="false">
      <c r="A382" s="91" t="n">
        <v>73</v>
      </c>
      <c r="B382" s="92" t="n">
        <v>1.94</v>
      </c>
      <c r="C382" s="92" t="n">
        <v>1.54</v>
      </c>
      <c r="D382" s="92" t="n">
        <v>1.54</v>
      </c>
      <c r="E382" s="92" t="n">
        <v>1.54</v>
      </c>
      <c r="F382" s="92" t="n">
        <v>1.54</v>
      </c>
      <c r="G382" s="6"/>
      <c r="H382" s="6"/>
      <c r="I382" s="6"/>
      <c r="J382" s="6"/>
      <c r="K382" s="6"/>
      <c r="L382" s="6"/>
      <c r="M382" s="6"/>
      <c r="N382" s="6"/>
      <c r="O382" s="6"/>
      <c r="P382" s="6"/>
      <c r="Q382" s="6"/>
      <c r="R382" s="6"/>
      <c r="S382" s="6"/>
      <c r="T382" s="6"/>
      <c r="U382" s="6"/>
      <c r="V382" s="6"/>
      <c r="W382" s="6"/>
      <c r="X382" s="6"/>
      <c r="Y382" s="6"/>
      <c r="Z382" s="6"/>
    </row>
    <row r="383" customFormat="false" ht="22.5" hidden="false" customHeight="true" outlineLevel="0" collapsed="false">
      <c r="A383" s="91" t="n">
        <v>74</v>
      </c>
      <c r="B383" s="92" t="n">
        <v>1.96</v>
      </c>
      <c r="C383" s="92" t="n">
        <v>1.56</v>
      </c>
      <c r="D383" s="92" t="n">
        <v>1.56</v>
      </c>
      <c r="E383" s="92" t="n">
        <v>1.56</v>
      </c>
      <c r="F383" s="92" t="n">
        <v>1.56</v>
      </c>
      <c r="G383" s="6"/>
      <c r="H383" s="6"/>
      <c r="I383" s="6"/>
      <c r="J383" s="6"/>
      <c r="K383" s="6"/>
      <c r="L383" s="6"/>
      <c r="M383" s="6"/>
      <c r="N383" s="6"/>
      <c r="O383" s="6"/>
      <c r="P383" s="6"/>
      <c r="Q383" s="6"/>
      <c r="R383" s="6"/>
      <c r="S383" s="6"/>
      <c r="T383" s="6"/>
      <c r="U383" s="6"/>
      <c r="V383" s="6"/>
      <c r="W383" s="6"/>
      <c r="X383" s="6"/>
      <c r="Y383" s="6"/>
      <c r="Z383" s="6"/>
    </row>
    <row r="384" customFormat="false" ht="22.5" hidden="false" customHeight="true" outlineLevel="0" collapsed="false">
      <c r="A384" s="91" t="n">
        <v>75</v>
      </c>
      <c r="B384" s="92" t="n">
        <v>1.98</v>
      </c>
      <c r="C384" s="92" t="n">
        <v>1.58</v>
      </c>
      <c r="D384" s="92" t="n">
        <v>1.58</v>
      </c>
      <c r="E384" s="92" t="n">
        <v>1.58</v>
      </c>
      <c r="F384" s="92" t="n">
        <v>1.58</v>
      </c>
      <c r="G384" s="6"/>
      <c r="H384" s="6"/>
      <c r="I384" s="6"/>
      <c r="J384" s="6"/>
      <c r="K384" s="6"/>
      <c r="L384" s="6"/>
      <c r="M384" s="6"/>
      <c r="N384" s="6"/>
      <c r="O384" s="6"/>
      <c r="P384" s="6"/>
      <c r="Q384" s="6"/>
      <c r="R384" s="6"/>
      <c r="S384" s="6"/>
      <c r="T384" s="6"/>
      <c r="U384" s="6"/>
      <c r="V384" s="6"/>
      <c r="W384" s="6"/>
      <c r="X384" s="6"/>
      <c r="Y384" s="6"/>
      <c r="Z384" s="6"/>
    </row>
    <row r="385" customFormat="false" ht="22.5" hidden="false" customHeight="true" outlineLevel="0" collapsed="false">
      <c r="A385" s="91" t="n">
        <v>76</v>
      </c>
      <c r="B385" s="92" t="n">
        <v>2</v>
      </c>
      <c r="C385" s="92" t="n">
        <v>1.6</v>
      </c>
      <c r="D385" s="92" t="n">
        <v>1.6</v>
      </c>
      <c r="E385" s="92" t="n">
        <v>1.6</v>
      </c>
      <c r="F385" s="92" t="n">
        <v>1.6</v>
      </c>
      <c r="G385" s="6"/>
      <c r="H385" s="6"/>
      <c r="I385" s="6"/>
      <c r="J385" s="6"/>
      <c r="K385" s="6"/>
      <c r="L385" s="6"/>
      <c r="M385" s="6"/>
      <c r="N385" s="6"/>
      <c r="O385" s="6"/>
      <c r="P385" s="6"/>
      <c r="Q385" s="6"/>
      <c r="R385" s="6"/>
      <c r="S385" s="6"/>
      <c r="T385" s="6"/>
      <c r="U385" s="6"/>
      <c r="V385" s="6"/>
      <c r="W385" s="6"/>
      <c r="X385" s="6"/>
      <c r="Y385" s="6"/>
      <c r="Z385" s="6"/>
    </row>
    <row r="386" customFormat="false" ht="22.5" hidden="false" customHeight="true" outlineLevel="0" collapsed="false">
      <c r="A386" s="91" t="n">
        <v>77</v>
      </c>
      <c r="B386" s="92" t="n">
        <v>2.02</v>
      </c>
      <c r="C386" s="92" t="n">
        <v>1.62</v>
      </c>
      <c r="D386" s="92" t="n">
        <v>1.62</v>
      </c>
      <c r="E386" s="92" t="n">
        <v>1.62</v>
      </c>
      <c r="F386" s="92" t="n">
        <v>1.62</v>
      </c>
      <c r="G386" s="6"/>
      <c r="H386" s="6"/>
      <c r="I386" s="6"/>
      <c r="J386" s="6"/>
      <c r="K386" s="6"/>
      <c r="L386" s="6"/>
      <c r="M386" s="6"/>
      <c r="N386" s="6"/>
      <c r="O386" s="6"/>
      <c r="P386" s="6"/>
      <c r="Q386" s="6"/>
      <c r="R386" s="6"/>
      <c r="S386" s="6"/>
      <c r="T386" s="6"/>
      <c r="U386" s="6"/>
      <c r="V386" s="6"/>
      <c r="W386" s="6"/>
      <c r="X386" s="6"/>
      <c r="Y386" s="6"/>
      <c r="Z386" s="6"/>
    </row>
    <row r="387" customFormat="false" ht="22.5" hidden="false" customHeight="true" outlineLevel="0" collapsed="false">
      <c r="A387" s="91" t="n">
        <v>78</v>
      </c>
      <c r="B387" s="92" t="n">
        <v>2.04</v>
      </c>
      <c r="C387" s="92" t="n">
        <v>1.64</v>
      </c>
      <c r="D387" s="92" t="n">
        <v>1.64</v>
      </c>
      <c r="E387" s="92" t="n">
        <v>1.64</v>
      </c>
      <c r="F387" s="92" t="n">
        <v>1.64</v>
      </c>
      <c r="G387" s="6"/>
      <c r="H387" s="6"/>
      <c r="I387" s="6"/>
      <c r="J387" s="6"/>
      <c r="K387" s="6"/>
      <c r="L387" s="6"/>
      <c r="M387" s="6"/>
      <c r="N387" s="6"/>
      <c r="O387" s="6"/>
      <c r="P387" s="6"/>
      <c r="Q387" s="6"/>
      <c r="R387" s="6"/>
      <c r="S387" s="6"/>
      <c r="T387" s="6"/>
      <c r="U387" s="6"/>
      <c r="V387" s="6"/>
      <c r="W387" s="6"/>
      <c r="X387" s="6"/>
      <c r="Y387" s="6"/>
      <c r="Z387" s="6"/>
    </row>
    <row r="388" customFormat="false" ht="22.5" hidden="false" customHeight="true" outlineLevel="0" collapsed="false">
      <c r="A388" s="91" t="n">
        <v>79</v>
      </c>
      <c r="B388" s="92" t="n">
        <v>2.06</v>
      </c>
      <c r="C388" s="92" t="n">
        <v>1.66</v>
      </c>
      <c r="D388" s="92" t="n">
        <v>1.66</v>
      </c>
      <c r="E388" s="92" t="n">
        <v>1.66</v>
      </c>
      <c r="F388" s="92" t="n">
        <v>1.66</v>
      </c>
      <c r="G388" s="6"/>
      <c r="H388" s="6"/>
      <c r="I388" s="6"/>
      <c r="J388" s="6"/>
      <c r="K388" s="6"/>
      <c r="L388" s="6"/>
      <c r="M388" s="6"/>
      <c r="N388" s="6"/>
      <c r="O388" s="6"/>
      <c r="P388" s="6"/>
      <c r="Q388" s="6"/>
      <c r="R388" s="6"/>
      <c r="S388" s="6"/>
      <c r="T388" s="6"/>
      <c r="U388" s="6"/>
      <c r="V388" s="6"/>
      <c r="W388" s="6"/>
      <c r="X388" s="6"/>
      <c r="Y388" s="6"/>
      <c r="Z388" s="6"/>
    </row>
    <row r="389" customFormat="false" ht="22.5" hidden="false" customHeight="true" outlineLevel="0" collapsed="false">
      <c r="A389" s="91" t="n">
        <v>80</v>
      </c>
      <c r="B389" s="92" t="n">
        <v>2.08</v>
      </c>
      <c r="C389" s="92" t="n">
        <v>1.68</v>
      </c>
      <c r="D389" s="92" t="n">
        <v>1.68</v>
      </c>
      <c r="E389" s="92" t="n">
        <v>1.68</v>
      </c>
      <c r="F389" s="92" t="n">
        <v>1.68</v>
      </c>
      <c r="G389" s="6"/>
      <c r="H389" s="6"/>
      <c r="I389" s="6"/>
      <c r="J389" s="6"/>
      <c r="K389" s="6"/>
      <c r="L389" s="6"/>
      <c r="M389" s="6"/>
      <c r="N389" s="6"/>
      <c r="O389" s="6"/>
      <c r="P389" s="6"/>
      <c r="Q389" s="6"/>
      <c r="R389" s="6"/>
      <c r="S389" s="6"/>
      <c r="T389" s="6"/>
      <c r="U389" s="6"/>
      <c r="V389" s="6"/>
      <c r="W389" s="6"/>
      <c r="X389" s="6"/>
      <c r="Y389" s="6"/>
      <c r="Z389" s="6"/>
    </row>
    <row r="390" customFormat="false" ht="22.5" hidden="false" customHeight="true" outlineLevel="0" collapsed="false">
      <c r="A390" s="91" t="n">
        <v>81</v>
      </c>
      <c r="B390" s="92" t="n">
        <v>2.1</v>
      </c>
      <c r="C390" s="92" t="n">
        <v>1.7</v>
      </c>
      <c r="D390" s="92" t="n">
        <v>1.7</v>
      </c>
      <c r="E390" s="92" t="n">
        <v>1.7</v>
      </c>
      <c r="F390" s="92" t="n">
        <v>1.7</v>
      </c>
      <c r="G390" s="6"/>
      <c r="H390" s="6"/>
      <c r="I390" s="6"/>
      <c r="J390" s="6"/>
      <c r="K390" s="6"/>
      <c r="L390" s="6"/>
      <c r="M390" s="6"/>
      <c r="N390" s="6"/>
      <c r="O390" s="6"/>
      <c r="P390" s="6"/>
      <c r="Q390" s="6"/>
      <c r="R390" s="6"/>
      <c r="S390" s="6"/>
      <c r="T390" s="6"/>
      <c r="U390" s="6"/>
      <c r="V390" s="6"/>
      <c r="W390" s="6"/>
      <c r="X390" s="6"/>
      <c r="Y390" s="6"/>
      <c r="Z390" s="6"/>
    </row>
    <row r="391" customFormat="false" ht="22.5" hidden="false" customHeight="true" outlineLevel="0" collapsed="false">
      <c r="A391" s="91" t="n">
        <v>82</v>
      </c>
      <c r="B391" s="92" t="n">
        <v>2.12</v>
      </c>
      <c r="C391" s="92" t="n">
        <v>1.72</v>
      </c>
      <c r="D391" s="92" t="n">
        <v>1.72</v>
      </c>
      <c r="E391" s="92" t="n">
        <v>1.72</v>
      </c>
      <c r="F391" s="92" t="n">
        <v>1.72</v>
      </c>
      <c r="G391" s="6"/>
      <c r="H391" s="6"/>
      <c r="I391" s="6"/>
      <c r="J391" s="6"/>
      <c r="K391" s="6"/>
      <c r="L391" s="6"/>
      <c r="M391" s="6"/>
      <c r="N391" s="6"/>
      <c r="O391" s="6"/>
      <c r="P391" s="6"/>
      <c r="Q391" s="6"/>
      <c r="R391" s="6"/>
      <c r="S391" s="6"/>
      <c r="T391" s="6"/>
      <c r="U391" s="6"/>
      <c r="V391" s="6"/>
      <c r="W391" s="6"/>
      <c r="X391" s="6"/>
      <c r="Y391" s="6"/>
      <c r="Z391" s="6"/>
    </row>
    <row r="392" customFormat="false" ht="22.5" hidden="false" customHeight="true" outlineLevel="0" collapsed="false">
      <c r="A392" s="91" t="n">
        <v>83</v>
      </c>
      <c r="B392" s="92" t="n">
        <v>2.14</v>
      </c>
      <c r="C392" s="92" t="n">
        <v>1.74</v>
      </c>
      <c r="D392" s="92" t="n">
        <v>1.74</v>
      </c>
      <c r="E392" s="92" t="n">
        <v>1.74</v>
      </c>
      <c r="F392" s="92" t="n">
        <v>1.74</v>
      </c>
      <c r="G392" s="6"/>
      <c r="H392" s="6"/>
      <c r="I392" s="6"/>
      <c r="J392" s="6"/>
      <c r="K392" s="6"/>
      <c r="L392" s="6"/>
      <c r="M392" s="6"/>
      <c r="N392" s="6"/>
      <c r="O392" s="6"/>
      <c r="P392" s="6"/>
      <c r="Q392" s="6"/>
      <c r="R392" s="6"/>
      <c r="S392" s="6"/>
      <c r="T392" s="6"/>
      <c r="U392" s="6"/>
      <c r="V392" s="6"/>
      <c r="W392" s="6"/>
      <c r="X392" s="6"/>
      <c r="Y392" s="6"/>
      <c r="Z392" s="6"/>
    </row>
    <row r="393" customFormat="false" ht="22.5" hidden="false" customHeight="true" outlineLevel="0" collapsed="false">
      <c r="A393" s="91" t="n">
        <v>84</v>
      </c>
      <c r="B393" s="92" t="n">
        <v>2.16</v>
      </c>
      <c r="C393" s="92" t="n">
        <v>1.76</v>
      </c>
      <c r="D393" s="92" t="n">
        <v>1.76</v>
      </c>
      <c r="E393" s="92" t="n">
        <v>1.76</v>
      </c>
      <c r="F393" s="92" t="n">
        <v>1.76</v>
      </c>
      <c r="G393" s="6"/>
      <c r="H393" s="6"/>
      <c r="I393" s="6"/>
      <c r="J393" s="6"/>
      <c r="K393" s="6"/>
      <c r="L393" s="6"/>
      <c r="M393" s="6"/>
      <c r="N393" s="6"/>
      <c r="O393" s="6"/>
      <c r="P393" s="6"/>
      <c r="Q393" s="6"/>
      <c r="R393" s="6"/>
      <c r="S393" s="6"/>
      <c r="T393" s="6"/>
      <c r="U393" s="6"/>
      <c r="V393" s="6"/>
      <c r="W393" s="6"/>
      <c r="X393" s="6"/>
      <c r="Y393" s="6"/>
      <c r="Z393" s="6"/>
    </row>
    <row r="394" customFormat="false" ht="22.5" hidden="false" customHeight="true" outlineLevel="0" collapsed="false">
      <c r="A394" s="91" t="n">
        <v>85</v>
      </c>
      <c r="B394" s="92" t="n">
        <v>2.18</v>
      </c>
      <c r="C394" s="92" t="n">
        <v>1.78</v>
      </c>
      <c r="D394" s="92" t="n">
        <v>1.78</v>
      </c>
      <c r="E394" s="92" t="n">
        <v>1.78</v>
      </c>
      <c r="F394" s="92" t="n">
        <v>1.78</v>
      </c>
      <c r="G394" s="6"/>
      <c r="H394" s="6"/>
      <c r="I394" s="6"/>
      <c r="J394" s="6"/>
      <c r="K394" s="6"/>
      <c r="L394" s="6"/>
      <c r="M394" s="6"/>
      <c r="N394" s="6"/>
      <c r="O394" s="6"/>
      <c r="P394" s="6"/>
      <c r="Q394" s="6"/>
      <c r="R394" s="6"/>
      <c r="S394" s="6"/>
      <c r="T394" s="6"/>
      <c r="U394" s="6"/>
      <c r="V394" s="6"/>
      <c r="W394" s="6"/>
      <c r="X394" s="6"/>
      <c r="Y394" s="6"/>
      <c r="Z394" s="6"/>
    </row>
    <row r="395" customFormat="false" ht="22.5" hidden="false" customHeight="true" outlineLevel="0" collapsed="false">
      <c r="A395" s="91" t="n">
        <v>86</v>
      </c>
      <c r="B395" s="92" t="n">
        <v>2.2</v>
      </c>
      <c r="C395" s="92" t="n">
        <v>1.8</v>
      </c>
      <c r="D395" s="92" t="n">
        <v>1.8</v>
      </c>
      <c r="E395" s="92" t="n">
        <v>1.8</v>
      </c>
      <c r="F395" s="92" t="n">
        <v>1.8</v>
      </c>
      <c r="G395" s="6"/>
      <c r="H395" s="6"/>
      <c r="I395" s="6"/>
      <c r="J395" s="6"/>
      <c r="K395" s="6"/>
      <c r="L395" s="6"/>
      <c r="M395" s="6"/>
      <c r="N395" s="6"/>
      <c r="O395" s="6"/>
      <c r="P395" s="6"/>
      <c r="Q395" s="6"/>
      <c r="R395" s="6"/>
      <c r="S395" s="6"/>
      <c r="T395" s="6"/>
      <c r="U395" s="6"/>
      <c r="V395" s="6"/>
      <c r="W395" s="6"/>
      <c r="X395" s="6"/>
      <c r="Y395" s="6"/>
      <c r="Z395" s="6"/>
    </row>
    <row r="396" customFormat="false" ht="22.5" hidden="false" customHeight="true" outlineLevel="0" collapsed="false">
      <c r="A396" s="91" t="n">
        <v>87</v>
      </c>
      <c r="B396" s="92" t="n">
        <v>2.22</v>
      </c>
      <c r="C396" s="92" t="n">
        <v>1.82</v>
      </c>
      <c r="D396" s="92" t="n">
        <v>1.82</v>
      </c>
      <c r="E396" s="92" t="n">
        <v>1.82</v>
      </c>
      <c r="F396" s="92" t="n">
        <v>1.82</v>
      </c>
      <c r="G396" s="6"/>
      <c r="H396" s="6"/>
      <c r="I396" s="6"/>
      <c r="J396" s="6"/>
      <c r="K396" s="6"/>
      <c r="L396" s="6"/>
      <c r="M396" s="6"/>
      <c r="N396" s="6"/>
      <c r="O396" s="6"/>
      <c r="P396" s="6"/>
      <c r="Q396" s="6"/>
      <c r="R396" s="6"/>
      <c r="S396" s="6"/>
      <c r="T396" s="6"/>
      <c r="U396" s="6"/>
      <c r="V396" s="6"/>
      <c r="W396" s="6"/>
      <c r="X396" s="6"/>
      <c r="Y396" s="6"/>
      <c r="Z396" s="6"/>
    </row>
    <row r="397" customFormat="false" ht="22.5" hidden="false" customHeight="true" outlineLevel="0" collapsed="false">
      <c r="A397" s="91" t="n">
        <v>88</v>
      </c>
      <c r="B397" s="92" t="n">
        <v>2.24</v>
      </c>
      <c r="C397" s="92" t="n">
        <v>1.84</v>
      </c>
      <c r="D397" s="92" t="n">
        <v>1.84</v>
      </c>
      <c r="E397" s="92" t="n">
        <v>1.84</v>
      </c>
      <c r="F397" s="92" t="n">
        <v>1.84</v>
      </c>
      <c r="G397" s="6"/>
      <c r="H397" s="6"/>
      <c r="I397" s="6"/>
      <c r="J397" s="6"/>
      <c r="K397" s="6"/>
      <c r="L397" s="6"/>
      <c r="M397" s="6"/>
      <c r="N397" s="6"/>
      <c r="O397" s="6"/>
      <c r="P397" s="6"/>
      <c r="Q397" s="6"/>
      <c r="R397" s="6"/>
      <c r="S397" s="6"/>
      <c r="T397" s="6"/>
      <c r="U397" s="6"/>
      <c r="V397" s="6"/>
      <c r="W397" s="6"/>
      <c r="X397" s="6"/>
      <c r="Y397" s="6"/>
      <c r="Z397" s="6"/>
    </row>
    <row r="398" customFormat="false" ht="22.5" hidden="false" customHeight="true" outlineLevel="0" collapsed="false">
      <c r="A398" s="91" t="n">
        <v>89</v>
      </c>
      <c r="B398" s="92" t="n">
        <v>2.26</v>
      </c>
      <c r="C398" s="92" t="n">
        <v>1.86</v>
      </c>
      <c r="D398" s="92" t="n">
        <v>1.86</v>
      </c>
      <c r="E398" s="92" t="n">
        <v>1.86</v>
      </c>
      <c r="F398" s="92" t="n">
        <v>1.86</v>
      </c>
      <c r="G398" s="6"/>
      <c r="H398" s="6"/>
      <c r="I398" s="6"/>
      <c r="J398" s="6"/>
      <c r="K398" s="6"/>
      <c r="L398" s="6"/>
      <c r="M398" s="6"/>
      <c r="N398" s="6"/>
      <c r="O398" s="6"/>
      <c r="P398" s="6"/>
      <c r="Q398" s="6"/>
      <c r="R398" s="6"/>
      <c r="S398" s="6"/>
      <c r="T398" s="6"/>
      <c r="U398" s="6"/>
      <c r="V398" s="6"/>
      <c r="W398" s="6"/>
      <c r="X398" s="6"/>
      <c r="Y398" s="6"/>
      <c r="Z398" s="6"/>
    </row>
    <row r="399" customFormat="false" ht="22.5" hidden="false" customHeight="true" outlineLevel="0" collapsed="false">
      <c r="A399" s="91" t="n">
        <v>90</v>
      </c>
      <c r="B399" s="92" t="n">
        <v>2.28</v>
      </c>
      <c r="C399" s="92" t="n">
        <v>1.88</v>
      </c>
      <c r="D399" s="92" t="n">
        <v>1.88</v>
      </c>
      <c r="E399" s="92" t="n">
        <v>1.88</v>
      </c>
      <c r="F399" s="92" t="n">
        <v>1.88</v>
      </c>
      <c r="G399" s="6"/>
      <c r="H399" s="6"/>
      <c r="I399" s="6"/>
      <c r="J399" s="6"/>
      <c r="K399" s="6"/>
      <c r="L399" s="6"/>
      <c r="M399" s="6"/>
      <c r="N399" s="6"/>
      <c r="O399" s="6"/>
      <c r="P399" s="6"/>
      <c r="Q399" s="6"/>
      <c r="R399" s="6"/>
      <c r="S399" s="6"/>
      <c r="T399" s="6"/>
      <c r="U399" s="6"/>
      <c r="V399" s="6"/>
      <c r="W399" s="6"/>
      <c r="X399" s="6"/>
      <c r="Y399" s="6"/>
      <c r="Z399" s="6"/>
    </row>
    <row r="400" customFormat="false" ht="22.5" hidden="false" customHeight="true" outlineLevel="0" collapsed="false">
      <c r="A400" s="91" t="n">
        <v>91</v>
      </c>
      <c r="B400" s="92" t="n">
        <v>2.3</v>
      </c>
      <c r="C400" s="92" t="n">
        <v>1.9</v>
      </c>
      <c r="D400" s="92" t="n">
        <v>1.9</v>
      </c>
      <c r="E400" s="92" t="n">
        <v>1.9</v>
      </c>
      <c r="F400" s="92" t="n">
        <v>1.9</v>
      </c>
      <c r="G400" s="6"/>
      <c r="H400" s="6"/>
      <c r="I400" s="6"/>
      <c r="J400" s="6"/>
      <c r="K400" s="6"/>
      <c r="L400" s="6"/>
      <c r="M400" s="6"/>
      <c r="N400" s="6"/>
      <c r="O400" s="6"/>
      <c r="P400" s="6"/>
      <c r="Q400" s="6"/>
      <c r="R400" s="6"/>
      <c r="S400" s="6"/>
      <c r="T400" s="6"/>
      <c r="U400" s="6"/>
      <c r="V400" s="6"/>
      <c r="W400" s="6"/>
      <c r="X400" s="6"/>
      <c r="Y400" s="6"/>
      <c r="Z400" s="6"/>
    </row>
    <row r="401" customFormat="false" ht="22.5" hidden="false" customHeight="true" outlineLevel="0" collapsed="false">
      <c r="A401" s="91" t="n">
        <v>92</v>
      </c>
      <c r="B401" s="92" t="n">
        <v>2.32</v>
      </c>
      <c r="C401" s="92" t="n">
        <v>1.92</v>
      </c>
      <c r="D401" s="92" t="n">
        <v>1.92</v>
      </c>
      <c r="E401" s="92" t="n">
        <v>1.92</v>
      </c>
      <c r="F401" s="92" t="n">
        <v>1.92</v>
      </c>
      <c r="G401" s="6"/>
      <c r="H401" s="6"/>
      <c r="I401" s="6"/>
      <c r="J401" s="6"/>
      <c r="K401" s="6"/>
      <c r="L401" s="6"/>
      <c r="M401" s="6"/>
      <c r="N401" s="6"/>
      <c r="O401" s="6"/>
      <c r="P401" s="6"/>
      <c r="Q401" s="6"/>
      <c r="R401" s="6"/>
      <c r="S401" s="6"/>
      <c r="T401" s="6"/>
      <c r="U401" s="6"/>
      <c r="V401" s="6"/>
      <c r="W401" s="6"/>
      <c r="X401" s="6"/>
      <c r="Y401" s="6"/>
      <c r="Z401" s="6"/>
    </row>
    <row r="402" customFormat="false" ht="22.5" hidden="false" customHeight="true" outlineLevel="0" collapsed="false">
      <c r="A402" s="91" t="n">
        <v>93</v>
      </c>
      <c r="B402" s="92" t="n">
        <v>2.34</v>
      </c>
      <c r="C402" s="92" t="n">
        <v>1.94</v>
      </c>
      <c r="D402" s="92" t="n">
        <v>1.94</v>
      </c>
      <c r="E402" s="92" t="n">
        <v>1.94</v>
      </c>
      <c r="F402" s="92" t="n">
        <v>1.94</v>
      </c>
      <c r="G402" s="6"/>
      <c r="H402" s="6"/>
      <c r="I402" s="6"/>
      <c r="J402" s="6"/>
      <c r="K402" s="6"/>
      <c r="L402" s="6"/>
      <c r="M402" s="6"/>
      <c r="N402" s="6"/>
      <c r="O402" s="6"/>
      <c r="P402" s="6"/>
      <c r="Q402" s="6"/>
      <c r="R402" s="6"/>
      <c r="S402" s="6"/>
      <c r="T402" s="6"/>
      <c r="U402" s="6"/>
      <c r="V402" s="6"/>
      <c r="W402" s="6"/>
      <c r="X402" s="6"/>
      <c r="Y402" s="6"/>
      <c r="Z402" s="6"/>
    </row>
    <row r="403" customFormat="false" ht="22.5" hidden="false" customHeight="true" outlineLevel="0" collapsed="false">
      <c r="A403" s="91" t="n">
        <v>94</v>
      </c>
      <c r="B403" s="92" t="n">
        <v>2.36</v>
      </c>
      <c r="C403" s="92" t="n">
        <v>1.96</v>
      </c>
      <c r="D403" s="92" t="n">
        <v>1.96</v>
      </c>
      <c r="E403" s="92" t="n">
        <v>1.96</v>
      </c>
      <c r="F403" s="92" t="n">
        <v>1.96</v>
      </c>
      <c r="G403" s="6"/>
      <c r="H403" s="6"/>
      <c r="I403" s="6"/>
      <c r="J403" s="6"/>
      <c r="K403" s="6"/>
      <c r="L403" s="6"/>
      <c r="M403" s="6"/>
      <c r="N403" s="6"/>
      <c r="O403" s="6"/>
      <c r="P403" s="6"/>
      <c r="Q403" s="6"/>
      <c r="R403" s="6"/>
      <c r="S403" s="6"/>
      <c r="T403" s="6"/>
      <c r="U403" s="6"/>
      <c r="V403" s="6"/>
      <c r="W403" s="6"/>
      <c r="X403" s="6"/>
      <c r="Y403" s="6"/>
      <c r="Z403" s="6"/>
    </row>
    <row r="404" customFormat="false" ht="22.5" hidden="false" customHeight="true" outlineLevel="0" collapsed="false">
      <c r="A404" s="91" t="n">
        <v>95</v>
      </c>
      <c r="B404" s="92" t="n">
        <v>2.38</v>
      </c>
      <c r="C404" s="92" t="n">
        <v>1.98</v>
      </c>
      <c r="D404" s="92" t="n">
        <v>1.98</v>
      </c>
      <c r="E404" s="92" t="n">
        <v>1.98</v>
      </c>
      <c r="F404" s="92" t="n">
        <v>1.98</v>
      </c>
      <c r="G404" s="6"/>
      <c r="H404" s="6"/>
      <c r="I404" s="6"/>
      <c r="J404" s="6"/>
      <c r="K404" s="6"/>
      <c r="L404" s="6"/>
      <c r="M404" s="6"/>
      <c r="N404" s="6"/>
      <c r="O404" s="6"/>
      <c r="P404" s="6"/>
      <c r="Q404" s="6"/>
      <c r="R404" s="6"/>
      <c r="S404" s="6"/>
      <c r="T404" s="6"/>
      <c r="U404" s="6"/>
      <c r="V404" s="6"/>
      <c r="W404" s="6"/>
      <c r="X404" s="6"/>
      <c r="Y404" s="6"/>
      <c r="Z404" s="6"/>
    </row>
    <row r="405" customFormat="false" ht="22.5" hidden="false" customHeight="true" outlineLevel="0" collapsed="false">
      <c r="A405" s="91" t="n">
        <v>96</v>
      </c>
      <c r="B405" s="92" t="n">
        <v>2.4</v>
      </c>
      <c r="C405" s="92" t="n">
        <v>2</v>
      </c>
      <c r="D405" s="92" t="n">
        <v>2</v>
      </c>
      <c r="E405" s="92" t="n">
        <v>2</v>
      </c>
      <c r="F405" s="92" t="n">
        <v>2</v>
      </c>
      <c r="G405" s="6"/>
      <c r="H405" s="6"/>
      <c r="I405" s="6"/>
      <c r="J405" s="6"/>
      <c r="K405" s="6"/>
      <c r="L405" s="6"/>
      <c r="M405" s="6"/>
      <c r="N405" s="6"/>
      <c r="O405" s="6"/>
      <c r="P405" s="6"/>
      <c r="Q405" s="6"/>
      <c r="R405" s="6"/>
      <c r="S405" s="6"/>
      <c r="T405" s="6"/>
      <c r="U405" s="6"/>
      <c r="V405" s="6"/>
      <c r="W405" s="6"/>
      <c r="X405" s="6"/>
      <c r="Y405" s="6"/>
      <c r="Z405" s="6"/>
    </row>
    <row r="406" customFormat="false" ht="22.5" hidden="false" customHeight="true" outlineLevel="0" collapsed="false">
      <c r="A406" s="91" t="n">
        <v>97</v>
      </c>
      <c r="B406" s="92" t="n">
        <v>2.42</v>
      </c>
      <c r="C406" s="92" t="n">
        <v>2.02</v>
      </c>
      <c r="D406" s="92" t="n">
        <v>2.02</v>
      </c>
      <c r="E406" s="92" t="n">
        <v>2.02</v>
      </c>
      <c r="F406" s="92" t="n">
        <v>2.02</v>
      </c>
      <c r="G406" s="6"/>
      <c r="H406" s="6"/>
      <c r="I406" s="6"/>
      <c r="J406" s="6"/>
      <c r="K406" s="6"/>
      <c r="L406" s="6"/>
      <c r="M406" s="6"/>
      <c r="N406" s="6"/>
      <c r="O406" s="6"/>
      <c r="P406" s="6"/>
      <c r="Q406" s="6"/>
      <c r="R406" s="6"/>
      <c r="S406" s="6"/>
      <c r="T406" s="6"/>
      <c r="U406" s="6"/>
      <c r="V406" s="6"/>
      <c r="W406" s="6"/>
      <c r="X406" s="6"/>
      <c r="Y406" s="6"/>
      <c r="Z406" s="6"/>
    </row>
    <row r="407" customFormat="false" ht="22.5" hidden="false" customHeight="true" outlineLevel="0" collapsed="false">
      <c r="A407" s="91" t="n">
        <v>98</v>
      </c>
      <c r="B407" s="92" t="n">
        <v>2.44</v>
      </c>
      <c r="C407" s="92" t="n">
        <v>2.04</v>
      </c>
      <c r="D407" s="92" t="n">
        <v>2.04</v>
      </c>
      <c r="E407" s="92" t="n">
        <v>2.04</v>
      </c>
      <c r="F407" s="92" t="n">
        <v>2.04</v>
      </c>
      <c r="G407" s="6"/>
      <c r="H407" s="6"/>
      <c r="I407" s="6"/>
      <c r="J407" s="6"/>
      <c r="K407" s="6"/>
      <c r="L407" s="6"/>
      <c r="M407" s="6"/>
      <c r="N407" s="6"/>
      <c r="O407" s="6"/>
      <c r="P407" s="6"/>
      <c r="Q407" s="6"/>
      <c r="R407" s="6"/>
      <c r="S407" s="6"/>
      <c r="T407" s="6"/>
      <c r="U407" s="6"/>
      <c r="V407" s="6"/>
      <c r="W407" s="6"/>
      <c r="X407" s="6"/>
      <c r="Y407" s="6"/>
      <c r="Z407" s="6"/>
    </row>
    <row r="408" customFormat="false" ht="22.5" hidden="false" customHeight="true" outlineLevel="0" collapsed="false">
      <c r="A408" s="91" t="n">
        <v>99</v>
      </c>
      <c r="B408" s="92" t="n">
        <v>2.46</v>
      </c>
      <c r="C408" s="92" t="n">
        <v>2.06</v>
      </c>
      <c r="D408" s="92" t="n">
        <v>2.06</v>
      </c>
      <c r="E408" s="92" t="n">
        <v>2.06</v>
      </c>
      <c r="F408" s="92" t="n">
        <v>2.06</v>
      </c>
      <c r="G408" s="6"/>
      <c r="H408" s="6"/>
      <c r="I408" s="6"/>
      <c r="J408" s="6"/>
      <c r="K408" s="6"/>
      <c r="L408" s="6"/>
      <c r="M408" s="6"/>
      <c r="N408" s="6"/>
      <c r="O408" s="6"/>
      <c r="P408" s="6"/>
      <c r="Q408" s="6"/>
      <c r="R408" s="6"/>
      <c r="S408" s="6"/>
      <c r="T408" s="6"/>
      <c r="U408" s="6"/>
      <c r="V408" s="6"/>
      <c r="W408" s="6"/>
      <c r="X408" s="6"/>
      <c r="Y408" s="6"/>
      <c r="Z408" s="6"/>
    </row>
    <row r="409" customFormat="false" ht="22.5" hidden="false" customHeight="true" outlineLevel="0" collapsed="false">
      <c r="A409" s="91" t="n">
        <v>100</v>
      </c>
      <c r="B409" s="92" t="n">
        <v>2.48</v>
      </c>
      <c r="C409" s="92" t="n">
        <v>2.08</v>
      </c>
      <c r="D409" s="92" t="n">
        <v>2.08</v>
      </c>
      <c r="E409" s="92" t="n">
        <v>2.08</v>
      </c>
      <c r="F409" s="92" t="n">
        <v>2.08</v>
      </c>
      <c r="G409" s="6"/>
      <c r="H409" s="6"/>
      <c r="I409" s="6"/>
      <c r="J409" s="6"/>
      <c r="K409" s="6"/>
      <c r="L409" s="6"/>
      <c r="M409" s="6"/>
      <c r="N409" s="6"/>
      <c r="O409" s="6"/>
      <c r="P409" s="6"/>
      <c r="Q409" s="6"/>
      <c r="R409" s="6"/>
      <c r="S409" s="6"/>
      <c r="T409" s="6"/>
      <c r="U409" s="6"/>
      <c r="V409" s="6"/>
      <c r="W409" s="6"/>
      <c r="X409" s="6"/>
      <c r="Y409" s="6"/>
      <c r="Z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ustomFormat="false" ht="15.75" hidden="false" customHeight="false" outlineLevel="0" collapsed="false">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ustomFormat="false" ht="15.75" hidden="false" customHeight="false" outlineLevel="0" collapsed="false">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dataValidations count="1">
    <dataValidation allowBlank="true" errorStyle="stop" operator="between" showDropDown="true" showErrorMessage="false" showInputMessage="false" sqref="B2:F101 B105:F204 B208:F307 B310:F409" type="custom">
      <formula1>AND(ISNUMBER(B2),(NOT(OR(NOT(ISERROR(DATEVALUE(B2))), AND(ISNUMBER(B2), LEFT(CELL("format", B2))="D")))))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Q1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58" activePane="bottomLeft" state="frozen"/>
      <selection pane="topLeft" activeCell="A1" activeCellId="0" sqref="A1"/>
      <selection pane="bottomLeft" activeCell="A159" activeCellId="0" sqref="159:159"/>
    </sheetView>
  </sheetViews>
  <sheetFormatPr defaultColWidth="12.6328125" defaultRowHeight="15.75" customHeight="true" zeroHeight="false" outlineLevelRow="0" outlineLevelCol="0"/>
  <cols>
    <col collapsed="false" customWidth="true" hidden="false" outlineLevel="0" max="6" min="1" style="0" width="22.63"/>
    <col collapsed="false" customWidth="true" hidden="false" outlineLevel="0" max="33" min="32" style="0" width="18.5"/>
    <col collapsed="false" customWidth="true" hidden="false" outlineLevel="0" max="89" min="73" style="0" width="30.75"/>
  </cols>
  <sheetData>
    <row r="1" customFormat="false" ht="22.5" hidden="false" customHeight="true" outlineLevel="0" collapsed="false">
      <c r="A1" s="93" t="s">
        <v>138</v>
      </c>
      <c r="B1" s="93" t="s">
        <v>139</v>
      </c>
      <c r="C1" s="93" t="s">
        <v>140</v>
      </c>
      <c r="D1" s="93" t="s">
        <v>141</v>
      </c>
      <c r="E1" s="93" t="s">
        <v>142</v>
      </c>
      <c r="F1" s="93" t="s">
        <v>143</v>
      </c>
      <c r="G1" s="93" t="s">
        <v>144</v>
      </c>
      <c r="H1" s="93" t="s">
        <v>145</v>
      </c>
      <c r="I1" s="93" t="s">
        <v>146</v>
      </c>
      <c r="J1" s="93" t="s">
        <v>147</v>
      </c>
      <c r="K1" s="93" t="s">
        <v>148</v>
      </c>
      <c r="L1" s="93" t="s">
        <v>149</v>
      </c>
      <c r="M1" s="93" t="s">
        <v>150</v>
      </c>
      <c r="N1" s="93" t="s">
        <v>151</v>
      </c>
      <c r="O1" s="93" t="s">
        <v>152</v>
      </c>
      <c r="P1" s="93" t="s">
        <v>153</v>
      </c>
      <c r="Q1" s="93" t="s">
        <v>154</v>
      </c>
      <c r="R1" s="93" t="s">
        <v>155</v>
      </c>
      <c r="S1" s="93" t="s">
        <v>156</v>
      </c>
      <c r="T1" s="93" t="s">
        <v>157</v>
      </c>
      <c r="U1" s="93" t="s">
        <v>158</v>
      </c>
      <c r="V1" s="93" t="s">
        <v>159</v>
      </c>
      <c r="W1" s="93" t="s">
        <v>160</v>
      </c>
      <c r="X1" s="93" t="s">
        <v>161</v>
      </c>
      <c r="Y1" s="93" t="s">
        <v>162</v>
      </c>
      <c r="Z1" s="93" t="s">
        <v>163</v>
      </c>
      <c r="AA1" s="93" t="s">
        <v>164</v>
      </c>
      <c r="AB1" s="93" t="s">
        <v>165</v>
      </c>
      <c r="AC1" s="93" t="s">
        <v>166</v>
      </c>
      <c r="AD1" s="93" t="s">
        <v>167</v>
      </c>
      <c r="AE1" s="93" t="s">
        <v>168</v>
      </c>
      <c r="AF1" s="93" t="s">
        <v>169</v>
      </c>
      <c r="AG1" s="93" t="s">
        <v>170</v>
      </c>
      <c r="AH1" s="93" t="s">
        <v>171</v>
      </c>
      <c r="AI1" s="93" t="s">
        <v>172</v>
      </c>
      <c r="AJ1" s="93" t="s">
        <v>173</v>
      </c>
      <c r="AK1" s="93" t="s">
        <v>174</v>
      </c>
      <c r="AL1" s="93" t="s">
        <v>175</v>
      </c>
      <c r="AM1" s="93" t="s">
        <v>176</v>
      </c>
      <c r="AN1" s="93" t="s">
        <v>177</v>
      </c>
      <c r="AO1" s="93" t="s">
        <v>178</v>
      </c>
      <c r="AP1" s="93" t="s">
        <v>179</v>
      </c>
      <c r="AQ1" s="93" t="s">
        <v>180</v>
      </c>
      <c r="AR1" s="93" t="s">
        <v>181</v>
      </c>
      <c r="AS1" s="93" t="s">
        <v>182</v>
      </c>
      <c r="AT1" s="93" t="s">
        <v>183</v>
      </c>
      <c r="AU1" s="93" t="s">
        <v>184</v>
      </c>
      <c r="AV1" s="93" t="s">
        <v>185</v>
      </c>
      <c r="AW1" s="93" t="s">
        <v>186</v>
      </c>
      <c r="AX1" s="93" t="s">
        <v>187</v>
      </c>
      <c r="AY1" s="93" t="s">
        <v>188</v>
      </c>
      <c r="AZ1" s="93" t="s">
        <v>189</v>
      </c>
      <c r="BA1" s="93" t="s">
        <v>190</v>
      </c>
      <c r="BB1" s="93" t="s">
        <v>191</v>
      </c>
      <c r="BC1" s="93" t="s">
        <v>192</v>
      </c>
      <c r="BD1" s="93" t="s">
        <v>193</v>
      </c>
      <c r="BE1" s="93" t="s">
        <v>194</v>
      </c>
      <c r="BF1" s="93" t="s">
        <v>195</v>
      </c>
      <c r="BG1" s="93" t="s">
        <v>196</v>
      </c>
      <c r="BH1" s="93" t="s">
        <v>197</v>
      </c>
      <c r="BI1" s="93" t="s">
        <v>198</v>
      </c>
      <c r="BJ1" s="93" t="s">
        <v>199</v>
      </c>
      <c r="BK1" s="93" t="s">
        <v>200</v>
      </c>
      <c r="BL1" s="93" t="s">
        <v>201</v>
      </c>
      <c r="BM1" s="93" t="s">
        <v>202</v>
      </c>
      <c r="BN1" s="93" t="s">
        <v>203</v>
      </c>
      <c r="BO1" s="93" t="s">
        <v>204</v>
      </c>
      <c r="BP1" s="93" t="s">
        <v>205</v>
      </c>
      <c r="BQ1" s="93" t="s">
        <v>206</v>
      </c>
      <c r="BR1" s="93" t="s">
        <v>207</v>
      </c>
      <c r="BS1" s="93" t="s">
        <v>208</v>
      </c>
      <c r="BT1" s="93" t="s">
        <v>209</v>
      </c>
      <c r="BU1" s="93" t="s">
        <v>210</v>
      </c>
      <c r="BV1" s="93" t="s">
        <v>211</v>
      </c>
      <c r="BW1" s="93" t="s">
        <v>212</v>
      </c>
      <c r="BX1" s="93" t="s">
        <v>213</v>
      </c>
      <c r="BY1" s="93" t="s">
        <v>214</v>
      </c>
      <c r="BZ1" s="93" t="s">
        <v>215</v>
      </c>
      <c r="CA1" s="93" t="s">
        <v>216</v>
      </c>
      <c r="CB1" s="93" t="s">
        <v>217</v>
      </c>
      <c r="CC1" s="93" t="s">
        <v>218</v>
      </c>
      <c r="CD1" s="93" t="s">
        <v>219</v>
      </c>
      <c r="CE1" s="93" t="s">
        <v>220</v>
      </c>
      <c r="CF1" s="93" t="s">
        <v>221</v>
      </c>
      <c r="CG1" s="93" t="s">
        <v>222</v>
      </c>
      <c r="CH1" s="93" t="s">
        <v>223</v>
      </c>
      <c r="CI1" s="93" t="s">
        <v>224</v>
      </c>
      <c r="CJ1" s="93" t="s">
        <v>225</v>
      </c>
      <c r="CK1" s="93" t="s">
        <v>226</v>
      </c>
      <c r="CL1" s="94"/>
      <c r="CM1" s="94"/>
      <c r="CN1" s="94"/>
      <c r="CO1" s="94"/>
      <c r="CP1" s="94"/>
      <c r="CQ1" s="94"/>
    </row>
    <row r="2" customFormat="false" ht="22.5" hidden="false" customHeight="true" outlineLevel="0" collapsed="false">
      <c r="A2" s="95" t="s">
        <v>227</v>
      </c>
      <c r="B2" s="95"/>
      <c r="C2" s="95" t="s">
        <v>228</v>
      </c>
      <c r="D2" s="95" t="s">
        <v>229</v>
      </c>
      <c r="E2" s="95" t="n">
        <v>6</v>
      </c>
      <c r="F2" s="95" t="n">
        <v>200</v>
      </c>
      <c r="G2" s="95" t="n">
        <v>22</v>
      </c>
      <c r="H2" s="95" t="n">
        <v>10</v>
      </c>
      <c r="I2" s="95" t="n">
        <v>200</v>
      </c>
      <c r="J2" s="95" t="n">
        <v>15</v>
      </c>
      <c r="K2" s="95" t="n">
        <v>300</v>
      </c>
      <c r="L2" s="95" t="n">
        <v>40</v>
      </c>
      <c r="M2" s="96" t="s">
        <v>230</v>
      </c>
      <c r="N2" s="95" t="s">
        <v>231</v>
      </c>
      <c r="O2" s="97" t="n">
        <v>80</v>
      </c>
      <c r="P2" s="95" t="s">
        <v>232</v>
      </c>
      <c r="Q2" s="95" t="n">
        <v>14</v>
      </c>
      <c r="R2" s="95"/>
      <c r="S2" s="96" t="s">
        <v>233</v>
      </c>
      <c r="T2" s="95" t="s">
        <v>234</v>
      </c>
      <c r="U2" s="97" t="n">
        <v>60</v>
      </c>
      <c r="V2" s="95" t="s">
        <v>235</v>
      </c>
      <c r="W2" s="95" t="n">
        <v>17</v>
      </c>
      <c r="X2" s="95"/>
      <c r="Y2" s="95"/>
      <c r="Z2" s="95"/>
      <c r="AA2" s="95"/>
      <c r="AB2" s="95"/>
      <c r="AC2" s="95"/>
      <c r="AD2" s="95" t="s">
        <v>236</v>
      </c>
      <c r="AE2" s="95" t="s">
        <v>237</v>
      </c>
      <c r="AF2" s="97" t="n">
        <v>45</v>
      </c>
      <c r="AG2" s="95" t="s">
        <v>235</v>
      </c>
      <c r="AH2" s="95" t="n">
        <v>17</v>
      </c>
      <c r="AI2" s="95"/>
      <c r="AJ2" s="95"/>
      <c r="AK2" s="95"/>
      <c r="AL2" s="95"/>
      <c r="AM2" s="95"/>
      <c r="AN2" s="95"/>
      <c r="AO2" s="95" t="s">
        <v>238</v>
      </c>
      <c r="AP2" s="95" t="s">
        <v>239</v>
      </c>
      <c r="AQ2" s="97" t="n">
        <v>130</v>
      </c>
      <c r="AR2" s="95" t="s">
        <v>240</v>
      </c>
      <c r="AS2" s="95" t="n">
        <v>13</v>
      </c>
      <c r="AT2" s="95" t="s">
        <v>241</v>
      </c>
      <c r="AU2" s="95" t="s">
        <v>242</v>
      </c>
      <c r="AV2" s="95" t="s">
        <v>243</v>
      </c>
      <c r="AW2" s="95" t="s">
        <v>244</v>
      </c>
      <c r="AX2" s="95" t="s">
        <v>235</v>
      </c>
      <c r="AY2" s="95" t="n">
        <v>18</v>
      </c>
      <c r="AZ2" s="95" t="n">
        <v>15</v>
      </c>
      <c r="BA2" s="95" t="s">
        <v>241</v>
      </c>
      <c r="BB2" s="95"/>
      <c r="BC2" s="95"/>
      <c r="BD2" s="95"/>
      <c r="BE2" s="95"/>
      <c r="BF2" s="95"/>
      <c r="BG2" s="95"/>
      <c r="BH2" s="95" t="s">
        <v>241</v>
      </c>
      <c r="BI2" s="95"/>
      <c r="BJ2" s="95"/>
      <c r="BK2" s="95"/>
      <c r="BL2" s="95"/>
      <c r="BM2" s="95" t="s">
        <v>245</v>
      </c>
      <c r="BN2" s="95"/>
      <c r="BO2" s="95"/>
      <c r="BP2" s="95"/>
      <c r="BQ2" s="95"/>
      <c r="BR2" s="95"/>
      <c r="BS2" s="95"/>
      <c r="BT2" s="95"/>
      <c r="BU2" s="95"/>
      <c r="BV2" s="95"/>
      <c r="BW2" s="95"/>
      <c r="BX2" s="95"/>
      <c r="BY2" s="95"/>
      <c r="BZ2" s="95"/>
      <c r="CA2" s="95"/>
      <c r="CB2" s="95"/>
      <c r="CC2" s="98" t="s">
        <v>246</v>
      </c>
      <c r="CD2" s="95"/>
      <c r="CE2" s="95"/>
      <c r="CF2" s="95"/>
      <c r="CG2" s="95"/>
      <c r="CH2" s="95"/>
      <c r="CI2" s="95"/>
      <c r="CJ2" s="95"/>
      <c r="CK2" s="95"/>
      <c r="CL2" s="94"/>
      <c r="CM2" s="94"/>
      <c r="CN2" s="94"/>
      <c r="CO2" s="94"/>
      <c r="CP2" s="94"/>
      <c r="CQ2" s="94"/>
    </row>
    <row r="3" customFormat="false" ht="22.5" hidden="false" customHeight="true" outlineLevel="0" collapsed="false">
      <c r="A3" s="95" t="s">
        <v>247</v>
      </c>
      <c r="B3" s="95" t="s">
        <v>227</v>
      </c>
      <c r="C3" s="95" t="s">
        <v>228</v>
      </c>
      <c r="D3" s="95" t="s">
        <v>229</v>
      </c>
      <c r="E3" s="95" t="n">
        <v>8</v>
      </c>
      <c r="F3" s="95" t="n">
        <v>220</v>
      </c>
      <c r="G3" s="95" t="n">
        <v>23</v>
      </c>
      <c r="H3" s="95" t="n">
        <v>15</v>
      </c>
      <c r="I3" s="95" t="n">
        <v>240</v>
      </c>
      <c r="J3" s="95" t="n">
        <v>15</v>
      </c>
      <c r="K3" s="95" t="n">
        <v>300</v>
      </c>
      <c r="L3" s="95" t="n">
        <v>40</v>
      </c>
      <c r="M3" s="96" t="s">
        <v>248</v>
      </c>
      <c r="N3" s="95" t="s">
        <v>249</v>
      </c>
      <c r="O3" s="99" t="n">
        <v>120</v>
      </c>
      <c r="P3" s="95" t="s">
        <v>232</v>
      </c>
      <c r="Q3" s="95" t="n">
        <v>14</v>
      </c>
      <c r="R3" s="95"/>
      <c r="S3" s="96" t="s">
        <v>233</v>
      </c>
      <c r="T3" s="95" t="s">
        <v>250</v>
      </c>
      <c r="U3" s="99" t="n">
        <v>120</v>
      </c>
      <c r="V3" s="95" t="s">
        <v>235</v>
      </c>
      <c r="W3" s="95" t="n">
        <v>17</v>
      </c>
      <c r="X3" s="95"/>
      <c r="Y3" s="95"/>
      <c r="Z3" s="95"/>
      <c r="AA3" s="95"/>
      <c r="AB3" s="95"/>
      <c r="AC3" s="95"/>
      <c r="AD3" s="95" t="s">
        <v>238</v>
      </c>
      <c r="AE3" s="95" t="s">
        <v>239</v>
      </c>
      <c r="AF3" s="99" t="n">
        <v>140</v>
      </c>
      <c r="AG3" s="95" t="s">
        <v>240</v>
      </c>
      <c r="AH3" s="95" t="n">
        <v>13</v>
      </c>
      <c r="AI3" s="95"/>
      <c r="AJ3" s="95"/>
      <c r="AK3" s="95"/>
      <c r="AL3" s="95"/>
      <c r="AM3" s="95"/>
      <c r="AN3" s="95"/>
      <c r="AO3" s="95"/>
      <c r="AP3" s="95"/>
      <c r="AQ3" s="99" t="n">
        <v>45</v>
      </c>
      <c r="AR3" s="95"/>
      <c r="AS3" s="95"/>
      <c r="AT3" s="95" t="s">
        <v>241</v>
      </c>
      <c r="AU3" s="95" t="s">
        <v>242</v>
      </c>
      <c r="AV3" s="95" t="s">
        <v>251</v>
      </c>
      <c r="AW3" s="95" t="s">
        <v>252</v>
      </c>
      <c r="AX3" s="95" t="s">
        <v>235</v>
      </c>
      <c r="AY3" s="95" t="n">
        <v>18</v>
      </c>
      <c r="AZ3" s="95" t="n">
        <v>15</v>
      </c>
      <c r="BA3" s="95" t="s">
        <v>241</v>
      </c>
      <c r="BB3" s="95"/>
      <c r="BC3" s="95"/>
      <c r="BD3" s="95"/>
      <c r="BE3" s="95"/>
      <c r="BF3" s="95"/>
      <c r="BG3" s="95"/>
      <c r="BH3" s="95" t="s">
        <v>241</v>
      </c>
      <c r="BI3" s="95"/>
      <c r="BJ3" s="95"/>
      <c r="BK3" s="95"/>
      <c r="BL3" s="95"/>
      <c r="BM3" s="95" t="s">
        <v>245</v>
      </c>
      <c r="BN3" s="95"/>
      <c r="BO3" s="95"/>
      <c r="BP3" s="95"/>
      <c r="BQ3" s="95"/>
      <c r="BR3" s="95"/>
      <c r="BS3" s="95"/>
      <c r="BT3" s="95"/>
      <c r="BU3" s="95"/>
      <c r="BV3" s="95"/>
      <c r="BW3" s="95"/>
      <c r="BX3" s="95"/>
      <c r="BY3" s="95"/>
      <c r="BZ3" s="95"/>
      <c r="CA3" s="95"/>
      <c r="CB3" s="95"/>
      <c r="CC3" s="95"/>
      <c r="CD3" s="95"/>
      <c r="CE3" s="95"/>
      <c r="CF3" s="95"/>
      <c r="CG3" s="95"/>
      <c r="CH3" s="95"/>
      <c r="CI3" s="95"/>
      <c r="CJ3" s="95"/>
      <c r="CK3" s="95"/>
      <c r="CL3" s="94"/>
      <c r="CM3" s="94"/>
      <c r="CN3" s="94"/>
      <c r="CO3" s="94"/>
      <c r="CP3" s="94"/>
      <c r="CQ3" s="94"/>
    </row>
    <row r="4" customFormat="false" ht="22.5" hidden="false" customHeight="true" outlineLevel="0" collapsed="false">
      <c r="A4" s="95" t="s">
        <v>253</v>
      </c>
      <c r="B4" s="95" t="s">
        <v>247</v>
      </c>
      <c r="C4" s="95" t="s">
        <v>228</v>
      </c>
      <c r="D4" s="95" t="s">
        <v>229</v>
      </c>
      <c r="E4" s="95" t="n">
        <v>13</v>
      </c>
      <c r="F4" s="95" t="n">
        <v>250</v>
      </c>
      <c r="G4" s="95" t="n">
        <v>23</v>
      </c>
      <c r="H4" s="95" t="n">
        <v>22</v>
      </c>
      <c r="I4" s="95" t="n">
        <v>240</v>
      </c>
      <c r="J4" s="95" t="n">
        <v>16</v>
      </c>
      <c r="K4" s="95" t="n">
        <v>500</v>
      </c>
      <c r="L4" s="95" t="n">
        <v>50</v>
      </c>
      <c r="M4" s="96" t="s">
        <v>248</v>
      </c>
      <c r="N4" s="95" t="s">
        <v>254</v>
      </c>
      <c r="O4" s="100" t="n">
        <v>120</v>
      </c>
      <c r="P4" s="95" t="s">
        <v>232</v>
      </c>
      <c r="Q4" s="95" t="n">
        <v>16</v>
      </c>
      <c r="R4" s="95"/>
      <c r="S4" s="96" t="s">
        <v>233</v>
      </c>
      <c r="T4" s="95" t="s">
        <v>250</v>
      </c>
      <c r="U4" s="100" t="n">
        <v>60</v>
      </c>
      <c r="V4" s="95" t="s">
        <v>235</v>
      </c>
      <c r="W4" s="95" t="n">
        <v>17</v>
      </c>
      <c r="X4" s="95"/>
      <c r="Y4" s="95"/>
      <c r="Z4" s="95"/>
      <c r="AA4" s="95"/>
      <c r="AB4" s="95"/>
      <c r="AC4" s="95"/>
      <c r="AD4" s="95" t="s">
        <v>238</v>
      </c>
      <c r="AE4" s="95" t="s">
        <v>255</v>
      </c>
      <c r="AF4" s="100" t="n">
        <v>160</v>
      </c>
      <c r="AG4" s="95" t="s">
        <v>240</v>
      </c>
      <c r="AH4" s="95" t="n">
        <v>13</v>
      </c>
      <c r="AI4" s="95"/>
      <c r="AJ4" s="95"/>
      <c r="AK4" s="95"/>
      <c r="AL4" s="95"/>
      <c r="AM4" s="95"/>
      <c r="AN4" s="95"/>
      <c r="AO4" s="95"/>
      <c r="AP4" s="95"/>
      <c r="AQ4" s="101"/>
      <c r="AR4" s="95"/>
      <c r="AS4" s="95"/>
      <c r="AT4" s="95" t="s">
        <v>241</v>
      </c>
      <c r="AU4" s="95" t="s">
        <v>242</v>
      </c>
      <c r="AV4" s="95" t="s">
        <v>256</v>
      </c>
      <c r="AW4" s="95" t="s">
        <v>244</v>
      </c>
      <c r="AX4" s="95" t="s">
        <v>257</v>
      </c>
      <c r="AY4" s="95" t="n">
        <v>18</v>
      </c>
      <c r="AZ4" s="95" t="n">
        <v>15</v>
      </c>
      <c r="BA4" s="95" t="s">
        <v>241</v>
      </c>
      <c r="BB4" s="95"/>
      <c r="BC4" s="95"/>
      <c r="BD4" s="95"/>
      <c r="BE4" s="95"/>
      <c r="BF4" s="95"/>
      <c r="BG4" s="95"/>
      <c r="BH4" s="95" t="s">
        <v>241</v>
      </c>
      <c r="BI4" s="95"/>
      <c r="BJ4" s="95"/>
      <c r="BK4" s="95"/>
      <c r="BL4" s="95"/>
      <c r="BM4" s="95" t="s">
        <v>245</v>
      </c>
      <c r="BN4" s="95"/>
      <c r="BO4" s="95"/>
      <c r="BP4" s="95"/>
      <c r="BQ4" s="95"/>
      <c r="BR4" s="95"/>
      <c r="BS4" s="95"/>
      <c r="BT4" s="95"/>
      <c r="BU4" s="95"/>
      <c r="BV4" s="95"/>
      <c r="BW4" s="95"/>
      <c r="BX4" s="95"/>
      <c r="BY4" s="95"/>
      <c r="BZ4" s="95"/>
      <c r="CA4" s="95"/>
      <c r="CB4" s="95"/>
      <c r="CC4" s="95"/>
      <c r="CD4" s="95"/>
      <c r="CE4" s="95"/>
      <c r="CF4" s="95"/>
      <c r="CG4" s="95"/>
      <c r="CH4" s="95"/>
      <c r="CI4" s="95"/>
      <c r="CJ4" s="95"/>
      <c r="CK4" s="95"/>
      <c r="CL4" s="94"/>
      <c r="CM4" s="94"/>
      <c r="CN4" s="94"/>
      <c r="CO4" s="94"/>
      <c r="CP4" s="94"/>
      <c r="CQ4" s="94"/>
    </row>
    <row r="5" customFormat="false" ht="22.5" hidden="false" customHeight="true" outlineLevel="0" collapsed="false">
      <c r="A5" s="95" t="s">
        <v>258</v>
      </c>
      <c r="B5" s="95" t="s">
        <v>247</v>
      </c>
      <c r="C5" s="95" t="s">
        <v>228</v>
      </c>
      <c r="D5" s="95" t="s">
        <v>229</v>
      </c>
      <c r="E5" s="95" t="n">
        <v>11</v>
      </c>
      <c r="F5" s="95" t="n">
        <v>220</v>
      </c>
      <c r="G5" s="95" t="n">
        <v>23</v>
      </c>
      <c r="H5" s="95" t="n">
        <v>20</v>
      </c>
      <c r="I5" s="95" t="n">
        <v>240</v>
      </c>
      <c r="J5" s="95" t="n">
        <v>16</v>
      </c>
      <c r="K5" s="95" t="n">
        <v>500</v>
      </c>
      <c r="L5" s="95" t="n">
        <v>40</v>
      </c>
      <c r="M5" s="96" t="s">
        <v>259</v>
      </c>
      <c r="N5" s="95" t="s">
        <v>254</v>
      </c>
      <c r="O5" s="99" t="n">
        <v>120</v>
      </c>
      <c r="P5" s="95" t="s">
        <v>232</v>
      </c>
      <c r="Q5" s="95" t="n">
        <v>14</v>
      </c>
      <c r="R5" s="95"/>
      <c r="S5" s="96" t="s">
        <v>260</v>
      </c>
      <c r="T5" s="95" t="s">
        <v>261</v>
      </c>
      <c r="U5" s="99" t="n">
        <v>60</v>
      </c>
      <c r="V5" s="95" t="s">
        <v>235</v>
      </c>
      <c r="W5" s="95" t="n">
        <v>17</v>
      </c>
      <c r="X5" s="95"/>
      <c r="Y5" s="95"/>
      <c r="Z5" s="95"/>
      <c r="AA5" s="95"/>
      <c r="AB5" s="95"/>
      <c r="AC5" s="95"/>
      <c r="AD5" s="95" t="s">
        <v>262</v>
      </c>
      <c r="AE5" s="95" t="s">
        <v>263</v>
      </c>
      <c r="AF5" s="99" t="n">
        <v>90</v>
      </c>
      <c r="AG5" s="95" t="s">
        <v>264</v>
      </c>
      <c r="AH5" s="95" t="n">
        <v>16</v>
      </c>
      <c r="AI5" s="95"/>
      <c r="AJ5" s="95"/>
      <c r="AK5" s="95"/>
      <c r="AL5" s="95"/>
      <c r="AM5" s="95"/>
      <c r="AN5" s="95"/>
      <c r="AO5" s="95" t="s">
        <v>238</v>
      </c>
      <c r="AP5" s="95" t="s">
        <v>265</v>
      </c>
      <c r="AQ5" s="99" t="n">
        <v>160</v>
      </c>
      <c r="AR5" s="95" t="s">
        <v>240</v>
      </c>
      <c r="AS5" s="95" t="n">
        <v>13</v>
      </c>
      <c r="AT5" s="95" t="s">
        <v>241</v>
      </c>
      <c r="AU5" s="95"/>
      <c r="AV5" s="95"/>
      <c r="AW5" s="95"/>
      <c r="AX5" s="95"/>
      <c r="AY5" s="95"/>
      <c r="AZ5" s="95"/>
      <c r="BA5" s="95" t="s">
        <v>241</v>
      </c>
      <c r="BB5" s="95"/>
      <c r="BC5" s="95"/>
      <c r="BD5" s="95"/>
      <c r="BE5" s="95"/>
      <c r="BF5" s="95"/>
      <c r="BG5" s="95"/>
      <c r="BH5" s="95" t="s">
        <v>241</v>
      </c>
      <c r="BI5" s="95"/>
      <c r="BJ5" s="95"/>
      <c r="BK5" s="95"/>
      <c r="BL5" s="95"/>
      <c r="BM5" s="95" t="s">
        <v>245</v>
      </c>
      <c r="BN5" s="95"/>
      <c r="BO5" s="95"/>
      <c r="BP5" s="95"/>
      <c r="BQ5" s="95"/>
      <c r="BR5" s="95"/>
      <c r="BS5" s="95"/>
      <c r="BT5" s="95"/>
      <c r="BU5" s="95"/>
      <c r="BV5" s="95"/>
      <c r="BW5" s="95"/>
      <c r="BX5" s="95"/>
      <c r="BY5" s="95"/>
      <c r="BZ5" s="95"/>
      <c r="CA5" s="95"/>
      <c r="CB5" s="95"/>
      <c r="CC5" s="95"/>
      <c r="CD5" s="95"/>
      <c r="CE5" s="95"/>
      <c r="CF5" s="95"/>
      <c r="CG5" s="95"/>
      <c r="CH5" s="95"/>
      <c r="CI5" s="95"/>
      <c r="CJ5" s="95"/>
      <c r="CK5" s="95"/>
      <c r="CL5" s="94"/>
      <c r="CM5" s="94"/>
      <c r="CN5" s="94"/>
      <c r="CO5" s="94"/>
      <c r="CP5" s="94"/>
      <c r="CQ5" s="94"/>
    </row>
    <row r="6" customFormat="false" ht="22.5" hidden="false" customHeight="true" outlineLevel="0" collapsed="false">
      <c r="A6" s="95" t="s">
        <v>266</v>
      </c>
      <c r="B6" s="95" t="s">
        <v>247</v>
      </c>
      <c r="C6" s="95" t="s">
        <v>228</v>
      </c>
      <c r="D6" s="95" t="s">
        <v>229</v>
      </c>
      <c r="E6" s="95" t="n">
        <v>10</v>
      </c>
      <c r="F6" s="95" t="n">
        <v>230</v>
      </c>
      <c r="G6" s="95" t="n">
        <v>23</v>
      </c>
      <c r="H6" s="95" t="n">
        <v>17</v>
      </c>
      <c r="I6" s="95" t="n">
        <v>250</v>
      </c>
      <c r="J6" s="95" t="n">
        <v>15</v>
      </c>
      <c r="K6" s="95" t="n">
        <v>400</v>
      </c>
      <c r="L6" s="95" t="n">
        <v>40</v>
      </c>
      <c r="M6" s="96" t="s">
        <v>259</v>
      </c>
      <c r="N6" s="95" t="s">
        <v>254</v>
      </c>
      <c r="O6" s="100" t="n">
        <v>120</v>
      </c>
      <c r="P6" s="95" t="s">
        <v>232</v>
      </c>
      <c r="Q6" s="95" t="n">
        <v>14</v>
      </c>
      <c r="R6" s="95"/>
      <c r="S6" s="96" t="s">
        <v>267</v>
      </c>
      <c r="T6" s="95" t="s">
        <v>268</v>
      </c>
      <c r="U6" s="100" t="n">
        <v>75</v>
      </c>
      <c r="V6" s="95" t="s">
        <v>269</v>
      </c>
      <c r="W6" s="95" t="n">
        <v>18</v>
      </c>
      <c r="X6" s="95"/>
      <c r="Y6" s="95"/>
      <c r="Z6" s="95"/>
      <c r="AA6" s="95"/>
      <c r="AB6" s="95"/>
      <c r="AC6" s="95"/>
      <c r="AD6" s="95" t="s">
        <v>238</v>
      </c>
      <c r="AE6" s="95" t="s">
        <v>270</v>
      </c>
      <c r="AF6" s="100" t="n">
        <v>160</v>
      </c>
      <c r="AG6" s="95" t="s">
        <v>271</v>
      </c>
      <c r="AH6" s="95" t="n">
        <v>13</v>
      </c>
      <c r="AI6" s="95"/>
      <c r="AJ6" s="95"/>
      <c r="AK6" s="95"/>
      <c r="AL6" s="95"/>
      <c r="AM6" s="95"/>
      <c r="AN6" s="95"/>
      <c r="AO6" s="95"/>
      <c r="AP6" s="95"/>
      <c r="AQ6" s="101"/>
      <c r="AR6" s="95"/>
      <c r="AS6" s="95"/>
      <c r="AT6" s="95" t="s">
        <v>245</v>
      </c>
      <c r="AU6" s="95"/>
      <c r="AV6" s="95"/>
      <c r="AW6" s="95"/>
      <c r="AX6" s="95"/>
      <c r="AY6" s="95"/>
      <c r="AZ6" s="95"/>
      <c r="BA6" s="95" t="s">
        <v>241</v>
      </c>
      <c r="BB6" s="95"/>
      <c r="BC6" s="95"/>
      <c r="BD6" s="95"/>
      <c r="BE6" s="95"/>
      <c r="BF6" s="95"/>
      <c r="BG6" s="95"/>
      <c r="BH6" s="95" t="s">
        <v>241</v>
      </c>
      <c r="BI6" s="95"/>
      <c r="BJ6" s="95"/>
      <c r="BK6" s="95"/>
      <c r="BL6" s="95"/>
      <c r="BM6" s="95" t="s">
        <v>245</v>
      </c>
      <c r="BN6" s="95"/>
      <c r="BO6" s="95"/>
      <c r="BP6" s="95"/>
      <c r="BQ6" s="95"/>
      <c r="BR6" s="95"/>
      <c r="BS6" s="95"/>
      <c r="BT6" s="95"/>
      <c r="BU6" s="95"/>
      <c r="BV6" s="95"/>
      <c r="BW6" s="95"/>
      <c r="BX6" s="95"/>
      <c r="BY6" s="95"/>
      <c r="BZ6" s="95"/>
      <c r="CA6" s="95"/>
      <c r="CB6" s="95"/>
      <c r="CC6" s="95"/>
      <c r="CD6" s="95"/>
      <c r="CE6" s="95"/>
      <c r="CF6" s="95"/>
      <c r="CG6" s="95"/>
      <c r="CH6" s="95"/>
      <c r="CI6" s="95"/>
      <c r="CJ6" s="95"/>
      <c r="CK6" s="95"/>
      <c r="CL6" s="94"/>
      <c r="CM6" s="94"/>
      <c r="CN6" s="94"/>
      <c r="CO6" s="94"/>
      <c r="CP6" s="94"/>
      <c r="CQ6" s="94"/>
    </row>
    <row r="7" customFormat="false" ht="22.5" hidden="false" customHeight="true" outlineLevel="0" collapsed="false">
      <c r="A7" s="95" t="s">
        <v>272</v>
      </c>
      <c r="B7" s="95" t="s">
        <v>266</v>
      </c>
      <c r="C7" s="95" t="s">
        <v>228</v>
      </c>
      <c r="D7" s="95" t="s">
        <v>229</v>
      </c>
      <c r="E7" s="95" t="n">
        <v>8</v>
      </c>
      <c r="F7" s="95" t="n">
        <v>230</v>
      </c>
      <c r="G7" s="95" t="n">
        <v>23</v>
      </c>
      <c r="H7" s="95" t="n">
        <v>20</v>
      </c>
      <c r="I7" s="95" t="n">
        <v>250</v>
      </c>
      <c r="J7" s="95" t="n">
        <v>15</v>
      </c>
      <c r="K7" s="95" t="n">
        <v>300</v>
      </c>
      <c r="L7" s="95" t="n">
        <v>40</v>
      </c>
      <c r="M7" s="96" t="s">
        <v>259</v>
      </c>
      <c r="N7" s="95" t="s">
        <v>254</v>
      </c>
      <c r="O7" s="99" t="n">
        <v>140</v>
      </c>
      <c r="P7" s="95" t="s">
        <v>232</v>
      </c>
      <c r="Q7" s="95" t="n">
        <v>14</v>
      </c>
      <c r="R7" s="95"/>
      <c r="S7" s="96" t="s">
        <v>273</v>
      </c>
      <c r="T7" s="95" t="s">
        <v>274</v>
      </c>
      <c r="U7" s="99" t="n">
        <v>160</v>
      </c>
      <c r="V7" s="95" t="s">
        <v>232</v>
      </c>
      <c r="W7" s="95" t="n">
        <v>13</v>
      </c>
      <c r="X7" s="95"/>
      <c r="Y7" s="95"/>
      <c r="Z7" s="95"/>
      <c r="AA7" s="95"/>
      <c r="AB7" s="95"/>
      <c r="AC7" s="95"/>
      <c r="AD7" s="95" t="s">
        <v>238</v>
      </c>
      <c r="AE7" s="95" t="s">
        <v>275</v>
      </c>
      <c r="AF7" s="99" t="n">
        <v>160</v>
      </c>
      <c r="AG7" s="95" t="s">
        <v>271</v>
      </c>
      <c r="AH7" s="95" t="n">
        <v>13</v>
      </c>
      <c r="AI7" s="95"/>
      <c r="AJ7" s="95"/>
      <c r="AK7" s="95"/>
      <c r="AL7" s="95"/>
      <c r="AM7" s="95"/>
      <c r="AN7" s="95"/>
      <c r="AO7" s="95"/>
      <c r="AP7" s="95"/>
      <c r="AQ7" s="102"/>
      <c r="AR7" s="95"/>
      <c r="AS7" s="95"/>
      <c r="AT7" s="95" t="s">
        <v>245</v>
      </c>
      <c r="AU7" s="95"/>
      <c r="AV7" s="95"/>
      <c r="AW7" s="95"/>
      <c r="AX7" s="95"/>
      <c r="AY7" s="95"/>
      <c r="AZ7" s="95"/>
      <c r="BA7" s="95" t="s">
        <v>241</v>
      </c>
      <c r="BB7" s="95"/>
      <c r="BC7" s="95"/>
      <c r="BD7" s="95"/>
      <c r="BE7" s="95"/>
      <c r="BF7" s="95"/>
      <c r="BG7" s="95"/>
      <c r="BH7" s="95" t="s">
        <v>241</v>
      </c>
      <c r="BI7" s="95"/>
      <c r="BJ7" s="95"/>
      <c r="BK7" s="95"/>
      <c r="BL7" s="95"/>
      <c r="BM7" s="95" t="s">
        <v>245</v>
      </c>
      <c r="BN7" s="95"/>
      <c r="BO7" s="95"/>
      <c r="BP7" s="95"/>
      <c r="BQ7" s="95"/>
      <c r="BR7" s="95"/>
      <c r="BS7" s="95"/>
      <c r="BT7" s="95"/>
      <c r="BU7" s="95"/>
      <c r="BV7" s="95"/>
      <c r="BW7" s="95"/>
      <c r="BX7" s="95"/>
      <c r="BY7" s="95"/>
      <c r="BZ7" s="95"/>
      <c r="CA7" s="95"/>
      <c r="CB7" s="95"/>
      <c r="CC7" s="95"/>
      <c r="CD7" s="95"/>
      <c r="CE7" s="95"/>
      <c r="CF7" s="95"/>
      <c r="CG7" s="95"/>
      <c r="CH7" s="95"/>
      <c r="CI7" s="95"/>
      <c r="CJ7" s="95"/>
      <c r="CK7" s="95"/>
      <c r="CL7" s="94"/>
      <c r="CM7" s="94"/>
      <c r="CN7" s="94"/>
      <c r="CO7" s="94"/>
      <c r="CP7" s="94"/>
      <c r="CQ7" s="94"/>
    </row>
    <row r="8" customFormat="false" ht="22.5" hidden="false" customHeight="true" outlineLevel="0" collapsed="false">
      <c r="A8" s="95" t="s">
        <v>276</v>
      </c>
      <c r="B8" s="95" t="s">
        <v>247</v>
      </c>
      <c r="C8" s="95" t="s">
        <v>228</v>
      </c>
      <c r="D8" s="95" t="s">
        <v>229</v>
      </c>
      <c r="E8" s="95" t="n">
        <v>18</v>
      </c>
      <c r="F8" s="95" t="n">
        <v>260</v>
      </c>
      <c r="G8" s="95" t="n">
        <v>22</v>
      </c>
      <c r="H8" s="95" t="n">
        <v>25</v>
      </c>
      <c r="I8" s="95" t="n">
        <v>250</v>
      </c>
      <c r="J8" s="95" t="n">
        <v>14</v>
      </c>
      <c r="K8" s="95" t="n">
        <v>300</v>
      </c>
      <c r="L8" s="95" t="n">
        <v>30</v>
      </c>
      <c r="M8" s="96" t="s">
        <v>277</v>
      </c>
      <c r="N8" s="95" t="s">
        <v>278</v>
      </c>
      <c r="O8" s="100" t="n">
        <v>170</v>
      </c>
      <c r="P8" s="95" t="s">
        <v>232</v>
      </c>
      <c r="Q8" s="95" t="n">
        <v>17</v>
      </c>
      <c r="R8" s="95"/>
      <c r="S8" s="96" t="s">
        <v>279</v>
      </c>
      <c r="T8" s="95" t="s">
        <v>280</v>
      </c>
      <c r="U8" s="100" t="n">
        <v>100</v>
      </c>
      <c r="V8" s="95" t="s">
        <v>235</v>
      </c>
      <c r="W8" s="95" t="n">
        <v>17</v>
      </c>
      <c r="X8" s="95"/>
      <c r="Y8" s="95"/>
      <c r="Z8" s="95"/>
      <c r="AA8" s="95"/>
      <c r="AB8" s="95"/>
      <c r="AC8" s="95"/>
      <c r="AD8" s="95" t="s">
        <v>281</v>
      </c>
      <c r="AE8" s="95" t="s">
        <v>282</v>
      </c>
      <c r="AF8" s="100" t="n">
        <v>80</v>
      </c>
      <c r="AG8" s="95" t="s">
        <v>283</v>
      </c>
      <c r="AH8" s="95" t="n">
        <v>17</v>
      </c>
      <c r="AI8" s="95"/>
      <c r="AJ8" s="95"/>
      <c r="AK8" s="95"/>
      <c r="AL8" s="95"/>
      <c r="AM8" s="95"/>
      <c r="AN8" s="95"/>
      <c r="AO8" s="95" t="s">
        <v>238</v>
      </c>
      <c r="AP8" s="95" t="s">
        <v>284</v>
      </c>
      <c r="AQ8" s="100" t="n">
        <v>180</v>
      </c>
      <c r="AR8" s="95" t="s">
        <v>271</v>
      </c>
      <c r="AS8" s="95" t="n">
        <v>17</v>
      </c>
      <c r="AT8" s="95" t="s">
        <v>241</v>
      </c>
      <c r="AU8" s="95" t="s">
        <v>285</v>
      </c>
      <c r="AV8" s="95"/>
      <c r="AW8" s="95" t="s">
        <v>286</v>
      </c>
      <c r="AX8" s="95" t="s">
        <v>257</v>
      </c>
      <c r="AY8" s="95" t="n">
        <v>18</v>
      </c>
      <c r="AZ8" s="95" t="n">
        <v>17</v>
      </c>
      <c r="BA8" s="95" t="s">
        <v>241</v>
      </c>
      <c r="BB8" s="95"/>
      <c r="BC8" s="95"/>
      <c r="BD8" s="95"/>
      <c r="BE8" s="95"/>
      <c r="BF8" s="95"/>
      <c r="BG8" s="95"/>
      <c r="BH8" s="95" t="s">
        <v>241</v>
      </c>
      <c r="BI8" s="95"/>
      <c r="BJ8" s="95"/>
      <c r="BK8" s="95"/>
      <c r="BL8" s="95"/>
      <c r="BM8" s="95" t="s">
        <v>245</v>
      </c>
      <c r="BN8" s="95"/>
      <c r="BO8" s="95"/>
      <c r="BP8" s="95"/>
      <c r="BQ8" s="95"/>
      <c r="BR8" s="95"/>
      <c r="BS8" s="95"/>
      <c r="BT8" s="95"/>
      <c r="BU8" s="95"/>
      <c r="BV8" s="95"/>
      <c r="BW8" s="95"/>
      <c r="BX8" s="95"/>
      <c r="BY8" s="95"/>
      <c r="BZ8" s="95"/>
      <c r="CA8" s="95"/>
      <c r="CB8" s="95"/>
      <c r="CC8" s="95"/>
      <c r="CD8" s="95"/>
      <c r="CE8" s="95"/>
      <c r="CF8" s="95"/>
      <c r="CG8" s="95"/>
      <c r="CH8" s="95"/>
      <c r="CI8" s="95"/>
      <c r="CJ8" s="95"/>
      <c r="CK8" s="95"/>
      <c r="CL8" s="94"/>
      <c r="CM8" s="94"/>
      <c r="CN8" s="94"/>
      <c r="CO8" s="94"/>
      <c r="CP8" s="94"/>
      <c r="CQ8" s="94"/>
    </row>
    <row r="9" customFormat="false" ht="22.5" hidden="false" customHeight="true" outlineLevel="0" collapsed="false">
      <c r="A9" s="95" t="s">
        <v>287</v>
      </c>
      <c r="B9" s="95"/>
      <c r="C9" s="95" t="s">
        <v>228</v>
      </c>
      <c r="D9" s="95" t="s">
        <v>288</v>
      </c>
      <c r="E9" s="95" t="n">
        <v>25</v>
      </c>
      <c r="F9" s="95" t="n">
        <v>350</v>
      </c>
      <c r="G9" s="95" t="n">
        <v>23</v>
      </c>
      <c r="H9" s="95" t="n">
        <v>75</v>
      </c>
      <c r="I9" s="95" t="n">
        <v>240</v>
      </c>
      <c r="J9" s="95" t="n">
        <v>18</v>
      </c>
      <c r="K9" s="95" t="n">
        <v>300</v>
      </c>
      <c r="L9" s="95" t="n">
        <v>20</v>
      </c>
      <c r="M9" s="96" t="s">
        <v>289</v>
      </c>
      <c r="N9" s="95" t="s">
        <v>290</v>
      </c>
      <c r="O9" s="95" t="n">
        <v>180</v>
      </c>
      <c r="P9" s="95" t="s">
        <v>235</v>
      </c>
      <c r="Q9" s="95" t="n">
        <v>18</v>
      </c>
      <c r="R9" s="95"/>
      <c r="S9" s="96" t="s">
        <v>291</v>
      </c>
      <c r="T9" s="95" t="s">
        <v>292</v>
      </c>
      <c r="U9" s="95" t="n">
        <v>350</v>
      </c>
      <c r="V9" s="95" t="s">
        <v>240</v>
      </c>
      <c r="W9" s="95" t="n">
        <v>15</v>
      </c>
      <c r="X9" s="95"/>
      <c r="Y9" s="95"/>
      <c r="Z9" s="95"/>
      <c r="AA9" s="95"/>
      <c r="AB9" s="95"/>
      <c r="AC9" s="95"/>
      <c r="AD9" s="95" t="s">
        <v>293</v>
      </c>
      <c r="AE9" s="95" t="s">
        <v>294</v>
      </c>
      <c r="AF9" s="95" t="n">
        <v>0</v>
      </c>
      <c r="AG9" s="95"/>
      <c r="AH9" s="95"/>
      <c r="AI9" s="95"/>
      <c r="AJ9" s="95"/>
      <c r="AK9" s="95"/>
      <c r="AL9" s="95"/>
      <c r="AM9" s="95"/>
      <c r="AN9" s="95" t="s">
        <v>295</v>
      </c>
      <c r="AO9" s="95" t="s">
        <v>296</v>
      </c>
      <c r="AP9" s="95" t="s">
        <v>284</v>
      </c>
      <c r="AQ9" s="95" t="n">
        <v>400</v>
      </c>
      <c r="AR9" s="95" t="s">
        <v>271</v>
      </c>
      <c r="AS9" s="95" t="n">
        <v>13</v>
      </c>
      <c r="AT9" s="95" t="s">
        <v>245</v>
      </c>
      <c r="AU9" s="95"/>
      <c r="AV9" s="95"/>
      <c r="AW9" s="95"/>
      <c r="AX9" s="95"/>
      <c r="AY9" s="95"/>
      <c r="AZ9" s="95"/>
      <c r="BA9" s="95" t="s">
        <v>241</v>
      </c>
      <c r="BB9" s="95"/>
      <c r="BC9" s="95"/>
      <c r="BD9" s="95"/>
      <c r="BE9" s="95"/>
      <c r="BF9" s="95"/>
      <c r="BG9" s="95"/>
      <c r="BH9" s="95" t="s">
        <v>241</v>
      </c>
      <c r="BI9" s="95"/>
      <c r="BJ9" s="95"/>
      <c r="BK9" s="95"/>
      <c r="BL9" s="95"/>
      <c r="BM9" s="95" t="s">
        <v>245</v>
      </c>
      <c r="BN9" s="95" t="s">
        <v>297</v>
      </c>
      <c r="BP9" s="95"/>
      <c r="BQ9" s="95" t="s">
        <v>298</v>
      </c>
      <c r="BR9" s="95" t="n">
        <v>15</v>
      </c>
      <c r="BS9" s="95"/>
      <c r="BT9" s="95" t="s">
        <v>295</v>
      </c>
      <c r="BU9" s="95"/>
      <c r="BV9" s="95"/>
      <c r="BW9" s="95"/>
      <c r="BX9" s="95"/>
      <c r="BY9" s="95"/>
      <c r="BZ9" s="95"/>
      <c r="CA9" s="95"/>
      <c r="CB9" s="95"/>
      <c r="CC9" s="95"/>
      <c r="CD9" s="95"/>
      <c r="CE9" s="95"/>
      <c r="CF9" s="95"/>
      <c r="CG9" s="95"/>
      <c r="CH9" s="95"/>
      <c r="CI9" s="95"/>
      <c r="CJ9" s="95"/>
      <c r="CK9" s="95"/>
      <c r="CL9" s="94"/>
      <c r="CM9" s="94"/>
      <c r="CN9" s="94"/>
      <c r="CO9" s="94"/>
      <c r="CP9" s="94"/>
      <c r="CQ9" s="94"/>
    </row>
    <row r="10" customFormat="false" ht="22.5" hidden="false" customHeight="true" outlineLevel="0" collapsed="false">
      <c r="A10" s="95" t="s">
        <v>299</v>
      </c>
      <c r="B10" s="95"/>
      <c r="C10" s="95" t="s">
        <v>228</v>
      </c>
      <c r="D10" s="95" t="s">
        <v>229</v>
      </c>
      <c r="E10" s="95"/>
      <c r="F10" s="95" t="n">
        <v>400</v>
      </c>
      <c r="G10" s="95" t="n">
        <v>23</v>
      </c>
      <c r="H10" s="95" t="n">
        <v>75</v>
      </c>
      <c r="I10" s="95" t="n">
        <v>320</v>
      </c>
      <c r="J10" s="95" t="n">
        <v>14</v>
      </c>
      <c r="K10" s="95" t="n">
        <v>500</v>
      </c>
      <c r="L10" s="95" t="n">
        <v>30</v>
      </c>
      <c r="M10" s="96" t="s">
        <v>300</v>
      </c>
      <c r="N10" s="95" t="s">
        <v>301</v>
      </c>
      <c r="O10" s="95" t="n">
        <v>180</v>
      </c>
      <c r="P10" s="95" t="s">
        <v>302</v>
      </c>
      <c r="Q10" s="95" t="n">
        <v>15</v>
      </c>
      <c r="R10" s="95"/>
      <c r="S10" s="96" t="s">
        <v>303</v>
      </c>
      <c r="T10" s="95" t="s">
        <v>304</v>
      </c>
      <c r="U10" s="95" t="n">
        <v>360</v>
      </c>
      <c r="V10" s="95" t="s">
        <v>305</v>
      </c>
      <c r="W10" s="95" t="n">
        <v>16</v>
      </c>
      <c r="X10" s="95"/>
      <c r="Y10" s="95"/>
      <c r="Z10" s="95"/>
      <c r="AA10" s="95"/>
      <c r="AB10" s="95"/>
      <c r="AC10" s="95"/>
      <c r="AD10" s="95" t="s">
        <v>306</v>
      </c>
      <c r="AE10" s="95" t="s">
        <v>307</v>
      </c>
      <c r="AF10" s="95" t="n">
        <v>120</v>
      </c>
      <c r="AG10" s="95" t="s">
        <v>308</v>
      </c>
      <c r="AH10" s="95" t="n">
        <v>12</v>
      </c>
      <c r="AI10" s="95"/>
      <c r="AJ10" s="95"/>
      <c r="AK10" s="95"/>
      <c r="AL10" s="95"/>
      <c r="AM10" s="95"/>
      <c r="AN10" s="95"/>
      <c r="AO10" s="95" t="s">
        <v>309</v>
      </c>
      <c r="AP10" s="95" t="s">
        <v>284</v>
      </c>
      <c r="AQ10" s="95" t="n">
        <v>250</v>
      </c>
      <c r="AR10" s="95" t="s">
        <v>271</v>
      </c>
      <c r="AS10" s="95" t="n">
        <v>14</v>
      </c>
      <c r="AT10" s="95" t="s">
        <v>245</v>
      </c>
      <c r="AU10" s="95"/>
      <c r="AV10" s="95"/>
      <c r="AW10" s="95"/>
      <c r="AX10" s="95"/>
      <c r="AY10" s="95"/>
      <c r="AZ10" s="95"/>
      <c r="BA10" s="95" t="s">
        <v>241</v>
      </c>
      <c r="BB10" s="95"/>
      <c r="BC10" s="95"/>
      <c r="BD10" s="95"/>
      <c r="BE10" s="95"/>
      <c r="BF10" s="95"/>
      <c r="BG10" s="95"/>
      <c r="BH10" s="95" t="s">
        <v>241</v>
      </c>
      <c r="BI10" s="95"/>
      <c r="BJ10" s="95"/>
      <c r="BK10" s="95"/>
      <c r="BL10" s="95"/>
      <c r="BM10" s="95" t="s">
        <v>245</v>
      </c>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4"/>
      <c r="CM10" s="94"/>
      <c r="CN10" s="94"/>
      <c r="CO10" s="94"/>
      <c r="CP10" s="94"/>
      <c r="CQ10" s="94"/>
    </row>
    <row r="11" customFormat="false" ht="22.5" hidden="false" customHeight="true" outlineLevel="0" collapsed="false">
      <c r="A11" s="95" t="s">
        <v>310</v>
      </c>
      <c r="B11" s="95"/>
      <c r="C11" s="95" t="s">
        <v>228</v>
      </c>
      <c r="D11" s="95" t="s">
        <v>311</v>
      </c>
      <c r="E11" s="95" t="n">
        <v>7</v>
      </c>
      <c r="F11" s="95" t="n">
        <v>100</v>
      </c>
      <c r="G11" s="95" t="n">
        <v>20</v>
      </c>
      <c r="H11" s="95" t="n">
        <v>9</v>
      </c>
      <c r="I11" s="95" t="n">
        <v>190</v>
      </c>
      <c r="J11" s="95" t="n">
        <v>16</v>
      </c>
      <c r="K11" s="95" t="n">
        <v>1800</v>
      </c>
      <c r="L11" s="95" t="n">
        <v>20</v>
      </c>
      <c r="M11" s="96" t="s">
        <v>236</v>
      </c>
      <c r="N11" s="95" t="s">
        <v>312</v>
      </c>
      <c r="O11" s="95" t="n">
        <v>30</v>
      </c>
      <c r="P11" s="95" t="s">
        <v>235</v>
      </c>
      <c r="Q11" s="95" t="n">
        <v>17</v>
      </c>
      <c r="R11" s="95"/>
      <c r="S11" s="96" t="s">
        <v>293</v>
      </c>
      <c r="T11" s="95" t="s">
        <v>313</v>
      </c>
      <c r="U11" s="95"/>
      <c r="V11" s="95"/>
      <c r="W11" s="95"/>
      <c r="X11" s="95"/>
      <c r="Y11" s="95"/>
      <c r="Z11" s="95"/>
      <c r="AA11" s="95"/>
      <c r="AB11" s="95"/>
      <c r="AC11" s="95" t="s">
        <v>295</v>
      </c>
      <c r="AD11" s="95" t="s">
        <v>314</v>
      </c>
      <c r="AE11" s="95" t="s">
        <v>265</v>
      </c>
      <c r="AF11" s="95" t="n">
        <v>60</v>
      </c>
      <c r="AG11" s="95" t="s">
        <v>240</v>
      </c>
      <c r="AH11" s="95" t="n">
        <v>13</v>
      </c>
      <c r="AI11" s="95"/>
      <c r="AJ11" s="95"/>
      <c r="AK11" s="95"/>
      <c r="AL11" s="95"/>
      <c r="AM11" s="95"/>
      <c r="AN11" s="95"/>
      <c r="AO11" s="95"/>
      <c r="AP11" s="95"/>
      <c r="AQ11" s="95"/>
      <c r="AR11" s="95"/>
      <c r="AS11" s="95"/>
      <c r="AT11" s="95" t="s">
        <v>241</v>
      </c>
      <c r="AU11" s="95" t="s">
        <v>242</v>
      </c>
      <c r="AV11" s="95" t="s">
        <v>315</v>
      </c>
      <c r="AW11" s="95" t="n">
        <v>60</v>
      </c>
      <c r="AX11" s="95" t="s">
        <v>257</v>
      </c>
      <c r="AY11" s="95" t="n">
        <v>17</v>
      </c>
      <c r="AZ11" s="95" t="n">
        <v>8</v>
      </c>
      <c r="BA11" s="95" t="s">
        <v>241</v>
      </c>
      <c r="BB11" s="95"/>
      <c r="BC11" s="95"/>
      <c r="BD11" s="95"/>
      <c r="BE11" s="95"/>
      <c r="BF11" s="95"/>
      <c r="BG11" s="95"/>
      <c r="BH11" s="95" t="s">
        <v>241</v>
      </c>
      <c r="BI11" s="95"/>
      <c r="BJ11" s="95"/>
      <c r="BK11" s="95"/>
      <c r="BL11" s="95"/>
      <c r="BM11" s="95" t="s">
        <v>245</v>
      </c>
      <c r="BN11" s="95"/>
      <c r="BO11" s="95"/>
      <c r="BP11" s="95"/>
      <c r="BQ11" s="95"/>
      <c r="BR11" s="95"/>
      <c r="BS11" s="95"/>
      <c r="BT11" s="95"/>
      <c r="BU11" s="95"/>
      <c r="BV11" s="95"/>
      <c r="BW11" s="95"/>
      <c r="BX11" s="95"/>
      <c r="BY11" s="95"/>
      <c r="BZ11" s="95"/>
      <c r="CA11" s="95"/>
      <c r="CB11" s="95"/>
      <c r="CC11" s="95"/>
      <c r="CD11" s="95"/>
      <c r="CE11" s="95"/>
      <c r="CF11" s="95"/>
      <c r="CG11" s="95"/>
      <c r="CH11" s="95"/>
      <c r="CI11" s="95"/>
      <c r="CJ11" s="95"/>
      <c r="CK11" s="95"/>
      <c r="CL11" s="94"/>
      <c r="CM11" s="94"/>
      <c r="CN11" s="94"/>
      <c r="CO11" s="94"/>
      <c r="CP11" s="94"/>
      <c r="CQ11" s="94"/>
    </row>
    <row r="12" customFormat="false" ht="22.5" hidden="false" customHeight="true" outlineLevel="0" collapsed="false">
      <c r="A12" s="95" t="s">
        <v>316</v>
      </c>
      <c r="B12" s="95"/>
      <c r="C12" s="95" t="s">
        <v>228</v>
      </c>
      <c r="D12" s="95" t="s">
        <v>288</v>
      </c>
      <c r="E12" s="95" t="n">
        <v>12</v>
      </c>
      <c r="F12" s="95" t="n">
        <v>230</v>
      </c>
      <c r="G12" s="95" t="n">
        <v>22</v>
      </c>
      <c r="H12" s="95" t="n">
        <v>17</v>
      </c>
      <c r="I12" s="95" t="n">
        <v>325</v>
      </c>
      <c r="J12" s="95" t="n">
        <v>18</v>
      </c>
      <c r="K12" s="95" t="n">
        <v>200</v>
      </c>
      <c r="L12" s="95" t="n">
        <v>30</v>
      </c>
      <c r="M12" s="96" t="s">
        <v>317</v>
      </c>
      <c r="N12" s="95" t="s">
        <v>318</v>
      </c>
      <c r="O12" s="95" t="n">
        <v>55</v>
      </c>
      <c r="P12" s="95" t="s">
        <v>283</v>
      </c>
      <c r="Q12" s="95" t="n">
        <v>17</v>
      </c>
      <c r="R12" s="95"/>
      <c r="S12" s="96" t="s">
        <v>319</v>
      </c>
      <c r="T12" s="95" t="s">
        <v>284</v>
      </c>
      <c r="U12" s="95" t="n">
        <v>130</v>
      </c>
      <c r="V12" s="95" t="s">
        <v>271</v>
      </c>
      <c r="W12" s="95" t="n">
        <v>13</v>
      </c>
      <c r="X12" s="95"/>
      <c r="Y12" s="95"/>
      <c r="Z12" s="95"/>
      <c r="AA12" s="95"/>
      <c r="AB12" s="95"/>
      <c r="AC12" s="95"/>
      <c r="AD12" s="95"/>
      <c r="AE12" s="95"/>
      <c r="AF12" s="95" t="n">
        <v>0</v>
      </c>
      <c r="AG12" s="95"/>
      <c r="AH12" s="95"/>
      <c r="AI12" s="95"/>
      <c r="AJ12" s="95"/>
      <c r="AK12" s="95"/>
      <c r="AL12" s="95"/>
      <c r="AM12" s="95"/>
      <c r="AN12" s="95"/>
      <c r="AO12" s="95"/>
      <c r="AP12" s="95"/>
      <c r="AQ12" s="95"/>
      <c r="AR12" s="95"/>
      <c r="AS12" s="95"/>
      <c r="AT12" s="95" t="s">
        <v>241</v>
      </c>
      <c r="AU12" s="95" t="s">
        <v>320</v>
      </c>
      <c r="AV12" s="95" t="s">
        <v>321</v>
      </c>
      <c r="AW12" s="95" t="n">
        <v>110</v>
      </c>
      <c r="AX12" s="95" t="s">
        <v>257</v>
      </c>
      <c r="AY12" s="95" t="n">
        <v>18</v>
      </c>
      <c r="AZ12" s="95" t="n">
        <v>20</v>
      </c>
      <c r="BA12" s="95" t="s">
        <v>241</v>
      </c>
      <c r="BB12" s="95"/>
      <c r="BC12" s="95"/>
      <c r="BD12" s="95"/>
      <c r="BE12" s="95"/>
      <c r="BF12" s="95"/>
      <c r="BG12" s="95"/>
      <c r="BH12" s="95" t="s">
        <v>241</v>
      </c>
      <c r="BI12" s="95"/>
      <c r="BJ12" s="95"/>
      <c r="BK12" s="95"/>
      <c r="BL12" s="95"/>
      <c r="BM12" s="95" t="s">
        <v>245</v>
      </c>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4"/>
      <c r="CM12" s="94"/>
      <c r="CN12" s="94"/>
      <c r="CO12" s="94"/>
      <c r="CP12" s="94"/>
      <c r="CQ12" s="94"/>
    </row>
    <row r="13" customFormat="false" ht="22.5" hidden="false" customHeight="true" outlineLevel="0" collapsed="false">
      <c r="A13" s="95" t="s">
        <v>322</v>
      </c>
      <c r="B13" s="95" t="s">
        <v>316</v>
      </c>
      <c r="C13" s="95" t="s">
        <v>228</v>
      </c>
      <c r="D13" s="95" t="s">
        <v>288</v>
      </c>
      <c r="E13" s="95" t="n">
        <v>13</v>
      </c>
      <c r="F13" s="95" t="n">
        <v>230</v>
      </c>
      <c r="G13" s="95" t="n">
        <v>22</v>
      </c>
      <c r="H13" s="95" t="n">
        <v>17</v>
      </c>
      <c r="I13" s="95" t="n">
        <v>310</v>
      </c>
      <c r="J13" s="95" t="n">
        <v>17</v>
      </c>
      <c r="K13" s="95" t="n">
        <v>200</v>
      </c>
      <c r="L13" s="95" t="n">
        <v>25</v>
      </c>
      <c r="M13" s="96" t="s">
        <v>317</v>
      </c>
      <c r="N13" s="95" t="s">
        <v>323</v>
      </c>
      <c r="O13" s="95" t="n">
        <v>55</v>
      </c>
      <c r="P13" s="95" t="s">
        <v>283</v>
      </c>
      <c r="Q13" s="95" t="n">
        <v>17</v>
      </c>
      <c r="R13" s="95"/>
      <c r="S13" s="96" t="s">
        <v>319</v>
      </c>
      <c r="T13" s="95" t="s">
        <v>275</v>
      </c>
      <c r="U13" s="95" t="n">
        <v>130</v>
      </c>
      <c r="V13" s="95" t="s">
        <v>271</v>
      </c>
      <c r="W13" s="95" t="n">
        <v>13</v>
      </c>
      <c r="X13" s="95"/>
      <c r="Y13" s="95"/>
      <c r="Z13" s="95"/>
      <c r="AA13" s="95"/>
      <c r="AB13" s="95"/>
      <c r="AC13" s="95"/>
      <c r="AD13" s="95"/>
      <c r="AE13" s="95"/>
      <c r="AF13" s="95" t="n">
        <v>0</v>
      </c>
      <c r="AG13" s="95"/>
      <c r="AH13" s="95"/>
      <c r="AI13" s="95"/>
      <c r="AJ13" s="95"/>
      <c r="AK13" s="95"/>
      <c r="AL13" s="95"/>
      <c r="AM13" s="95"/>
      <c r="AN13" s="95"/>
      <c r="AO13" s="95"/>
      <c r="AP13" s="95"/>
      <c r="AQ13" s="95"/>
      <c r="AR13" s="95"/>
      <c r="AS13" s="95"/>
      <c r="AT13" s="95" t="s">
        <v>241</v>
      </c>
      <c r="AU13" s="95" t="s">
        <v>320</v>
      </c>
      <c r="AV13" s="95" t="s">
        <v>321</v>
      </c>
      <c r="AW13" s="95" t="n">
        <v>130</v>
      </c>
      <c r="AX13" s="95" t="s">
        <v>257</v>
      </c>
      <c r="AY13" s="95" t="n">
        <v>19</v>
      </c>
      <c r="AZ13" s="95" t="n">
        <v>22</v>
      </c>
      <c r="BA13" s="95" t="s">
        <v>241</v>
      </c>
      <c r="BB13" s="95"/>
      <c r="BC13" s="95"/>
      <c r="BD13" s="95"/>
      <c r="BE13" s="95"/>
      <c r="BF13" s="95"/>
      <c r="BG13" s="95"/>
      <c r="BH13" s="95" t="s">
        <v>241</v>
      </c>
      <c r="BI13" s="95"/>
      <c r="BJ13" s="95"/>
      <c r="BK13" s="95"/>
      <c r="BL13" s="95"/>
      <c r="BM13" s="95" t="s">
        <v>245</v>
      </c>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4"/>
      <c r="CM13" s="94"/>
      <c r="CN13" s="94"/>
      <c r="CO13" s="94"/>
      <c r="CP13" s="94"/>
      <c r="CQ13" s="94"/>
    </row>
    <row r="14" customFormat="false" ht="22.5" hidden="false" customHeight="true" outlineLevel="0" collapsed="false">
      <c r="A14" s="95" t="s">
        <v>324</v>
      </c>
      <c r="B14" s="95"/>
      <c r="C14" s="95" t="s">
        <v>228</v>
      </c>
      <c r="D14" s="95" t="s">
        <v>311</v>
      </c>
      <c r="E14" s="95" t="n">
        <v>3</v>
      </c>
      <c r="F14" s="95" t="n">
        <v>85</v>
      </c>
      <c r="G14" s="95" t="n">
        <v>18</v>
      </c>
      <c r="H14" s="95" t="n">
        <v>8</v>
      </c>
      <c r="I14" s="95" t="n">
        <v>270</v>
      </c>
      <c r="J14" s="95" t="n">
        <v>18</v>
      </c>
      <c r="K14" s="95" t="n">
        <v>500</v>
      </c>
      <c r="L14" s="95" t="n">
        <v>20</v>
      </c>
      <c r="M14" s="96" t="s">
        <v>325</v>
      </c>
      <c r="N14" s="95" t="s">
        <v>292</v>
      </c>
      <c r="O14" s="95" t="n">
        <v>35</v>
      </c>
      <c r="P14" s="95" t="s">
        <v>240</v>
      </c>
      <c r="Q14" s="95" t="n">
        <v>17</v>
      </c>
      <c r="R14" s="95"/>
      <c r="S14" s="96" t="s">
        <v>326</v>
      </c>
      <c r="T14" s="95" t="s">
        <v>327</v>
      </c>
      <c r="U14" s="95" t="n">
        <v>65</v>
      </c>
      <c r="V14" s="95" t="s">
        <v>283</v>
      </c>
      <c r="W14" s="95" t="n">
        <v>16</v>
      </c>
      <c r="X14" s="95"/>
      <c r="Y14" s="95"/>
      <c r="Z14" s="95"/>
      <c r="AA14" s="95"/>
      <c r="AB14" s="95"/>
      <c r="AC14" s="95"/>
      <c r="AD14" s="95" t="s">
        <v>328</v>
      </c>
      <c r="AE14" s="95" t="s">
        <v>329</v>
      </c>
      <c r="AF14" s="95"/>
      <c r="AG14" s="95"/>
      <c r="AH14" s="95"/>
      <c r="AI14" s="95"/>
      <c r="AJ14" s="95" t="n">
        <v>300</v>
      </c>
      <c r="AK14" s="95"/>
      <c r="AL14" s="95"/>
      <c r="AM14" s="95"/>
      <c r="AN14" s="95" t="s">
        <v>295</v>
      </c>
      <c r="AO14" s="95" t="s">
        <v>330</v>
      </c>
      <c r="AP14" s="95" t="s">
        <v>284</v>
      </c>
      <c r="AQ14" s="95" t="n">
        <v>40</v>
      </c>
      <c r="AR14" s="95" t="s">
        <v>271</v>
      </c>
      <c r="AS14" s="95" t="n">
        <v>14</v>
      </c>
      <c r="AT14" s="95" t="s">
        <v>245</v>
      </c>
      <c r="AU14" s="95"/>
      <c r="AV14" s="95"/>
      <c r="AW14" s="95"/>
      <c r="AX14" s="95"/>
      <c r="AY14" s="95"/>
      <c r="AZ14" s="95"/>
      <c r="BA14" s="95" t="s">
        <v>241</v>
      </c>
      <c r="BB14" s="95"/>
      <c r="BC14" s="95"/>
      <c r="BD14" s="95"/>
      <c r="BE14" s="95"/>
      <c r="BF14" s="95"/>
      <c r="BG14" s="95"/>
      <c r="BH14" s="95" t="s">
        <v>241</v>
      </c>
      <c r="BI14" s="95"/>
      <c r="BJ14" s="95"/>
      <c r="BK14" s="95"/>
      <c r="BL14" s="95"/>
      <c r="BM14" s="95" t="s">
        <v>245</v>
      </c>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4"/>
      <c r="CM14" s="94"/>
      <c r="CN14" s="94"/>
      <c r="CO14" s="94"/>
      <c r="CP14" s="94"/>
      <c r="CQ14" s="94"/>
    </row>
    <row r="15" customFormat="false" ht="125.25" hidden="false" customHeight="true" outlineLevel="0" collapsed="false">
      <c r="A15" s="95" t="s">
        <v>78</v>
      </c>
      <c r="B15" s="95"/>
      <c r="C15" s="95" t="s">
        <v>331</v>
      </c>
      <c r="D15" s="95" t="s">
        <v>229</v>
      </c>
      <c r="E15" s="95" t="n">
        <v>15</v>
      </c>
      <c r="F15" s="95" t="n">
        <v>260</v>
      </c>
      <c r="G15" s="95" t="n">
        <v>23</v>
      </c>
      <c r="H15" s="95" t="n">
        <v>28</v>
      </c>
      <c r="I15" s="95" t="n">
        <v>307</v>
      </c>
      <c r="J15" s="95" t="n">
        <v>15</v>
      </c>
      <c r="K15" s="95" t="n">
        <v>350</v>
      </c>
      <c r="L15" s="95" t="n">
        <v>40</v>
      </c>
      <c r="M15" s="96" t="s">
        <v>332</v>
      </c>
      <c r="N15" s="95" t="s">
        <v>278</v>
      </c>
      <c r="O15" s="95" t="n">
        <v>160</v>
      </c>
      <c r="P15" s="95" t="s">
        <v>232</v>
      </c>
      <c r="Q15" s="95" t="n">
        <v>15</v>
      </c>
      <c r="R15" s="95"/>
      <c r="S15" s="96" t="s">
        <v>333</v>
      </c>
      <c r="T15" s="95" t="s">
        <v>334</v>
      </c>
      <c r="U15" s="95"/>
      <c r="V15" s="95"/>
      <c r="W15" s="95"/>
      <c r="X15" s="95"/>
      <c r="Y15" s="95" t="e">
        <f aca="false">Zoid!D17</f>
        <v>#NAME?</v>
      </c>
      <c r="Z15" s="95"/>
      <c r="AA15" s="95"/>
      <c r="AB15" s="95"/>
      <c r="AC15" s="95" t="s">
        <v>295</v>
      </c>
      <c r="AD15" s="95" t="s">
        <v>335</v>
      </c>
      <c r="AE15" s="95" t="s">
        <v>336</v>
      </c>
      <c r="AF15" s="95" t="n">
        <v>240</v>
      </c>
      <c r="AG15" s="95" t="s">
        <v>337</v>
      </c>
      <c r="AH15" s="95" t="n">
        <v>15</v>
      </c>
      <c r="AI15" s="95"/>
      <c r="AJ15" s="95"/>
      <c r="AK15" s="95"/>
      <c r="AL15" s="95"/>
      <c r="AM15" s="95"/>
      <c r="AN15" s="95"/>
      <c r="AO15" s="95"/>
      <c r="AP15" s="95"/>
      <c r="AQ15" s="95"/>
      <c r="AR15" s="95"/>
      <c r="AS15" s="95"/>
      <c r="AT15" s="95" t="s">
        <v>245</v>
      </c>
      <c r="AU15" s="95"/>
      <c r="AV15" s="95"/>
      <c r="AW15" s="95"/>
      <c r="AX15" s="95"/>
      <c r="AY15" s="95"/>
      <c r="AZ15" s="95"/>
      <c r="BA15" s="95" t="s">
        <v>241</v>
      </c>
      <c r="BB15" s="95"/>
      <c r="BC15" s="95"/>
      <c r="BD15" s="95"/>
      <c r="BE15" s="95"/>
      <c r="BF15" s="95"/>
      <c r="BG15" s="95"/>
      <c r="BH15" s="95" t="s">
        <v>241</v>
      </c>
      <c r="BI15" s="95"/>
      <c r="BJ15" s="95"/>
      <c r="BK15" s="95"/>
      <c r="BL15" s="95"/>
      <c r="BM15" s="95" t="s">
        <v>245</v>
      </c>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4"/>
      <c r="CM15" s="94"/>
      <c r="CN15" s="94"/>
      <c r="CO15" s="94"/>
      <c r="CP15" s="94"/>
      <c r="CQ15" s="94"/>
    </row>
    <row r="16" customFormat="false" ht="126" hidden="false" customHeight="true" outlineLevel="0" collapsed="false">
      <c r="A16" s="95" t="s">
        <v>338</v>
      </c>
      <c r="B16" s="95" t="s">
        <v>78</v>
      </c>
      <c r="C16" s="95" t="s">
        <v>331</v>
      </c>
      <c r="D16" s="95" t="s">
        <v>229</v>
      </c>
      <c r="E16" s="95" t="n">
        <v>17</v>
      </c>
      <c r="F16" s="95" t="n">
        <v>290</v>
      </c>
      <c r="G16" s="95" t="n">
        <v>24</v>
      </c>
      <c r="H16" s="95" t="n">
        <v>28</v>
      </c>
      <c r="I16" s="95" t="n">
        <v>310</v>
      </c>
      <c r="J16" s="95" t="n">
        <v>16</v>
      </c>
      <c r="K16" s="95" t="n">
        <v>200</v>
      </c>
      <c r="L16" s="95" t="n">
        <v>30</v>
      </c>
      <c r="M16" s="96" t="s">
        <v>332</v>
      </c>
      <c r="N16" s="95" t="s">
        <v>339</v>
      </c>
      <c r="O16" s="95" t="n">
        <v>160</v>
      </c>
      <c r="P16" s="95" t="s">
        <v>232</v>
      </c>
      <c r="Q16" s="95" t="n">
        <v>15</v>
      </c>
      <c r="R16" s="95"/>
      <c r="S16" s="96" t="s">
        <v>340</v>
      </c>
      <c r="T16" s="95" t="s">
        <v>341</v>
      </c>
      <c r="U16" s="95" t="n">
        <v>400</v>
      </c>
      <c r="V16" s="95" t="s">
        <v>240</v>
      </c>
      <c r="W16" s="95" t="n">
        <v>10</v>
      </c>
      <c r="X16" s="95"/>
      <c r="Y16" s="95"/>
      <c r="Z16" s="95"/>
      <c r="AA16" s="95"/>
      <c r="AB16" s="95"/>
      <c r="AC16" s="95"/>
      <c r="AD16" s="95" t="s">
        <v>342</v>
      </c>
      <c r="AE16" s="95" t="s">
        <v>343</v>
      </c>
      <c r="AF16" s="95"/>
      <c r="AG16" s="95"/>
      <c r="AH16" s="95"/>
      <c r="AI16" s="95" t="n">
        <v>200</v>
      </c>
      <c r="AJ16" s="95"/>
      <c r="AK16" s="95"/>
      <c r="AL16" s="95"/>
      <c r="AM16" s="95"/>
      <c r="AN16" s="95" t="s">
        <v>295</v>
      </c>
      <c r="AO16" s="95" t="s">
        <v>344</v>
      </c>
      <c r="AP16" s="95" t="s">
        <v>345</v>
      </c>
      <c r="AQ16" s="95" t="n">
        <v>270</v>
      </c>
      <c r="AR16" s="95" t="s">
        <v>240</v>
      </c>
      <c r="AS16" s="95" t="n">
        <v>14</v>
      </c>
      <c r="AT16" s="95" t="s">
        <v>245</v>
      </c>
      <c r="AU16" s="95"/>
      <c r="AV16" s="95"/>
      <c r="AW16" s="95"/>
      <c r="AX16" s="95"/>
      <c r="AY16" s="95"/>
      <c r="AZ16" s="95"/>
      <c r="BA16" s="95" t="s">
        <v>241</v>
      </c>
      <c r="BB16" s="95"/>
      <c r="BC16" s="95"/>
      <c r="BD16" s="95"/>
      <c r="BE16" s="95"/>
      <c r="BF16" s="95"/>
      <c r="BG16" s="95"/>
      <c r="BH16" s="95" t="s">
        <v>241</v>
      </c>
      <c r="BI16" s="95"/>
      <c r="BJ16" s="95"/>
      <c r="BK16" s="95"/>
      <c r="BL16" s="95"/>
      <c r="BM16" s="95" t="s">
        <v>245</v>
      </c>
      <c r="BN16" s="95"/>
      <c r="BO16" s="95"/>
      <c r="BP16" s="95"/>
      <c r="BQ16" s="95"/>
      <c r="BR16" s="95"/>
      <c r="BS16" s="95"/>
      <c r="BT16" s="95"/>
      <c r="BU16" s="95"/>
      <c r="BV16" s="95"/>
      <c r="BW16" s="95"/>
      <c r="BX16" s="95"/>
      <c r="BY16" s="95"/>
      <c r="BZ16" s="95"/>
      <c r="CA16" s="95"/>
      <c r="CB16" s="95"/>
      <c r="CC16" s="95"/>
      <c r="CD16" s="95"/>
      <c r="CE16" s="95"/>
      <c r="CF16" s="95"/>
      <c r="CG16" s="95"/>
      <c r="CH16" s="95" t="n">
        <v>1</v>
      </c>
      <c r="CI16" s="95"/>
      <c r="CJ16" s="95"/>
      <c r="CK16" s="95"/>
      <c r="CL16" s="94"/>
      <c r="CM16" s="94"/>
      <c r="CN16" s="94"/>
      <c r="CO16" s="94"/>
      <c r="CP16" s="94"/>
      <c r="CQ16" s="94"/>
    </row>
    <row r="17" customFormat="false" ht="22.5" hidden="false" customHeight="true" outlineLevel="0" collapsed="false">
      <c r="A17" s="95" t="s">
        <v>346</v>
      </c>
      <c r="B17" s="95" t="s">
        <v>78</v>
      </c>
      <c r="C17" s="95" t="s">
        <v>331</v>
      </c>
      <c r="D17" s="95" t="s">
        <v>229</v>
      </c>
      <c r="E17" s="95" t="n">
        <v>17</v>
      </c>
      <c r="F17" s="95" t="n">
        <v>260</v>
      </c>
      <c r="G17" s="95" t="n">
        <v>24</v>
      </c>
      <c r="H17" s="95" t="n">
        <v>28</v>
      </c>
      <c r="I17" s="95" t="n">
        <v>330</v>
      </c>
      <c r="J17" s="95" t="n">
        <v>18</v>
      </c>
      <c r="K17" s="95" t="n">
        <v>400</v>
      </c>
      <c r="L17" s="95" t="n">
        <v>30</v>
      </c>
      <c r="M17" s="96" t="s">
        <v>332</v>
      </c>
      <c r="N17" s="95" t="s">
        <v>339</v>
      </c>
      <c r="O17" s="95" t="n">
        <v>160</v>
      </c>
      <c r="P17" s="95" t="s">
        <v>232</v>
      </c>
      <c r="Q17" s="95" t="n">
        <v>15</v>
      </c>
      <c r="R17" s="95"/>
      <c r="S17" s="96" t="s">
        <v>347</v>
      </c>
      <c r="T17" s="95" t="s">
        <v>348</v>
      </c>
      <c r="U17" s="95" t="n">
        <v>95</v>
      </c>
      <c r="V17" s="95" t="s">
        <v>283</v>
      </c>
      <c r="W17" s="95" t="n">
        <v>17</v>
      </c>
      <c r="X17" s="95"/>
      <c r="Y17" s="95"/>
      <c r="Z17" s="95"/>
      <c r="AA17" s="95"/>
      <c r="AB17" s="95"/>
      <c r="AC17" s="95"/>
      <c r="AD17" s="95" t="s">
        <v>333</v>
      </c>
      <c r="AE17" s="95" t="s">
        <v>349</v>
      </c>
      <c r="AF17" s="95"/>
      <c r="AG17" s="95"/>
      <c r="AH17" s="95"/>
      <c r="AI17" s="95"/>
      <c r="AJ17" s="95" t="n">
        <v>500</v>
      </c>
      <c r="AK17" s="95"/>
      <c r="AL17" s="95"/>
      <c r="AM17" s="95"/>
      <c r="AN17" s="95" t="s">
        <v>295</v>
      </c>
      <c r="AO17" s="95" t="s">
        <v>350</v>
      </c>
      <c r="AP17" s="95" t="s">
        <v>351</v>
      </c>
      <c r="AQ17" s="95" t="n">
        <v>240</v>
      </c>
      <c r="AR17" s="95" t="s">
        <v>337</v>
      </c>
      <c r="AS17" s="95" t="n">
        <v>15</v>
      </c>
      <c r="AT17" s="95" t="s">
        <v>245</v>
      </c>
      <c r="AU17" s="95"/>
      <c r="AV17" s="95"/>
      <c r="AW17" s="95"/>
      <c r="AX17" s="95"/>
      <c r="AY17" s="95"/>
      <c r="AZ17" s="95"/>
      <c r="BA17" s="95" t="s">
        <v>241</v>
      </c>
      <c r="BB17" s="95"/>
      <c r="BC17" s="95"/>
      <c r="BD17" s="95"/>
      <c r="BE17" s="95"/>
      <c r="BF17" s="95"/>
      <c r="BG17" s="95"/>
      <c r="BH17" s="95" t="s">
        <v>241</v>
      </c>
      <c r="BI17" s="95"/>
      <c r="BJ17" s="95"/>
      <c r="BK17" s="95"/>
      <c r="BL17" s="95"/>
      <c r="BM17" s="95" t="s">
        <v>245</v>
      </c>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4"/>
      <c r="CM17" s="94"/>
      <c r="CN17" s="94"/>
      <c r="CO17" s="94"/>
      <c r="CP17" s="94"/>
      <c r="CQ17" s="94"/>
    </row>
    <row r="18" customFormat="false" ht="22.5" hidden="false" customHeight="true" outlineLevel="0" collapsed="false">
      <c r="A18" s="95" t="s">
        <v>352</v>
      </c>
      <c r="B18" s="95" t="s">
        <v>78</v>
      </c>
      <c r="C18" s="95" t="s">
        <v>331</v>
      </c>
      <c r="D18" s="95" t="s">
        <v>229</v>
      </c>
      <c r="E18" s="95" t="n">
        <v>20</v>
      </c>
      <c r="F18" s="95" t="n">
        <v>300</v>
      </c>
      <c r="G18" s="95" t="n">
        <v>26</v>
      </c>
      <c r="H18" s="95" t="n">
        <v>40</v>
      </c>
      <c r="I18" s="95" t="n">
        <v>285</v>
      </c>
      <c r="J18" s="95" t="n">
        <v>15</v>
      </c>
      <c r="K18" s="95" t="n">
        <v>200</v>
      </c>
      <c r="L18" s="95" t="n">
        <v>30</v>
      </c>
      <c r="M18" s="96" t="s">
        <v>353</v>
      </c>
      <c r="N18" s="95" t="s">
        <v>354</v>
      </c>
      <c r="O18" s="95" t="n">
        <v>200</v>
      </c>
      <c r="P18" s="95" t="s">
        <v>232</v>
      </c>
      <c r="Q18" s="95" t="n">
        <v>18</v>
      </c>
      <c r="R18" s="95"/>
      <c r="S18" s="96" t="s">
        <v>355</v>
      </c>
      <c r="T18" s="95" t="s">
        <v>356</v>
      </c>
      <c r="U18" s="95" t="n">
        <v>250</v>
      </c>
      <c r="V18" s="95" t="s">
        <v>357</v>
      </c>
      <c r="W18" s="95" t="n">
        <v>18</v>
      </c>
      <c r="X18" s="95"/>
      <c r="Y18" s="95"/>
      <c r="Z18" s="95"/>
      <c r="AA18" s="95"/>
      <c r="AB18" s="95"/>
      <c r="AC18" s="95"/>
      <c r="AD18" s="95" t="s">
        <v>358</v>
      </c>
      <c r="AE18" s="95" t="s">
        <v>359</v>
      </c>
      <c r="AF18" s="95" t="n">
        <v>300</v>
      </c>
      <c r="AG18" s="95" t="s">
        <v>360</v>
      </c>
      <c r="AH18" s="95" t="n">
        <v>16</v>
      </c>
      <c r="AI18" s="95"/>
      <c r="AJ18" s="95"/>
      <c r="AK18" s="95"/>
      <c r="AL18" s="95"/>
      <c r="AM18" s="95"/>
      <c r="AN18" s="95"/>
      <c r="AO18" s="95" t="s">
        <v>361</v>
      </c>
      <c r="AP18" s="95" t="s">
        <v>351</v>
      </c>
      <c r="AQ18" s="95" t="n">
        <v>240</v>
      </c>
      <c r="AR18" s="95" t="s">
        <v>337</v>
      </c>
      <c r="AS18" s="95" t="n">
        <v>12</v>
      </c>
      <c r="AT18" s="95" t="s">
        <v>245</v>
      </c>
      <c r="AU18" s="95"/>
      <c r="AV18" s="95"/>
      <c r="AW18" s="95"/>
      <c r="AX18" s="95"/>
      <c r="AY18" s="95"/>
      <c r="AZ18" s="95"/>
      <c r="BA18" s="95" t="s">
        <v>241</v>
      </c>
      <c r="BB18" s="95"/>
      <c r="BC18" s="95"/>
      <c r="BD18" s="95"/>
      <c r="BE18" s="95"/>
      <c r="BF18" s="95"/>
      <c r="BG18" s="95"/>
      <c r="BH18" s="95" t="s">
        <v>241</v>
      </c>
      <c r="BI18" s="95"/>
      <c r="BJ18" s="95"/>
      <c r="BK18" s="95"/>
      <c r="BL18" s="95"/>
      <c r="BM18" s="95" t="s">
        <v>245</v>
      </c>
      <c r="BN18" s="95"/>
      <c r="BO18" s="95"/>
      <c r="BP18" s="95"/>
      <c r="BQ18" s="95"/>
      <c r="BR18" s="95"/>
      <c r="BS18" s="95"/>
      <c r="BT18" s="95"/>
      <c r="BU18" s="95"/>
      <c r="BV18" s="95"/>
      <c r="BW18" s="95"/>
      <c r="BX18" s="95"/>
      <c r="BY18" s="95"/>
      <c r="BZ18" s="95"/>
      <c r="CA18" s="95"/>
      <c r="CB18" s="95"/>
      <c r="CC18" s="95"/>
      <c r="CD18" s="95"/>
      <c r="CE18" s="95"/>
      <c r="CF18" s="95"/>
      <c r="CG18" s="95"/>
      <c r="CH18" s="95" t="n">
        <v>2</v>
      </c>
      <c r="CI18" s="95" t="n">
        <v>1</v>
      </c>
      <c r="CJ18" s="95"/>
      <c r="CK18" s="95"/>
      <c r="CL18" s="94"/>
      <c r="CM18" s="94"/>
      <c r="CN18" s="94"/>
      <c r="CO18" s="94"/>
      <c r="CP18" s="94"/>
      <c r="CQ18" s="94"/>
    </row>
    <row r="19" customFormat="false" ht="129" hidden="false" customHeight="true" outlineLevel="0" collapsed="false">
      <c r="A19" s="95" t="s">
        <v>362</v>
      </c>
      <c r="B19" s="95" t="s">
        <v>78</v>
      </c>
      <c r="C19" s="95" t="s">
        <v>331</v>
      </c>
      <c r="D19" s="95" t="s">
        <v>229</v>
      </c>
      <c r="E19" s="95" t="n">
        <v>15</v>
      </c>
      <c r="F19" s="95" t="n">
        <v>260</v>
      </c>
      <c r="G19" s="95" t="n">
        <v>22</v>
      </c>
      <c r="H19" s="95" t="n">
        <v>28</v>
      </c>
      <c r="I19" s="95" t="n">
        <v>307</v>
      </c>
      <c r="J19" s="95" t="n">
        <v>15</v>
      </c>
      <c r="K19" s="95" t="n">
        <v>400</v>
      </c>
      <c r="L19" s="95" t="n">
        <v>40</v>
      </c>
      <c r="M19" s="96" t="s">
        <v>332</v>
      </c>
      <c r="N19" s="95" t="s">
        <v>339</v>
      </c>
      <c r="O19" s="95" t="n">
        <v>160</v>
      </c>
      <c r="P19" s="95" t="s">
        <v>232</v>
      </c>
      <c r="Q19" s="95" t="n">
        <v>15</v>
      </c>
      <c r="R19" s="95"/>
      <c r="S19" s="96" t="s">
        <v>328</v>
      </c>
      <c r="T19" s="95" t="s">
        <v>363</v>
      </c>
      <c r="U19" s="95"/>
      <c r="V19" s="95"/>
      <c r="W19" s="95"/>
      <c r="X19" s="95"/>
      <c r="Y19" s="95" t="n">
        <v>400</v>
      </c>
      <c r="Z19" s="95"/>
      <c r="AA19" s="95"/>
      <c r="AB19" s="95"/>
      <c r="AC19" s="95" t="s">
        <v>295</v>
      </c>
      <c r="AD19" s="95" t="s">
        <v>361</v>
      </c>
      <c r="AE19" s="95" t="s">
        <v>336</v>
      </c>
      <c r="AF19" s="95" t="n">
        <v>210</v>
      </c>
      <c r="AG19" s="95" t="s">
        <v>337</v>
      </c>
      <c r="AH19" s="95" t="n">
        <v>15</v>
      </c>
      <c r="AI19" s="95"/>
      <c r="AJ19" s="95"/>
      <c r="AK19" s="95"/>
      <c r="AL19" s="95"/>
      <c r="AM19" s="95"/>
      <c r="AN19" s="95"/>
      <c r="AO19" s="95"/>
      <c r="AP19" s="95"/>
      <c r="AQ19" s="95"/>
      <c r="AR19" s="95"/>
      <c r="AS19" s="95"/>
      <c r="AT19" s="95" t="s">
        <v>245</v>
      </c>
      <c r="AU19" s="95"/>
      <c r="AV19" s="95"/>
      <c r="AW19" s="95"/>
      <c r="AX19" s="95"/>
      <c r="AY19" s="95"/>
      <c r="AZ19" s="95"/>
      <c r="BA19" s="95" t="s">
        <v>241</v>
      </c>
      <c r="BB19" s="95"/>
      <c r="BC19" s="95"/>
      <c r="BD19" s="95"/>
      <c r="BE19" s="95"/>
      <c r="BF19" s="95"/>
      <c r="BG19" s="95"/>
      <c r="BH19" s="95" t="s">
        <v>241</v>
      </c>
      <c r="BI19" s="95"/>
      <c r="BJ19" s="95"/>
      <c r="BK19" s="95"/>
      <c r="BL19" s="95"/>
      <c r="BM19" s="95" t="s">
        <v>245</v>
      </c>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4"/>
      <c r="CM19" s="94"/>
      <c r="CN19" s="94"/>
      <c r="CO19" s="94"/>
      <c r="CP19" s="94"/>
      <c r="CQ19" s="94"/>
    </row>
    <row r="20" customFormat="false" ht="22.5" hidden="false" customHeight="true" outlineLevel="0" collapsed="false">
      <c r="A20" s="95" t="s">
        <v>364</v>
      </c>
      <c r="B20" s="95" t="s">
        <v>78</v>
      </c>
      <c r="C20" s="95" t="s">
        <v>331</v>
      </c>
      <c r="D20" s="95" t="s">
        <v>229</v>
      </c>
      <c r="E20" s="95" t="n">
        <v>15</v>
      </c>
      <c r="F20" s="95" t="n">
        <v>280</v>
      </c>
      <c r="G20" s="95" t="n">
        <v>24</v>
      </c>
      <c r="H20" s="95" t="n">
        <v>30</v>
      </c>
      <c r="I20" s="95" t="n">
        <v>317</v>
      </c>
      <c r="J20" s="95" t="n">
        <v>15</v>
      </c>
      <c r="K20" s="95" t="n">
        <v>300</v>
      </c>
      <c r="L20" s="95" t="n">
        <v>30</v>
      </c>
      <c r="M20" s="96" t="s">
        <v>332</v>
      </c>
      <c r="N20" s="95" t="s">
        <v>339</v>
      </c>
      <c r="O20" s="95" t="n">
        <v>160</v>
      </c>
      <c r="P20" s="95" t="s">
        <v>232</v>
      </c>
      <c r="Q20" s="95" t="n">
        <v>15</v>
      </c>
      <c r="R20" s="95"/>
      <c r="S20" s="96" t="s">
        <v>365</v>
      </c>
      <c r="T20" s="95" t="s">
        <v>366</v>
      </c>
      <c r="U20" s="95" t="n">
        <v>180</v>
      </c>
      <c r="V20" s="95" t="s">
        <v>367</v>
      </c>
      <c r="W20" s="95" t="n">
        <v>15</v>
      </c>
      <c r="X20" s="95"/>
      <c r="Y20" s="95"/>
      <c r="Z20" s="95"/>
      <c r="AA20" s="95"/>
      <c r="AB20" s="95"/>
      <c r="AC20" s="95"/>
      <c r="AD20" s="95" t="s">
        <v>368</v>
      </c>
      <c r="AE20" s="95" t="s">
        <v>369</v>
      </c>
      <c r="AF20" s="95" t="n">
        <v>150</v>
      </c>
      <c r="AG20" s="95" t="s">
        <v>370</v>
      </c>
      <c r="AH20" s="95" t="n">
        <v>14</v>
      </c>
      <c r="AI20" s="95"/>
      <c r="AJ20" s="95"/>
      <c r="AK20" s="95"/>
      <c r="AL20" s="95"/>
      <c r="AM20" s="95"/>
      <c r="AN20" s="95"/>
      <c r="AO20" s="95" t="s">
        <v>361</v>
      </c>
      <c r="AP20" s="95" t="s">
        <v>336</v>
      </c>
      <c r="AQ20" s="95" t="n">
        <v>240</v>
      </c>
      <c r="AR20" s="95" t="s">
        <v>337</v>
      </c>
      <c r="AS20" s="95" t="n">
        <v>14</v>
      </c>
      <c r="AT20" s="95" t="s">
        <v>245</v>
      </c>
      <c r="AU20" s="95" t="s">
        <v>371</v>
      </c>
      <c r="AV20" s="95" t="s">
        <v>372</v>
      </c>
      <c r="AW20" s="95"/>
      <c r="AX20" s="95"/>
      <c r="AY20" s="95"/>
      <c r="AZ20" s="95"/>
      <c r="BA20" s="95" t="s">
        <v>241</v>
      </c>
      <c r="BB20" s="95"/>
      <c r="BC20" s="95"/>
      <c r="BD20" s="95"/>
      <c r="BE20" s="95"/>
      <c r="BF20" s="95"/>
      <c r="BG20" s="95"/>
      <c r="BH20" s="95" t="s">
        <v>241</v>
      </c>
      <c r="BI20" s="95"/>
      <c r="BJ20" s="95"/>
      <c r="BK20" s="95"/>
      <c r="BL20" s="95"/>
      <c r="BM20" s="95" t="s">
        <v>245</v>
      </c>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4"/>
      <c r="CM20" s="94"/>
      <c r="CN20" s="94"/>
      <c r="CO20" s="94"/>
      <c r="CP20" s="94"/>
      <c r="CQ20" s="94"/>
    </row>
    <row r="21" customFormat="false" ht="118.5" hidden="false" customHeight="true" outlineLevel="0" collapsed="false">
      <c r="A21" s="103" t="s">
        <v>373</v>
      </c>
      <c r="B21" s="104"/>
      <c r="C21" s="103" t="s">
        <v>374</v>
      </c>
      <c r="D21" s="103" t="s">
        <v>229</v>
      </c>
      <c r="E21" s="105" t="n">
        <v>20</v>
      </c>
      <c r="F21" s="105" t="n">
        <v>300</v>
      </c>
      <c r="G21" s="105" t="n">
        <v>23</v>
      </c>
      <c r="H21" s="105" t="n">
        <v>28</v>
      </c>
      <c r="I21" s="105" t="n">
        <v>315</v>
      </c>
      <c r="J21" s="105" t="n">
        <v>15</v>
      </c>
      <c r="K21" s="105" t="n">
        <v>500</v>
      </c>
      <c r="L21" s="103" t="n">
        <v>30</v>
      </c>
      <c r="M21" s="106" t="s">
        <v>260</v>
      </c>
      <c r="N21" s="103" t="s">
        <v>375</v>
      </c>
      <c r="O21" s="103" t="n">
        <v>200</v>
      </c>
      <c r="P21" s="103" t="s">
        <v>235</v>
      </c>
      <c r="Q21" s="105" t="n">
        <v>17</v>
      </c>
      <c r="R21" s="105"/>
      <c r="S21" s="103" t="s">
        <v>376</v>
      </c>
      <c r="T21" s="103" t="s">
        <v>377</v>
      </c>
      <c r="V21" s="103"/>
      <c r="W21" s="104"/>
      <c r="X21" s="104"/>
      <c r="Y21" s="104"/>
      <c r="Z21" s="104" t="n">
        <v>20</v>
      </c>
      <c r="AA21" s="104"/>
      <c r="AB21" s="104"/>
      <c r="AC21" s="104"/>
      <c r="AD21" s="103" t="s">
        <v>378</v>
      </c>
      <c r="AE21" s="103" t="s">
        <v>379</v>
      </c>
      <c r="AF21" s="103"/>
      <c r="AG21" s="103"/>
      <c r="AH21" s="104"/>
      <c r="AI21" s="104"/>
      <c r="AJ21" s="104"/>
      <c r="AK21" s="104"/>
      <c r="AL21" s="104" t="n">
        <v>10</v>
      </c>
      <c r="AM21" s="104"/>
      <c r="AN21" s="104" t="s">
        <v>295</v>
      </c>
      <c r="AO21" s="103" t="s">
        <v>380</v>
      </c>
      <c r="AP21" s="103" t="s">
        <v>265</v>
      </c>
      <c r="AQ21" s="103" t="n">
        <v>230</v>
      </c>
      <c r="AR21" s="103" t="s">
        <v>240</v>
      </c>
      <c r="AS21" s="105" t="n">
        <v>14</v>
      </c>
      <c r="AT21" s="105" t="s">
        <v>245</v>
      </c>
      <c r="AU21" s="104"/>
      <c r="AV21" s="104"/>
      <c r="AW21" s="104"/>
      <c r="AX21" s="104"/>
      <c r="AY21" s="104"/>
      <c r="AZ21" s="104"/>
      <c r="BA21" s="95" t="s">
        <v>241</v>
      </c>
      <c r="BB21" s="104"/>
      <c r="BC21" s="104"/>
      <c r="BD21" s="104"/>
      <c r="BE21" s="104"/>
      <c r="BF21" s="104"/>
      <c r="BG21" s="104"/>
      <c r="BH21" s="95" t="s">
        <v>241</v>
      </c>
      <c r="BI21" s="104"/>
      <c r="BJ21" s="104"/>
      <c r="BK21" s="104"/>
      <c r="BL21" s="104"/>
      <c r="BM21" s="95" t="s">
        <v>245</v>
      </c>
      <c r="BN21" s="104"/>
      <c r="BO21" s="104"/>
      <c r="BP21" s="104"/>
      <c r="BQ21" s="104"/>
      <c r="BR21" s="104"/>
      <c r="BS21" s="104"/>
      <c r="BT21" s="104"/>
      <c r="BU21" s="104"/>
      <c r="BV21" s="104"/>
      <c r="BW21" s="104"/>
      <c r="BX21" s="107"/>
      <c r="BY21" s="104"/>
      <c r="BZ21" s="104"/>
      <c r="CA21" s="104"/>
      <c r="CB21" s="104"/>
      <c r="CC21" s="104"/>
      <c r="CD21" s="104"/>
      <c r="CE21" s="104"/>
      <c r="CF21" s="104"/>
      <c r="CG21" s="104"/>
      <c r="CH21" s="104"/>
      <c r="CI21" s="104"/>
      <c r="CJ21" s="104"/>
      <c r="CK21" s="104"/>
      <c r="CL21" s="94"/>
      <c r="CM21" s="94"/>
      <c r="CN21" s="94"/>
      <c r="CO21" s="94"/>
      <c r="CP21" s="94"/>
      <c r="CQ21" s="94"/>
    </row>
    <row r="22" customFormat="false" ht="123" hidden="false" customHeight="true" outlineLevel="0" collapsed="false">
      <c r="A22" s="95" t="s">
        <v>381</v>
      </c>
      <c r="B22" s="95" t="s">
        <v>373</v>
      </c>
      <c r="C22" s="95" t="s">
        <v>331</v>
      </c>
      <c r="D22" s="95" t="s">
        <v>229</v>
      </c>
      <c r="E22" s="95" t="n">
        <v>22</v>
      </c>
      <c r="F22" s="95" t="n">
        <v>350</v>
      </c>
      <c r="G22" s="95" t="n">
        <v>23</v>
      </c>
      <c r="H22" s="95" t="n">
        <v>28</v>
      </c>
      <c r="I22" s="95" t="n">
        <v>295</v>
      </c>
      <c r="J22" s="95" t="n">
        <v>16</v>
      </c>
      <c r="K22" s="95" t="n">
        <v>500</v>
      </c>
      <c r="L22" s="95" t="n">
        <v>25</v>
      </c>
      <c r="M22" s="96" t="s">
        <v>260</v>
      </c>
      <c r="N22" s="103" t="s">
        <v>375</v>
      </c>
      <c r="O22" s="95" t="n">
        <v>280</v>
      </c>
      <c r="P22" s="95" t="s">
        <v>235</v>
      </c>
      <c r="Q22" s="95" t="n">
        <v>17</v>
      </c>
      <c r="R22" s="95"/>
      <c r="S22" s="96" t="s">
        <v>382</v>
      </c>
      <c r="T22" s="95" t="s">
        <v>383</v>
      </c>
      <c r="U22" s="95" t="n">
        <v>200</v>
      </c>
      <c r="V22" s="95" t="s">
        <v>384</v>
      </c>
      <c r="W22" s="95" t="n">
        <v>17</v>
      </c>
      <c r="X22" s="95"/>
      <c r="Y22" s="95"/>
      <c r="Z22" s="95"/>
      <c r="AA22" s="95"/>
      <c r="AB22" s="95"/>
      <c r="AC22" s="95"/>
      <c r="AD22" s="95" t="s">
        <v>385</v>
      </c>
      <c r="AE22" s="95" t="s">
        <v>386</v>
      </c>
      <c r="AF22" s="95" t="n">
        <v>180</v>
      </c>
      <c r="AG22" s="95" t="s">
        <v>360</v>
      </c>
      <c r="AH22" s="95" t="n">
        <v>18</v>
      </c>
      <c r="AI22" s="95"/>
      <c r="AJ22" s="95"/>
      <c r="AK22" s="95"/>
      <c r="AL22" s="95"/>
      <c r="AM22" s="95"/>
      <c r="AN22" s="95"/>
      <c r="AO22" s="95" t="s">
        <v>387</v>
      </c>
      <c r="AP22" s="95" t="s">
        <v>265</v>
      </c>
      <c r="AQ22" s="95" t="n">
        <v>250</v>
      </c>
      <c r="AR22" s="95" t="s">
        <v>240</v>
      </c>
      <c r="AS22" s="95" t="n">
        <v>15</v>
      </c>
      <c r="AT22" s="95" t="s">
        <v>245</v>
      </c>
      <c r="AU22" s="95"/>
      <c r="AV22" s="95"/>
      <c r="AW22" s="95"/>
      <c r="AX22" s="95"/>
      <c r="AY22" s="95"/>
      <c r="AZ22" s="95"/>
      <c r="BA22" s="95" t="s">
        <v>241</v>
      </c>
      <c r="BB22" s="95"/>
      <c r="BC22" s="95"/>
      <c r="BD22" s="95"/>
      <c r="BE22" s="95"/>
      <c r="BF22" s="95"/>
      <c r="BG22" s="95"/>
      <c r="BH22" s="95" t="s">
        <v>241</v>
      </c>
      <c r="BI22" s="95"/>
      <c r="BJ22" s="95"/>
      <c r="BK22" s="95"/>
      <c r="BL22" s="95"/>
      <c r="BM22" s="95" t="s">
        <v>245</v>
      </c>
      <c r="BN22" s="95"/>
      <c r="BO22" s="95"/>
      <c r="BP22" s="95"/>
      <c r="BQ22" s="95"/>
      <c r="BR22" s="95"/>
      <c r="BS22" s="95"/>
      <c r="BT22" s="95"/>
      <c r="BU22" s="95"/>
      <c r="BV22" s="95"/>
      <c r="BW22" s="95"/>
      <c r="BX22" s="107"/>
      <c r="BY22" s="95"/>
      <c r="BZ22" s="95"/>
      <c r="CA22" s="95"/>
      <c r="CB22" s="95"/>
      <c r="CC22" s="95"/>
      <c r="CD22" s="95"/>
      <c r="CE22" s="95"/>
      <c r="CF22" s="95"/>
      <c r="CG22" s="95"/>
      <c r="CH22" s="95"/>
      <c r="CI22" s="95"/>
      <c r="CJ22" s="95"/>
      <c r="CK22" s="95"/>
      <c r="CL22" s="94"/>
      <c r="CM22" s="94"/>
      <c r="CN22" s="94"/>
      <c r="CO22" s="94"/>
      <c r="CP22" s="94"/>
      <c r="CQ22" s="94"/>
    </row>
    <row r="23" customFormat="false" ht="123.75" hidden="false" customHeight="true" outlineLevel="0" collapsed="false">
      <c r="A23" s="95" t="s">
        <v>388</v>
      </c>
      <c r="B23" s="95"/>
      <c r="C23" s="95" t="s">
        <v>331</v>
      </c>
      <c r="D23" s="95" t="s">
        <v>229</v>
      </c>
      <c r="E23" s="95" t="n">
        <v>7</v>
      </c>
      <c r="F23" s="95" t="n">
        <v>210</v>
      </c>
      <c r="G23" s="95" t="n">
        <v>22</v>
      </c>
      <c r="H23" s="95" t="n">
        <v>13</v>
      </c>
      <c r="I23" s="95" t="n">
        <v>250</v>
      </c>
      <c r="J23" s="95" t="n">
        <v>15</v>
      </c>
      <c r="K23" s="95" t="n">
        <v>300</v>
      </c>
      <c r="L23" s="95" t="n">
        <v>40</v>
      </c>
      <c r="M23" s="96" t="s">
        <v>332</v>
      </c>
      <c r="N23" s="95" t="s">
        <v>339</v>
      </c>
      <c r="O23" s="95" t="n">
        <v>100</v>
      </c>
      <c r="P23" s="95" t="s">
        <v>232</v>
      </c>
      <c r="Q23" s="95" t="n">
        <v>14</v>
      </c>
      <c r="R23" s="95"/>
      <c r="S23" s="96" t="s">
        <v>342</v>
      </c>
      <c r="T23" s="95" t="s">
        <v>389</v>
      </c>
      <c r="U23" s="95"/>
      <c r="V23" s="95"/>
      <c r="W23" s="95"/>
      <c r="X23" s="95" t="n">
        <v>150</v>
      </c>
      <c r="Y23" s="95"/>
      <c r="Z23" s="95"/>
      <c r="AA23" s="95"/>
      <c r="AB23" s="95"/>
      <c r="AC23" s="95" t="s">
        <v>295</v>
      </c>
      <c r="AD23" s="95" t="s">
        <v>390</v>
      </c>
      <c r="AE23" s="95" t="s">
        <v>265</v>
      </c>
      <c r="AF23" s="95" t="n">
        <v>150</v>
      </c>
      <c r="AG23" s="95" t="s">
        <v>271</v>
      </c>
      <c r="AH23" s="95" t="n">
        <v>13</v>
      </c>
      <c r="AI23" s="95"/>
      <c r="AJ23" s="95"/>
      <c r="AK23" s="95"/>
      <c r="AL23" s="95"/>
      <c r="AM23" s="95"/>
      <c r="AN23" s="95"/>
      <c r="AO23" s="95"/>
      <c r="AP23" s="95"/>
      <c r="AQ23" s="95"/>
      <c r="AR23" s="95"/>
      <c r="AS23" s="95"/>
      <c r="AT23" s="95" t="s">
        <v>241</v>
      </c>
      <c r="AU23" s="95"/>
      <c r="AV23" s="95"/>
      <c r="AW23" s="95"/>
      <c r="AX23" s="95"/>
      <c r="AY23" s="95"/>
      <c r="AZ23" s="95"/>
      <c r="BA23" s="95" t="s">
        <v>241</v>
      </c>
      <c r="BB23" s="95"/>
      <c r="BC23" s="95"/>
      <c r="BD23" s="95"/>
      <c r="BE23" s="95"/>
      <c r="BF23" s="95"/>
      <c r="BG23" s="95"/>
      <c r="BH23" s="95" t="s">
        <v>241</v>
      </c>
      <c r="BI23" s="95"/>
      <c r="BJ23" s="95"/>
      <c r="BK23" s="95"/>
      <c r="BL23" s="95"/>
      <c r="BM23" s="95" t="s">
        <v>245</v>
      </c>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4"/>
      <c r="CM23" s="94"/>
      <c r="CN23" s="94"/>
      <c r="CO23" s="94"/>
      <c r="CP23" s="94"/>
      <c r="CQ23" s="94"/>
    </row>
    <row r="24" customFormat="false" ht="22.5" hidden="false" customHeight="true" outlineLevel="0" collapsed="false">
      <c r="A24" s="95" t="s">
        <v>391</v>
      </c>
      <c r="B24" s="95" t="s">
        <v>388</v>
      </c>
      <c r="C24" s="95" t="s">
        <v>331</v>
      </c>
      <c r="D24" s="95" t="s">
        <v>229</v>
      </c>
      <c r="E24" s="95" t="n">
        <v>8</v>
      </c>
      <c r="F24" s="95" t="n">
        <v>210</v>
      </c>
      <c r="G24" s="95" t="n">
        <v>22</v>
      </c>
      <c r="H24" s="95" t="n">
        <v>13</v>
      </c>
      <c r="I24" s="95" t="n">
        <v>250</v>
      </c>
      <c r="J24" s="95" t="n">
        <v>10</v>
      </c>
      <c r="K24" s="95" t="n">
        <v>300</v>
      </c>
      <c r="L24" s="95" t="n">
        <v>30</v>
      </c>
      <c r="M24" s="96" t="s">
        <v>332</v>
      </c>
      <c r="N24" s="95" t="s">
        <v>339</v>
      </c>
      <c r="O24" s="95" t="n">
        <v>100</v>
      </c>
      <c r="P24" s="95" t="s">
        <v>232</v>
      </c>
      <c r="Q24" s="95" t="n">
        <v>14</v>
      </c>
      <c r="R24" s="95"/>
      <c r="S24" s="96" t="s">
        <v>392</v>
      </c>
      <c r="T24" s="95" t="s">
        <v>393</v>
      </c>
      <c r="U24" s="95" t="n">
        <v>140</v>
      </c>
      <c r="V24" s="95" t="s">
        <v>235</v>
      </c>
      <c r="W24" s="95" t="n">
        <v>18</v>
      </c>
      <c r="X24" s="95"/>
      <c r="Y24" s="95"/>
      <c r="Z24" s="95"/>
      <c r="AA24" s="95"/>
      <c r="AB24" s="95"/>
      <c r="AC24" s="95"/>
      <c r="AD24" s="95" t="s">
        <v>342</v>
      </c>
      <c r="AE24" s="95" t="s">
        <v>394</v>
      </c>
      <c r="AF24" s="95"/>
      <c r="AG24" s="95"/>
      <c r="AH24" s="95"/>
      <c r="AI24" s="95" t="n">
        <v>150</v>
      </c>
      <c r="AJ24" s="95"/>
      <c r="AK24" s="95"/>
      <c r="AL24" s="95"/>
      <c r="AM24" s="95"/>
      <c r="AN24" s="95" t="s">
        <v>295</v>
      </c>
      <c r="AO24" s="95" t="s">
        <v>390</v>
      </c>
      <c r="AP24" s="95" t="s">
        <v>265</v>
      </c>
      <c r="AQ24" s="95" t="n">
        <v>150</v>
      </c>
      <c r="AR24" s="95" t="s">
        <v>271</v>
      </c>
      <c r="AS24" s="95" t="n">
        <v>13</v>
      </c>
      <c r="AT24" s="95" t="s">
        <v>245</v>
      </c>
      <c r="AU24" s="95"/>
      <c r="AV24" s="95"/>
      <c r="AW24" s="95"/>
      <c r="AX24" s="95"/>
      <c r="AY24" s="95"/>
      <c r="AZ24" s="95"/>
      <c r="BA24" s="95" t="s">
        <v>241</v>
      </c>
      <c r="BB24" s="95"/>
      <c r="BC24" s="95"/>
      <c r="BD24" s="95"/>
      <c r="BE24" s="95"/>
      <c r="BF24" s="95"/>
      <c r="BG24" s="95"/>
      <c r="BH24" s="95" t="s">
        <v>241</v>
      </c>
      <c r="BI24" s="95"/>
      <c r="BJ24" s="95"/>
      <c r="BK24" s="95"/>
      <c r="BL24" s="95"/>
      <c r="BM24" s="95" t="s">
        <v>245</v>
      </c>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4"/>
      <c r="CM24" s="94"/>
      <c r="CN24" s="94"/>
      <c r="CO24" s="94"/>
      <c r="CP24" s="94"/>
      <c r="CQ24" s="94"/>
    </row>
    <row r="25" customFormat="false" ht="22.5" hidden="false" customHeight="true" outlineLevel="0" collapsed="false">
      <c r="A25" s="95" t="s">
        <v>395</v>
      </c>
      <c r="B25" s="95" t="s">
        <v>391</v>
      </c>
      <c r="C25" s="95" t="s">
        <v>331</v>
      </c>
      <c r="D25" s="95" t="s">
        <v>229</v>
      </c>
      <c r="E25" s="95" t="n">
        <v>13</v>
      </c>
      <c r="F25" s="95" t="n">
        <v>250</v>
      </c>
      <c r="G25" s="95" t="n">
        <v>23</v>
      </c>
      <c r="H25" s="95" t="n">
        <v>23</v>
      </c>
      <c r="I25" s="95" t="n">
        <v>285</v>
      </c>
      <c r="J25" s="95" t="n">
        <v>12</v>
      </c>
      <c r="K25" s="95" t="n">
        <v>300</v>
      </c>
      <c r="L25" s="95" t="n">
        <v>40</v>
      </c>
      <c r="M25" s="96" t="s">
        <v>332</v>
      </c>
      <c r="N25" s="95" t="s">
        <v>339</v>
      </c>
      <c r="O25" s="95" t="n">
        <v>140</v>
      </c>
      <c r="P25" s="95" t="s">
        <v>232</v>
      </c>
      <c r="Q25" s="95" t="n">
        <v>14</v>
      </c>
      <c r="R25" s="95"/>
      <c r="S25" s="96" t="s">
        <v>392</v>
      </c>
      <c r="T25" s="95" t="s">
        <v>393</v>
      </c>
      <c r="U25" s="95" t="n">
        <v>230</v>
      </c>
      <c r="V25" s="95" t="s">
        <v>235</v>
      </c>
      <c r="W25" s="95" t="n">
        <v>18</v>
      </c>
      <c r="X25" s="95"/>
      <c r="Y25" s="95"/>
      <c r="Z25" s="95"/>
      <c r="AA25" s="95"/>
      <c r="AB25" s="95"/>
      <c r="AC25" s="95"/>
      <c r="AD25" s="95" t="s">
        <v>342</v>
      </c>
      <c r="AE25" s="95" t="s">
        <v>396</v>
      </c>
      <c r="AF25" s="95"/>
      <c r="AG25" s="95"/>
      <c r="AH25" s="95"/>
      <c r="AI25" s="95" t="n">
        <v>200</v>
      </c>
      <c r="AJ25" s="95"/>
      <c r="AK25" s="95"/>
      <c r="AL25" s="95"/>
      <c r="AM25" s="95"/>
      <c r="AN25" s="95" t="s">
        <v>295</v>
      </c>
      <c r="AO25" s="95" t="s">
        <v>390</v>
      </c>
      <c r="AP25" s="95" t="s">
        <v>284</v>
      </c>
      <c r="AQ25" s="95" t="n">
        <v>200</v>
      </c>
      <c r="AR25" s="95" t="s">
        <v>271</v>
      </c>
      <c r="AS25" s="95" t="n">
        <v>13</v>
      </c>
      <c r="AT25" s="95" t="s">
        <v>245</v>
      </c>
      <c r="AU25" s="95"/>
      <c r="AV25" s="95"/>
      <c r="AW25" s="95"/>
      <c r="AX25" s="95"/>
      <c r="AY25" s="95"/>
      <c r="AZ25" s="95"/>
      <c r="BA25" s="95" t="s">
        <v>241</v>
      </c>
      <c r="BB25" s="95"/>
      <c r="BC25" s="95"/>
      <c r="BD25" s="95"/>
      <c r="BE25" s="95"/>
      <c r="BF25" s="95"/>
      <c r="BG25" s="95"/>
      <c r="BH25" s="95" t="s">
        <v>241</v>
      </c>
      <c r="BI25" s="95"/>
      <c r="BJ25" s="95"/>
      <c r="BK25" s="95"/>
      <c r="BL25" s="95"/>
      <c r="BM25" s="95" t="s">
        <v>245</v>
      </c>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4"/>
      <c r="CM25" s="94"/>
      <c r="CN25" s="94"/>
      <c r="CO25" s="94"/>
      <c r="CP25" s="94"/>
      <c r="CQ25" s="94"/>
    </row>
    <row r="26" customFormat="false" ht="22.5" hidden="false" customHeight="true" outlineLevel="0" collapsed="false">
      <c r="A26" s="95" t="s">
        <v>397</v>
      </c>
      <c r="B26" s="95" t="s">
        <v>388</v>
      </c>
      <c r="C26" s="95" t="s">
        <v>331</v>
      </c>
      <c r="D26" s="95" t="s">
        <v>229</v>
      </c>
      <c r="E26" s="95" t="n">
        <v>15</v>
      </c>
      <c r="F26" s="95" t="n">
        <v>240</v>
      </c>
      <c r="G26" s="95" t="n">
        <v>23</v>
      </c>
      <c r="H26" s="95" t="n">
        <v>23</v>
      </c>
      <c r="I26" s="95" t="n">
        <v>250</v>
      </c>
      <c r="J26" s="95" t="n">
        <v>13</v>
      </c>
      <c r="K26" s="95" t="n">
        <v>250</v>
      </c>
      <c r="L26" s="95" t="n">
        <v>40</v>
      </c>
      <c r="M26" s="96" t="s">
        <v>398</v>
      </c>
      <c r="N26" s="95" t="s">
        <v>339</v>
      </c>
      <c r="O26" s="95" t="n">
        <v>140</v>
      </c>
      <c r="P26" s="95" t="s">
        <v>232</v>
      </c>
      <c r="Q26" s="95" t="n">
        <v>14</v>
      </c>
      <c r="R26" s="95"/>
      <c r="S26" s="96" t="s">
        <v>399</v>
      </c>
      <c r="T26" s="95" t="s">
        <v>265</v>
      </c>
      <c r="U26" s="95" t="n">
        <v>180</v>
      </c>
      <c r="V26" s="95" t="s">
        <v>240</v>
      </c>
      <c r="W26" s="95" t="n">
        <v>15</v>
      </c>
      <c r="X26" s="95"/>
      <c r="Y26" s="95"/>
      <c r="Z26" s="95"/>
      <c r="AA26" s="95"/>
      <c r="AB26" s="95"/>
      <c r="AC26" s="95"/>
      <c r="AD26" s="95" t="s">
        <v>400</v>
      </c>
      <c r="AE26" s="95" t="s">
        <v>401</v>
      </c>
      <c r="AF26" s="95" t="n">
        <v>25</v>
      </c>
      <c r="AG26" s="95" t="s">
        <v>402</v>
      </c>
      <c r="AH26" s="95" t="n">
        <v>14</v>
      </c>
      <c r="AI26" s="95"/>
      <c r="AJ26" s="95"/>
      <c r="AK26" s="95"/>
      <c r="AL26" s="95"/>
      <c r="AM26" s="95"/>
      <c r="AN26" s="95"/>
      <c r="AO26" s="95" t="s">
        <v>390</v>
      </c>
      <c r="AP26" s="95" t="s">
        <v>284</v>
      </c>
      <c r="AQ26" s="95" t="n">
        <v>190</v>
      </c>
      <c r="AR26" s="95" t="s">
        <v>403</v>
      </c>
      <c r="AS26" s="95" t="n">
        <v>13</v>
      </c>
      <c r="AT26" s="95" t="s">
        <v>241</v>
      </c>
      <c r="AU26" s="95"/>
      <c r="AV26" s="95"/>
      <c r="AW26" s="95"/>
      <c r="AX26" s="95"/>
      <c r="AY26" s="95"/>
      <c r="AZ26" s="95"/>
      <c r="BA26" s="95" t="s">
        <v>241</v>
      </c>
      <c r="BB26" s="95"/>
      <c r="BC26" s="95"/>
      <c r="BD26" s="95"/>
      <c r="BE26" s="95"/>
      <c r="BF26" s="95"/>
      <c r="BG26" s="95"/>
      <c r="BH26" s="95" t="s">
        <v>241</v>
      </c>
      <c r="BI26" s="95"/>
      <c r="BJ26" s="95"/>
      <c r="BK26" s="95"/>
      <c r="BL26" s="95"/>
      <c r="BM26" s="95" t="s">
        <v>245</v>
      </c>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4"/>
      <c r="CM26" s="94"/>
      <c r="CN26" s="94"/>
      <c r="CO26" s="94"/>
      <c r="CP26" s="94"/>
      <c r="CQ26" s="94"/>
    </row>
    <row r="27" customFormat="false" ht="22.5" hidden="false" customHeight="true" outlineLevel="0" collapsed="false">
      <c r="A27" s="95" t="s">
        <v>404</v>
      </c>
      <c r="B27" s="95" t="s">
        <v>388</v>
      </c>
      <c r="C27" s="95" t="s">
        <v>331</v>
      </c>
      <c r="D27" s="95" t="s">
        <v>229</v>
      </c>
      <c r="E27" s="95" t="n">
        <v>13</v>
      </c>
      <c r="F27" s="95" t="n">
        <v>280</v>
      </c>
      <c r="G27" s="95" t="n">
        <v>21</v>
      </c>
      <c r="H27" s="95" t="n">
        <v>25</v>
      </c>
      <c r="I27" s="95" t="n">
        <v>305</v>
      </c>
      <c r="J27" s="95" t="n">
        <v>15</v>
      </c>
      <c r="K27" s="95" t="n">
        <v>400</v>
      </c>
      <c r="L27" s="95" t="n">
        <v>50</v>
      </c>
      <c r="M27" s="96" t="s">
        <v>332</v>
      </c>
      <c r="N27" s="95" t="s">
        <v>339</v>
      </c>
      <c r="O27" s="95" t="n">
        <v>140</v>
      </c>
      <c r="P27" s="95" t="s">
        <v>232</v>
      </c>
      <c r="Q27" s="95" t="n">
        <v>15</v>
      </c>
      <c r="R27" s="95"/>
      <c r="S27" s="96" t="s">
        <v>342</v>
      </c>
      <c r="T27" s="95" t="s">
        <v>405</v>
      </c>
      <c r="U27" s="95"/>
      <c r="V27" s="95"/>
      <c r="W27" s="95"/>
      <c r="X27" s="95" t="n">
        <v>200</v>
      </c>
      <c r="Y27" s="95"/>
      <c r="Z27" s="95"/>
      <c r="AA27" s="95"/>
      <c r="AB27" s="95"/>
      <c r="AC27" s="95" t="s">
        <v>295</v>
      </c>
      <c r="AD27" s="95" t="s">
        <v>344</v>
      </c>
      <c r="AE27" s="95" t="s">
        <v>406</v>
      </c>
      <c r="AF27" s="95" t="n">
        <v>220</v>
      </c>
      <c r="AG27" s="95" t="s">
        <v>337</v>
      </c>
      <c r="AH27" s="95" t="n">
        <v>14</v>
      </c>
      <c r="AI27" s="95"/>
      <c r="AJ27" s="95"/>
      <c r="AK27" s="95"/>
      <c r="AL27" s="95"/>
      <c r="AM27" s="95"/>
      <c r="AN27" s="95"/>
      <c r="AO27" s="95"/>
      <c r="AP27" s="95"/>
      <c r="AQ27" s="95"/>
      <c r="AR27" s="95"/>
      <c r="AS27" s="95"/>
      <c r="AT27" s="95" t="s">
        <v>241</v>
      </c>
      <c r="AU27" s="95"/>
      <c r="AV27" s="95"/>
      <c r="AW27" s="95"/>
      <c r="AX27" s="95"/>
      <c r="AY27" s="95"/>
      <c r="AZ27" s="95"/>
      <c r="BA27" s="95" t="s">
        <v>241</v>
      </c>
      <c r="BB27" s="95"/>
      <c r="BC27" s="95"/>
      <c r="BD27" s="95"/>
      <c r="BE27" s="95"/>
      <c r="BF27" s="95"/>
      <c r="BG27" s="95"/>
      <c r="BH27" s="95" t="s">
        <v>241</v>
      </c>
      <c r="BI27" s="95"/>
      <c r="BJ27" s="95"/>
      <c r="BK27" s="95"/>
      <c r="BL27" s="95"/>
      <c r="BM27" s="95" t="s">
        <v>245</v>
      </c>
      <c r="BN27" s="95"/>
      <c r="BO27" s="95"/>
      <c r="BP27" s="95"/>
      <c r="BQ27" s="95"/>
      <c r="BR27" s="95"/>
      <c r="BS27" s="95"/>
      <c r="BT27" s="95"/>
      <c r="BU27" s="95"/>
      <c r="BV27" s="95"/>
      <c r="BW27" s="95"/>
      <c r="BX27" s="95"/>
      <c r="BY27" s="95"/>
      <c r="BZ27" s="95"/>
      <c r="CA27" s="95"/>
      <c r="CB27" s="95"/>
      <c r="CC27" s="95"/>
      <c r="CD27" s="95"/>
      <c r="CE27" s="95"/>
      <c r="CF27" s="95"/>
      <c r="CG27" s="95"/>
      <c r="CH27" s="95"/>
      <c r="CI27" s="95"/>
      <c r="CJ27" s="95"/>
      <c r="CK27" s="95"/>
      <c r="CL27" s="94"/>
      <c r="CM27" s="94"/>
      <c r="CN27" s="94"/>
      <c r="CO27" s="94"/>
      <c r="CP27" s="94"/>
      <c r="CQ27" s="94"/>
    </row>
    <row r="28" customFormat="false" ht="22.5" hidden="false" customHeight="true" outlineLevel="0" collapsed="false">
      <c r="A28" s="95" t="s">
        <v>407</v>
      </c>
      <c r="B28" s="95" t="s">
        <v>404</v>
      </c>
      <c r="C28" s="95" t="s">
        <v>331</v>
      </c>
      <c r="D28" s="95" t="s">
        <v>229</v>
      </c>
      <c r="E28" s="95" t="n">
        <v>16</v>
      </c>
      <c r="F28" s="95" t="n">
        <v>300</v>
      </c>
      <c r="G28" s="95" t="n">
        <v>23</v>
      </c>
      <c r="H28" s="95" t="n">
        <v>25</v>
      </c>
      <c r="I28" s="95" t="n">
        <v>320</v>
      </c>
      <c r="J28" s="95" t="n">
        <v>17</v>
      </c>
      <c r="K28" s="95" t="n">
        <v>400</v>
      </c>
      <c r="L28" s="95" t="n">
        <v>45</v>
      </c>
      <c r="M28" s="96" t="s">
        <v>332</v>
      </c>
      <c r="N28" s="95" t="s">
        <v>339</v>
      </c>
      <c r="O28" s="95" t="n">
        <v>160</v>
      </c>
      <c r="P28" s="95" t="s">
        <v>232</v>
      </c>
      <c r="Q28" s="95" t="n">
        <v>15</v>
      </c>
      <c r="R28" s="95"/>
      <c r="S28" s="96" t="s">
        <v>408</v>
      </c>
      <c r="T28" s="95" t="s">
        <v>409</v>
      </c>
      <c r="U28" s="95" t="n">
        <v>230</v>
      </c>
      <c r="V28" s="95" t="s">
        <v>235</v>
      </c>
      <c r="W28" s="95" t="n">
        <v>19</v>
      </c>
      <c r="X28" s="95"/>
      <c r="Y28" s="95"/>
      <c r="Z28" s="95"/>
      <c r="AA28" s="95"/>
      <c r="AB28" s="95"/>
      <c r="AC28" s="95"/>
      <c r="AD28" s="95" t="s">
        <v>342</v>
      </c>
      <c r="AE28" s="95" t="s">
        <v>396</v>
      </c>
      <c r="AF28" s="95"/>
      <c r="AG28" s="95"/>
      <c r="AH28" s="95"/>
      <c r="AI28" s="95" t="n">
        <v>200</v>
      </c>
      <c r="AJ28" s="95"/>
      <c r="AK28" s="95"/>
      <c r="AL28" s="95"/>
      <c r="AM28" s="95"/>
      <c r="AN28" s="95" t="s">
        <v>295</v>
      </c>
      <c r="AO28" s="95" t="s">
        <v>390</v>
      </c>
      <c r="AP28" s="95" t="s">
        <v>275</v>
      </c>
      <c r="AQ28" s="95" t="n">
        <v>230</v>
      </c>
      <c r="AR28" s="95" t="s">
        <v>271</v>
      </c>
      <c r="AS28" s="95" t="n">
        <v>15</v>
      </c>
      <c r="AT28" s="95" t="s">
        <v>245</v>
      </c>
      <c r="AU28" s="95"/>
      <c r="AV28" s="95"/>
      <c r="AW28" s="95"/>
      <c r="AX28" s="95"/>
      <c r="AY28" s="95"/>
      <c r="AZ28" s="95"/>
      <c r="BA28" s="95" t="s">
        <v>241</v>
      </c>
      <c r="BB28" s="95"/>
      <c r="BC28" s="95"/>
      <c r="BD28" s="95"/>
      <c r="BE28" s="95"/>
      <c r="BF28" s="95"/>
      <c r="BG28" s="95"/>
      <c r="BH28" s="95" t="s">
        <v>241</v>
      </c>
      <c r="BI28" s="95"/>
      <c r="BJ28" s="95"/>
      <c r="BK28" s="95"/>
      <c r="BL28" s="95"/>
      <c r="BM28" s="95" t="s">
        <v>245</v>
      </c>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4"/>
      <c r="CM28" s="94"/>
      <c r="CN28" s="94"/>
      <c r="CO28" s="94"/>
      <c r="CP28" s="94"/>
      <c r="CQ28" s="94"/>
    </row>
    <row r="29" customFormat="false" ht="22.5" hidden="false" customHeight="true" outlineLevel="0" collapsed="false">
      <c r="A29" s="95" t="s">
        <v>410</v>
      </c>
      <c r="B29" s="95" t="s">
        <v>388</v>
      </c>
      <c r="C29" s="95" t="s">
        <v>331</v>
      </c>
      <c r="D29" s="95" t="s">
        <v>229</v>
      </c>
      <c r="E29" s="95" t="n">
        <v>13</v>
      </c>
      <c r="F29" s="95" t="n">
        <v>230</v>
      </c>
      <c r="G29" s="95" t="n">
        <v>22</v>
      </c>
      <c r="H29" s="95" t="n">
        <v>23</v>
      </c>
      <c r="I29" s="95" t="n">
        <v>280</v>
      </c>
      <c r="J29" s="95" t="n">
        <v>19</v>
      </c>
      <c r="K29" s="95" t="n">
        <v>500</v>
      </c>
      <c r="L29" s="95" t="n">
        <v>30</v>
      </c>
      <c r="M29" s="96" t="s">
        <v>398</v>
      </c>
      <c r="N29" s="95" t="s">
        <v>339</v>
      </c>
      <c r="O29" s="95" t="n">
        <v>170</v>
      </c>
      <c r="P29" s="95" t="s">
        <v>232</v>
      </c>
      <c r="Q29" s="95" t="n">
        <v>17</v>
      </c>
      <c r="R29" s="95"/>
      <c r="S29" s="96" t="s">
        <v>411</v>
      </c>
      <c r="T29" s="95" t="s">
        <v>412</v>
      </c>
      <c r="U29" s="95"/>
      <c r="V29" s="95"/>
      <c r="W29" s="95"/>
      <c r="X29" s="95" t="n">
        <v>300</v>
      </c>
      <c r="Y29" s="95"/>
      <c r="Z29" s="95"/>
      <c r="AA29" s="95"/>
      <c r="AB29" s="95"/>
      <c r="AC29" s="95" t="s">
        <v>295</v>
      </c>
      <c r="AD29" s="95" t="s">
        <v>390</v>
      </c>
      <c r="AE29" s="95" t="s">
        <v>275</v>
      </c>
      <c r="AF29" s="95" t="n">
        <v>200</v>
      </c>
      <c r="AG29" s="95" t="s">
        <v>403</v>
      </c>
      <c r="AH29" s="95" t="n">
        <v>17</v>
      </c>
      <c r="AI29" s="95"/>
      <c r="AJ29" s="95"/>
      <c r="AK29" s="95"/>
      <c r="AL29" s="95"/>
      <c r="AM29" s="95"/>
      <c r="AN29" s="95"/>
      <c r="AO29" s="95"/>
      <c r="AP29" s="95"/>
      <c r="AQ29" s="95"/>
      <c r="AR29" s="95"/>
      <c r="AS29" s="95"/>
      <c r="AT29" s="95" t="s">
        <v>245</v>
      </c>
      <c r="AU29" s="95"/>
      <c r="AV29" s="95"/>
      <c r="AW29" s="95"/>
      <c r="AX29" s="95"/>
      <c r="AY29" s="95"/>
      <c r="AZ29" s="95"/>
      <c r="BA29" s="95" t="s">
        <v>241</v>
      </c>
      <c r="BB29" s="95"/>
      <c r="BC29" s="95"/>
      <c r="BD29" s="95"/>
      <c r="BE29" s="95"/>
      <c r="BF29" s="95"/>
      <c r="BG29" s="95"/>
      <c r="BH29" s="95" t="s">
        <v>241</v>
      </c>
      <c r="BI29" s="95"/>
      <c r="BJ29" s="95"/>
      <c r="BK29" s="95"/>
      <c r="BL29" s="95"/>
      <c r="BM29" s="95" t="s">
        <v>245</v>
      </c>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4"/>
      <c r="CM29" s="94"/>
      <c r="CN29" s="94"/>
      <c r="CO29" s="94"/>
      <c r="CP29" s="94"/>
      <c r="CQ29" s="94"/>
    </row>
    <row r="30" customFormat="false" ht="22.5" hidden="false" customHeight="true" outlineLevel="0" collapsed="false">
      <c r="A30" s="95" t="s">
        <v>5</v>
      </c>
      <c r="B30" s="95"/>
      <c r="C30" s="95" t="s">
        <v>331</v>
      </c>
      <c r="D30" s="95" t="s">
        <v>311</v>
      </c>
      <c r="E30" s="95" t="n">
        <v>3</v>
      </c>
      <c r="F30" s="95" t="n">
        <v>90</v>
      </c>
      <c r="G30" s="95" t="n">
        <v>18</v>
      </c>
      <c r="H30" s="95" t="n">
        <v>8</v>
      </c>
      <c r="I30" s="95" t="n">
        <v>255</v>
      </c>
      <c r="J30" s="95" t="n">
        <v>18</v>
      </c>
      <c r="K30" s="95" t="n">
        <v>500</v>
      </c>
      <c r="L30" s="95" t="n">
        <v>20</v>
      </c>
      <c r="M30" s="96" t="s">
        <v>413</v>
      </c>
      <c r="N30" s="95" t="s">
        <v>265</v>
      </c>
      <c r="O30" s="95" t="n">
        <v>35</v>
      </c>
      <c r="P30" s="95" t="s">
        <v>240</v>
      </c>
      <c r="Q30" s="95" t="n">
        <v>17</v>
      </c>
      <c r="R30" s="95"/>
      <c r="S30" s="96" t="s">
        <v>414</v>
      </c>
      <c r="T30" s="95" t="s">
        <v>415</v>
      </c>
      <c r="U30" s="95" t="n">
        <v>70</v>
      </c>
      <c r="V30" s="95" t="s">
        <v>240</v>
      </c>
      <c r="W30" s="95" t="n">
        <v>13</v>
      </c>
      <c r="X30" s="95"/>
      <c r="Y30" s="95"/>
      <c r="Z30" s="95"/>
      <c r="AA30" s="95"/>
      <c r="AB30" s="95"/>
      <c r="AC30" s="95"/>
      <c r="AD30" s="95" t="s">
        <v>416</v>
      </c>
      <c r="AE30" s="95" t="s">
        <v>417</v>
      </c>
      <c r="AF30" s="95"/>
      <c r="AG30" s="95"/>
      <c r="AH30" s="95"/>
      <c r="AI30" s="95"/>
      <c r="AJ30" s="95"/>
      <c r="AK30" s="95"/>
      <c r="AL30" s="95"/>
      <c r="AM30" s="95"/>
      <c r="AN30" s="95" t="s">
        <v>295</v>
      </c>
      <c r="AO30" s="95" t="s">
        <v>418</v>
      </c>
      <c r="AP30" s="95" t="s">
        <v>284</v>
      </c>
      <c r="AQ30" s="95" t="n">
        <v>40</v>
      </c>
      <c r="AR30" s="95" t="s">
        <v>271</v>
      </c>
      <c r="AS30" s="95" t="n">
        <v>16</v>
      </c>
      <c r="AT30" s="95" t="s">
        <v>245</v>
      </c>
      <c r="AU30" s="95"/>
      <c r="AV30" s="95"/>
      <c r="AW30" s="95"/>
      <c r="AX30" s="95"/>
      <c r="AY30" s="95"/>
      <c r="AZ30" s="95"/>
      <c r="BA30" s="95" t="s">
        <v>241</v>
      </c>
      <c r="BB30" s="95"/>
      <c r="BC30" s="95"/>
      <c r="BD30" s="95"/>
      <c r="BE30" s="95"/>
      <c r="BF30" s="95"/>
      <c r="BG30" s="95"/>
      <c r="BH30" s="95" t="s">
        <v>241</v>
      </c>
      <c r="BI30" s="95"/>
      <c r="BJ30" s="95"/>
      <c r="BK30" s="95"/>
      <c r="BL30" s="95"/>
      <c r="BM30" s="95" t="s">
        <v>245</v>
      </c>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4"/>
      <c r="CM30" s="94"/>
      <c r="CN30" s="94"/>
      <c r="CO30" s="94"/>
      <c r="CP30" s="94"/>
      <c r="CQ30" s="94"/>
    </row>
    <row r="31" customFormat="false" ht="22.5" hidden="false" customHeight="true" outlineLevel="0" collapsed="false">
      <c r="A31" s="95" t="s">
        <v>419</v>
      </c>
      <c r="B31" s="95"/>
      <c r="C31" s="95" t="s">
        <v>420</v>
      </c>
      <c r="D31" s="95" t="s">
        <v>288</v>
      </c>
      <c r="E31" s="95" t="n">
        <v>4</v>
      </c>
      <c r="F31" s="95" t="n">
        <v>120</v>
      </c>
      <c r="G31" s="95" t="n">
        <v>22</v>
      </c>
      <c r="H31" s="95" t="n">
        <v>10</v>
      </c>
      <c r="I31" s="95" t="n">
        <v>210</v>
      </c>
      <c r="J31" s="95" t="n">
        <v>14</v>
      </c>
      <c r="K31" s="95" t="n">
        <v>800</v>
      </c>
      <c r="L31" s="95" t="n">
        <v>30</v>
      </c>
      <c r="M31" s="96" t="s">
        <v>416</v>
      </c>
      <c r="N31" s="95" t="s">
        <v>421</v>
      </c>
      <c r="O31" s="95"/>
      <c r="P31" s="95"/>
      <c r="Q31" s="95"/>
      <c r="R31" s="95" t="s">
        <v>295</v>
      </c>
      <c r="S31" s="96" t="s">
        <v>422</v>
      </c>
      <c r="T31" s="95" t="s">
        <v>275</v>
      </c>
      <c r="U31" s="95" t="n">
        <v>60</v>
      </c>
      <c r="V31" s="95" t="s">
        <v>271</v>
      </c>
      <c r="W31" s="95" t="n">
        <v>13</v>
      </c>
      <c r="X31" s="95"/>
      <c r="Y31" s="95"/>
      <c r="Z31" s="95"/>
      <c r="AA31" s="95"/>
      <c r="AB31" s="95"/>
      <c r="AC31" s="95"/>
      <c r="AD31" s="95"/>
      <c r="AE31" s="95"/>
      <c r="AF31" s="95"/>
      <c r="AG31" s="95"/>
      <c r="AH31" s="95"/>
      <c r="AI31" s="95"/>
      <c r="AJ31" s="95"/>
      <c r="AK31" s="95"/>
      <c r="AL31" s="95"/>
      <c r="AM31" s="95"/>
      <c r="AN31" s="95"/>
      <c r="AO31" s="95"/>
      <c r="AP31" s="95"/>
      <c r="AQ31" s="95"/>
      <c r="AR31" s="95"/>
      <c r="AS31" s="95"/>
      <c r="AT31" s="95" t="s">
        <v>241</v>
      </c>
      <c r="AU31" s="95" t="s">
        <v>423</v>
      </c>
      <c r="AV31" s="95"/>
      <c r="AW31" s="95" t="n">
        <v>70</v>
      </c>
      <c r="AX31" s="95" t="s">
        <v>257</v>
      </c>
      <c r="AY31" s="95" t="n">
        <v>14</v>
      </c>
      <c r="AZ31" s="95" t="n">
        <v>13</v>
      </c>
      <c r="BA31" s="95" t="s">
        <v>241</v>
      </c>
      <c r="BB31" s="95"/>
      <c r="BC31" s="95"/>
      <c r="BD31" s="95"/>
      <c r="BE31" s="95"/>
      <c r="BF31" s="95"/>
      <c r="BG31" s="95"/>
      <c r="BH31" s="95" t="s">
        <v>241</v>
      </c>
      <c r="BI31" s="95"/>
      <c r="BJ31" s="95"/>
      <c r="BK31" s="95"/>
      <c r="BL31" s="95"/>
      <c r="BM31" s="95" t="s">
        <v>245</v>
      </c>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4"/>
      <c r="CM31" s="94"/>
      <c r="CN31" s="94"/>
      <c r="CO31" s="94"/>
      <c r="CP31" s="94"/>
      <c r="CQ31" s="94"/>
    </row>
    <row r="32" customFormat="false" ht="22.5" hidden="false" customHeight="true" outlineLevel="0" collapsed="false">
      <c r="A32" s="95" t="s">
        <v>424</v>
      </c>
      <c r="B32" s="95" t="s">
        <v>419</v>
      </c>
      <c r="C32" s="95" t="s">
        <v>420</v>
      </c>
      <c r="D32" s="95" t="s">
        <v>288</v>
      </c>
      <c r="E32" s="95" t="n">
        <v>5</v>
      </c>
      <c r="F32" s="95" t="n">
        <v>140</v>
      </c>
      <c r="G32" s="95" t="n">
        <v>22</v>
      </c>
      <c r="H32" s="95" t="n">
        <v>12</v>
      </c>
      <c r="I32" s="95" t="n">
        <v>195</v>
      </c>
      <c r="J32" s="95" t="n">
        <v>12</v>
      </c>
      <c r="K32" s="95" t="n">
        <v>600</v>
      </c>
      <c r="L32" s="95" t="n">
        <v>25</v>
      </c>
      <c r="M32" s="96" t="s">
        <v>425</v>
      </c>
      <c r="N32" s="95" t="s">
        <v>426</v>
      </c>
      <c r="O32" s="95" t="n">
        <v>50</v>
      </c>
      <c r="P32" s="95" t="s">
        <v>232</v>
      </c>
      <c r="Q32" s="95" t="n">
        <v>13</v>
      </c>
      <c r="R32" s="95"/>
      <c r="S32" s="96" t="s">
        <v>416</v>
      </c>
      <c r="T32" s="95" t="s">
        <v>421</v>
      </c>
      <c r="U32" s="95"/>
      <c r="V32" s="95"/>
      <c r="W32" s="95"/>
      <c r="X32" s="95"/>
      <c r="Y32" s="95"/>
      <c r="Z32" s="95"/>
      <c r="AA32" s="95"/>
      <c r="AB32" s="95"/>
      <c r="AC32" s="95" t="s">
        <v>295</v>
      </c>
      <c r="AD32" s="95" t="s">
        <v>422</v>
      </c>
      <c r="AE32" s="95" t="s">
        <v>284</v>
      </c>
      <c r="AF32" s="95" t="n">
        <v>85</v>
      </c>
      <c r="AG32" s="95" t="s">
        <v>271</v>
      </c>
      <c r="AH32" s="95" t="n">
        <v>17</v>
      </c>
      <c r="AI32" s="95"/>
      <c r="AJ32" s="95"/>
      <c r="AK32" s="95"/>
      <c r="AL32" s="95"/>
      <c r="AM32" s="95"/>
      <c r="AN32" s="95"/>
      <c r="AO32" s="95"/>
      <c r="AP32" s="95"/>
      <c r="AQ32" s="95"/>
      <c r="AR32" s="95"/>
      <c r="AS32" s="95"/>
      <c r="AT32" s="95" t="s">
        <v>245</v>
      </c>
      <c r="AU32" s="95"/>
      <c r="AV32" s="95"/>
      <c r="AW32" s="95"/>
      <c r="AX32" s="95"/>
      <c r="AY32" s="95"/>
      <c r="AZ32" s="95"/>
      <c r="BA32" s="95" t="s">
        <v>241</v>
      </c>
      <c r="BB32" s="95"/>
      <c r="BC32" s="95"/>
      <c r="BD32" s="95"/>
      <c r="BE32" s="95"/>
      <c r="BF32" s="95"/>
      <c r="BG32" s="95"/>
      <c r="BH32" s="95" t="s">
        <v>241</v>
      </c>
      <c r="BI32" s="95"/>
      <c r="BJ32" s="95"/>
      <c r="BK32" s="95"/>
      <c r="BL32" s="95"/>
      <c r="BM32" s="95" t="s">
        <v>245</v>
      </c>
      <c r="BN32" s="95"/>
      <c r="BO32" s="95"/>
      <c r="BP32" s="95"/>
      <c r="BQ32" s="95"/>
      <c r="BR32" s="95"/>
      <c r="BS32" s="95"/>
      <c r="BT32" s="95"/>
      <c r="BU32" s="95"/>
      <c r="BV32" s="95"/>
      <c r="BW32" s="95"/>
      <c r="BX32" s="107"/>
      <c r="BY32" s="95"/>
      <c r="BZ32" s="95"/>
      <c r="CA32" s="95"/>
      <c r="CB32" s="95"/>
      <c r="CC32" s="95"/>
      <c r="CD32" s="95"/>
      <c r="CE32" s="95"/>
      <c r="CF32" s="95"/>
      <c r="CG32" s="95"/>
      <c r="CH32" s="95"/>
      <c r="CI32" s="95"/>
      <c r="CJ32" s="95"/>
      <c r="CK32" s="95"/>
      <c r="CL32" s="94"/>
      <c r="CM32" s="94"/>
      <c r="CN32" s="94"/>
      <c r="CO32" s="94"/>
      <c r="CP32" s="94"/>
      <c r="CQ32" s="94"/>
    </row>
    <row r="33" customFormat="false" ht="22.5" hidden="false" customHeight="true" outlineLevel="0" collapsed="false">
      <c r="A33" s="95" t="s">
        <v>427</v>
      </c>
      <c r="B33" s="95" t="s">
        <v>419</v>
      </c>
      <c r="C33" s="95" t="s">
        <v>420</v>
      </c>
      <c r="D33" s="95" t="s">
        <v>288</v>
      </c>
      <c r="E33" s="95" t="n">
        <v>8</v>
      </c>
      <c r="F33" s="95" t="n">
        <v>170</v>
      </c>
      <c r="G33" s="95" t="n">
        <v>22</v>
      </c>
      <c r="H33" s="95" t="n">
        <v>12</v>
      </c>
      <c r="I33" s="95" t="n">
        <v>200</v>
      </c>
      <c r="J33" s="95" t="n">
        <v>14</v>
      </c>
      <c r="K33" s="95" t="n">
        <v>800</v>
      </c>
      <c r="L33" s="95" t="n">
        <v>30</v>
      </c>
      <c r="M33" s="96" t="s">
        <v>428</v>
      </c>
      <c r="N33" s="95" t="s">
        <v>429</v>
      </c>
      <c r="O33" s="95" t="n">
        <v>95</v>
      </c>
      <c r="P33" s="95" t="s">
        <v>430</v>
      </c>
      <c r="Q33" s="95" t="n">
        <v>18</v>
      </c>
      <c r="R33" s="95"/>
      <c r="S33" s="96" t="s">
        <v>416</v>
      </c>
      <c r="T33" s="95" t="s">
        <v>421</v>
      </c>
      <c r="U33" s="95"/>
      <c r="V33" s="95"/>
      <c r="W33" s="95"/>
      <c r="X33" s="95"/>
      <c r="Y33" s="95"/>
      <c r="Z33" s="95"/>
      <c r="AA33" s="95"/>
      <c r="AB33" s="95"/>
      <c r="AC33" s="95" t="s">
        <v>295</v>
      </c>
      <c r="AD33" s="95" t="s">
        <v>422</v>
      </c>
      <c r="AE33" s="95" t="s">
        <v>275</v>
      </c>
      <c r="AF33" s="95" t="n">
        <v>85</v>
      </c>
      <c r="AG33" s="95" t="s">
        <v>271</v>
      </c>
      <c r="AH33" s="95" t="n">
        <v>13</v>
      </c>
      <c r="AI33" s="95"/>
      <c r="AJ33" s="95"/>
      <c r="AK33" s="95"/>
      <c r="AL33" s="95"/>
      <c r="AM33" s="95"/>
      <c r="AN33" s="95"/>
      <c r="AO33" s="95"/>
      <c r="AP33" s="95"/>
      <c r="AQ33" s="95"/>
      <c r="AR33" s="95"/>
      <c r="AS33" s="95"/>
      <c r="AT33" s="95" t="s">
        <v>245</v>
      </c>
      <c r="AU33" s="95"/>
      <c r="AV33" s="95"/>
      <c r="AW33" s="95"/>
      <c r="AX33" s="95"/>
      <c r="AY33" s="95"/>
      <c r="AZ33" s="95"/>
      <c r="BA33" s="95" t="s">
        <v>241</v>
      </c>
      <c r="BB33" s="95"/>
      <c r="BC33" s="95"/>
      <c r="BD33" s="95"/>
      <c r="BE33" s="95"/>
      <c r="BF33" s="95"/>
      <c r="BG33" s="95"/>
      <c r="BH33" s="95" t="s">
        <v>241</v>
      </c>
      <c r="BI33" s="95"/>
      <c r="BJ33" s="95"/>
      <c r="BK33" s="95"/>
      <c r="BL33" s="95"/>
      <c r="BM33" s="95" t="s">
        <v>245</v>
      </c>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4"/>
      <c r="CM33" s="94"/>
      <c r="CN33" s="94"/>
      <c r="CO33" s="94"/>
      <c r="CP33" s="94"/>
      <c r="CQ33" s="94"/>
    </row>
    <row r="34" customFormat="false" ht="22.5" hidden="false" customHeight="true" outlineLevel="0" collapsed="false">
      <c r="A34" s="95" t="s">
        <v>431</v>
      </c>
      <c r="B34" s="95" t="s">
        <v>419</v>
      </c>
      <c r="C34" s="95" t="s">
        <v>420</v>
      </c>
      <c r="D34" s="95" t="s">
        <v>288</v>
      </c>
      <c r="E34" s="95" t="n">
        <v>11</v>
      </c>
      <c r="F34" s="95" t="n">
        <v>180</v>
      </c>
      <c r="G34" s="95" t="n">
        <v>22</v>
      </c>
      <c r="H34" s="95" t="n">
        <v>16</v>
      </c>
      <c r="I34" s="95" t="n">
        <v>200</v>
      </c>
      <c r="J34" s="95" t="n">
        <v>15</v>
      </c>
      <c r="K34" s="95" t="n">
        <v>800</v>
      </c>
      <c r="L34" s="95" t="n">
        <v>25</v>
      </c>
      <c r="M34" s="96" t="s">
        <v>416</v>
      </c>
      <c r="N34" s="95" t="s">
        <v>421</v>
      </c>
      <c r="O34" s="95"/>
      <c r="P34" s="95"/>
      <c r="Q34" s="95"/>
      <c r="R34" s="95" t="s">
        <v>295</v>
      </c>
      <c r="S34" s="96" t="s">
        <v>422</v>
      </c>
      <c r="T34" s="95" t="s">
        <v>275</v>
      </c>
      <c r="U34" s="95" t="n">
        <v>120</v>
      </c>
      <c r="V34" s="95" t="s">
        <v>271</v>
      </c>
      <c r="W34" s="95" t="n">
        <v>14</v>
      </c>
      <c r="X34" s="95"/>
      <c r="Y34" s="95"/>
      <c r="Z34" s="95"/>
      <c r="AA34" s="95"/>
      <c r="AB34" s="95"/>
      <c r="AC34" s="95"/>
      <c r="AD34" s="95"/>
      <c r="AE34" s="95"/>
      <c r="AF34" s="95"/>
      <c r="AG34" s="95"/>
      <c r="AH34" s="95"/>
      <c r="AI34" s="95"/>
      <c r="AJ34" s="95"/>
      <c r="AK34" s="95"/>
      <c r="AL34" s="95"/>
      <c r="AM34" s="95"/>
      <c r="AN34" s="95"/>
      <c r="AO34" s="95"/>
      <c r="AP34" s="95"/>
      <c r="AQ34" s="95"/>
      <c r="AR34" s="95"/>
      <c r="AS34" s="95"/>
      <c r="AT34" s="95" t="s">
        <v>241</v>
      </c>
      <c r="AU34" s="95" t="s">
        <v>432</v>
      </c>
      <c r="AV34" s="95" t="s">
        <v>433</v>
      </c>
      <c r="AW34" s="95" t="n">
        <v>130</v>
      </c>
      <c r="AX34" s="95" t="s">
        <v>434</v>
      </c>
      <c r="AY34" s="95" t="n">
        <v>19</v>
      </c>
      <c r="AZ34" s="95" t="n">
        <v>18</v>
      </c>
      <c r="BA34" s="95" t="s">
        <v>241</v>
      </c>
      <c r="BB34" s="95"/>
      <c r="BC34" s="95"/>
      <c r="BD34" s="95"/>
      <c r="BE34" s="95"/>
      <c r="BF34" s="95"/>
      <c r="BG34" s="95"/>
      <c r="BH34" s="95" t="s">
        <v>241</v>
      </c>
      <c r="BI34" s="95"/>
      <c r="BJ34" s="95"/>
      <c r="BK34" s="95"/>
      <c r="BL34" s="95"/>
      <c r="BM34" s="95" t="s">
        <v>245</v>
      </c>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4"/>
      <c r="CM34" s="94"/>
      <c r="CN34" s="94"/>
      <c r="CO34" s="94"/>
      <c r="CP34" s="94"/>
      <c r="CQ34" s="94"/>
    </row>
    <row r="35" customFormat="false" ht="22.5" hidden="false" customHeight="true" outlineLevel="0" collapsed="false">
      <c r="A35" s="95" t="s">
        <v>435</v>
      </c>
      <c r="B35" s="95" t="s">
        <v>419</v>
      </c>
      <c r="C35" s="95" t="s">
        <v>420</v>
      </c>
      <c r="D35" s="95" t="s">
        <v>288</v>
      </c>
      <c r="E35" s="95" t="n">
        <v>16</v>
      </c>
      <c r="F35" s="95" t="n">
        <v>200</v>
      </c>
      <c r="G35" s="95" t="n">
        <v>23</v>
      </c>
      <c r="H35" s="95" t="n">
        <v>20</v>
      </c>
      <c r="I35" s="95" t="n">
        <v>190</v>
      </c>
      <c r="J35" s="95" t="n">
        <v>13</v>
      </c>
      <c r="K35" s="95" t="n">
        <v>1200</v>
      </c>
      <c r="L35" s="95" t="n">
        <v>30</v>
      </c>
      <c r="M35" s="96" t="s">
        <v>242</v>
      </c>
      <c r="N35" s="95" t="s">
        <v>393</v>
      </c>
      <c r="O35" s="95" t="n">
        <v>220</v>
      </c>
      <c r="P35" s="95" t="s">
        <v>235</v>
      </c>
      <c r="Q35" s="95" t="n">
        <v>18</v>
      </c>
      <c r="R35" s="95"/>
      <c r="S35" s="96" t="s">
        <v>436</v>
      </c>
      <c r="T35" s="95" t="s">
        <v>437</v>
      </c>
      <c r="U35" s="95" t="n">
        <v>80</v>
      </c>
      <c r="V35" s="95" t="s">
        <v>235</v>
      </c>
      <c r="W35" s="95" t="n">
        <v>17</v>
      </c>
      <c r="X35" s="95"/>
      <c r="Y35" s="95"/>
      <c r="Z35" s="95"/>
      <c r="AA35" s="95"/>
      <c r="AB35" s="95"/>
      <c r="AC35" s="95"/>
      <c r="AD35" s="95" t="s">
        <v>416</v>
      </c>
      <c r="AE35" s="95" t="s">
        <v>421</v>
      </c>
      <c r="AG35" s="95"/>
      <c r="AH35" s="95"/>
      <c r="AI35" s="95"/>
      <c r="AJ35" s="95"/>
      <c r="AK35" s="95"/>
      <c r="AL35" s="95"/>
      <c r="AM35" s="95"/>
      <c r="AN35" s="95" t="s">
        <v>295</v>
      </c>
      <c r="AO35" s="95" t="s">
        <v>438</v>
      </c>
      <c r="AP35" s="95" t="s">
        <v>284</v>
      </c>
      <c r="AQ35" s="95" t="n">
        <v>180</v>
      </c>
      <c r="AR35" s="95" t="s">
        <v>271</v>
      </c>
      <c r="AS35" s="95" t="n">
        <v>13</v>
      </c>
      <c r="AT35" s="95" t="s">
        <v>245</v>
      </c>
      <c r="AU35" s="95"/>
      <c r="AV35" s="95"/>
      <c r="AW35" s="95"/>
      <c r="AX35" s="95"/>
      <c r="AY35" s="95"/>
      <c r="AZ35" s="95"/>
      <c r="BA35" s="95" t="s">
        <v>241</v>
      </c>
      <c r="BB35" s="95"/>
      <c r="BC35" s="95"/>
      <c r="BD35" s="95"/>
      <c r="BE35" s="95"/>
      <c r="BF35" s="95"/>
      <c r="BG35" s="95"/>
      <c r="BH35" s="95" t="s">
        <v>241</v>
      </c>
      <c r="BI35" s="95"/>
      <c r="BJ35" s="95"/>
      <c r="BK35" s="95"/>
      <c r="BL35" s="95"/>
      <c r="BM35" s="95" t="s">
        <v>245</v>
      </c>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4"/>
      <c r="CM35" s="94"/>
      <c r="CN35" s="94"/>
      <c r="CO35" s="94"/>
      <c r="CP35" s="94"/>
      <c r="CQ35" s="94"/>
    </row>
    <row r="36" customFormat="false" ht="22.5" hidden="false" customHeight="true" outlineLevel="0" collapsed="false">
      <c r="A36" s="95" t="s">
        <v>439</v>
      </c>
      <c r="B36" s="95" t="s">
        <v>419</v>
      </c>
      <c r="C36" s="95" t="s">
        <v>420</v>
      </c>
      <c r="D36" s="95" t="s">
        <v>288</v>
      </c>
      <c r="E36" s="95" t="n">
        <v>8</v>
      </c>
      <c r="F36" s="95" t="n">
        <v>130</v>
      </c>
      <c r="G36" s="95" t="n">
        <v>22</v>
      </c>
      <c r="H36" s="95" t="n">
        <v>10</v>
      </c>
      <c r="I36" s="95" t="n">
        <v>200</v>
      </c>
      <c r="J36" s="95" t="n">
        <v>14</v>
      </c>
      <c r="K36" s="95" t="n">
        <v>800</v>
      </c>
      <c r="L36" s="95" t="n">
        <v>30</v>
      </c>
      <c r="M36" s="96" t="s">
        <v>440</v>
      </c>
      <c r="N36" s="95" t="s">
        <v>441</v>
      </c>
      <c r="O36" s="95" t="n">
        <v>50</v>
      </c>
      <c r="P36" s="95" t="s">
        <v>442</v>
      </c>
      <c r="Q36" s="95" t="n">
        <v>18</v>
      </c>
      <c r="R36" s="95"/>
      <c r="S36" s="96" t="s">
        <v>422</v>
      </c>
      <c r="T36" s="95" t="s">
        <v>284</v>
      </c>
      <c r="U36" s="95" t="n">
        <v>85</v>
      </c>
      <c r="V36" s="95" t="s">
        <v>271</v>
      </c>
      <c r="W36" s="95" t="n">
        <v>13</v>
      </c>
      <c r="X36" s="95"/>
      <c r="Y36" s="95"/>
      <c r="Z36" s="95"/>
      <c r="AA36" s="95"/>
      <c r="AB36" s="95"/>
      <c r="AC36" s="95"/>
      <c r="AD36" s="95"/>
      <c r="AE36" s="95"/>
      <c r="AF36" s="95"/>
      <c r="AG36" s="95"/>
      <c r="AH36" s="95"/>
      <c r="AI36" s="95"/>
      <c r="AJ36" s="95"/>
      <c r="AK36" s="95"/>
      <c r="AL36" s="95"/>
      <c r="AM36" s="95"/>
      <c r="AN36" s="95"/>
      <c r="AO36" s="95"/>
      <c r="AP36" s="95"/>
      <c r="AQ36" s="95"/>
      <c r="AR36" s="95"/>
      <c r="AS36" s="95"/>
      <c r="AT36" s="95" t="s">
        <v>245</v>
      </c>
      <c r="AU36" s="95"/>
      <c r="AV36" s="95"/>
      <c r="AW36" s="95"/>
      <c r="AX36" s="95"/>
      <c r="AY36" s="95"/>
      <c r="AZ36" s="95"/>
      <c r="BA36" s="95" t="s">
        <v>241</v>
      </c>
      <c r="BB36" s="95"/>
      <c r="BC36" s="95"/>
      <c r="BD36" s="95"/>
      <c r="BE36" s="95"/>
      <c r="BF36" s="95"/>
      <c r="BG36" s="95"/>
      <c r="BH36" s="95" t="s">
        <v>241</v>
      </c>
      <c r="BI36" s="95"/>
      <c r="BJ36" s="95"/>
      <c r="BK36" s="95"/>
      <c r="BL36" s="95"/>
      <c r="BM36" s="95" t="s">
        <v>245</v>
      </c>
      <c r="BN36" s="95"/>
      <c r="BO36" s="95"/>
      <c r="BP36" s="95"/>
      <c r="BQ36" s="95"/>
      <c r="BR36" s="95"/>
      <c r="BS36" s="95"/>
      <c r="BT36" s="95"/>
      <c r="BU36" s="95"/>
      <c r="BV36" s="95"/>
      <c r="BW36" s="95"/>
      <c r="BX36" s="95"/>
      <c r="BY36" s="95"/>
      <c r="BZ36" s="95"/>
      <c r="CA36" s="95"/>
      <c r="CB36" s="95"/>
      <c r="CC36" s="95"/>
      <c r="CD36" s="95"/>
      <c r="CE36" s="95"/>
      <c r="CF36" s="95"/>
      <c r="CG36" s="95"/>
      <c r="CH36" s="95"/>
      <c r="CI36" s="95"/>
      <c r="CJ36" s="95"/>
      <c r="CK36" s="95"/>
      <c r="CL36" s="94"/>
      <c r="CM36" s="94"/>
      <c r="CN36" s="94"/>
      <c r="CO36" s="94"/>
      <c r="CP36" s="94"/>
      <c r="CQ36" s="94"/>
    </row>
    <row r="37" customFormat="false" ht="22.5" hidden="false" customHeight="true" outlineLevel="0" collapsed="false">
      <c r="A37" s="95" t="s">
        <v>443</v>
      </c>
      <c r="B37" s="95"/>
      <c r="C37" s="95" t="s">
        <v>444</v>
      </c>
      <c r="D37" s="95" t="s">
        <v>288</v>
      </c>
      <c r="E37" s="95" t="n">
        <v>12</v>
      </c>
      <c r="F37" s="95" t="n">
        <v>220</v>
      </c>
      <c r="G37" s="95" t="n">
        <v>22</v>
      </c>
      <c r="H37" s="95" t="n">
        <v>20</v>
      </c>
      <c r="I37" s="95" t="n">
        <v>290</v>
      </c>
      <c r="J37" s="95" t="n">
        <v>18</v>
      </c>
      <c r="K37" s="95" t="n">
        <v>1000</v>
      </c>
      <c r="L37" s="95" t="n">
        <v>35</v>
      </c>
      <c r="M37" s="96" t="s">
        <v>445</v>
      </c>
      <c r="N37" s="95" t="s">
        <v>275</v>
      </c>
      <c r="O37" s="95" t="n">
        <v>180</v>
      </c>
      <c r="P37" s="95" t="s">
        <v>271</v>
      </c>
      <c r="Q37" s="95" t="n">
        <v>14</v>
      </c>
      <c r="S37" s="95" t="s">
        <v>416</v>
      </c>
      <c r="T37" s="95" t="s">
        <v>421</v>
      </c>
      <c r="X37" s="95"/>
      <c r="Y37" s="95"/>
      <c r="Z37" s="95"/>
      <c r="AA37" s="95"/>
      <c r="AB37" s="95"/>
      <c r="AC37" s="95" t="s">
        <v>295</v>
      </c>
      <c r="AD37" s="95" t="s">
        <v>361</v>
      </c>
      <c r="AE37" s="95" t="s">
        <v>265</v>
      </c>
      <c r="AF37" s="95" t="n">
        <v>220</v>
      </c>
      <c r="AG37" s="95" t="s">
        <v>337</v>
      </c>
      <c r="AH37" s="95" t="n">
        <v>15</v>
      </c>
      <c r="AI37" s="95"/>
      <c r="AJ37" s="95"/>
      <c r="AK37" s="95"/>
      <c r="AL37" s="95"/>
      <c r="AM37" s="95"/>
      <c r="AT37" s="95" t="s">
        <v>241</v>
      </c>
      <c r="AU37" s="95" t="s">
        <v>446</v>
      </c>
      <c r="AV37" s="95"/>
      <c r="AW37" s="95" t="s">
        <v>447</v>
      </c>
      <c r="AX37" s="95" t="s">
        <v>257</v>
      </c>
      <c r="AY37" s="95" t="n">
        <v>17</v>
      </c>
      <c r="AZ37" s="95"/>
      <c r="BA37" s="95" t="s">
        <v>448</v>
      </c>
      <c r="BB37" s="95"/>
      <c r="BC37" s="95"/>
      <c r="BD37" s="95"/>
      <c r="BE37" s="95"/>
      <c r="BF37" s="95"/>
      <c r="BG37" s="95"/>
      <c r="BH37" s="95" t="s">
        <v>241</v>
      </c>
      <c r="BI37" s="95"/>
      <c r="BJ37" s="95"/>
      <c r="BK37" s="95"/>
      <c r="BL37" s="95"/>
      <c r="BM37" s="95" t="s">
        <v>245</v>
      </c>
      <c r="BN37" s="96" t="s">
        <v>293</v>
      </c>
      <c r="BO37" s="95"/>
      <c r="BP37" s="95"/>
      <c r="BQ37" s="95" t="s">
        <v>449</v>
      </c>
      <c r="BR37" s="95" t="n">
        <v>5</v>
      </c>
      <c r="BS37" s="95"/>
      <c r="BT37" s="95" t="s">
        <v>295</v>
      </c>
      <c r="BU37" s="95"/>
      <c r="BV37" s="95"/>
      <c r="BW37" s="95"/>
      <c r="BX37" s="95"/>
      <c r="BY37" s="95"/>
      <c r="BZ37" s="95"/>
      <c r="CA37" s="95"/>
      <c r="CB37" s="95"/>
      <c r="CC37" s="95"/>
      <c r="CD37" s="95"/>
      <c r="CE37" s="95"/>
      <c r="CF37" s="95"/>
      <c r="CG37" s="95"/>
      <c r="CH37" s="95"/>
      <c r="CI37" s="95"/>
      <c r="CJ37" s="95"/>
      <c r="CK37" s="95"/>
      <c r="CL37" s="94"/>
      <c r="CM37" s="94"/>
      <c r="CN37" s="94"/>
      <c r="CO37" s="94"/>
      <c r="CP37" s="94"/>
      <c r="CQ37" s="94"/>
    </row>
    <row r="38" customFormat="false" ht="22.5" hidden="false" customHeight="true" outlineLevel="0" collapsed="false">
      <c r="A38" s="95" t="s">
        <v>450</v>
      </c>
      <c r="B38" s="95"/>
      <c r="C38" s="95" t="s">
        <v>420</v>
      </c>
      <c r="D38" s="95" t="s">
        <v>229</v>
      </c>
      <c r="E38" s="95" t="n">
        <v>13</v>
      </c>
      <c r="F38" s="95" t="n">
        <v>250</v>
      </c>
      <c r="G38" s="95" t="n">
        <v>22</v>
      </c>
      <c r="H38" s="95" t="n">
        <v>28</v>
      </c>
      <c r="I38" s="95" t="n">
        <v>290</v>
      </c>
      <c r="J38" s="95" t="n">
        <v>18</v>
      </c>
      <c r="K38" s="95" t="n">
        <v>500</v>
      </c>
      <c r="L38" s="95" t="n">
        <v>200</v>
      </c>
      <c r="M38" s="96" t="s">
        <v>451</v>
      </c>
      <c r="N38" s="95" t="s">
        <v>265</v>
      </c>
      <c r="O38" s="95" t="n">
        <v>190</v>
      </c>
      <c r="P38" s="95" t="s">
        <v>240</v>
      </c>
      <c r="Q38" s="95" t="n">
        <v>15</v>
      </c>
      <c r="R38" s="95"/>
      <c r="S38" s="96" t="s">
        <v>452</v>
      </c>
      <c r="T38" s="95" t="s">
        <v>453</v>
      </c>
      <c r="V38" s="95"/>
      <c r="W38" s="95"/>
      <c r="X38" s="95"/>
      <c r="Y38" s="95"/>
      <c r="Z38" s="95" t="n">
        <v>20</v>
      </c>
      <c r="AA38" s="95"/>
      <c r="AB38" s="95"/>
      <c r="AC38" s="95" t="s">
        <v>295</v>
      </c>
      <c r="AD38" s="95" t="s">
        <v>454</v>
      </c>
      <c r="AE38" s="95" t="s">
        <v>455</v>
      </c>
      <c r="AF38" s="95" t="n">
        <v>180</v>
      </c>
      <c r="AG38" s="95" t="s">
        <v>271</v>
      </c>
      <c r="AH38" s="95" t="n">
        <v>14</v>
      </c>
      <c r="AI38" s="95"/>
      <c r="AJ38" s="95"/>
      <c r="AK38" s="95"/>
      <c r="AL38" s="95"/>
      <c r="AM38" s="95"/>
      <c r="AN38" s="95"/>
      <c r="AO38" s="95"/>
      <c r="AP38" s="95"/>
      <c r="AQ38" s="95"/>
      <c r="AR38" s="95"/>
      <c r="AS38" s="95"/>
      <c r="AT38" s="95" t="s">
        <v>241</v>
      </c>
      <c r="AU38" s="95"/>
      <c r="AV38" s="95"/>
      <c r="AW38" s="95"/>
      <c r="AX38" s="95"/>
      <c r="AY38" s="95"/>
      <c r="AZ38" s="95"/>
      <c r="BA38" s="95" t="s">
        <v>448</v>
      </c>
      <c r="BB38" s="95"/>
      <c r="BC38" s="95"/>
      <c r="BD38" s="95"/>
      <c r="BE38" s="95"/>
      <c r="BF38" s="95"/>
      <c r="BG38" s="95"/>
      <c r="BH38" s="95" t="s">
        <v>241</v>
      </c>
      <c r="BI38" s="95"/>
      <c r="BJ38" s="95"/>
      <c r="BK38" s="95"/>
      <c r="BL38" s="95"/>
      <c r="BM38" s="95" t="s">
        <v>245</v>
      </c>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4"/>
      <c r="CM38" s="94"/>
      <c r="CN38" s="94"/>
      <c r="CO38" s="94"/>
      <c r="CP38" s="94"/>
      <c r="CQ38" s="94"/>
    </row>
    <row r="39" customFormat="false" ht="22.5" hidden="false" customHeight="true" outlineLevel="0" collapsed="false">
      <c r="A39" s="95" t="s">
        <v>456</v>
      </c>
      <c r="B39" s="95" t="s">
        <v>450</v>
      </c>
      <c r="C39" s="95" t="s">
        <v>420</v>
      </c>
      <c r="D39" s="95" t="s">
        <v>229</v>
      </c>
      <c r="E39" s="95" t="n">
        <v>13</v>
      </c>
      <c r="F39" s="95" t="n">
        <v>280</v>
      </c>
      <c r="G39" s="95" t="n">
        <v>22</v>
      </c>
      <c r="H39" s="95" t="n">
        <v>28</v>
      </c>
      <c r="I39" s="95" t="n">
        <v>290</v>
      </c>
      <c r="J39" s="95" t="n">
        <v>7</v>
      </c>
      <c r="K39" s="95" t="n">
        <v>500</v>
      </c>
      <c r="L39" s="95" t="n">
        <v>40</v>
      </c>
      <c r="M39" s="96" t="s">
        <v>451</v>
      </c>
      <c r="N39" s="95" t="s">
        <v>265</v>
      </c>
      <c r="O39" s="95" t="n">
        <v>190</v>
      </c>
      <c r="P39" s="95" t="s">
        <v>240</v>
      </c>
      <c r="Q39" s="95" t="n">
        <v>15</v>
      </c>
      <c r="R39" s="95"/>
      <c r="S39" s="96" t="s">
        <v>457</v>
      </c>
      <c r="T39" s="95" t="s">
        <v>458</v>
      </c>
      <c r="U39" s="95" t="n">
        <v>300</v>
      </c>
      <c r="V39" s="95" t="s">
        <v>357</v>
      </c>
      <c r="W39" s="95" t="n">
        <v>19</v>
      </c>
      <c r="X39" s="95"/>
      <c r="Y39" s="95"/>
      <c r="Z39" s="95"/>
      <c r="AA39" s="95"/>
      <c r="AB39" s="95"/>
      <c r="AC39" s="95"/>
      <c r="AD39" s="95" t="s">
        <v>452</v>
      </c>
      <c r="AE39" s="95" t="s">
        <v>459</v>
      </c>
      <c r="AF39" s="95"/>
      <c r="AG39" s="95"/>
      <c r="AH39" s="95"/>
      <c r="AI39" s="95"/>
      <c r="AJ39" s="95"/>
      <c r="AK39" s="95" t="n">
        <v>20</v>
      </c>
      <c r="AL39" s="95"/>
      <c r="AM39" s="95"/>
      <c r="AN39" s="95" t="s">
        <v>295</v>
      </c>
      <c r="AO39" s="95" t="s">
        <v>454</v>
      </c>
      <c r="AP39" s="95" t="s">
        <v>284</v>
      </c>
      <c r="AQ39" s="95" t="n">
        <v>180</v>
      </c>
      <c r="AR39" s="95" t="s">
        <v>271</v>
      </c>
      <c r="AS39" s="95" t="n">
        <v>14</v>
      </c>
      <c r="AT39" s="95" t="s">
        <v>245</v>
      </c>
      <c r="AU39" s="95"/>
      <c r="AV39" s="95"/>
      <c r="AW39" s="95"/>
      <c r="AX39" s="95"/>
      <c r="AY39" s="95"/>
      <c r="AZ39" s="95"/>
      <c r="BA39" s="95" t="s">
        <v>448</v>
      </c>
      <c r="BB39" s="95" t="s">
        <v>460</v>
      </c>
      <c r="BC39" s="95" t="n">
        <v>120</v>
      </c>
      <c r="BD39" s="95" t="s">
        <v>461</v>
      </c>
      <c r="BE39" s="95" t="n">
        <v>19</v>
      </c>
      <c r="BF39" s="95" t="s">
        <v>232</v>
      </c>
      <c r="BG39" s="95" t="n">
        <v>18</v>
      </c>
      <c r="BH39" s="95" t="s">
        <v>241</v>
      </c>
      <c r="BI39" s="95"/>
      <c r="BJ39" s="95"/>
      <c r="BK39" s="95"/>
      <c r="BL39" s="95"/>
      <c r="BM39" s="95" t="s">
        <v>245</v>
      </c>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4"/>
      <c r="CM39" s="94"/>
      <c r="CN39" s="94"/>
      <c r="CO39" s="94"/>
      <c r="CP39" s="94"/>
      <c r="CQ39" s="94"/>
    </row>
    <row r="40" customFormat="false" ht="22.5" hidden="false" customHeight="true" outlineLevel="0" collapsed="false">
      <c r="A40" s="95" t="s">
        <v>462</v>
      </c>
      <c r="B40" s="95"/>
      <c r="C40" s="95" t="s">
        <v>463</v>
      </c>
      <c r="D40" s="95" t="s">
        <v>229</v>
      </c>
      <c r="E40" s="95" t="n">
        <v>10</v>
      </c>
      <c r="F40" s="95" t="n">
        <v>240</v>
      </c>
      <c r="G40" s="95" t="n">
        <v>23</v>
      </c>
      <c r="H40" s="95" t="n">
        <v>25</v>
      </c>
      <c r="I40" s="95" t="n">
        <v>150</v>
      </c>
      <c r="J40" s="95" t="n">
        <v>6</v>
      </c>
      <c r="K40" s="95" t="n">
        <v>600</v>
      </c>
      <c r="L40" s="95" t="n">
        <v>50</v>
      </c>
      <c r="M40" s="96" t="s">
        <v>464</v>
      </c>
      <c r="N40" s="95" t="s">
        <v>465</v>
      </c>
      <c r="O40" s="95" t="n">
        <v>70</v>
      </c>
      <c r="P40" s="95" t="s">
        <v>360</v>
      </c>
      <c r="Q40" s="95" t="n">
        <v>13</v>
      </c>
      <c r="R40" s="95"/>
      <c r="S40" s="96" t="s">
        <v>466</v>
      </c>
      <c r="T40" s="95" t="s">
        <v>467</v>
      </c>
      <c r="U40" s="95" t="n">
        <v>60</v>
      </c>
      <c r="V40" s="95" t="s">
        <v>232</v>
      </c>
      <c r="W40" s="95" t="n">
        <v>13</v>
      </c>
      <c r="X40" s="95"/>
      <c r="Y40" s="95"/>
      <c r="Z40" s="95"/>
      <c r="AA40" s="95"/>
      <c r="AB40" s="95"/>
      <c r="AC40" s="95"/>
      <c r="AD40" s="95" t="s">
        <v>468</v>
      </c>
      <c r="AE40" s="95" t="s">
        <v>469</v>
      </c>
      <c r="AF40" s="95" t="n">
        <v>150</v>
      </c>
      <c r="AG40" s="95" t="s">
        <v>470</v>
      </c>
      <c r="AH40" s="95" t="n">
        <v>15</v>
      </c>
      <c r="AI40" s="95"/>
      <c r="AJ40" s="95"/>
      <c r="AK40" s="95"/>
      <c r="AL40" s="95"/>
      <c r="AM40" s="95"/>
      <c r="AN40" s="95"/>
      <c r="AO40" s="95"/>
      <c r="AP40" s="95"/>
      <c r="AQ40" s="95"/>
      <c r="AR40" s="95"/>
      <c r="AS40" s="95"/>
      <c r="AT40" s="95" t="s">
        <v>245</v>
      </c>
      <c r="AU40" s="95"/>
      <c r="AV40" s="95"/>
      <c r="AW40" s="95"/>
      <c r="AX40" s="95"/>
      <c r="AY40" s="95"/>
      <c r="AZ40" s="95"/>
      <c r="BA40" s="95" t="s">
        <v>448</v>
      </c>
      <c r="BB40" s="95"/>
      <c r="BC40" s="95"/>
      <c r="BD40" s="95"/>
      <c r="BE40" s="95"/>
      <c r="BF40" s="95"/>
      <c r="BG40" s="95"/>
      <c r="BH40" s="95" t="s">
        <v>241</v>
      </c>
      <c r="BI40" s="95"/>
      <c r="BJ40" s="95"/>
      <c r="BK40" s="95"/>
      <c r="BL40" s="95"/>
      <c r="BM40" s="95" t="s">
        <v>245</v>
      </c>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4"/>
      <c r="CM40" s="94"/>
      <c r="CN40" s="94"/>
      <c r="CO40" s="94"/>
      <c r="CP40" s="94"/>
      <c r="CQ40" s="94"/>
    </row>
    <row r="41" customFormat="false" ht="143.25" hidden="false" customHeight="true" outlineLevel="0" collapsed="false">
      <c r="A41" s="95" t="s">
        <v>471</v>
      </c>
      <c r="B41" s="95" t="s">
        <v>462</v>
      </c>
      <c r="C41" s="95" t="s">
        <v>463</v>
      </c>
      <c r="D41" s="95" t="s">
        <v>229</v>
      </c>
      <c r="E41" s="95" t="n">
        <v>15</v>
      </c>
      <c r="F41" s="95" t="n">
        <v>330</v>
      </c>
      <c r="G41" s="95" t="n">
        <v>25</v>
      </c>
      <c r="H41" s="95" t="n">
        <v>60</v>
      </c>
      <c r="I41" s="95" t="n">
        <v>170</v>
      </c>
      <c r="J41" s="95" t="n">
        <v>12</v>
      </c>
      <c r="K41" s="95" t="n">
        <v>1000</v>
      </c>
      <c r="L41" s="95" t="n">
        <v>50</v>
      </c>
      <c r="M41" s="96" t="s">
        <v>472</v>
      </c>
      <c r="N41" s="95" t="s">
        <v>473</v>
      </c>
      <c r="O41" s="95" t="n">
        <v>120</v>
      </c>
      <c r="P41" s="95" t="s">
        <v>235</v>
      </c>
      <c r="Q41" s="95" t="n">
        <v>17</v>
      </c>
      <c r="R41" s="95"/>
      <c r="S41" s="96" t="s">
        <v>474</v>
      </c>
      <c r="T41" s="95" t="s">
        <v>475</v>
      </c>
      <c r="U41" s="95" t="n">
        <v>60</v>
      </c>
      <c r="V41" s="95" t="s">
        <v>232</v>
      </c>
      <c r="W41" s="95" t="n">
        <v>13</v>
      </c>
      <c r="X41" s="95"/>
      <c r="Y41" s="95"/>
      <c r="Z41" s="95"/>
      <c r="AA41" s="95"/>
      <c r="AB41" s="95"/>
      <c r="AC41" s="95"/>
      <c r="AD41" s="95" t="s">
        <v>320</v>
      </c>
      <c r="AE41" s="95" t="s">
        <v>476</v>
      </c>
      <c r="AF41" s="95" t="n">
        <v>130</v>
      </c>
      <c r="AG41" s="95" t="s">
        <v>235</v>
      </c>
      <c r="AH41" s="95" t="n">
        <v>18</v>
      </c>
      <c r="AI41" s="95"/>
      <c r="AJ41" s="95"/>
      <c r="AK41" s="95"/>
      <c r="AL41" s="95"/>
      <c r="AM41" s="95"/>
      <c r="AN41" s="95"/>
      <c r="AO41" s="95" t="s">
        <v>468</v>
      </c>
      <c r="AP41" s="95" t="s">
        <v>477</v>
      </c>
      <c r="AQ41" s="95" t="n">
        <v>230</v>
      </c>
      <c r="AR41" s="95" t="s">
        <v>470</v>
      </c>
      <c r="AS41" s="95" t="n">
        <v>15</v>
      </c>
      <c r="AT41" s="95" t="s">
        <v>245</v>
      </c>
      <c r="AU41" s="95"/>
      <c r="AV41" s="95"/>
      <c r="AW41" s="95"/>
      <c r="AX41" s="95"/>
      <c r="AY41" s="95"/>
      <c r="AZ41" s="95"/>
      <c r="BA41" s="95" t="s">
        <v>448</v>
      </c>
      <c r="BB41" s="95"/>
      <c r="BC41" s="95"/>
      <c r="BD41" s="95"/>
      <c r="BE41" s="95"/>
      <c r="BF41" s="95"/>
      <c r="BG41" s="95"/>
      <c r="BH41" s="95" t="s">
        <v>241</v>
      </c>
      <c r="BI41" s="95"/>
      <c r="BJ41" s="95"/>
      <c r="BK41" s="95"/>
      <c r="BL41" s="95"/>
      <c r="BM41" s="95" t="s">
        <v>245</v>
      </c>
      <c r="BN41" s="95"/>
      <c r="BO41" s="95"/>
      <c r="BP41" s="95"/>
      <c r="BQ41" s="95"/>
      <c r="BR41" s="95"/>
      <c r="BS41" s="95"/>
      <c r="BT41" s="95"/>
      <c r="BU41" s="95"/>
      <c r="BV41" s="95"/>
      <c r="BW41" s="107"/>
      <c r="BX41" s="107"/>
      <c r="BY41" s="107"/>
      <c r="BZ41" s="107"/>
      <c r="CA41" s="107"/>
      <c r="CB41" s="107"/>
      <c r="CL41" s="94"/>
      <c r="CM41" s="94"/>
      <c r="CN41" s="94"/>
      <c r="CO41" s="94"/>
      <c r="CP41" s="94"/>
      <c r="CQ41" s="94"/>
    </row>
    <row r="42" customFormat="false" ht="22.5" hidden="false" customHeight="true" outlineLevel="0" collapsed="false">
      <c r="A42" s="95" t="s">
        <v>478</v>
      </c>
      <c r="B42" s="95" t="s">
        <v>462</v>
      </c>
      <c r="C42" s="95" t="s">
        <v>463</v>
      </c>
      <c r="D42" s="95" t="s">
        <v>479</v>
      </c>
      <c r="E42" s="95" t="n">
        <v>12</v>
      </c>
      <c r="F42" s="95" t="n">
        <v>260</v>
      </c>
      <c r="G42" s="95" t="n">
        <v>23</v>
      </c>
      <c r="H42" s="95" t="n">
        <v>30</v>
      </c>
      <c r="I42" s="95" t="n">
        <v>180</v>
      </c>
      <c r="J42" s="95" t="n">
        <v>14</v>
      </c>
      <c r="K42" s="95" t="n">
        <v>600</v>
      </c>
      <c r="L42" s="95" t="n">
        <v>45</v>
      </c>
      <c r="M42" s="96" t="s">
        <v>480</v>
      </c>
      <c r="N42" s="95" t="s">
        <v>481</v>
      </c>
      <c r="O42" s="95" t="n">
        <v>100</v>
      </c>
      <c r="P42" s="95" t="s">
        <v>232</v>
      </c>
      <c r="Q42" s="95" t="n">
        <v>18</v>
      </c>
      <c r="R42" s="95"/>
      <c r="S42" s="96" t="s">
        <v>466</v>
      </c>
      <c r="T42" s="95" t="s">
        <v>482</v>
      </c>
      <c r="U42" s="95" t="n">
        <v>60</v>
      </c>
      <c r="V42" s="95" t="s">
        <v>232</v>
      </c>
      <c r="W42" s="95" t="n">
        <v>13</v>
      </c>
      <c r="X42" s="95"/>
      <c r="Y42" s="95"/>
      <c r="Z42" s="95"/>
      <c r="AA42" s="95"/>
      <c r="AB42" s="95"/>
      <c r="AC42" s="95"/>
      <c r="AD42" s="95" t="s">
        <v>483</v>
      </c>
      <c r="AE42" s="95" t="s">
        <v>484</v>
      </c>
      <c r="AF42" s="95"/>
      <c r="AG42" s="95"/>
      <c r="AH42" s="95"/>
      <c r="AI42" s="95"/>
      <c r="AJ42" s="95"/>
      <c r="AK42" s="95"/>
      <c r="AL42" s="95" t="n">
        <v>10</v>
      </c>
      <c r="AM42" s="95"/>
      <c r="AN42" s="95" t="s">
        <v>295</v>
      </c>
      <c r="AO42" s="95" t="s">
        <v>468</v>
      </c>
      <c r="AP42" s="95" t="s">
        <v>477</v>
      </c>
      <c r="AQ42" s="95" t="n">
        <v>200</v>
      </c>
      <c r="AR42" s="95" t="s">
        <v>470</v>
      </c>
      <c r="AS42" s="95" t="n">
        <v>15</v>
      </c>
      <c r="AT42" s="95" t="s">
        <v>245</v>
      </c>
      <c r="AU42" s="95"/>
      <c r="AV42" s="95"/>
      <c r="AW42" s="95"/>
      <c r="AX42" s="95"/>
      <c r="AY42" s="95"/>
      <c r="AZ42" s="95"/>
      <c r="BA42" s="95" t="s">
        <v>448</v>
      </c>
      <c r="BB42" s="95"/>
      <c r="BC42" s="95"/>
      <c r="BD42" s="95"/>
      <c r="BE42" s="95"/>
      <c r="BF42" s="95"/>
      <c r="BG42" s="95"/>
      <c r="BH42" s="95" t="s">
        <v>241</v>
      </c>
      <c r="BI42" s="95"/>
      <c r="BJ42" s="95"/>
      <c r="BK42" s="95"/>
      <c r="BL42" s="95"/>
      <c r="BM42" s="95" t="s">
        <v>245</v>
      </c>
      <c r="BN42" s="95"/>
      <c r="BO42" s="95"/>
      <c r="BP42" s="95"/>
      <c r="BQ42" s="95"/>
      <c r="BR42" s="95"/>
      <c r="BS42" s="95"/>
      <c r="BT42" s="95"/>
      <c r="BU42" s="95"/>
      <c r="BV42" s="95"/>
      <c r="BW42" s="95"/>
      <c r="BX42" s="95"/>
      <c r="BY42" s="95"/>
      <c r="BZ42" s="95"/>
      <c r="CA42" s="95"/>
      <c r="CB42" s="95"/>
      <c r="CC42" s="95"/>
      <c r="CD42" s="95"/>
      <c r="CE42" s="95"/>
      <c r="CF42" s="95"/>
      <c r="CG42" s="95"/>
      <c r="CH42" s="95"/>
      <c r="CI42" s="95"/>
      <c r="CJ42" s="95"/>
      <c r="CK42" s="95"/>
      <c r="CL42" s="94"/>
      <c r="CM42" s="94"/>
      <c r="CN42" s="94"/>
      <c r="CO42" s="94"/>
      <c r="CP42" s="94"/>
      <c r="CQ42" s="94"/>
    </row>
    <row r="43" customFormat="false" ht="22.5" hidden="false" customHeight="true" outlineLevel="0" collapsed="false">
      <c r="A43" s="95" t="s">
        <v>485</v>
      </c>
      <c r="B43" s="95" t="s">
        <v>462</v>
      </c>
      <c r="C43" s="95" t="s">
        <v>463</v>
      </c>
      <c r="D43" s="95" t="s">
        <v>229</v>
      </c>
      <c r="E43" s="95" t="n">
        <v>14</v>
      </c>
      <c r="F43" s="95" t="n">
        <v>300</v>
      </c>
      <c r="G43" s="95" t="n">
        <v>23</v>
      </c>
      <c r="H43" s="95" t="n">
        <v>50</v>
      </c>
      <c r="I43" s="95" t="n">
        <v>160</v>
      </c>
      <c r="J43" s="95" t="n">
        <v>13</v>
      </c>
      <c r="K43" s="95" t="n">
        <v>1000</v>
      </c>
      <c r="L43" s="95" t="n">
        <v>55</v>
      </c>
      <c r="M43" s="96" t="s">
        <v>262</v>
      </c>
      <c r="N43" s="95" t="s">
        <v>486</v>
      </c>
      <c r="O43" s="95" t="n">
        <v>90</v>
      </c>
      <c r="P43" s="95" t="s">
        <v>264</v>
      </c>
      <c r="Q43" s="95" t="n">
        <v>16</v>
      </c>
      <c r="R43" s="95"/>
      <c r="S43" s="96" t="s">
        <v>466</v>
      </c>
      <c r="T43" s="95" t="s">
        <v>487</v>
      </c>
      <c r="U43" s="95" t="n">
        <v>60</v>
      </c>
      <c r="V43" s="95" t="s">
        <v>232</v>
      </c>
      <c r="W43" s="95" t="n">
        <v>16</v>
      </c>
      <c r="X43" s="95"/>
      <c r="Y43" s="95"/>
      <c r="Z43" s="95"/>
      <c r="AA43" s="95"/>
      <c r="AB43" s="95"/>
      <c r="AC43" s="95"/>
      <c r="AD43" s="95" t="s">
        <v>320</v>
      </c>
      <c r="AE43" s="95" t="s">
        <v>488</v>
      </c>
      <c r="AF43" s="95" t="n">
        <v>130</v>
      </c>
      <c r="AG43" s="95" t="s">
        <v>442</v>
      </c>
      <c r="AH43" s="95" t="n">
        <v>18</v>
      </c>
      <c r="AI43" s="95"/>
      <c r="AJ43" s="95"/>
      <c r="AK43" s="95"/>
      <c r="AL43" s="95"/>
      <c r="AM43" s="95"/>
      <c r="AN43" s="95"/>
      <c r="AO43" s="95" t="s">
        <v>468</v>
      </c>
      <c r="AP43" s="95" t="s">
        <v>477</v>
      </c>
      <c r="AQ43" s="95" t="n">
        <v>220</v>
      </c>
      <c r="AR43" s="95" t="s">
        <v>470</v>
      </c>
      <c r="AS43" s="95" t="n">
        <v>15</v>
      </c>
      <c r="AT43" s="95" t="s">
        <v>245</v>
      </c>
      <c r="AU43" s="95"/>
      <c r="AV43" s="95"/>
      <c r="AW43" s="95"/>
      <c r="AX43" s="95"/>
      <c r="AY43" s="95"/>
      <c r="AZ43" s="95"/>
      <c r="BA43" s="95" t="s">
        <v>448</v>
      </c>
      <c r="BB43" s="95"/>
      <c r="BC43" s="95"/>
      <c r="BD43" s="95"/>
      <c r="BE43" s="95"/>
      <c r="BF43" s="95"/>
      <c r="BG43" s="95"/>
      <c r="BH43" s="95" t="s">
        <v>241</v>
      </c>
      <c r="BI43" s="95"/>
      <c r="BJ43" s="95"/>
      <c r="BK43" s="95"/>
      <c r="BL43" s="95"/>
      <c r="BM43" s="95" t="s">
        <v>245</v>
      </c>
      <c r="BN43" s="95"/>
      <c r="BO43" s="95"/>
      <c r="BP43" s="95"/>
      <c r="BQ43" s="95"/>
      <c r="BR43" s="95"/>
      <c r="BS43" s="95"/>
      <c r="BT43" s="95"/>
      <c r="BU43" s="95"/>
      <c r="BV43" s="95"/>
      <c r="BW43" s="95"/>
      <c r="BX43" s="95"/>
      <c r="BY43" s="95"/>
      <c r="BZ43" s="95"/>
      <c r="CA43" s="95"/>
      <c r="CB43" s="95"/>
      <c r="CC43" s="95"/>
      <c r="CD43" s="95"/>
      <c r="CE43" s="95"/>
      <c r="CF43" s="95"/>
      <c r="CG43" s="95"/>
      <c r="CH43" s="95"/>
      <c r="CI43" s="95"/>
      <c r="CJ43" s="95"/>
      <c r="CK43" s="95"/>
      <c r="CL43" s="94"/>
      <c r="CM43" s="94"/>
      <c r="CN43" s="94"/>
      <c r="CO43" s="94"/>
      <c r="CP43" s="94"/>
      <c r="CQ43" s="94"/>
    </row>
    <row r="44" customFormat="false" ht="143.25" hidden="false" customHeight="true" outlineLevel="0" collapsed="false">
      <c r="A44" s="95" t="s">
        <v>489</v>
      </c>
      <c r="B44" s="95" t="s">
        <v>462</v>
      </c>
      <c r="C44" s="95" t="s">
        <v>463</v>
      </c>
      <c r="D44" s="95" t="s">
        <v>229</v>
      </c>
      <c r="E44" s="95" t="n">
        <v>15</v>
      </c>
      <c r="F44" s="95" t="n">
        <v>350</v>
      </c>
      <c r="G44" s="95" t="n">
        <v>23</v>
      </c>
      <c r="H44" s="95" t="n">
        <v>50</v>
      </c>
      <c r="I44" s="95" t="n">
        <v>150</v>
      </c>
      <c r="J44" s="95" t="n">
        <v>11</v>
      </c>
      <c r="K44" s="95" t="n">
        <v>1200</v>
      </c>
      <c r="L44" s="95" t="n">
        <v>55</v>
      </c>
      <c r="M44" s="96" t="s">
        <v>490</v>
      </c>
      <c r="N44" s="95" t="s">
        <v>437</v>
      </c>
      <c r="O44" s="95" t="n">
        <v>260</v>
      </c>
      <c r="P44" s="95" t="s">
        <v>235</v>
      </c>
      <c r="Q44" s="95" t="n">
        <v>17</v>
      </c>
      <c r="R44" s="95"/>
      <c r="S44" s="96" t="s">
        <v>491</v>
      </c>
      <c r="T44" s="95" t="s">
        <v>492</v>
      </c>
      <c r="U44" s="95" t="n">
        <v>220</v>
      </c>
      <c r="V44" s="95" t="s">
        <v>470</v>
      </c>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t="s">
        <v>245</v>
      </c>
      <c r="AU44" s="95"/>
      <c r="AV44" s="95"/>
      <c r="AW44" s="95"/>
      <c r="AX44" s="95"/>
      <c r="AY44" s="95"/>
      <c r="AZ44" s="95"/>
      <c r="BA44" s="95" t="s">
        <v>241</v>
      </c>
      <c r="BB44" s="95"/>
      <c r="BC44" s="95"/>
      <c r="BD44" s="95"/>
      <c r="BE44" s="95"/>
      <c r="BF44" s="95"/>
      <c r="BG44" s="95"/>
      <c r="BH44" s="95" t="s">
        <v>241</v>
      </c>
      <c r="BI44" s="95"/>
      <c r="BJ44" s="95"/>
      <c r="BK44" s="95"/>
      <c r="BL44" s="95"/>
      <c r="BM44" s="95" t="s">
        <v>245</v>
      </c>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4"/>
      <c r="CM44" s="94"/>
      <c r="CN44" s="94"/>
      <c r="CO44" s="94"/>
      <c r="CP44" s="94"/>
      <c r="CQ44" s="94"/>
    </row>
    <row r="45" customFormat="false" ht="143.25" hidden="false" customHeight="true" outlineLevel="0" collapsed="false">
      <c r="A45" s="95" t="s">
        <v>493</v>
      </c>
      <c r="B45" s="95"/>
      <c r="C45" s="95" t="s">
        <v>463</v>
      </c>
      <c r="D45" s="95" t="s">
        <v>311</v>
      </c>
      <c r="E45" s="95" t="n">
        <v>6</v>
      </c>
      <c r="F45" s="95" t="n">
        <v>110</v>
      </c>
      <c r="G45" s="95" t="n">
        <v>26</v>
      </c>
      <c r="H45" s="95" t="n">
        <v>13</v>
      </c>
      <c r="I45" s="95" t="n">
        <v>180</v>
      </c>
      <c r="J45" s="95" t="n">
        <v>12</v>
      </c>
      <c r="K45" s="95" t="n">
        <v>200</v>
      </c>
      <c r="L45" s="95" t="n">
        <v>20</v>
      </c>
      <c r="M45" s="96" t="s">
        <v>494</v>
      </c>
      <c r="N45" s="95" t="s">
        <v>495</v>
      </c>
      <c r="O45" s="95" t="n">
        <v>30</v>
      </c>
      <c r="P45" s="95" t="s">
        <v>496</v>
      </c>
      <c r="Q45" s="95" t="n">
        <v>16</v>
      </c>
      <c r="R45" s="95"/>
      <c r="S45" s="96" t="s">
        <v>497</v>
      </c>
      <c r="T45" s="95" t="s">
        <v>498</v>
      </c>
      <c r="U45" s="95" t="n">
        <v>65</v>
      </c>
      <c r="V45" s="95" t="s">
        <v>499</v>
      </c>
      <c r="W45" s="95" t="n">
        <v>16</v>
      </c>
      <c r="X45" s="95"/>
      <c r="Y45" s="95"/>
      <c r="Z45" s="95"/>
      <c r="AA45" s="95"/>
      <c r="AB45" s="95"/>
      <c r="AC45" s="95"/>
      <c r="AD45" s="95" t="s">
        <v>468</v>
      </c>
      <c r="AE45" s="95" t="s">
        <v>477</v>
      </c>
      <c r="AF45" s="95" t="n">
        <v>60</v>
      </c>
      <c r="AG45" s="95" t="s">
        <v>470</v>
      </c>
      <c r="AH45" s="95" t="n">
        <v>18</v>
      </c>
      <c r="AI45" s="95"/>
      <c r="AJ45" s="95"/>
      <c r="AK45" s="95"/>
      <c r="AL45" s="95"/>
      <c r="AM45" s="95"/>
      <c r="AN45" s="95"/>
      <c r="AO45" s="95"/>
      <c r="AP45" s="95"/>
      <c r="AQ45" s="95"/>
      <c r="AR45" s="95"/>
      <c r="AS45" s="95"/>
      <c r="AT45" s="95" t="s">
        <v>245</v>
      </c>
      <c r="AU45" s="95"/>
      <c r="AV45" s="95"/>
      <c r="AW45" s="95"/>
      <c r="AX45" s="95"/>
      <c r="AY45" s="95"/>
      <c r="AZ45" s="95"/>
      <c r="BA45" s="95" t="s">
        <v>241</v>
      </c>
      <c r="BB45" s="95"/>
      <c r="BC45" s="95"/>
      <c r="BD45" s="95"/>
      <c r="BE45" s="95"/>
      <c r="BF45" s="95"/>
      <c r="BG45" s="95"/>
      <c r="BH45" s="95" t="s">
        <v>241</v>
      </c>
      <c r="BI45" s="95"/>
      <c r="BJ45" s="95"/>
      <c r="BK45" s="95"/>
      <c r="BL45" s="95"/>
      <c r="BM45" s="95" t="s">
        <v>245</v>
      </c>
      <c r="BN45" s="95"/>
      <c r="BO45" s="95"/>
      <c r="BP45" s="95"/>
      <c r="BQ45" s="95"/>
      <c r="BR45" s="95"/>
      <c r="BS45" s="95"/>
      <c r="BT45" s="95"/>
      <c r="BU45" s="95"/>
      <c r="BV45" s="95"/>
      <c r="BW45" s="95"/>
      <c r="BX45" s="95"/>
      <c r="BY45" s="95"/>
      <c r="BZ45" s="95"/>
      <c r="CA45" s="95"/>
      <c r="CB45" s="95"/>
      <c r="CC45" s="95"/>
      <c r="CD45" s="95"/>
      <c r="CE45" s="95"/>
      <c r="CF45" s="95"/>
      <c r="CG45" s="95"/>
      <c r="CH45" s="95"/>
      <c r="CI45" s="95"/>
      <c r="CJ45" s="95"/>
      <c r="CK45" s="95"/>
      <c r="CL45" s="94"/>
      <c r="CM45" s="94"/>
      <c r="CN45" s="94"/>
      <c r="CO45" s="94"/>
      <c r="CP45" s="94"/>
      <c r="CQ45" s="94"/>
    </row>
    <row r="46" customFormat="false" ht="131.25" hidden="false" customHeight="true" outlineLevel="0" collapsed="false">
      <c r="A46" s="95" t="s">
        <v>500</v>
      </c>
      <c r="B46" s="95"/>
      <c r="C46" s="95" t="s">
        <v>501</v>
      </c>
      <c r="D46" s="95" t="s">
        <v>229</v>
      </c>
      <c r="E46" s="95" t="n">
        <v>14</v>
      </c>
      <c r="F46" s="95" t="n">
        <v>300</v>
      </c>
      <c r="G46" s="95" t="n">
        <v>24</v>
      </c>
      <c r="H46" s="95" t="n">
        <v>25</v>
      </c>
      <c r="I46" s="95" t="n">
        <v>130</v>
      </c>
      <c r="J46" s="95" t="n">
        <v>10</v>
      </c>
      <c r="K46" s="95" t="n">
        <v>700</v>
      </c>
      <c r="L46" s="95" t="n">
        <v>50</v>
      </c>
      <c r="M46" s="96" t="s">
        <v>267</v>
      </c>
      <c r="N46" s="95" t="s">
        <v>502</v>
      </c>
      <c r="O46" s="95" t="n">
        <v>85</v>
      </c>
      <c r="P46" s="95" t="s">
        <v>360</v>
      </c>
      <c r="Q46" s="95" t="n">
        <v>18</v>
      </c>
      <c r="R46" s="95"/>
      <c r="S46" s="95" t="s">
        <v>503</v>
      </c>
      <c r="T46" s="95" t="s">
        <v>504</v>
      </c>
      <c r="U46" s="95" t="n">
        <v>140</v>
      </c>
      <c r="V46" s="95" t="s">
        <v>232</v>
      </c>
      <c r="W46" s="95" t="n">
        <v>17</v>
      </c>
      <c r="X46" s="95"/>
      <c r="Y46" s="95"/>
      <c r="Z46" s="95"/>
      <c r="AA46" s="95"/>
      <c r="AB46" s="95"/>
      <c r="AC46" s="95"/>
      <c r="AD46" s="95" t="s">
        <v>505</v>
      </c>
      <c r="AE46" s="95" t="s">
        <v>506</v>
      </c>
      <c r="AF46" s="95" t="n">
        <v>230</v>
      </c>
      <c r="AG46" s="95" t="s">
        <v>235</v>
      </c>
      <c r="AH46" s="95" t="n">
        <v>15</v>
      </c>
      <c r="AI46" s="95"/>
      <c r="AJ46" s="95"/>
      <c r="AK46" s="95"/>
      <c r="AL46" s="95"/>
      <c r="AM46" s="95"/>
      <c r="AN46" s="95"/>
      <c r="AO46" s="95" t="s">
        <v>507</v>
      </c>
      <c r="AP46" s="95" t="s">
        <v>508</v>
      </c>
      <c r="AQ46" s="107" t="n">
        <v>180</v>
      </c>
      <c r="AR46" s="95" t="s">
        <v>509</v>
      </c>
      <c r="AS46" s="95" t="n">
        <v>12</v>
      </c>
      <c r="AT46" s="95" t="s">
        <v>245</v>
      </c>
      <c r="AU46" s="95"/>
      <c r="AV46" s="95"/>
      <c r="AW46" s="95"/>
      <c r="AX46" s="95"/>
      <c r="AY46" s="95"/>
      <c r="AZ46" s="95"/>
      <c r="BA46" s="95" t="s">
        <v>241</v>
      </c>
      <c r="BB46" s="95"/>
      <c r="BC46" s="95"/>
      <c r="BD46" s="95"/>
      <c r="BE46" s="95"/>
      <c r="BF46" s="95"/>
      <c r="BG46" s="95"/>
      <c r="BH46" s="95" t="s">
        <v>241</v>
      </c>
      <c r="BI46" s="95"/>
      <c r="BJ46" s="95"/>
      <c r="BK46" s="95"/>
      <c r="BL46" s="95"/>
      <c r="BM46" s="95" t="s">
        <v>245</v>
      </c>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4"/>
      <c r="CM46" s="94"/>
      <c r="CN46" s="94"/>
      <c r="CO46" s="94"/>
      <c r="CP46" s="94"/>
      <c r="CQ46" s="94"/>
    </row>
    <row r="47" customFormat="false" ht="149.25" hidden="false" customHeight="true" outlineLevel="0" collapsed="false">
      <c r="A47" s="95" t="s">
        <v>510</v>
      </c>
      <c r="B47" s="95"/>
      <c r="C47" s="95" t="s">
        <v>501</v>
      </c>
      <c r="D47" s="95" t="s">
        <v>229</v>
      </c>
      <c r="E47" s="95" t="n">
        <v>16</v>
      </c>
      <c r="F47" s="95" t="n">
        <v>320</v>
      </c>
      <c r="G47" s="95" t="n">
        <v>25</v>
      </c>
      <c r="H47" s="95" t="n">
        <v>33</v>
      </c>
      <c r="I47" s="95" t="n">
        <v>120</v>
      </c>
      <c r="J47" s="95" t="n">
        <v>11</v>
      </c>
      <c r="K47" s="95" t="n">
        <v>800</v>
      </c>
      <c r="L47" s="95" t="n">
        <v>50</v>
      </c>
      <c r="M47" s="96" t="s">
        <v>511</v>
      </c>
      <c r="N47" s="95" t="s">
        <v>512</v>
      </c>
      <c r="O47" s="95" t="n">
        <v>100</v>
      </c>
      <c r="P47" s="95" t="s">
        <v>360</v>
      </c>
      <c r="Q47" s="95" t="n">
        <v>18</v>
      </c>
      <c r="R47" s="95"/>
      <c r="S47" s="96" t="s">
        <v>513</v>
      </c>
      <c r="T47" s="95" t="s">
        <v>514</v>
      </c>
      <c r="U47" s="95" t="n">
        <v>160</v>
      </c>
      <c r="V47" s="95" t="s">
        <v>232</v>
      </c>
      <c r="W47" s="95" t="n">
        <v>14</v>
      </c>
      <c r="X47" s="95"/>
      <c r="Y47" s="95"/>
      <c r="Z47" s="95"/>
      <c r="AA47" s="95"/>
      <c r="AB47" s="95"/>
      <c r="AC47" s="95"/>
      <c r="AD47" s="95" t="s">
        <v>515</v>
      </c>
      <c r="AE47" s="95" t="s">
        <v>516</v>
      </c>
      <c r="AF47" s="95" t="n">
        <v>180</v>
      </c>
      <c r="AG47" s="95" t="s">
        <v>283</v>
      </c>
      <c r="AH47" s="95" t="n">
        <v>13</v>
      </c>
      <c r="AI47" s="95"/>
      <c r="AJ47" s="95"/>
      <c r="AK47" s="95"/>
      <c r="AL47" s="95"/>
      <c r="AM47" s="95"/>
      <c r="AN47" s="95"/>
      <c r="AO47" s="95" t="s">
        <v>517</v>
      </c>
      <c r="AP47" s="95" t="s">
        <v>518</v>
      </c>
      <c r="AQ47" s="95" t="n">
        <v>210</v>
      </c>
      <c r="AR47" s="95" t="s">
        <v>271</v>
      </c>
      <c r="AS47" s="95" t="n">
        <v>12</v>
      </c>
      <c r="AT47" s="95" t="s">
        <v>245</v>
      </c>
      <c r="AU47" s="95"/>
      <c r="AV47" s="95"/>
      <c r="AW47" s="95"/>
      <c r="AX47" s="95"/>
      <c r="AY47" s="95"/>
      <c r="AZ47" s="95"/>
      <c r="BA47" s="95" t="s">
        <v>241</v>
      </c>
      <c r="BB47" s="95"/>
      <c r="BC47" s="95"/>
      <c r="BD47" s="95"/>
      <c r="BE47" s="95"/>
      <c r="BF47" s="95"/>
      <c r="BG47" s="95"/>
      <c r="BH47" s="95" t="s">
        <v>241</v>
      </c>
      <c r="BI47" s="95"/>
      <c r="BJ47" s="95"/>
      <c r="BK47" s="95"/>
      <c r="BL47" s="95"/>
      <c r="BM47" s="95" t="s">
        <v>245</v>
      </c>
      <c r="BN47" s="95"/>
      <c r="BO47" s="95"/>
      <c r="BP47" s="95"/>
      <c r="BQ47" s="95"/>
      <c r="BR47" s="95"/>
      <c r="BS47" s="95"/>
      <c r="BT47" s="95"/>
      <c r="BU47" s="95"/>
      <c r="BV47" s="95"/>
      <c r="BW47" s="95"/>
      <c r="BX47" s="95"/>
      <c r="BY47" s="95"/>
      <c r="BZ47" s="95"/>
      <c r="CA47" s="95"/>
      <c r="CB47" s="95"/>
      <c r="CC47" s="95"/>
      <c r="CD47" s="95"/>
      <c r="CE47" s="95"/>
      <c r="CF47" s="95"/>
      <c r="CG47" s="95"/>
      <c r="CH47" s="95"/>
      <c r="CI47" s="95"/>
      <c r="CJ47" s="95"/>
      <c r="CK47" s="95"/>
      <c r="CL47" s="94"/>
      <c r="CM47" s="94"/>
      <c r="CN47" s="94"/>
      <c r="CO47" s="94"/>
      <c r="CP47" s="94"/>
      <c r="CQ47" s="94"/>
    </row>
    <row r="48" customFormat="false" ht="22.5" hidden="false" customHeight="true" outlineLevel="0" collapsed="false">
      <c r="A48" s="95" t="s">
        <v>519</v>
      </c>
      <c r="B48" s="95"/>
      <c r="C48" s="95" t="s">
        <v>501</v>
      </c>
      <c r="D48" s="95" t="s">
        <v>288</v>
      </c>
      <c r="E48" s="95" t="n">
        <v>3</v>
      </c>
      <c r="F48" s="95" t="n">
        <v>150</v>
      </c>
      <c r="G48" s="95" t="n">
        <v>27</v>
      </c>
      <c r="H48" s="95" t="n">
        <v>11</v>
      </c>
      <c r="I48" s="95" t="n">
        <v>180</v>
      </c>
      <c r="J48" s="95" t="n">
        <v>10</v>
      </c>
      <c r="K48" s="95" t="n">
        <v>350</v>
      </c>
      <c r="L48" s="95" t="n">
        <v>40</v>
      </c>
      <c r="M48" s="96" t="s">
        <v>520</v>
      </c>
      <c r="N48" s="95" t="s">
        <v>521</v>
      </c>
      <c r="O48" s="95" t="n">
        <v>25</v>
      </c>
      <c r="P48" s="95" t="s">
        <v>522</v>
      </c>
      <c r="Q48" s="95" t="n">
        <v>14</v>
      </c>
      <c r="R48" s="95"/>
      <c r="S48" s="96" t="s">
        <v>523</v>
      </c>
      <c r="T48" s="95" t="s">
        <v>339</v>
      </c>
      <c r="U48" s="95" t="n">
        <v>80</v>
      </c>
      <c r="V48" s="95" t="s">
        <v>232</v>
      </c>
      <c r="W48" s="95" t="n">
        <v>14</v>
      </c>
      <c r="X48" s="95"/>
      <c r="Y48" s="95"/>
      <c r="Z48" s="95"/>
      <c r="AA48" s="95"/>
      <c r="AB48" s="95"/>
      <c r="AC48" s="95"/>
      <c r="AD48" s="95" t="s">
        <v>524</v>
      </c>
      <c r="AE48" s="95" t="s">
        <v>508</v>
      </c>
      <c r="AF48" s="95" t="n">
        <v>73</v>
      </c>
      <c r="AG48" s="95" t="s">
        <v>271</v>
      </c>
      <c r="AH48" s="95" t="n">
        <v>12</v>
      </c>
      <c r="AI48" s="95"/>
      <c r="AJ48" s="95"/>
      <c r="AK48" s="95"/>
      <c r="AL48" s="95"/>
      <c r="AM48" s="95"/>
      <c r="AN48" s="95"/>
      <c r="AO48" s="95"/>
      <c r="AP48" s="95"/>
      <c r="AQ48" s="95"/>
      <c r="AR48" s="95"/>
      <c r="AS48" s="95"/>
      <c r="AT48" s="95" t="s">
        <v>245</v>
      </c>
      <c r="AU48" s="95"/>
      <c r="AV48" s="95"/>
      <c r="AW48" s="95"/>
      <c r="AX48" s="95"/>
      <c r="AY48" s="95"/>
      <c r="AZ48" s="95"/>
      <c r="BA48" s="95" t="s">
        <v>241</v>
      </c>
      <c r="BB48" s="95"/>
      <c r="BC48" s="95"/>
      <c r="BD48" s="95"/>
      <c r="BE48" s="95"/>
      <c r="BF48" s="95"/>
      <c r="BG48" s="95"/>
      <c r="BH48" s="95" t="s">
        <v>241</v>
      </c>
      <c r="BI48" s="95"/>
      <c r="BJ48" s="95"/>
      <c r="BK48" s="95"/>
      <c r="BL48" s="95"/>
      <c r="BM48" s="95" t="s">
        <v>245</v>
      </c>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4"/>
      <c r="CM48" s="94"/>
      <c r="CN48" s="94"/>
      <c r="CO48" s="94"/>
      <c r="CP48" s="94"/>
      <c r="CQ48" s="94"/>
    </row>
    <row r="49" customFormat="false" ht="22.5" hidden="false" customHeight="true" outlineLevel="0" collapsed="false">
      <c r="A49" s="95" t="s">
        <v>525</v>
      </c>
      <c r="B49" s="95"/>
      <c r="C49" s="95" t="s">
        <v>501</v>
      </c>
      <c r="D49" s="95" t="s">
        <v>288</v>
      </c>
      <c r="E49" s="95" t="n">
        <v>25</v>
      </c>
      <c r="F49" s="95" t="n">
        <v>400</v>
      </c>
      <c r="G49" s="95" t="n">
        <v>28</v>
      </c>
      <c r="H49" s="95" t="n">
        <v>65</v>
      </c>
      <c r="I49" s="95" t="n">
        <v>180</v>
      </c>
      <c r="J49" s="95" t="n">
        <v>13</v>
      </c>
      <c r="K49" s="95" t="n">
        <v>100</v>
      </c>
      <c r="L49" s="95" t="n">
        <v>60</v>
      </c>
      <c r="M49" s="96" t="s">
        <v>526</v>
      </c>
      <c r="N49" s="95" t="s">
        <v>274</v>
      </c>
      <c r="O49" s="95" t="n">
        <v>300</v>
      </c>
      <c r="P49" s="95" t="s">
        <v>232</v>
      </c>
      <c r="Q49" s="95" t="n">
        <v>10</v>
      </c>
      <c r="R49" s="95"/>
      <c r="S49" s="96" t="s">
        <v>527</v>
      </c>
      <c r="T49" s="95" t="s">
        <v>528</v>
      </c>
      <c r="U49" s="95"/>
      <c r="V49" s="95"/>
      <c r="W49" s="95"/>
      <c r="X49" s="95"/>
      <c r="Y49" s="95"/>
      <c r="Z49" s="95"/>
      <c r="AA49" s="95"/>
      <c r="AB49" s="95"/>
      <c r="AC49" s="95" t="s">
        <v>295</v>
      </c>
      <c r="AD49" s="95" t="s">
        <v>529</v>
      </c>
      <c r="AE49" s="95" t="s">
        <v>508</v>
      </c>
      <c r="AF49" s="95" t="n">
        <v>500</v>
      </c>
      <c r="AG49" s="95" t="s">
        <v>271</v>
      </c>
      <c r="AH49" s="95" t="n">
        <v>10</v>
      </c>
      <c r="AI49" s="95"/>
      <c r="AJ49" s="95"/>
      <c r="AK49" s="95"/>
      <c r="AL49" s="95"/>
      <c r="AM49" s="95"/>
      <c r="AN49" s="95"/>
      <c r="AO49" s="95"/>
      <c r="AP49" s="95"/>
      <c r="AQ49" s="95"/>
      <c r="AR49" s="95"/>
      <c r="AS49" s="95"/>
      <c r="AT49" s="95" t="s">
        <v>245</v>
      </c>
      <c r="AU49" s="95"/>
      <c r="AV49" s="95"/>
      <c r="AW49" s="95"/>
      <c r="AX49" s="95"/>
      <c r="AY49" s="95"/>
      <c r="AZ49" s="95"/>
      <c r="BA49" s="95" t="s">
        <v>241</v>
      </c>
      <c r="BB49" s="95"/>
      <c r="BC49" s="95"/>
      <c r="BD49" s="95"/>
      <c r="BE49" s="95"/>
      <c r="BF49" s="95"/>
      <c r="BG49" s="95"/>
      <c r="BH49" s="95" t="s">
        <v>241</v>
      </c>
      <c r="BI49" s="95"/>
      <c r="BJ49" s="95"/>
      <c r="BK49" s="95"/>
      <c r="BL49" s="95"/>
      <c r="BM49" s="95" t="s">
        <v>245</v>
      </c>
      <c r="BN49" s="95"/>
      <c r="BO49" s="95"/>
      <c r="BP49" s="95"/>
      <c r="BQ49" s="95"/>
      <c r="BR49" s="95"/>
      <c r="BS49" s="95"/>
      <c r="BT49" s="95"/>
      <c r="BU49" s="95"/>
      <c r="BV49" s="95"/>
      <c r="BW49" s="95"/>
      <c r="BX49" s="95"/>
      <c r="BY49" s="95"/>
      <c r="BZ49" s="95"/>
      <c r="CA49" s="95"/>
      <c r="CB49" s="95"/>
      <c r="CC49" s="95"/>
      <c r="CD49" s="95"/>
      <c r="CE49" s="95"/>
      <c r="CF49" s="95"/>
      <c r="CG49" s="95"/>
      <c r="CH49" s="95"/>
      <c r="CI49" s="95"/>
      <c r="CJ49" s="95"/>
      <c r="CK49" s="95"/>
      <c r="CL49" s="94"/>
      <c r="CM49" s="94"/>
      <c r="CN49" s="94"/>
      <c r="CO49" s="94"/>
      <c r="CP49" s="94"/>
      <c r="CQ49" s="94"/>
    </row>
    <row r="50" customFormat="false" ht="22.5" hidden="false" customHeight="true" outlineLevel="0" collapsed="false">
      <c r="A50" s="95" t="s">
        <v>530</v>
      </c>
      <c r="B50" s="95"/>
      <c r="C50" s="95" t="s">
        <v>501</v>
      </c>
      <c r="D50" s="95" t="s">
        <v>288</v>
      </c>
      <c r="E50" s="95" t="n">
        <v>25</v>
      </c>
      <c r="F50" s="95" t="n">
        <v>380</v>
      </c>
      <c r="G50" s="95" t="n">
        <v>29</v>
      </c>
      <c r="H50" s="95" t="n">
        <v>65</v>
      </c>
      <c r="I50" s="95" t="n">
        <v>180</v>
      </c>
      <c r="J50" s="95" t="n">
        <v>13</v>
      </c>
      <c r="K50" s="95" t="n">
        <v>100</v>
      </c>
      <c r="L50" s="95" t="n">
        <v>60</v>
      </c>
      <c r="M50" s="96" t="s">
        <v>526</v>
      </c>
      <c r="N50" s="95" t="s">
        <v>531</v>
      </c>
      <c r="O50" s="95" t="n">
        <v>300</v>
      </c>
      <c r="P50" s="95" t="s">
        <v>232</v>
      </c>
      <c r="Q50" s="95" t="n">
        <v>10</v>
      </c>
      <c r="R50" s="95"/>
      <c r="S50" s="96" t="s">
        <v>527</v>
      </c>
      <c r="T50" s="95" t="s">
        <v>532</v>
      </c>
      <c r="U50" s="95"/>
      <c r="V50" s="95"/>
      <c r="W50" s="95"/>
      <c r="X50" s="95"/>
      <c r="Y50" s="95"/>
      <c r="Z50" s="95"/>
      <c r="AA50" s="95"/>
      <c r="AB50" s="95"/>
      <c r="AC50" s="95" t="s">
        <v>295</v>
      </c>
      <c r="AD50" s="95" t="s">
        <v>533</v>
      </c>
      <c r="AE50" s="95" t="s">
        <v>518</v>
      </c>
      <c r="AF50" s="95" t="n">
        <v>350</v>
      </c>
      <c r="AG50" s="95" t="s">
        <v>470</v>
      </c>
      <c r="AH50" s="95" t="n">
        <v>12</v>
      </c>
      <c r="AI50" s="95"/>
      <c r="AJ50" s="95"/>
      <c r="AK50" s="95"/>
      <c r="AL50" s="95"/>
      <c r="AM50" s="95"/>
      <c r="AN50" s="95"/>
      <c r="AO50" s="95"/>
      <c r="AP50" s="95"/>
      <c r="AQ50" s="95"/>
      <c r="AR50" s="95"/>
      <c r="AS50" s="95"/>
      <c r="AT50" s="95" t="s">
        <v>245</v>
      </c>
      <c r="AU50" s="95"/>
      <c r="AV50" s="95"/>
      <c r="AW50" s="95"/>
      <c r="AX50" s="95"/>
      <c r="AY50" s="95"/>
      <c r="AZ50" s="95"/>
      <c r="BA50" s="95" t="s">
        <v>241</v>
      </c>
      <c r="BB50" s="95"/>
      <c r="BC50" s="95"/>
      <c r="BD50" s="95"/>
      <c r="BE50" s="95"/>
      <c r="BF50" s="95"/>
      <c r="BG50" s="95"/>
      <c r="BH50" s="95" t="s">
        <v>241</v>
      </c>
      <c r="BI50" s="95"/>
      <c r="BJ50" s="95"/>
      <c r="BK50" s="95"/>
      <c r="BL50" s="95"/>
      <c r="BM50" s="95" t="s">
        <v>245</v>
      </c>
      <c r="BN50" s="95"/>
      <c r="BO50" s="95"/>
      <c r="BP50" s="95"/>
      <c r="BQ50" s="95"/>
      <c r="BR50" s="95"/>
      <c r="BS50" s="95"/>
      <c r="BT50" s="95"/>
      <c r="BU50" s="95"/>
      <c r="BV50" s="95"/>
      <c r="BW50" s="95"/>
      <c r="BX50" s="95"/>
      <c r="BY50" s="95"/>
      <c r="BZ50" s="95"/>
      <c r="CA50" s="95"/>
      <c r="CB50" s="95"/>
      <c r="CC50" s="95"/>
      <c r="CD50" s="95"/>
      <c r="CE50" s="95"/>
      <c r="CF50" s="95"/>
      <c r="CG50" s="95"/>
      <c r="CH50" s="95"/>
      <c r="CI50" s="95"/>
      <c r="CJ50" s="95"/>
      <c r="CK50" s="95"/>
      <c r="CL50" s="94"/>
      <c r="CM50" s="94"/>
      <c r="CN50" s="94"/>
      <c r="CO50" s="94"/>
      <c r="CP50" s="94"/>
      <c r="CQ50" s="94"/>
    </row>
    <row r="51" customFormat="false" ht="150.75" hidden="false" customHeight="true" outlineLevel="0" collapsed="false">
      <c r="A51" s="95" t="s">
        <v>534</v>
      </c>
      <c r="B51" s="95"/>
      <c r="C51" s="95" t="s">
        <v>501</v>
      </c>
      <c r="D51" s="95" t="s">
        <v>229</v>
      </c>
      <c r="E51" s="95" t="n">
        <v>14</v>
      </c>
      <c r="F51" s="95" t="n">
        <v>350</v>
      </c>
      <c r="G51" s="95" t="n">
        <v>25</v>
      </c>
      <c r="H51" s="95" t="n">
        <v>50</v>
      </c>
      <c r="I51" s="95" t="n">
        <v>130</v>
      </c>
      <c r="J51" s="95" t="n">
        <v>10</v>
      </c>
      <c r="K51" s="95" t="n">
        <v>800</v>
      </c>
      <c r="L51" s="95" t="n">
        <v>70</v>
      </c>
      <c r="M51" s="96" t="s">
        <v>535</v>
      </c>
      <c r="N51" s="95" t="s">
        <v>536</v>
      </c>
      <c r="O51" s="95" t="n">
        <v>80</v>
      </c>
      <c r="P51" s="95" t="s">
        <v>235</v>
      </c>
      <c r="Q51" s="95" t="n">
        <v>17</v>
      </c>
      <c r="R51" s="95"/>
      <c r="S51" s="96" t="s">
        <v>260</v>
      </c>
      <c r="T51" s="95" t="s">
        <v>537</v>
      </c>
      <c r="U51" s="95" t="n">
        <v>250</v>
      </c>
      <c r="V51" s="95" t="s">
        <v>235</v>
      </c>
      <c r="W51" s="95" t="n">
        <v>17</v>
      </c>
      <c r="X51" s="95"/>
      <c r="Y51" s="95"/>
      <c r="Z51" s="95"/>
      <c r="AA51" s="95"/>
      <c r="AB51" s="95"/>
      <c r="AC51" s="95"/>
      <c r="AD51" s="95" t="s">
        <v>320</v>
      </c>
      <c r="AE51" s="95" t="s">
        <v>538</v>
      </c>
      <c r="AF51" s="95" t="n">
        <v>100</v>
      </c>
      <c r="AG51" s="95" t="s">
        <v>539</v>
      </c>
      <c r="AH51" s="95" t="n">
        <v>18</v>
      </c>
      <c r="AI51" s="95"/>
      <c r="AJ51" s="95"/>
      <c r="AK51" s="95"/>
      <c r="AL51" s="95"/>
      <c r="AM51" s="95"/>
      <c r="AN51" s="95"/>
      <c r="AO51" s="95" t="s">
        <v>540</v>
      </c>
      <c r="AP51" s="95" t="s">
        <v>541</v>
      </c>
      <c r="AQ51" s="95" t="n">
        <v>230</v>
      </c>
      <c r="AR51" s="95" t="s">
        <v>240</v>
      </c>
      <c r="AS51" s="95" t="n">
        <v>14</v>
      </c>
      <c r="AT51" s="95" t="s">
        <v>245</v>
      </c>
      <c r="AU51" s="95"/>
      <c r="AV51" s="95"/>
      <c r="AW51" s="95"/>
      <c r="AX51" s="95"/>
      <c r="AY51" s="95"/>
      <c r="AZ51" s="95"/>
      <c r="BA51" s="95" t="s">
        <v>241</v>
      </c>
      <c r="BB51" s="95"/>
      <c r="BC51" s="95"/>
      <c r="BD51" s="95"/>
      <c r="BE51" s="95"/>
      <c r="BF51" s="95"/>
      <c r="BG51" s="95"/>
      <c r="BH51" s="95" t="s">
        <v>241</v>
      </c>
      <c r="BI51" s="95"/>
      <c r="BJ51" s="95"/>
      <c r="BK51" s="95"/>
      <c r="BL51" s="95"/>
      <c r="BM51" s="95" t="s">
        <v>245</v>
      </c>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4"/>
      <c r="CM51" s="94"/>
      <c r="CN51" s="94"/>
      <c r="CO51" s="94"/>
      <c r="CP51" s="94"/>
      <c r="CQ51" s="94"/>
    </row>
    <row r="52" customFormat="false" ht="22.5" hidden="false" customHeight="true" outlineLevel="0" collapsed="false">
      <c r="A52" s="95" t="s">
        <v>542</v>
      </c>
      <c r="B52" s="95" t="s">
        <v>534</v>
      </c>
      <c r="C52" s="95" t="s">
        <v>501</v>
      </c>
      <c r="D52" s="95" t="s">
        <v>229</v>
      </c>
      <c r="E52" s="95" t="n">
        <v>16</v>
      </c>
      <c r="F52" s="95" t="n">
        <v>350</v>
      </c>
      <c r="G52" s="95" t="n">
        <v>25</v>
      </c>
      <c r="H52" s="95" t="n">
        <v>20</v>
      </c>
      <c r="I52" s="95" t="n">
        <v>130</v>
      </c>
      <c r="J52" s="95" t="n">
        <v>10</v>
      </c>
      <c r="K52" s="95" t="n">
        <v>600</v>
      </c>
      <c r="L52" s="95" t="n">
        <v>70</v>
      </c>
      <c r="M52" s="96" t="s">
        <v>543</v>
      </c>
      <c r="N52" s="95" t="s">
        <v>536</v>
      </c>
      <c r="O52" s="95" t="n">
        <v>80</v>
      </c>
      <c r="P52" s="95" t="s">
        <v>235</v>
      </c>
      <c r="Q52" s="95" t="n">
        <v>17</v>
      </c>
      <c r="R52" s="95"/>
      <c r="S52" s="96" t="s">
        <v>544</v>
      </c>
      <c r="T52" s="95" t="s">
        <v>545</v>
      </c>
      <c r="U52" s="95" t="n">
        <v>150</v>
      </c>
      <c r="V52" s="95" t="s">
        <v>442</v>
      </c>
      <c r="W52" s="95" t="n">
        <v>19</v>
      </c>
      <c r="X52" s="95"/>
      <c r="Y52" s="95"/>
      <c r="Z52" s="95"/>
      <c r="AA52" s="95"/>
      <c r="AB52" s="95"/>
      <c r="AC52" s="95"/>
      <c r="AD52" s="95" t="s">
        <v>546</v>
      </c>
      <c r="AE52" s="95" t="s">
        <v>547</v>
      </c>
      <c r="AF52" s="95" t="n">
        <v>150</v>
      </c>
      <c r="AG52" s="95" t="s">
        <v>548</v>
      </c>
      <c r="AH52" s="95" t="n">
        <v>12</v>
      </c>
      <c r="AI52" s="95"/>
      <c r="AJ52" s="95"/>
      <c r="AK52" s="95"/>
      <c r="AL52" s="95"/>
      <c r="AM52" s="95"/>
      <c r="AN52" s="95"/>
      <c r="AO52" s="95" t="s">
        <v>540</v>
      </c>
      <c r="AP52" s="95" t="s">
        <v>541</v>
      </c>
      <c r="AQ52" s="95" t="n">
        <v>250</v>
      </c>
      <c r="AR52" s="95" t="s">
        <v>240</v>
      </c>
      <c r="AS52" s="95" t="n">
        <v>14</v>
      </c>
      <c r="AT52" s="95" t="s">
        <v>245</v>
      </c>
      <c r="AU52" s="95"/>
      <c r="AV52" s="95"/>
      <c r="AW52" s="95"/>
      <c r="AX52" s="95"/>
      <c r="AY52" s="95"/>
      <c r="AZ52" s="95"/>
      <c r="BA52" s="95" t="s">
        <v>241</v>
      </c>
      <c r="BB52" s="95"/>
      <c r="BC52" s="95"/>
      <c r="BD52" s="95"/>
      <c r="BE52" s="95"/>
      <c r="BF52" s="95"/>
      <c r="BG52" s="95"/>
      <c r="BH52" s="95" t="s">
        <v>241</v>
      </c>
      <c r="BI52" s="95"/>
      <c r="BJ52" s="95"/>
      <c r="BK52" s="95"/>
      <c r="BL52" s="95"/>
      <c r="BM52" s="95" t="s">
        <v>245</v>
      </c>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4"/>
      <c r="CM52" s="94"/>
      <c r="CN52" s="94"/>
      <c r="CO52" s="94"/>
      <c r="CP52" s="94"/>
      <c r="CQ52" s="94"/>
    </row>
    <row r="53" customFormat="false" ht="22.5" hidden="false" customHeight="true" outlineLevel="0" collapsed="false">
      <c r="A53" s="95" t="s">
        <v>549</v>
      </c>
      <c r="B53" s="95"/>
      <c r="C53" s="95" t="s">
        <v>550</v>
      </c>
      <c r="D53" s="95" t="s">
        <v>229</v>
      </c>
      <c r="E53" s="95" t="n">
        <v>15</v>
      </c>
      <c r="F53" s="95" t="n">
        <v>300</v>
      </c>
      <c r="G53" s="95" t="n">
        <v>23</v>
      </c>
      <c r="H53" s="95" t="n">
        <v>40</v>
      </c>
      <c r="I53" s="95" t="n">
        <v>260</v>
      </c>
      <c r="J53" s="95" t="n">
        <v>13</v>
      </c>
      <c r="K53" s="95" t="n">
        <v>300</v>
      </c>
      <c r="L53" s="95" t="n">
        <v>40</v>
      </c>
      <c r="M53" s="96" t="s">
        <v>551</v>
      </c>
      <c r="N53" s="95" t="s">
        <v>552</v>
      </c>
      <c r="O53" s="95" t="n">
        <v>130</v>
      </c>
      <c r="P53" s="95" t="s">
        <v>235</v>
      </c>
      <c r="Q53" s="95" t="n">
        <v>19</v>
      </c>
      <c r="R53" s="95"/>
      <c r="S53" s="96" t="s">
        <v>553</v>
      </c>
      <c r="T53" s="95" t="s">
        <v>554</v>
      </c>
      <c r="U53" s="95" t="n">
        <v>200</v>
      </c>
      <c r="V53" s="95" t="s">
        <v>555</v>
      </c>
      <c r="W53" s="95" t="n">
        <v>18</v>
      </c>
      <c r="X53" s="95"/>
      <c r="Y53" s="95"/>
      <c r="Z53" s="95"/>
      <c r="AA53" s="95"/>
      <c r="AB53" s="95"/>
      <c r="AC53" s="95"/>
      <c r="AD53" s="95" t="s">
        <v>556</v>
      </c>
      <c r="AE53" s="95" t="s">
        <v>557</v>
      </c>
      <c r="AF53" s="95" t="n">
        <v>75</v>
      </c>
      <c r="AG53" s="95" t="s">
        <v>558</v>
      </c>
      <c r="AH53" s="95" t="n">
        <v>18</v>
      </c>
      <c r="AI53" s="95"/>
      <c r="AJ53" s="95"/>
      <c r="AK53" s="95"/>
      <c r="AL53" s="95"/>
      <c r="AM53" s="95"/>
      <c r="AN53" s="95"/>
      <c r="AO53" s="95" t="s">
        <v>559</v>
      </c>
      <c r="AP53" s="95" t="s">
        <v>265</v>
      </c>
      <c r="AQ53" s="95" t="n">
        <v>200</v>
      </c>
      <c r="AR53" s="95" t="s">
        <v>240</v>
      </c>
      <c r="AS53" s="95" t="n">
        <v>13</v>
      </c>
      <c r="AT53" s="95" t="s">
        <v>245</v>
      </c>
      <c r="AU53" s="95"/>
      <c r="AV53" s="95"/>
      <c r="AW53" s="95"/>
      <c r="AX53" s="95"/>
      <c r="AY53" s="95"/>
      <c r="AZ53" s="95"/>
      <c r="BA53" s="95" t="s">
        <v>241</v>
      </c>
      <c r="BB53" s="95"/>
      <c r="BC53" s="95"/>
      <c r="BD53" s="95"/>
      <c r="BE53" s="95"/>
      <c r="BF53" s="95"/>
      <c r="BG53" s="95"/>
      <c r="BH53" s="95" t="s">
        <v>241</v>
      </c>
      <c r="BI53" s="95"/>
      <c r="BJ53" s="95"/>
      <c r="BK53" s="95"/>
      <c r="BL53" s="95"/>
      <c r="BM53" s="95" t="s">
        <v>245</v>
      </c>
      <c r="BN53" s="95"/>
      <c r="BO53" s="95"/>
      <c r="BP53" s="95"/>
      <c r="BQ53" s="95"/>
      <c r="BR53" s="95"/>
      <c r="BS53" s="95"/>
      <c r="BT53" s="95"/>
      <c r="BU53" s="95"/>
      <c r="BV53" s="95"/>
      <c r="BW53" s="95"/>
      <c r="BX53" s="95"/>
      <c r="BY53" s="95"/>
      <c r="BZ53" s="95"/>
      <c r="CA53" s="95"/>
      <c r="CB53" s="95"/>
      <c r="CC53" s="95"/>
      <c r="CD53" s="95"/>
      <c r="CE53" s="95"/>
      <c r="CF53" s="95"/>
      <c r="CG53" s="95"/>
      <c r="CH53" s="95" t="n">
        <v>2</v>
      </c>
      <c r="CI53" s="95"/>
      <c r="CJ53" s="95"/>
      <c r="CK53" s="95"/>
      <c r="CL53" s="94"/>
      <c r="CM53" s="94"/>
      <c r="CN53" s="94"/>
      <c r="CO53" s="94"/>
      <c r="CP53" s="94"/>
      <c r="CQ53" s="94"/>
    </row>
    <row r="54" customFormat="false" ht="159.75" hidden="false" customHeight="true" outlineLevel="0" collapsed="false">
      <c r="A54" s="95" t="s">
        <v>560</v>
      </c>
      <c r="B54" s="95" t="s">
        <v>549</v>
      </c>
      <c r="C54" s="95" t="s">
        <v>550</v>
      </c>
      <c r="D54" s="95" t="s">
        <v>229</v>
      </c>
      <c r="E54" s="95" t="n">
        <v>15</v>
      </c>
      <c r="F54" s="95" t="n">
        <v>320</v>
      </c>
      <c r="G54" s="95" t="n">
        <v>23</v>
      </c>
      <c r="H54" s="95" t="n">
        <v>40</v>
      </c>
      <c r="I54" s="95" t="n">
        <v>260</v>
      </c>
      <c r="J54" s="95" t="n">
        <v>13</v>
      </c>
      <c r="K54" s="95" t="n">
        <v>300</v>
      </c>
      <c r="L54" s="95" t="n">
        <v>40</v>
      </c>
      <c r="M54" s="96" t="s">
        <v>561</v>
      </c>
      <c r="N54" s="95" t="s">
        <v>562</v>
      </c>
      <c r="O54" s="95" t="n">
        <v>80</v>
      </c>
      <c r="P54" s="95" t="s">
        <v>283</v>
      </c>
      <c r="Q54" s="95" t="n">
        <v>17</v>
      </c>
      <c r="R54" s="95"/>
      <c r="S54" s="96" t="s">
        <v>553</v>
      </c>
      <c r="T54" s="95" t="s">
        <v>563</v>
      </c>
      <c r="U54" s="95" t="n">
        <v>200</v>
      </c>
      <c r="V54" s="95" t="s">
        <v>555</v>
      </c>
      <c r="W54" s="95" t="n">
        <v>18</v>
      </c>
      <c r="X54" s="95"/>
      <c r="Y54" s="95"/>
      <c r="Z54" s="95"/>
      <c r="AA54" s="95"/>
      <c r="AB54" s="95"/>
      <c r="AC54" s="95"/>
      <c r="AD54" s="95" t="s">
        <v>556</v>
      </c>
      <c r="AE54" s="95" t="s">
        <v>564</v>
      </c>
      <c r="AF54" s="95" t="n">
        <v>75</v>
      </c>
      <c r="AG54" s="95" t="s">
        <v>558</v>
      </c>
      <c r="AH54" s="95" t="n">
        <v>18</v>
      </c>
      <c r="AI54" s="95"/>
      <c r="AJ54" s="95"/>
      <c r="AK54" s="95"/>
      <c r="AL54" s="95"/>
      <c r="AM54" s="95"/>
      <c r="AN54" s="95"/>
      <c r="AO54" s="95" t="s">
        <v>559</v>
      </c>
      <c r="AP54" s="95" t="s">
        <v>565</v>
      </c>
      <c r="AQ54" s="95" t="n">
        <v>200</v>
      </c>
      <c r="AR54" s="95" t="s">
        <v>240</v>
      </c>
      <c r="AS54" s="95" t="n">
        <v>13</v>
      </c>
      <c r="AT54" s="95" t="s">
        <v>245</v>
      </c>
      <c r="AU54" s="95"/>
      <c r="AV54" s="95"/>
      <c r="AW54" s="95"/>
      <c r="AX54" s="95"/>
      <c r="AY54" s="95"/>
      <c r="AZ54" s="95"/>
      <c r="BA54" s="95" t="s">
        <v>241</v>
      </c>
      <c r="BB54" s="95"/>
      <c r="BC54" s="95"/>
      <c r="BD54" s="95"/>
      <c r="BE54" s="95"/>
      <c r="BF54" s="95"/>
      <c r="BG54" s="95"/>
      <c r="BH54" s="95" t="s">
        <v>241</v>
      </c>
      <c r="BI54" s="95"/>
      <c r="BJ54" s="95"/>
      <c r="BK54" s="95"/>
      <c r="BL54" s="95"/>
      <c r="BM54" s="95" t="s">
        <v>245</v>
      </c>
      <c r="BN54" s="95"/>
      <c r="BO54" s="95"/>
      <c r="BP54" s="95"/>
      <c r="BQ54" s="95"/>
      <c r="BR54" s="95"/>
      <c r="BS54" s="95"/>
      <c r="BT54" s="95"/>
      <c r="BU54" s="95"/>
      <c r="BV54" s="95"/>
      <c r="BW54" s="95"/>
      <c r="BX54" s="95"/>
      <c r="BY54" s="95"/>
      <c r="BZ54" s="95"/>
      <c r="CA54" s="95"/>
      <c r="CB54" s="95"/>
      <c r="CC54" s="95"/>
      <c r="CD54" s="95"/>
      <c r="CE54" s="95"/>
      <c r="CF54" s="95"/>
      <c r="CG54" s="95"/>
      <c r="CH54" s="95" t="n">
        <v>2</v>
      </c>
      <c r="CI54" s="95"/>
      <c r="CJ54" s="95"/>
      <c r="CK54" s="95"/>
      <c r="CL54" s="94"/>
      <c r="CM54" s="94"/>
      <c r="CN54" s="94"/>
      <c r="CO54" s="94"/>
      <c r="CP54" s="94"/>
      <c r="CQ54" s="94"/>
    </row>
    <row r="55" customFormat="false" ht="150" hidden="false" customHeight="true" outlineLevel="0" collapsed="false">
      <c r="A55" s="95" t="s">
        <v>566</v>
      </c>
      <c r="B55" s="95" t="s">
        <v>549</v>
      </c>
      <c r="C55" s="95" t="s">
        <v>550</v>
      </c>
      <c r="D55" s="95" t="s">
        <v>229</v>
      </c>
      <c r="E55" s="95" t="n">
        <v>15</v>
      </c>
      <c r="F55" s="95" t="n">
        <v>400</v>
      </c>
      <c r="G55" s="95" t="n">
        <v>24</v>
      </c>
      <c r="H55" s="95" t="n">
        <v>50</v>
      </c>
      <c r="I55" s="95" t="n">
        <v>345</v>
      </c>
      <c r="J55" s="95" t="n">
        <v>14</v>
      </c>
      <c r="K55" s="95" t="n">
        <v>300</v>
      </c>
      <c r="L55" s="95" t="n">
        <v>50</v>
      </c>
      <c r="M55" s="96" t="s">
        <v>567</v>
      </c>
      <c r="N55" s="95" t="s">
        <v>568</v>
      </c>
      <c r="O55" s="95" t="n">
        <v>250</v>
      </c>
      <c r="P55" s="95" t="s">
        <v>271</v>
      </c>
      <c r="Q55" s="95" t="n">
        <v>12</v>
      </c>
      <c r="R55" s="95"/>
      <c r="S55" s="95" t="s">
        <v>569</v>
      </c>
      <c r="T55" s="95" t="s">
        <v>570</v>
      </c>
      <c r="U55" s="95" t="n">
        <v>300</v>
      </c>
      <c r="V55" s="95" t="s">
        <v>555</v>
      </c>
      <c r="W55" s="95" t="n">
        <v>19</v>
      </c>
      <c r="X55" s="95"/>
      <c r="Y55" s="95"/>
      <c r="Z55" s="95"/>
      <c r="AA55" s="95"/>
      <c r="AB55" s="95"/>
      <c r="AC55" s="95"/>
      <c r="AD55" s="95" t="s">
        <v>344</v>
      </c>
      <c r="AE55" s="95" t="s">
        <v>571</v>
      </c>
      <c r="AF55" s="95" t="n">
        <v>250</v>
      </c>
      <c r="AG55" s="95" t="s">
        <v>337</v>
      </c>
      <c r="AH55" s="95" t="n">
        <v>14</v>
      </c>
      <c r="AI55" s="95"/>
      <c r="AJ55" s="95"/>
      <c r="AK55" s="95"/>
      <c r="AL55" s="95"/>
      <c r="AM55" s="95"/>
      <c r="AN55" s="95"/>
      <c r="AO55" s="95" t="s">
        <v>559</v>
      </c>
      <c r="AP55" s="95" t="s">
        <v>565</v>
      </c>
      <c r="AQ55" s="95" t="n">
        <v>200</v>
      </c>
      <c r="AR55" s="95" t="s">
        <v>240</v>
      </c>
      <c r="AS55" s="95" t="n">
        <v>13</v>
      </c>
      <c r="AT55" s="95" t="s">
        <v>245</v>
      </c>
      <c r="AU55" s="95"/>
      <c r="AV55" s="95"/>
      <c r="AW55" s="95"/>
      <c r="AX55" s="95"/>
      <c r="AY55" s="95"/>
      <c r="AZ55" s="95"/>
      <c r="BA55" s="95" t="s">
        <v>241</v>
      </c>
      <c r="BB55" s="95"/>
      <c r="BC55" s="95"/>
      <c r="BD55" s="95"/>
      <c r="BE55" s="95"/>
      <c r="BF55" s="95"/>
      <c r="BG55" s="95"/>
      <c r="BH55" s="95" t="s">
        <v>241</v>
      </c>
      <c r="BI55" s="95"/>
      <c r="BJ55" s="95"/>
      <c r="BK55" s="95"/>
      <c r="BL55" s="95"/>
      <c r="BM55" s="95" t="s">
        <v>245</v>
      </c>
      <c r="BN55" s="95"/>
      <c r="BO55" s="95"/>
      <c r="BP55" s="95"/>
      <c r="BQ55" s="95"/>
      <c r="BR55" s="95"/>
      <c r="BS55" s="95"/>
      <c r="BT55" s="95"/>
      <c r="BU55" s="95"/>
      <c r="BV55" s="95"/>
      <c r="BW55" s="95"/>
      <c r="BX55" s="95"/>
      <c r="BY55" s="95"/>
      <c r="BZ55" s="95"/>
      <c r="CA55" s="95"/>
      <c r="CB55" s="95"/>
      <c r="CC55" s="95"/>
      <c r="CD55" s="95"/>
      <c r="CE55" s="95"/>
      <c r="CF55" s="95"/>
      <c r="CG55" s="95"/>
      <c r="CH55" s="95" t="n">
        <v>1</v>
      </c>
      <c r="CI55" s="95"/>
      <c r="CJ55" s="95"/>
      <c r="CK55" s="95"/>
      <c r="CL55" s="94"/>
      <c r="CM55" s="94"/>
      <c r="CN55" s="94"/>
      <c r="CO55" s="94"/>
      <c r="CP55" s="94"/>
      <c r="CQ55" s="94"/>
    </row>
    <row r="56" customFormat="false" ht="150" hidden="false" customHeight="true" outlineLevel="0" collapsed="false">
      <c r="A56" s="95" t="s">
        <v>572</v>
      </c>
      <c r="B56" s="95" t="s">
        <v>549</v>
      </c>
      <c r="C56" s="95" t="s">
        <v>550</v>
      </c>
      <c r="D56" s="95" t="s">
        <v>479</v>
      </c>
      <c r="E56" s="95" t="n">
        <v>16</v>
      </c>
      <c r="F56" s="95" t="n">
        <v>350</v>
      </c>
      <c r="G56" s="95" t="n">
        <v>22</v>
      </c>
      <c r="H56" s="95" t="n">
        <v>50</v>
      </c>
      <c r="I56" s="95" t="n">
        <v>330</v>
      </c>
      <c r="J56" s="95" t="n">
        <v>13</v>
      </c>
      <c r="K56" s="95" t="n">
        <v>300</v>
      </c>
      <c r="L56" s="95" t="n">
        <v>40</v>
      </c>
      <c r="M56" s="96" t="s">
        <v>573</v>
      </c>
      <c r="N56" s="95" t="s">
        <v>574</v>
      </c>
      <c r="O56" s="95" t="n">
        <v>230</v>
      </c>
      <c r="P56" s="95" t="s">
        <v>240</v>
      </c>
      <c r="Q56" s="95" t="n">
        <v>12</v>
      </c>
      <c r="R56" s="95"/>
      <c r="S56" s="96" t="s">
        <v>553</v>
      </c>
      <c r="T56" s="95" t="s">
        <v>575</v>
      </c>
      <c r="U56" s="95" t="n">
        <v>200</v>
      </c>
      <c r="V56" s="95" t="s">
        <v>555</v>
      </c>
      <c r="W56" s="95" t="n">
        <v>18</v>
      </c>
      <c r="X56" s="95"/>
      <c r="Y56" s="95"/>
      <c r="Z56" s="95"/>
      <c r="AA56" s="95"/>
      <c r="AB56" s="95"/>
      <c r="AC56" s="95"/>
      <c r="AD56" s="95" t="s">
        <v>556</v>
      </c>
      <c r="AE56" s="95" t="s">
        <v>576</v>
      </c>
      <c r="AF56" s="95" t="n">
        <v>75</v>
      </c>
      <c r="AG56" s="95" t="s">
        <v>577</v>
      </c>
      <c r="AH56" s="95" t="n">
        <v>18</v>
      </c>
      <c r="AI56" s="95"/>
      <c r="AJ56" s="95"/>
      <c r="AK56" s="95"/>
      <c r="AL56" s="95"/>
      <c r="AM56" s="95"/>
      <c r="AN56" s="95"/>
      <c r="AO56" s="95" t="s">
        <v>559</v>
      </c>
      <c r="AP56" s="95" t="s">
        <v>565</v>
      </c>
      <c r="AQ56" s="95" t="n">
        <v>200</v>
      </c>
      <c r="AR56" s="95" t="s">
        <v>240</v>
      </c>
      <c r="AS56" s="95" t="n">
        <v>13</v>
      </c>
      <c r="AT56" s="95" t="s">
        <v>245</v>
      </c>
      <c r="AU56" s="95"/>
      <c r="AV56" s="95"/>
      <c r="AW56" s="95"/>
      <c r="AX56" s="95"/>
      <c r="AY56" s="95"/>
      <c r="AZ56" s="95"/>
      <c r="BA56" s="95" t="s">
        <v>245</v>
      </c>
      <c r="BB56" s="95"/>
      <c r="BC56" s="95"/>
      <c r="BD56" s="95"/>
      <c r="BE56" s="95"/>
      <c r="BF56" s="95"/>
      <c r="BG56" s="95"/>
      <c r="BH56" s="95" t="s">
        <v>245</v>
      </c>
      <c r="BI56" s="95"/>
      <c r="BJ56" s="95"/>
      <c r="BK56" s="95"/>
      <c r="BL56" s="95"/>
      <c r="BM56" s="95" t="s">
        <v>245</v>
      </c>
      <c r="BN56" s="95"/>
      <c r="BO56" s="95"/>
      <c r="BP56" s="95"/>
      <c r="BQ56" s="95"/>
      <c r="BR56" s="95"/>
      <c r="BS56" s="95"/>
      <c r="BT56" s="95"/>
      <c r="BU56" s="95"/>
      <c r="BV56" s="95"/>
      <c r="BW56" s="95"/>
      <c r="BX56" s="95"/>
      <c r="BY56" s="95"/>
      <c r="BZ56" s="107"/>
      <c r="CA56" s="95"/>
      <c r="CB56" s="95"/>
      <c r="CC56" s="95"/>
      <c r="CD56" s="95"/>
      <c r="CE56" s="95"/>
      <c r="CF56" s="95"/>
      <c r="CG56" s="95"/>
      <c r="CH56" s="95" t="n">
        <v>2</v>
      </c>
      <c r="CI56" s="95"/>
      <c r="CJ56" s="95"/>
      <c r="CK56" s="95"/>
      <c r="CL56" s="94"/>
      <c r="CM56" s="94"/>
      <c r="CN56" s="94"/>
      <c r="CO56" s="94"/>
      <c r="CP56" s="94"/>
      <c r="CQ56" s="94"/>
    </row>
    <row r="57" customFormat="false" ht="144" hidden="false" customHeight="true" outlineLevel="0" collapsed="false">
      <c r="A57" s="95" t="s">
        <v>578</v>
      </c>
      <c r="B57" s="95" t="s">
        <v>566</v>
      </c>
      <c r="C57" s="95" t="s">
        <v>550</v>
      </c>
      <c r="D57" s="95" t="s">
        <v>229</v>
      </c>
      <c r="E57" s="95" t="n">
        <v>18</v>
      </c>
      <c r="F57" s="95" t="n">
        <v>380</v>
      </c>
      <c r="G57" s="95" t="n">
        <v>23</v>
      </c>
      <c r="H57" s="95" t="n">
        <v>50</v>
      </c>
      <c r="I57" s="95" t="n">
        <v>320</v>
      </c>
      <c r="J57" s="95" t="n">
        <v>13</v>
      </c>
      <c r="K57" s="95" t="n">
        <v>350</v>
      </c>
      <c r="L57" s="95" t="n">
        <v>35</v>
      </c>
      <c r="M57" s="96" t="s">
        <v>573</v>
      </c>
      <c r="N57" s="95" t="s">
        <v>579</v>
      </c>
      <c r="O57" s="95" t="n">
        <v>300</v>
      </c>
      <c r="P57" s="95" t="s">
        <v>240</v>
      </c>
      <c r="Q57" s="95" t="n">
        <v>12</v>
      </c>
      <c r="R57" s="95"/>
      <c r="S57" s="96" t="s">
        <v>569</v>
      </c>
      <c r="T57" s="95" t="s">
        <v>580</v>
      </c>
      <c r="U57" s="95" t="n">
        <v>300</v>
      </c>
      <c r="V57" s="95" t="s">
        <v>555</v>
      </c>
      <c r="W57" s="95" t="n">
        <v>19</v>
      </c>
      <c r="X57" s="95"/>
      <c r="Y57" s="95"/>
      <c r="Z57" s="95"/>
      <c r="AA57" s="95"/>
      <c r="AB57" s="95"/>
      <c r="AC57" s="95"/>
      <c r="AD57" s="95" t="s">
        <v>581</v>
      </c>
      <c r="AE57" s="95" t="s">
        <v>582</v>
      </c>
      <c r="AF57" s="95" t="n">
        <v>150</v>
      </c>
      <c r="AG57" s="95" t="s">
        <v>235</v>
      </c>
      <c r="AH57" s="95" t="n">
        <v>17</v>
      </c>
      <c r="AI57" s="95"/>
      <c r="AJ57" s="95"/>
      <c r="AK57" s="95"/>
      <c r="AL57" s="95"/>
      <c r="AM57" s="95"/>
      <c r="AN57" s="95"/>
      <c r="AO57" s="95" t="s">
        <v>559</v>
      </c>
      <c r="AP57" s="95" t="s">
        <v>565</v>
      </c>
      <c r="AQ57" s="95" t="n">
        <v>200</v>
      </c>
      <c r="AR57" s="95" t="s">
        <v>240</v>
      </c>
      <c r="AS57" s="95" t="n">
        <v>13</v>
      </c>
      <c r="AT57" s="95" t="s">
        <v>245</v>
      </c>
      <c r="AU57" s="95"/>
      <c r="AV57" s="95"/>
      <c r="AW57" s="95"/>
      <c r="AX57" s="95"/>
      <c r="AY57" s="95"/>
      <c r="AZ57" s="95"/>
      <c r="BA57" s="95" t="s">
        <v>241</v>
      </c>
      <c r="BB57" s="95"/>
      <c r="BC57" s="95"/>
      <c r="BD57" s="95"/>
      <c r="BE57" s="95"/>
      <c r="BF57" s="95"/>
      <c r="BG57" s="95"/>
      <c r="BH57" s="95" t="s">
        <v>241</v>
      </c>
      <c r="BI57" s="95"/>
      <c r="BJ57" s="95"/>
      <c r="BK57" s="95"/>
      <c r="BL57" s="95"/>
      <c r="BM57" s="95" t="s">
        <v>245</v>
      </c>
      <c r="BN57" s="95"/>
      <c r="BO57" s="95"/>
      <c r="BP57" s="95"/>
      <c r="BQ57" s="95"/>
      <c r="BR57" s="95"/>
      <c r="BS57" s="95"/>
      <c r="BT57" s="95"/>
      <c r="BU57" s="95"/>
      <c r="BV57" s="95"/>
      <c r="BW57" s="95"/>
      <c r="BX57" s="95"/>
      <c r="BY57" s="95"/>
      <c r="BZ57" s="95"/>
      <c r="CA57" s="107"/>
      <c r="CB57" s="95"/>
      <c r="CC57" s="95"/>
      <c r="CD57" s="95"/>
      <c r="CE57" s="95"/>
      <c r="CF57" s="95"/>
      <c r="CG57" s="95"/>
      <c r="CH57" s="95" t="n">
        <v>1</v>
      </c>
      <c r="CI57" s="95"/>
      <c r="CJ57" s="95"/>
      <c r="CK57" s="95"/>
      <c r="CL57" s="94"/>
      <c r="CM57" s="94"/>
      <c r="CN57" s="94"/>
      <c r="CO57" s="94"/>
      <c r="CP57" s="94"/>
      <c r="CQ57" s="94"/>
    </row>
    <row r="58" customFormat="false" ht="22.5" hidden="false" customHeight="true" outlineLevel="0" collapsed="false">
      <c r="A58" s="95" t="s">
        <v>583</v>
      </c>
      <c r="B58" s="95" t="s">
        <v>566</v>
      </c>
      <c r="C58" s="95" t="s">
        <v>550</v>
      </c>
      <c r="D58" s="95" t="s">
        <v>229</v>
      </c>
      <c r="E58" s="95" t="n">
        <v>18</v>
      </c>
      <c r="F58" s="95" t="n">
        <v>370</v>
      </c>
      <c r="G58" s="95" t="n">
        <v>22</v>
      </c>
      <c r="H58" s="95" t="n">
        <v>45</v>
      </c>
      <c r="I58" s="95" t="n">
        <v>2100</v>
      </c>
      <c r="J58" s="95" t="n">
        <v>4</v>
      </c>
      <c r="K58" s="95" t="n">
        <v>450</v>
      </c>
      <c r="L58" s="95" t="n">
        <v>30</v>
      </c>
      <c r="M58" s="96" t="s">
        <v>561</v>
      </c>
      <c r="N58" s="95" t="s">
        <v>562</v>
      </c>
      <c r="O58" s="95" t="n">
        <v>80</v>
      </c>
      <c r="P58" s="95" t="s">
        <v>584</v>
      </c>
      <c r="Q58" s="95" t="n">
        <v>17</v>
      </c>
      <c r="R58" s="95"/>
      <c r="S58" s="96" t="s">
        <v>569</v>
      </c>
      <c r="T58" s="95" t="s">
        <v>585</v>
      </c>
      <c r="U58" s="95" t="n">
        <v>300</v>
      </c>
      <c r="V58" s="95" t="s">
        <v>555</v>
      </c>
      <c r="W58" s="95" t="n">
        <v>19</v>
      </c>
      <c r="X58" s="95"/>
      <c r="Y58" s="95"/>
      <c r="Z58" s="95"/>
      <c r="AA58" s="95"/>
      <c r="AB58" s="95"/>
      <c r="AC58" s="95"/>
      <c r="AD58" s="95" t="s">
        <v>586</v>
      </c>
      <c r="AE58" s="95" t="s">
        <v>587</v>
      </c>
      <c r="AF58" s="95" t="n">
        <v>120</v>
      </c>
      <c r="AG58" s="95" t="s">
        <v>235</v>
      </c>
      <c r="AH58" s="95" t="n">
        <v>19</v>
      </c>
      <c r="AI58" s="95"/>
      <c r="AJ58" s="95"/>
      <c r="AK58" s="95"/>
      <c r="AL58" s="95"/>
      <c r="AM58" s="95"/>
      <c r="AN58" s="95"/>
      <c r="AO58" s="95" t="s">
        <v>559</v>
      </c>
      <c r="AP58" s="95" t="s">
        <v>565</v>
      </c>
      <c r="AQ58" s="95" t="n">
        <v>200</v>
      </c>
      <c r="AR58" s="95" t="s">
        <v>588</v>
      </c>
      <c r="AS58" s="95" t="n">
        <v>13</v>
      </c>
      <c r="AT58" s="95" t="s">
        <v>245</v>
      </c>
      <c r="AU58" s="95"/>
      <c r="AV58" s="95"/>
      <c r="AW58" s="95"/>
      <c r="AX58" s="95"/>
      <c r="AY58" s="95"/>
      <c r="AZ58" s="95"/>
      <c r="BA58" s="95" t="s">
        <v>241</v>
      </c>
      <c r="BB58" s="95"/>
      <c r="BC58" s="95"/>
      <c r="BD58" s="95"/>
      <c r="BE58" s="95"/>
      <c r="BF58" s="95"/>
      <c r="BG58" s="95"/>
      <c r="BH58" s="95" t="s">
        <v>241</v>
      </c>
      <c r="BI58" s="95"/>
      <c r="BJ58" s="95"/>
      <c r="BK58" s="95"/>
      <c r="BL58" s="95"/>
      <c r="BM58" s="95" t="s">
        <v>245</v>
      </c>
      <c r="BN58" s="95"/>
      <c r="BO58" s="95"/>
      <c r="BP58" s="95"/>
      <c r="BQ58" s="95"/>
      <c r="BR58" s="95"/>
      <c r="BS58" s="95"/>
      <c r="BT58" s="95"/>
      <c r="BU58" s="95"/>
      <c r="BV58" s="95"/>
      <c r="BW58" s="95"/>
      <c r="BX58" s="95"/>
      <c r="BY58" s="95"/>
      <c r="BZ58" s="95"/>
      <c r="CA58" s="95"/>
      <c r="CB58" s="95"/>
      <c r="CC58" s="95"/>
      <c r="CD58" s="95"/>
      <c r="CE58" s="95"/>
      <c r="CF58" s="95"/>
      <c r="CG58" s="95"/>
      <c r="CH58" s="95" t="n">
        <v>1</v>
      </c>
      <c r="CI58" s="95"/>
      <c r="CJ58" s="95"/>
      <c r="CK58" s="95"/>
      <c r="CL58" s="94"/>
      <c r="CM58" s="94"/>
      <c r="CN58" s="94"/>
      <c r="CO58" s="94"/>
      <c r="CP58" s="94"/>
      <c r="CQ58" s="94"/>
    </row>
    <row r="59" customFormat="false" ht="22.5" hidden="false" customHeight="true" outlineLevel="0" collapsed="false">
      <c r="A59" s="95" t="s">
        <v>589</v>
      </c>
      <c r="B59" s="95" t="s">
        <v>549</v>
      </c>
      <c r="C59" s="95" t="s">
        <v>550</v>
      </c>
      <c r="D59" s="95" t="s">
        <v>229</v>
      </c>
      <c r="E59" s="95" t="n">
        <v>24</v>
      </c>
      <c r="F59" s="95" t="n">
        <v>450</v>
      </c>
      <c r="G59" s="95" t="n">
        <v>26</v>
      </c>
      <c r="H59" s="95" t="n">
        <v>60</v>
      </c>
      <c r="I59" s="95" t="n">
        <v>260</v>
      </c>
      <c r="J59" s="95" t="n">
        <v>13</v>
      </c>
      <c r="K59" s="95" t="n">
        <v>300</v>
      </c>
      <c r="L59" s="95" t="n">
        <v>45</v>
      </c>
      <c r="M59" s="96" t="s">
        <v>590</v>
      </c>
      <c r="N59" s="95" t="s">
        <v>393</v>
      </c>
      <c r="O59" s="95" t="n">
        <v>360</v>
      </c>
      <c r="P59" s="95" t="s">
        <v>235</v>
      </c>
      <c r="Q59" s="95" t="n">
        <v>18</v>
      </c>
      <c r="R59" s="95"/>
      <c r="S59" s="96" t="s">
        <v>591</v>
      </c>
      <c r="T59" s="95" t="s">
        <v>592</v>
      </c>
      <c r="U59" s="95" t="n">
        <v>250</v>
      </c>
      <c r="V59" s="95" t="s">
        <v>555</v>
      </c>
      <c r="W59" s="95" t="n">
        <v>17</v>
      </c>
      <c r="X59" s="95"/>
      <c r="Y59" s="95"/>
      <c r="Z59" s="95"/>
      <c r="AA59" s="95"/>
      <c r="AB59" s="95"/>
      <c r="AC59" s="95"/>
      <c r="AD59" s="95" t="s">
        <v>593</v>
      </c>
      <c r="AE59" s="95" t="s">
        <v>594</v>
      </c>
      <c r="AF59" s="95"/>
      <c r="AG59" s="95"/>
      <c r="AH59" s="95"/>
      <c r="AI59" s="95" t="n">
        <v>400</v>
      </c>
      <c r="AJ59" s="95"/>
      <c r="AK59" s="95"/>
      <c r="AL59" s="95"/>
      <c r="AM59" s="95"/>
      <c r="AN59" s="95" t="s">
        <v>295</v>
      </c>
      <c r="AO59" s="95" t="s">
        <v>595</v>
      </c>
      <c r="AP59" s="95" t="s">
        <v>565</v>
      </c>
      <c r="AQ59" s="95" t="n">
        <v>230</v>
      </c>
      <c r="AR59" s="95" t="s">
        <v>240</v>
      </c>
      <c r="AS59" s="95" t="n">
        <v>15</v>
      </c>
      <c r="AT59" s="95" t="s">
        <v>245</v>
      </c>
      <c r="AU59" s="95"/>
      <c r="AV59" s="95"/>
      <c r="AW59" s="95"/>
      <c r="AX59" s="95"/>
      <c r="AY59" s="95"/>
      <c r="AZ59" s="95"/>
      <c r="BA59" s="95" t="s">
        <v>241</v>
      </c>
      <c r="BB59" s="95"/>
      <c r="BC59" s="95"/>
      <c r="BD59" s="95"/>
      <c r="BE59" s="95"/>
      <c r="BF59" s="95"/>
      <c r="BG59" s="95"/>
      <c r="BH59" s="95" t="s">
        <v>241</v>
      </c>
      <c r="BI59" s="95"/>
      <c r="BJ59" s="95"/>
      <c r="BK59" s="95"/>
      <c r="BL59" s="95"/>
      <c r="BM59" s="95" t="s">
        <v>245</v>
      </c>
      <c r="BN59" s="95"/>
      <c r="BO59" s="95"/>
      <c r="BP59" s="95"/>
      <c r="BQ59" s="95"/>
      <c r="BR59" s="95"/>
      <c r="BS59" s="95"/>
      <c r="BT59" s="95"/>
      <c r="BU59" s="95"/>
      <c r="BV59" s="95"/>
      <c r="BW59" s="95"/>
      <c r="BX59" s="95"/>
      <c r="BY59" s="95"/>
      <c r="BZ59" s="95"/>
      <c r="CA59" s="95"/>
      <c r="CB59" s="95"/>
      <c r="CC59" s="95"/>
      <c r="CD59" s="95"/>
      <c r="CE59" s="95"/>
      <c r="CF59" s="95"/>
      <c r="CG59" s="95"/>
      <c r="CH59" s="95" t="n">
        <v>1</v>
      </c>
      <c r="CI59" s="95"/>
      <c r="CJ59" s="95"/>
      <c r="CK59" s="95"/>
      <c r="CL59" s="94"/>
      <c r="CM59" s="94"/>
      <c r="CN59" s="94"/>
      <c r="CO59" s="94"/>
      <c r="CP59" s="94"/>
      <c r="CQ59" s="94"/>
    </row>
    <row r="60" customFormat="false" ht="22.5" hidden="false" customHeight="true" outlineLevel="0" collapsed="false">
      <c r="A60" s="95" t="s">
        <v>77</v>
      </c>
      <c r="B60" s="95"/>
      <c r="C60" s="95" t="s">
        <v>550</v>
      </c>
      <c r="D60" s="95" t="s">
        <v>229</v>
      </c>
      <c r="E60" s="95" t="n">
        <v>20</v>
      </c>
      <c r="F60" s="95" t="n">
        <v>380</v>
      </c>
      <c r="G60" s="95" t="n">
        <v>24</v>
      </c>
      <c r="H60" s="95" t="n">
        <v>50</v>
      </c>
      <c r="I60" s="95" t="n">
        <v>340</v>
      </c>
      <c r="J60" s="95" t="n">
        <v>14</v>
      </c>
      <c r="K60" s="95" t="n">
        <v>450</v>
      </c>
      <c r="L60" s="95" t="n">
        <v>45</v>
      </c>
      <c r="M60" s="96" t="s">
        <v>596</v>
      </c>
      <c r="N60" s="95" t="s">
        <v>265</v>
      </c>
      <c r="O60" s="95" t="n">
        <v>280</v>
      </c>
      <c r="P60" s="95" t="s">
        <v>240</v>
      </c>
      <c r="Q60" s="95" t="n">
        <v>12</v>
      </c>
      <c r="R60" s="95"/>
      <c r="S60" s="96" t="s">
        <v>597</v>
      </c>
      <c r="T60" s="95" t="s">
        <v>598</v>
      </c>
      <c r="U60" s="95" t="n">
        <v>250</v>
      </c>
      <c r="V60" s="95" t="s">
        <v>599</v>
      </c>
      <c r="W60" s="95" t="n">
        <v>17</v>
      </c>
      <c r="X60" s="95"/>
      <c r="Y60" s="95"/>
      <c r="Z60" s="95"/>
      <c r="AA60" s="95"/>
      <c r="AB60" s="95"/>
      <c r="AC60" s="95"/>
      <c r="AD60" s="95" t="s">
        <v>342</v>
      </c>
      <c r="AE60" s="95" t="s">
        <v>600</v>
      </c>
      <c r="AF60" s="95"/>
      <c r="AG60" s="95"/>
      <c r="AH60" s="95"/>
      <c r="AI60" s="95" t="n">
        <v>400</v>
      </c>
      <c r="AJ60" s="95"/>
      <c r="AK60" s="95"/>
      <c r="AL60" s="95"/>
      <c r="AM60" s="95"/>
      <c r="AN60" s="95" t="s">
        <v>295</v>
      </c>
      <c r="AO60" s="95" t="s">
        <v>361</v>
      </c>
      <c r="AP60" s="95" t="s">
        <v>601</v>
      </c>
      <c r="AQ60" s="95" t="n">
        <v>230</v>
      </c>
      <c r="AR60" s="95" t="s">
        <v>337</v>
      </c>
      <c r="AS60" s="95" t="n">
        <v>15</v>
      </c>
      <c r="AT60" s="95" t="s">
        <v>245</v>
      </c>
      <c r="AU60" s="95"/>
      <c r="AV60" s="95"/>
      <c r="AW60" s="95"/>
      <c r="AX60" s="95"/>
      <c r="AY60" s="95"/>
      <c r="AZ60" s="95"/>
      <c r="BA60" s="95" t="s">
        <v>241</v>
      </c>
      <c r="BB60" s="95"/>
      <c r="BC60" s="95"/>
      <c r="BD60" s="95"/>
      <c r="BE60" s="95"/>
      <c r="BF60" s="95"/>
      <c r="BG60" s="95"/>
      <c r="BH60" s="95" t="s">
        <v>241</v>
      </c>
      <c r="BI60" s="95"/>
      <c r="BJ60" s="95"/>
      <c r="BK60" s="95"/>
      <c r="BL60" s="95"/>
      <c r="BM60" s="95" t="s">
        <v>245</v>
      </c>
      <c r="BN60" s="95"/>
      <c r="BO60" s="95"/>
      <c r="BP60" s="95"/>
      <c r="BQ60" s="95"/>
      <c r="BR60" s="95"/>
      <c r="BS60" s="95"/>
      <c r="BT60" s="95"/>
      <c r="BU60" s="95"/>
      <c r="BV60" s="95"/>
      <c r="BW60" s="95"/>
      <c r="BX60" s="95"/>
      <c r="BY60" s="95"/>
      <c r="BZ60" s="95"/>
      <c r="CA60" s="95"/>
      <c r="CB60" s="95"/>
      <c r="CC60" s="95"/>
      <c r="CD60" s="95"/>
      <c r="CE60" s="95"/>
      <c r="CF60" s="95"/>
      <c r="CG60" s="95"/>
      <c r="CH60" s="95" t="n">
        <v>1</v>
      </c>
      <c r="CI60" s="95"/>
      <c r="CJ60" s="95"/>
      <c r="CK60" s="95"/>
      <c r="CL60" s="94"/>
      <c r="CM60" s="94"/>
      <c r="CN60" s="94"/>
      <c r="CO60" s="94"/>
      <c r="CP60" s="94"/>
      <c r="CQ60" s="94"/>
    </row>
    <row r="61" customFormat="false" ht="22.5" hidden="false" customHeight="true" outlineLevel="0" collapsed="false">
      <c r="A61" s="95" t="s">
        <v>602</v>
      </c>
      <c r="B61" s="95" t="s">
        <v>77</v>
      </c>
      <c r="C61" s="95" t="s">
        <v>550</v>
      </c>
      <c r="D61" s="95" t="s">
        <v>229</v>
      </c>
      <c r="E61" s="95" t="n">
        <v>20</v>
      </c>
      <c r="F61" s="95" t="n">
        <v>420</v>
      </c>
      <c r="G61" s="95" t="n">
        <v>25</v>
      </c>
      <c r="H61" s="95" t="n">
        <v>65</v>
      </c>
      <c r="I61" s="95" t="n">
        <v>360</v>
      </c>
      <c r="J61" s="95" t="n">
        <v>15</v>
      </c>
      <c r="K61" s="95" t="n">
        <v>360</v>
      </c>
      <c r="L61" s="95" t="n">
        <v>40</v>
      </c>
      <c r="M61" s="96" t="s">
        <v>573</v>
      </c>
      <c r="N61" s="95" t="s">
        <v>603</v>
      </c>
      <c r="O61" s="95" t="n">
        <v>360</v>
      </c>
      <c r="P61" s="95" t="s">
        <v>240</v>
      </c>
      <c r="Q61" s="95" t="n">
        <v>12</v>
      </c>
      <c r="R61" s="95"/>
      <c r="S61" s="96" t="s">
        <v>597</v>
      </c>
      <c r="T61" s="95" t="s">
        <v>604</v>
      </c>
      <c r="U61" s="95" t="n">
        <v>250</v>
      </c>
      <c r="V61" s="95" t="s">
        <v>599</v>
      </c>
      <c r="W61" s="95" t="n">
        <v>17</v>
      </c>
      <c r="X61" s="95"/>
      <c r="Y61" s="95"/>
      <c r="Z61" s="95"/>
      <c r="AA61" s="95"/>
      <c r="AB61" s="95"/>
      <c r="AC61" s="95"/>
      <c r="AD61" s="95" t="s">
        <v>361</v>
      </c>
      <c r="AE61" s="95" t="s">
        <v>351</v>
      </c>
      <c r="AF61" s="95" t="n">
        <v>250</v>
      </c>
      <c r="AG61" s="95" t="s">
        <v>337</v>
      </c>
      <c r="AH61" s="95" t="n">
        <v>15</v>
      </c>
      <c r="AI61" s="95"/>
      <c r="AJ61" s="95"/>
      <c r="AK61" s="95"/>
      <c r="AL61" s="95"/>
      <c r="AM61" s="95"/>
      <c r="AN61" s="95"/>
      <c r="AO61" s="95"/>
      <c r="AP61" s="95"/>
      <c r="AQ61" s="95"/>
      <c r="AR61" s="95"/>
      <c r="AS61" s="95"/>
      <c r="AT61" s="95" t="s">
        <v>245</v>
      </c>
      <c r="AU61" s="95"/>
      <c r="AV61" s="95"/>
      <c r="AW61" s="95"/>
      <c r="AX61" s="95"/>
      <c r="AY61" s="95"/>
      <c r="AZ61" s="95"/>
      <c r="BA61" s="95" t="s">
        <v>241</v>
      </c>
      <c r="BB61" s="95"/>
      <c r="BC61" s="95"/>
      <c r="BD61" s="95"/>
      <c r="BE61" s="95"/>
      <c r="BF61" s="95"/>
      <c r="BG61" s="95"/>
      <c r="BH61" s="95" t="s">
        <v>241</v>
      </c>
      <c r="BI61" s="95"/>
      <c r="BJ61" s="95"/>
      <c r="BK61" s="95"/>
      <c r="BL61" s="95"/>
      <c r="BM61" s="95" t="s">
        <v>245</v>
      </c>
      <c r="BN61" s="95"/>
      <c r="BO61" s="95"/>
      <c r="BP61" s="95"/>
      <c r="BQ61" s="95"/>
      <c r="BR61" s="95"/>
      <c r="BS61" s="95"/>
      <c r="BT61" s="95"/>
      <c r="BU61" s="95"/>
      <c r="BV61" s="95"/>
      <c r="BW61" s="95"/>
      <c r="BX61" s="95"/>
      <c r="BY61" s="95"/>
      <c r="BZ61" s="95"/>
      <c r="CA61" s="95"/>
      <c r="CB61" s="95"/>
      <c r="CC61" s="95"/>
      <c r="CD61" s="95"/>
      <c r="CE61" s="95"/>
      <c r="CF61" s="95"/>
      <c r="CG61" s="95"/>
      <c r="CH61" s="95" t="n">
        <v>1</v>
      </c>
      <c r="CI61" s="95"/>
      <c r="CJ61" s="95"/>
      <c r="CK61" s="95"/>
      <c r="CL61" s="94"/>
      <c r="CM61" s="94"/>
      <c r="CN61" s="94"/>
      <c r="CO61" s="94"/>
      <c r="CP61" s="94"/>
      <c r="CQ61" s="94"/>
    </row>
    <row r="62" customFormat="false" ht="22.5" hidden="false" customHeight="true" outlineLevel="0" collapsed="false">
      <c r="A62" s="95" t="s">
        <v>605</v>
      </c>
      <c r="B62" s="95" t="s">
        <v>77</v>
      </c>
      <c r="C62" s="95" t="s">
        <v>550</v>
      </c>
      <c r="D62" s="95" t="s">
        <v>229</v>
      </c>
      <c r="E62" s="95" t="n">
        <v>20</v>
      </c>
      <c r="F62" s="95" t="n">
        <v>420</v>
      </c>
      <c r="G62" s="95" t="n">
        <v>26</v>
      </c>
      <c r="H62" s="95" t="n">
        <v>65</v>
      </c>
      <c r="I62" s="95" t="n">
        <v>290</v>
      </c>
      <c r="J62" s="95" t="n">
        <v>13</v>
      </c>
      <c r="K62" s="95" t="n">
        <v>450</v>
      </c>
      <c r="L62" s="95" t="n">
        <v>40</v>
      </c>
      <c r="M62" s="96" t="s">
        <v>606</v>
      </c>
      <c r="N62" s="95" t="s">
        <v>607</v>
      </c>
      <c r="O62" s="95" t="n">
        <v>350</v>
      </c>
      <c r="P62" s="95" t="s">
        <v>608</v>
      </c>
      <c r="Q62" s="95" t="n">
        <v>12</v>
      </c>
      <c r="R62" s="95"/>
      <c r="S62" s="96" t="s">
        <v>597</v>
      </c>
      <c r="T62" s="95" t="s">
        <v>609</v>
      </c>
      <c r="U62" s="95" t="n">
        <v>250</v>
      </c>
      <c r="V62" s="95" t="s">
        <v>599</v>
      </c>
      <c r="W62" s="95" t="n">
        <v>17</v>
      </c>
      <c r="X62" s="95"/>
      <c r="Y62" s="95"/>
      <c r="Z62" s="95"/>
      <c r="AA62" s="95"/>
      <c r="AB62" s="95"/>
      <c r="AC62" s="95"/>
      <c r="AD62" s="95" t="s">
        <v>610</v>
      </c>
      <c r="AE62" s="95" t="s">
        <v>611</v>
      </c>
      <c r="AF62" s="95" t="n">
        <v>170</v>
      </c>
      <c r="AG62" s="95" t="s">
        <v>360</v>
      </c>
      <c r="AH62" s="95" t="n">
        <v>18</v>
      </c>
      <c r="AI62" s="95"/>
      <c r="AJ62" s="95"/>
      <c r="AK62" s="95"/>
      <c r="AL62" s="95"/>
      <c r="AM62" s="95"/>
      <c r="AN62" s="95"/>
      <c r="AO62" s="95" t="s">
        <v>361</v>
      </c>
      <c r="AP62" s="95" t="s">
        <v>601</v>
      </c>
      <c r="AQ62" s="95" t="n">
        <v>210</v>
      </c>
      <c r="AR62" s="95" t="s">
        <v>337</v>
      </c>
      <c r="AS62" s="95" t="n">
        <v>15</v>
      </c>
      <c r="AT62" s="95" t="s">
        <v>245</v>
      </c>
      <c r="AU62" s="95"/>
      <c r="AV62" s="95"/>
      <c r="AW62" s="95"/>
      <c r="AX62" s="95"/>
      <c r="AY62" s="95"/>
      <c r="AZ62" s="95"/>
      <c r="BA62" s="95" t="s">
        <v>241</v>
      </c>
      <c r="BB62" s="95"/>
      <c r="BC62" s="95"/>
      <c r="BD62" s="95"/>
      <c r="BE62" s="95"/>
      <c r="BF62" s="95"/>
      <c r="BG62" s="95"/>
      <c r="BH62" s="95" t="s">
        <v>241</v>
      </c>
      <c r="BI62" s="95"/>
      <c r="BJ62" s="95"/>
      <c r="BK62" s="95"/>
      <c r="BL62" s="95"/>
      <c r="BM62" s="95" t="s">
        <v>245</v>
      </c>
      <c r="BN62" s="95"/>
      <c r="BO62" s="95"/>
      <c r="BP62" s="95"/>
      <c r="BQ62" s="95"/>
      <c r="BR62" s="95"/>
      <c r="BS62" s="95"/>
      <c r="BT62" s="95"/>
      <c r="BU62" s="95"/>
      <c r="BV62" s="95"/>
      <c r="BW62" s="95"/>
      <c r="BX62" s="95"/>
      <c r="BY62" s="95"/>
      <c r="BZ62" s="95"/>
      <c r="CA62" s="95"/>
      <c r="CB62" s="95"/>
      <c r="CC62" s="95"/>
      <c r="CD62" s="95"/>
      <c r="CE62" s="95"/>
      <c r="CF62" s="95"/>
      <c r="CG62" s="95"/>
      <c r="CH62" s="95" t="n">
        <v>1</v>
      </c>
      <c r="CI62" s="95"/>
      <c r="CJ62" s="95"/>
      <c r="CK62" s="95"/>
      <c r="CL62" s="94"/>
      <c r="CM62" s="94"/>
      <c r="CN62" s="94"/>
      <c r="CO62" s="94"/>
      <c r="CP62" s="94"/>
      <c r="CQ62" s="94"/>
    </row>
    <row r="63" customFormat="false" ht="22.5" hidden="false" customHeight="true" outlineLevel="0" collapsed="false">
      <c r="A63" s="95" t="s">
        <v>612</v>
      </c>
      <c r="B63" s="95" t="s">
        <v>77</v>
      </c>
      <c r="C63" s="95" t="s">
        <v>550</v>
      </c>
      <c r="D63" s="95" t="s">
        <v>229</v>
      </c>
      <c r="E63" s="95" t="n">
        <v>20</v>
      </c>
      <c r="F63" s="95" t="n">
        <v>530</v>
      </c>
      <c r="G63" s="95" t="n">
        <v>25</v>
      </c>
      <c r="H63" s="95" t="n">
        <v>75</v>
      </c>
      <c r="I63" s="95" t="n">
        <v>600</v>
      </c>
      <c r="J63" s="95" t="n">
        <v>16</v>
      </c>
      <c r="K63" s="95" t="n">
        <v>500</v>
      </c>
      <c r="L63" s="95" t="n">
        <v>50</v>
      </c>
      <c r="M63" s="96" t="s">
        <v>613</v>
      </c>
      <c r="N63" s="95" t="s">
        <v>614</v>
      </c>
      <c r="O63" s="95" t="n">
        <v>240</v>
      </c>
      <c r="P63" s="95" t="s">
        <v>269</v>
      </c>
      <c r="Q63" s="95" t="n">
        <v>18</v>
      </c>
      <c r="R63" s="95"/>
      <c r="S63" s="96" t="s">
        <v>597</v>
      </c>
      <c r="T63" s="95" t="s">
        <v>575</v>
      </c>
      <c r="U63" s="95" t="n">
        <v>250</v>
      </c>
      <c r="V63" s="95" t="s">
        <v>599</v>
      </c>
      <c r="W63" s="95" t="n">
        <v>17</v>
      </c>
      <c r="X63" s="95"/>
      <c r="Y63" s="95"/>
      <c r="Z63" s="95"/>
      <c r="AA63" s="95"/>
      <c r="AB63" s="95"/>
      <c r="AC63" s="95"/>
      <c r="AD63" s="95" t="s">
        <v>361</v>
      </c>
      <c r="AE63" s="95" t="s">
        <v>351</v>
      </c>
      <c r="AF63" s="95" t="n">
        <v>350</v>
      </c>
      <c r="AG63" s="95" t="s">
        <v>337</v>
      </c>
      <c r="AH63" s="95" t="n">
        <v>15</v>
      </c>
      <c r="AI63" s="95"/>
      <c r="AJ63" s="95"/>
      <c r="AK63" s="95"/>
      <c r="AL63" s="95"/>
      <c r="AM63" s="95"/>
      <c r="AN63" s="95"/>
      <c r="AO63" s="95"/>
      <c r="AP63" s="95"/>
      <c r="AQ63" s="95"/>
      <c r="AR63" s="95"/>
      <c r="AS63" s="95"/>
      <c r="AT63" s="95" t="s">
        <v>245</v>
      </c>
      <c r="AU63" s="95"/>
      <c r="AV63" s="95"/>
      <c r="AW63" s="95"/>
      <c r="AX63" s="95"/>
      <c r="AY63" s="95"/>
      <c r="AZ63" s="95"/>
      <c r="BA63" s="95" t="s">
        <v>241</v>
      </c>
      <c r="BB63" s="95"/>
      <c r="BC63" s="95"/>
      <c r="BD63" s="95"/>
      <c r="BE63" s="95"/>
      <c r="BF63" s="95"/>
      <c r="BG63" s="95"/>
      <c r="BH63" s="95" t="s">
        <v>241</v>
      </c>
      <c r="BI63" s="95"/>
      <c r="BJ63" s="95"/>
      <c r="BK63" s="95"/>
      <c r="BL63" s="95"/>
      <c r="BM63" s="95" t="s">
        <v>245</v>
      </c>
      <c r="BN63" s="95"/>
      <c r="BO63" s="95"/>
      <c r="BP63" s="95"/>
      <c r="BQ63" s="95"/>
      <c r="BR63" s="95"/>
      <c r="BS63" s="95"/>
      <c r="BT63" s="95"/>
      <c r="BU63" s="95"/>
      <c r="BV63" s="95"/>
      <c r="BW63" s="95"/>
      <c r="BX63" s="95"/>
      <c r="BY63" s="95"/>
      <c r="BZ63" s="95"/>
      <c r="CA63" s="95"/>
      <c r="CB63" s="95"/>
      <c r="CC63" s="95"/>
      <c r="CD63" s="95"/>
      <c r="CE63" s="95"/>
      <c r="CF63" s="95"/>
      <c r="CG63" s="95"/>
      <c r="CH63" s="95" t="n">
        <v>1</v>
      </c>
      <c r="CI63" s="95"/>
      <c r="CJ63" s="95"/>
      <c r="CK63" s="95"/>
      <c r="CL63" s="94"/>
      <c r="CM63" s="94"/>
      <c r="CN63" s="94"/>
      <c r="CO63" s="94"/>
      <c r="CP63" s="94"/>
      <c r="CQ63" s="94"/>
    </row>
    <row r="64" customFormat="false" ht="22.5" hidden="false" customHeight="true" outlineLevel="0" collapsed="false">
      <c r="A64" s="95" t="s">
        <v>615</v>
      </c>
      <c r="B64" s="95"/>
      <c r="C64" s="95" t="s">
        <v>550</v>
      </c>
      <c r="D64" s="95" t="s">
        <v>229</v>
      </c>
      <c r="E64" s="95" t="n">
        <v>24</v>
      </c>
      <c r="F64" s="95" t="n">
        <v>370</v>
      </c>
      <c r="G64" s="95" t="n">
        <v>24</v>
      </c>
      <c r="H64" s="95" t="n">
        <v>43</v>
      </c>
      <c r="I64" s="95" t="n">
        <v>340</v>
      </c>
      <c r="J64" s="95" t="n">
        <v>14</v>
      </c>
      <c r="K64" s="95" t="n">
        <v>400</v>
      </c>
      <c r="L64" s="95" t="n">
        <v>35</v>
      </c>
      <c r="M64" s="96" t="s">
        <v>616</v>
      </c>
      <c r="N64" s="95" t="s">
        <v>617</v>
      </c>
      <c r="O64" s="95" t="n">
        <v>90</v>
      </c>
      <c r="P64" s="95" t="s">
        <v>264</v>
      </c>
      <c r="Q64" s="95" t="n">
        <v>16</v>
      </c>
      <c r="R64" s="95"/>
      <c r="S64" s="96" t="s">
        <v>618</v>
      </c>
      <c r="T64" s="95" t="s">
        <v>619</v>
      </c>
      <c r="U64" s="95" t="n">
        <v>250</v>
      </c>
      <c r="V64" s="95" t="s">
        <v>240</v>
      </c>
      <c r="W64" s="95" t="n">
        <v>13</v>
      </c>
      <c r="X64" s="95"/>
      <c r="Y64" s="95"/>
      <c r="Z64" s="95"/>
      <c r="AA64" s="95"/>
      <c r="AB64" s="95"/>
      <c r="AC64" s="95"/>
      <c r="AD64" s="95" t="s">
        <v>591</v>
      </c>
      <c r="AE64" s="95" t="s">
        <v>620</v>
      </c>
      <c r="AF64" s="95" t="n">
        <v>250</v>
      </c>
      <c r="AG64" s="95" t="s">
        <v>499</v>
      </c>
      <c r="AH64" s="95" t="n">
        <v>17</v>
      </c>
      <c r="AI64" s="95"/>
      <c r="AJ64" s="95"/>
      <c r="AK64" s="95"/>
      <c r="AL64" s="95"/>
      <c r="AM64" s="95"/>
      <c r="AN64" s="95"/>
      <c r="AO64" s="95" t="s">
        <v>621</v>
      </c>
      <c r="AP64" s="95" t="s">
        <v>622</v>
      </c>
      <c r="AQ64" s="95" t="n">
        <v>150</v>
      </c>
      <c r="AR64" s="95" t="s">
        <v>240</v>
      </c>
      <c r="AS64" s="95" t="n">
        <v>15</v>
      </c>
      <c r="AT64" s="95" t="s">
        <v>241</v>
      </c>
      <c r="AU64" s="95"/>
      <c r="AV64" s="95"/>
      <c r="AW64" s="95"/>
      <c r="AX64" s="95"/>
      <c r="AY64" s="95"/>
      <c r="AZ64" s="95"/>
      <c r="BA64" s="95" t="s">
        <v>241</v>
      </c>
      <c r="BB64" s="95"/>
      <c r="BC64" s="95"/>
      <c r="BD64" s="95"/>
      <c r="BE64" s="95"/>
      <c r="BF64" s="95"/>
      <c r="BG64" s="95"/>
      <c r="BH64" s="95" t="s">
        <v>241</v>
      </c>
      <c r="BI64" s="95"/>
      <c r="BJ64" s="95"/>
      <c r="BK64" s="95"/>
      <c r="BL64" s="95"/>
      <c r="BM64" s="95" t="s">
        <v>245</v>
      </c>
      <c r="BN64" s="95"/>
      <c r="BO64" s="95"/>
      <c r="BP64" s="95"/>
      <c r="BQ64" s="95"/>
      <c r="BR64" s="95"/>
      <c r="BS64" s="95"/>
      <c r="BT64" s="95"/>
      <c r="BU64" s="95"/>
      <c r="BV64" s="95"/>
      <c r="BW64" s="95"/>
      <c r="BX64" s="95"/>
      <c r="BY64" s="95"/>
      <c r="BZ64" s="95"/>
      <c r="CA64" s="95"/>
      <c r="CB64" s="95"/>
      <c r="CC64" s="95"/>
      <c r="CD64" s="95"/>
      <c r="CE64" s="95"/>
      <c r="CF64" s="95"/>
      <c r="CG64" s="95"/>
      <c r="CH64" s="95"/>
      <c r="CI64" s="95" t="n">
        <v>1</v>
      </c>
      <c r="CJ64" s="95"/>
      <c r="CK64" s="95"/>
      <c r="CL64" s="94"/>
      <c r="CM64" s="94"/>
      <c r="CN64" s="94"/>
      <c r="CO64" s="94"/>
      <c r="CP64" s="94"/>
      <c r="CQ64" s="94"/>
    </row>
    <row r="65" customFormat="false" ht="22.5" hidden="false" customHeight="true" outlineLevel="0" collapsed="false">
      <c r="A65" s="95" t="s">
        <v>623</v>
      </c>
      <c r="B65" s="95" t="s">
        <v>615</v>
      </c>
      <c r="C65" s="95" t="s">
        <v>550</v>
      </c>
      <c r="D65" s="95" t="s">
        <v>229</v>
      </c>
      <c r="E65" s="95" t="n">
        <v>26</v>
      </c>
      <c r="F65" s="95" t="n">
        <v>430</v>
      </c>
      <c r="G65" s="95" t="n">
        <v>25</v>
      </c>
      <c r="H65" s="95" t="n">
        <v>60</v>
      </c>
      <c r="I65" s="95" t="n">
        <v>350</v>
      </c>
      <c r="J65" s="95" t="n">
        <v>15</v>
      </c>
      <c r="K65" s="95" t="n">
        <v>400</v>
      </c>
      <c r="L65" s="95" t="n">
        <v>30</v>
      </c>
      <c r="M65" s="96" t="s">
        <v>624</v>
      </c>
      <c r="N65" s="95" t="s">
        <v>625</v>
      </c>
      <c r="O65" s="95" t="n">
        <v>300</v>
      </c>
      <c r="P65" s="95" t="s">
        <v>235</v>
      </c>
      <c r="Q65" s="95" t="n">
        <v>16</v>
      </c>
      <c r="R65" s="95"/>
      <c r="S65" s="96" t="s">
        <v>591</v>
      </c>
      <c r="T65" s="95" t="s">
        <v>626</v>
      </c>
      <c r="U65" s="95" t="n">
        <v>250</v>
      </c>
      <c r="V65" s="95" t="s">
        <v>555</v>
      </c>
      <c r="W65" s="95" t="n">
        <v>17</v>
      </c>
      <c r="X65" s="95"/>
      <c r="Y65" s="95"/>
      <c r="Z65" s="95"/>
      <c r="AA65" s="95"/>
      <c r="AB65" s="95"/>
      <c r="AC65" s="95"/>
      <c r="AD65" s="95" t="s">
        <v>627</v>
      </c>
      <c r="AE65" s="95" t="s">
        <v>628</v>
      </c>
      <c r="AF65" s="95" t="n">
        <v>230</v>
      </c>
      <c r="AG65" s="95" t="s">
        <v>240</v>
      </c>
      <c r="AH65" s="95" t="n">
        <v>15</v>
      </c>
      <c r="AI65" s="95"/>
      <c r="AJ65" s="95"/>
      <c r="AK65" s="95"/>
      <c r="AL65" s="95"/>
      <c r="AM65" s="95"/>
      <c r="AN65" s="95"/>
      <c r="AO65" s="95"/>
      <c r="AP65" s="95"/>
      <c r="AQ65" s="95"/>
      <c r="AR65" s="95"/>
      <c r="AS65" s="95"/>
      <c r="AT65" s="95" t="s">
        <v>245</v>
      </c>
      <c r="AU65" s="95"/>
      <c r="AV65" s="95"/>
      <c r="AW65" s="95"/>
      <c r="AX65" s="95"/>
      <c r="AY65" s="95"/>
      <c r="AZ65" s="95"/>
      <c r="BA65" s="95" t="s">
        <v>241</v>
      </c>
      <c r="BB65" s="95"/>
      <c r="BC65" s="95"/>
      <c r="BD65" s="95"/>
      <c r="BE65" s="95"/>
      <c r="BF65" s="95"/>
      <c r="BG65" s="95"/>
      <c r="BH65" s="95" t="s">
        <v>241</v>
      </c>
      <c r="BI65" s="95"/>
      <c r="BJ65" s="95"/>
      <c r="BK65" s="95"/>
      <c r="BL65" s="95"/>
      <c r="BM65" s="95" t="s">
        <v>245</v>
      </c>
      <c r="BN65" s="95"/>
      <c r="BO65" s="95"/>
      <c r="BP65" s="95"/>
      <c r="BQ65" s="95"/>
      <c r="BR65" s="95"/>
      <c r="BS65" s="95"/>
      <c r="BT65" s="95"/>
      <c r="BU65" s="95"/>
      <c r="BV65" s="95"/>
      <c r="BW65" s="95"/>
      <c r="BX65" s="95"/>
      <c r="BY65" s="95"/>
      <c r="BZ65" s="95"/>
      <c r="CA65" s="95"/>
      <c r="CB65" s="95"/>
      <c r="CC65" s="95"/>
      <c r="CD65" s="95"/>
      <c r="CE65" s="95"/>
      <c r="CF65" s="95"/>
      <c r="CG65" s="95"/>
      <c r="CH65" s="95" t="n">
        <v>1</v>
      </c>
      <c r="CI65" s="95"/>
      <c r="CJ65" s="95"/>
      <c r="CK65" s="95"/>
      <c r="CL65" s="94"/>
      <c r="CM65" s="94"/>
      <c r="CN65" s="94"/>
      <c r="CO65" s="94"/>
      <c r="CP65" s="94"/>
      <c r="CQ65" s="94"/>
    </row>
    <row r="66" customFormat="false" ht="22.5" hidden="false" customHeight="true" outlineLevel="0" collapsed="false">
      <c r="A66" s="95" t="s">
        <v>629</v>
      </c>
      <c r="B66" s="95"/>
      <c r="C66" s="95" t="s">
        <v>630</v>
      </c>
      <c r="D66" s="95" t="s">
        <v>229</v>
      </c>
      <c r="E66" s="95" t="n">
        <v>14</v>
      </c>
      <c r="F66" s="95" t="n">
        <v>310</v>
      </c>
      <c r="G66" s="95" t="n">
        <v>23</v>
      </c>
      <c r="H66" s="95" t="n">
        <v>43</v>
      </c>
      <c r="I66" s="95" t="n">
        <v>240</v>
      </c>
      <c r="J66" s="95" t="n">
        <v>12</v>
      </c>
      <c r="K66" s="95" t="n">
        <v>800</v>
      </c>
      <c r="L66" s="95" t="n">
        <v>50</v>
      </c>
      <c r="M66" s="96" t="s">
        <v>631</v>
      </c>
      <c r="N66" s="95" t="s">
        <v>632</v>
      </c>
      <c r="O66" s="95" t="n">
        <v>140</v>
      </c>
      <c r="P66" s="95" t="s">
        <v>283</v>
      </c>
      <c r="Q66" s="95" t="n">
        <v>19</v>
      </c>
      <c r="R66" s="95"/>
      <c r="S66" s="96" t="s">
        <v>633</v>
      </c>
      <c r="T66" s="95" t="s">
        <v>634</v>
      </c>
      <c r="U66" s="95" t="n">
        <v>130</v>
      </c>
      <c r="V66" s="95" t="s">
        <v>635</v>
      </c>
      <c r="W66" s="95" t="n">
        <v>16</v>
      </c>
      <c r="X66" s="95"/>
      <c r="Y66" s="95"/>
      <c r="Z66" s="95"/>
      <c r="AA66" s="95"/>
      <c r="AB66" s="95"/>
      <c r="AC66" s="95"/>
      <c r="AD66" s="95" t="s">
        <v>636</v>
      </c>
      <c r="AE66" s="95" t="s">
        <v>637</v>
      </c>
      <c r="AF66" s="95" t="n">
        <v>130</v>
      </c>
      <c r="AG66" s="95" t="s">
        <v>638</v>
      </c>
      <c r="AH66" s="95" t="n">
        <v>14</v>
      </c>
      <c r="AI66" s="95"/>
      <c r="AJ66" s="95"/>
      <c r="AK66" s="95"/>
      <c r="AL66" s="95"/>
      <c r="AM66" s="95"/>
      <c r="AN66" s="95"/>
      <c r="AO66" s="95" t="s">
        <v>639</v>
      </c>
      <c r="AP66" s="95" t="s">
        <v>640</v>
      </c>
      <c r="AQ66" s="95" t="n">
        <v>100</v>
      </c>
      <c r="AR66" s="95" t="s">
        <v>641</v>
      </c>
      <c r="AS66" s="95" t="n">
        <v>12</v>
      </c>
      <c r="AT66" s="95" t="s">
        <v>245</v>
      </c>
      <c r="AU66" s="95"/>
      <c r="AV66" s="95"/>
      <c r="AW66" s="95"/>
      <c r="AX66" s="95"/>
      <c r="AY66" s="95"/>
      <c r="AZ66" s="95"/>
      <c r="BA66" s="95" t="s">
        <v>241</v>
      </c>
      <c r="BB66" s="95"/>
      <c r="BC66" s="95"/>
      <c r="BD66" s="95"/>
      <c r="BE66" s="95"/>
      <c r="BF66" s="95"/>
      <c r="BG66" s="95"/>
      <c r="BH66" s="95" t="s">
        <v>241</v>
      </c>
      <c r="BI66" s="95"/>
      <c r="BJ66" s="95"/>
      <c r="BK66" s="95"/>
      <c r="BL66" s="95"/>
      <c r="BM66" s="95" t="s">
        <v>245</v>
      </c>
      <c r="BN66" s="95"/>
      <c r="BO66" s="95"/>
      <c r="BP66" s="95"/>
      <c r="BQ66" s="95"/>
      <c r="BR66" s="95"/>
      <c r="BS66" s="95"/>
      <c r="BT66" s="95"/>
      <c r="BU66" s="95"/>
      <c r="BV66" s="95"/>
      <c r="BW66" s="95"/>
      <c r="BX66" s="95"/>
      <c r="BY66" s="95"/>
      <c r="BZ66" s="95"/>
      <c r="CA66" s="95"/>
      <c r="CB66" s="95"/>
      <c r="CC66" s="95"/>
      <c r="CD66" s="95"/>
      <c r="CE66" s="95"/>
      <c r="CF66" s="95"/>
      <c r="CG66" s="95"/>
      <c r="CH66" s="95"/>
      <c r="CI66" s="95"/>
      <c r="CJ66" s="95"/>
      <c r="CK66" s="95"/>
      <c r="CL66" s="94"/>
      <c r="CM66" s="94"/>
      <c r="CN66" s="94"/>
      <c r="CO66" s="94"/>
      <c r="CP66" s="94"/>
      <c r="CQ66" s="94"/>
    </row>
    <row r="67" customFormat="false" ht="22.5" hidden="false" customHeight="true" outlineLevel="0" collapsed="false">
      <c r="A67" s="95" t="s">
        <v>642</v>
      </c>
      <c r="B67" s="95" t="s">
        <v>629</v>
      </c>
      <c r="C67" s="95" t="s">
        <v>630</v>
      </c>
      <c r="D67" s="95" t="s">
        <v>229</v>
      </c>
      <c r="E67" s="95" t="n">
        <v>21</v>
      </c>
      <c r="F67" s="95" t="n">
        <v>380</v>
      </c>
      <c r="G67" s="95" t="n">
        <v>23</v>
      </c>
      <c r="H67" s="95" t="n">
        <v>75</v>
      </c>
      <c r="I67" s="95" t="n">
        <v>260</v>
      </c>
      <c r="J67" s="95" t="n">
        <v>13</v>
      </c>
      <c r="K67" s="95" t="n">
        <v>300</v>
      </c>
      <c r="L67" s="95" t="n">
        <v>60</v>
      </c>
      <c r="M67" s="96" t="s">
        <v>643</v>
      </c>
      <c r="N67" s="95" t="s">
        <v>644</v>
      </c>
      <c r="O67" s="95" t="n">
        <v>260</v>
      </c>
      <c r="P67" s="95" t="s">
        <v>235</v>
      </c>
      <c r="Q67" s="95" t="n">
        <v>18</v>
      </c>
      <c r="R67" s="95"/>
      <c r="S67" s="96" t="s">
        <v>645</v>
      </c>
      <c r="T67" s="95" t="s">
        <v>646</v>
      </c>
      <c r="U67" s="95" t="n">
        <v>130</v>
      </c>
      <c r="V67" s="95" t="s">
        <v>264</v>
      </c>
      <c r="W67" s="95" t="n">
        <v>17</v>
      </c>
      <c r="X67" s="95"/>
      <c r="Y67" s="95"/>
      <c r="Z67" s="95"/>
      <c r="AA67" s="95"/>
      <c r="AB67" s="95"/>
      <c r="AC67" s="95"/>
      <c r="AD67" s="95" t="s">
        <v>647</v>
      </c>
      <c r="AE67" s="95" t="s">
        <v>648</v>
      </c>
      <c r="AF67" s="95"/>
      <c r="AG67" s="95" t="s">
        <v>649</v>
      </c>
      <c r="AH67" s="95"/>
      <c r="AI67" s="95"/>
      <c r="AJ67" s="95"/>
      <c r="AK67" s="95" t="n">
        <v>10</v>
      </c>
      <c r="AL67" s="95"/>
      <c r="AM67" s="95"/>
      <c r="AN67" s="95" t="s">
        <v>295</v>
      </c>
      <c r="AO67" s="95" t="s">
        <v>650</v>
      </c>
      <c r="AP67" s="95" t="s">
        <v>651</v>
      </c>
      <c r="AQ67" s="95" t="n">
        <v>200</v>
      </c>
      <c r="AR67" s="95" t="s">
        <v>271</v>
      </c>
      <c r="AS67" s="95" t="n">
        <v>14</v>
      </c>
      <c r="AT67" s="95" t="s">
        <v>245</v>
      </c>
      <c r="AU67" s="95"/>
      <c r="AV67" s="95"/>
      <c r="AW67" s="95"/>
      <c r="AX67" s="95"/>
      <c r="AY67" s="95"/>
      <c r="AZ67" s="95"/>
      <c r="BA67" s="95" t="s">
        <v>241</v>
      </c>
      <c r="BB67" s="95"/>
      <c r="BC67" s="95"/>
      <c r="BD67" s="95"/>
      <c r="BE67" s="95"/>
      <c r="BF67" s="95"/>
      <c r="BG67" s="95"/>
      <c r="BH67" s="95" t="s">
        <v>241</v>
      </c>
      <c r="BI67" s="95"/>
      <c r="BJ67" s="95"/>
      <c r="BK67" s="95"/>
      <c r="BL67" s="95"/>
      <c r="BM67" s="95" t="s">
        <v>245</v>
      </c>
      <c r="BN67" s="95"/>
      <c r="BO67" s="95"/>
      <c r="BP67" s="95"/>
      <c r="BQ67" s="95"/>
      <c r="BR67" s="95"/>
      <c r="BS67" s="95"/>
      <c r="BT67" s="95"/>
      <c r="BU67" s="95"/>
      <c r="BV67" s="95"/>
      <c r="BW67" s="95"/>
      <c r="BX67" s="95"/>
      <c r="BY67" s="95"/>
      <c r="BZ67" s="95"/>
      <c r="CA67" s="95"/>
      <c r="CB67" s="95"/>
      <c r="CC67" s="95"/>
      <c r="CD67" s="95"/>
      <c r="CE67" s="95"/>
      <c r="CF67" s="95"/>
      <c r="CG67" s="95"/>
      <c r="CH67" s="95"/>
      <c r="CI67" s="95"/>
      <c r="CJ67" s="95"/>
      <c r="CK67" s="95"/>
      <c r="CL67" s="94"/>
      <c r="CM67" s="94"/>
      <c r="CN67" s="94"/>
      <c r="CO67" s="94"/>
      <c r="CP67" s="94"/>
      <c r="CQ67" s="94"/>
    </row>
    <row r="68" customFormat="false" ht="22.5" hidden="false" customHeight="true" outlineLevel="0" collapsed="false">
      <c r="A68" s="95" t="s">
        <v>652</v>
      </c>
      <c r="B68" s="95"/>
      <c r="C68" s="95" t="s">
        <v>653</v>
      </c>
      <c r="D68" s="95" t="s">
        <v>311</v>
      </c>
      <c r="E68" s="95" t="n">
        <v>5</v>
      </c>
      <c r="F68" s="95" t="n">
        <v>130</v>
      </c>
      <c r="G68" s="95" t="n">
        <v>20</v>
      </c>
      <c r="H68" s="95" t="n">
        <v>10</v>
      </c>
      <c r="I68" s="95" t="n">
        <v>200</v>
      </c>
      <c r="J68" s="95" t="n">
        <v>12</v>
      </c>
      <c r="K68" s="95" t="n">
        <v>1200</v>
      </c>
      <c r="L68" s="95" t="n">
        <v>20</v>
      </c>
      <c r="M68" s="96" t="s">
        <v>654</v>
      </c>
      <c r="N68" s="95" t="s">
        <v>655</v>
      </c>
      <c r="O68" s="95" t="n">
        <v>40</v>
      </c>
      <c r="P68" s="95" t="s">
        <v>235</v>
      </c>
      <c r="Q68" s="95" t="n">
        <v>18</v>
      </c>
      <c r="R68" s="95"/>
      <c r="S68" s="96" t="s">
        <v>267</v>
      </c>
      <c r="T68" s="95" t="s">
        <v>656</v>
      </c>
      <c r="U68" s="95" t="n">
        <v>30</v>
      </c>
      <c r="V68" s="95" t="s">
        <v>657</v>
      </c>
      <c r="W68" s="95" t="n">
        <v>18</v>
      </c>
      <c r="X68" s="95"/>
      <c r="Y68" s="95"/>
      <c r="Z68" s="95"/>
      <c r="AA68" s="95"/>
      <c r="AB68" s="95"/>
      <c r="AC68" s="95"/>
      <c r="AD68" s="95" t="s">
        <v>658</v>
      </c>
      <c r="AE68" s="95" t="s">
        <v>659</v>
      </c>
      <c r="AF68" s="95" t="n">
        <v>70</v>
      </c>
      <c r="AG68" s="95" t="s">
        <v>357</v>
      </c>
      <c r="AH68" s="95" t="n">
        <v>19</v>
      </c>
      <c r="AI68" s="95"/>
      <c r="AJ68" s="95"/>
      <c r="AK68" s="95"/>
      <c r="AL68" s="95"/>
      <c r="AM68" s="95"/>
      <c r="AN68" s="95"/>
      <c r="AO68" s="95" t="s">
        <v>660</v>
      </c>
      <c r="AP68" s="95" t="s">
        <v>265</v>
      </c>
      <c r="AQ68" s="95" t="n">
        <v>65</v>
      </c>
      <c r="AR68" s="95" t="s">
        <v>271</v>
      </c>
      <c r="AS68" s="95" t="n">
        <v>13</v>
      </c>
      <c r="AT68" s="95" t="s">
        <v>245</v>
      </c>
      <c r="AU68" s="95"/>
      <c r="AV68" s="95"/>
      <c r="AW68" s="95"/>
      <c r="AX68" s="95"/>
      <c r="AY68" s="95"/>
      <c r="AZ68" s="95"/>
      <c r="BA68" s="95" t="s">
        <v>241</v>
      </c>
      <c r="BB68" s="95"/>
      <c r="BC68" s="95"/>
      <c r="BD68" s="95"/>
      <c r="BE68" s="95"/>
      <c r="BF68" s="95"/>
      <c r="BG68" s="95"/>
      <c r="BH68" s="95" t="s">
        <v>241</v>
      </c>
      <c r="BI68" s="95"/>
      <c r="BJ68" s="95"/>
      <c r="BK68" s="95"/>
      <c r="BL68" s="95"/>
      <c r="BM68" s="95" t="s">
        <v>245</v>
      </c>
      <c r="BN68" s="95"/>
      <c r="BO68" s="95"/>
      <c r="BP68" s="95"/>
      <c r="BQ68" s="95"/>
      <c r="BR68" s="95"/>
      <c r="BS68" s="95"/>
      <c r="BT68" s="95"/>
      <c r="BU68" s="95"/>
      <c r="BV68" s="95"/>
      <c r="BW68" s="95"/>
      <c r="BX68" s="95"/>
      <c r="BY68" s="95"/>
      <c r="BZ68" s="95"/>
      <c r="CA68" s="95"/>
      <c r="CB68" s="95"/>
      <c r="CC68" s="95"/>
      <c r="CD68" s="95"/>
      <c r="CE68" s="95"/>
      <c r="CF68" s="95"/>
      <c r="CG68" s="95"/>
      <c r="CH68" s="95"/>
      <c r="CI68" s="95"/>
      <c r="CJ68" s="95"/>
      <c r="CK68" s="95"/>
      <c r="CL68" s="94"/>
      <c r="CM68" s="94"/>
      <c r="CN68" s="94"/>
      <c r="CO68" s="94"/>
      <c r="CP68" s="94"/>
      <c r="CQ68" s="94"/>
    </row>
    <row r="69" customFormat="false" ht="22.5" hidden="false" customHeight="true" outlineLevel="0" collapsed="false">
      <c r="A69" s="95" t="s">
        <v>661</v>
      </c>
      <c r="B69" s="95" t="s">
        <v>652</v>
      </c>
      <c r="C69" s="95" t="s">
        <v>653</v>
      </c>
      <c r="D69" s="95" t="s">
        <v>311</v>
      </c>
      <c r="E69" s="95" t="n">
        <v>6</v>
      </c>
      <c r="F69" s="95" t="n">
        <v>150</v>
      </c>
      <c r="G69" s="95" t="n">
        <v>22</v>
      </c>
      <c r="H69" s="95" t="n">
        <v>17</v>
      </c>
      <c r="I69" s="95" t="n">
        <v>160</v>
      </c>
      <c r="J69" s="95" t="n">
        <v>12</v>
      </c>
      <c r="K69" s="95" t="n">
        <v>800</v>
      </c>
      <c r="L69" s="95" t="n">
        <v>10</v>
      </c>
      <c r="M69" s="96" t="s">
        <v>654</v>
      </c>
      <c r="N69" s="95" t="s">
        <v>662</v>
      </c>
      <c r="O69" s="95" t="n">
        <v>180</v>
      </c>
      <c r="P69" s="95" t="s">
        <v>235</v>
      </c>
      <c r="Q69" s="95" t="n">
        <v>18</v>
      </c>
      <c r="R69" s="95"/>
      <c r="S69" s="96" t="s">
        <v>267</v>
      </c>
      <c r="T69" s="95" t="s">
        <v>663</v>
      </c>
      <c r="U69" s="95" t="n">
        <v>50</v>
      </c>
      <c r="V69" s="95" t="s">
        <v>360</v>
      </c>
      <c r="W69" s="95" t="n">
        <v>18</v>
      </c>
      <c r="X69" s="95"/>
      <c r="Y69" s="95"/>
      <c r="Z69" s="95"/>
      <c r="AA69" s="95"/>
      <c r="AB69" s="95"/>
      <c r="AC69" s="95"/>
      <c r="AD69" s="95" t="s">
        <v>664</v>
      </c>
      <c r="AE69" s="95" t="s">
        <v>665</v>
      </c>
      <c r="AF69" s="95" t="n">
        <v>60</v>
      </c>
      <c r="AG69" s="95" t="s">
        <v>232</v>
      </c>
      <c r="AH69" s="95" t="n">
        <v>16</v>
      </c>
      <c r="AI69" s="95"/>
      <c r="AJ69" s="95"/>
      <c r="AK69" s="95"/>
      <c r="AL69" s="95"/>
      <c r="AM69" s="95"/>
      <c r="AN69" s="95"/>
      <c r="AO69" s="95" t="s">
        <v>666</v>
      </c>
      <c r="AP69" s="95" t="s">
        <v>265</v>
      </c>
      <c r="AQ69" s="95" t="n">
        <v>120</v>
      </c>
      <c r="AR69" s="95" t="s">
        <v>240</v>
      </c>
      <c r="AS69" s="95" t="n">
        <v>13</v>
      </c>
      <c r="AT69" s="95" t="s">
        <v>245</v>
      </c>
      <c r="AU69" s="95"/>
      <c r="AV69" s="95"/>
      <c r="AW69" s="95"/>
      <c r="AX69" s="95"/>
      <c r="AY69" s="95"/>
      <c r="AZ69" s="95"/>
      <c r="BA69" s="95" t="s">
        <v>245</v>
      </c>
      <c r="BB69" s="95"/>
      <c r="BC69" s="95"/>
      <c r="BD69" s="95"/>
      <c r="BE69" s="95"/>
      <c r="BF69" s="95"/>
      <c r="BG69" s="95"/>
      <c r="BH69" s="95" t="s">
        <v>245</v>
      </c>
      <c r="BI69" s="95"/>
      <c r="BJ69" s="95"/>
      <c r="BK69" s="95"/>
      <c r="BL69" s="95"/>
      <c r="BM69" s="95" t="s">
        <v>245</v>
      </c>
      <c r="BN69" s="95"/>
      <c r="BO69" s="95"/>
      <c r="BP69" s="95"/>
      <c r="BQ69" s="95"/>
      <c r="BR69" s="95"/>
      <c r="BS69" s="95"/>
      <c r="BT69" s="95"/>
      <c r="BU69" s="95"/>
      <c r="BV69" s="95"/>
      <c r="BW69" s="95"/>
      <c r="BX69" s="95"/>
      <c r="BY69" s="95"/>
      <c r="BZ69" s="95"/>
      <c r="CA69" s="95"/>
      <c r="CB69" s="95"/>
      <c r="CC69" s="95"/>
      <c r="CD69" s="95"/>
      <c r="CE69" s="95"/>
      <c r="CF69" s="95"/>
      <c r="CG69" s="95"/>
      <c r="CH69" s="95"/>
      <c r="CI69" s="95"/>
      <c r="CJ69" s="95"/>
      <c r="CK69" s="95"/>
      <c r="CL69" s="94"/>
      <c r="CM69" s="94"/>
      <c r="CN69" s="94"/>
      <c r="CO69" s="94"/>
      <c r="CP69" s="94"/>
      <c r="CQ69" s="94"/>
    </row>
    <row r="70" customFormat="false" ht="22.5" hidden="false" customHeight="true" outlineLevel="0" collapsed="false">
      <c r="A70" s="95" t="s">
        <v>667</v>
      </c>
      <c r="B70" s="95" t="s">
        <v>661</v>
      </c>
      <c r="C70" s="95" t="s">
        <v>653</v>
      </c>
      <c r="D70" s="95" t="s">
        <v>311</v>
      </c>
      <c r="E70" s="95" t="n">
        <v>12</v>
      </c>
      <c r="F70" s="95" t="n">
        <v>180</v>
      </c>
      <c r="G70" s="95" t="n">
        <v>22</v>
      </c>
      <c r="H70" s="95" t="n">
        <v>20</v>
      </c>
      <c r="I70" s="95" t="n">
        <v>120</v>
      </c>
      <c r="J70" s="95" t="n">
        <v>14</v>
      </c>
      <c r="K70" s="95" t="n">
        <v>600</v>
      </c>
      <c r="L70" s="95" t="n">
        <v>5</v>
      </c>
      <c r="M70" s="96" t="s">
        <v>668</v>
      </c>
      <c r="N70" s="95" t="s">
        <v>669</v>
      </c>
      <c r="O70" s="95" t="n">
        <v>65</v>
      </c>
      <c r="P70" s="95" t="s">
        <v>360</v>
      </c>
      <c r="Q70" s="95" t="n">
        <v>16</v>
      </c>
      <c r="R70" s="95"/>
      <c r="S70" s="96" t="s">
        <v>262</v>
      </c>
      <c r="T70" s="95" t="s">
        <v>670</v>
      </c>
      <c r="U70" s="95" t="n">
        <v>70</v>
      </c>
      <c r="V70" s="95" t="s">
        <v>384</v>
      </c>
      <c r="W70" s="95" t="n">
        <v>16</v>
      </c>
      <c r="X70" s="95"/>
      <c r="Y70" s="95"/>
      <c r="Z70" s="95"/>
      <c r="AA70" s="95"/>
      <c r="AB70" s="95"/>
      <c r="AC70" s="95"/>
      <c r="AD70" s="95" t="s">
        <v>671</v>
      </c>
      <c r="AE70" s="95" t="s">
        <v>672</v>
      </c>
      <c r="AF70" s="95" t="n">
        <v>160</v>
      </c>
      <c r="AG70" s="95" t="s">
        <v>360</v>
      </c>
      <c r="AH70" s="95" t="n">
        <v>16</v>
      </c>
      <c r="AI70" s="95"/>
      <c r="AJ70" s="95"/>
      <c r="AK70" s="95"/>
      <c r="AL70" s="95"/>
      <c r="AM70" s="95"/>
      <c r="AN70" s="95"/>
      <c r="AO70" s="95" t="s">
        <v>666</v>
      </c>
      <c r="AP70" s="95" t="s">
        <v>265</v>
      </c>
      <c r="AQ70" s="95" t="n">
        <v>120</v>
      </c>
      <c r="AR70" s="95" t="s">
        <v>240</v>
      </c>
      <c r="AS70" s="95" t="n">
        <v>13</v>
      </c>
      <c r="AT70" s="95" t="s">
        <v>245</v>
      </c>
      <c r="AU70" s="95"/>
      <c r="AV70" s="95"/>
      <c r="AW70" s="95"/>
      <c r="AX70" s="95"/>
      <c r="AY70" s="95"/>
      <c r="AZ70" s="95"/>
      <c r="BA70" s="95" t="s">
        <v>245</v>
      </c>
      <c r="BB70" s="95"/>
      <c r="BC70" s="95"/>
      <c r="BD70" s="95"/>
      <c r="BE70" s="95"/>
      <c r="BF70" s="95"/>
      <c r="BG70" s="95"/>
      <c r="BH70" s="95" t="s">
        <v>245</v>
      </c>
      <c r="BI70" s="95"/>
      <c r="BJ70" s="95"/>
      <c r="BK70" s="95"/>
      <c r="BL70" s="95"/>
      <c r="BM70" s="95" t="s">
        <v>245</v>
      </c>
      <c r="BN70" s="95"/>
      <c r="BO70" s="95"/>
      <c r="BP70" s="95"/>
      <c r="BQ70" s="95"/>
      <c r="BR70" s="95"/>
      <c r="BS70" s="95"/>
      <c r="BT70" s="95"/>
      <c r="BU70" s="95"/>
      <c r="BV70" s="95"/>
      <c r="BW70" s="95"/>
      <c r="BX70" s="95"/>
      <c r="BY70" s="95"/>
      <c r="BZ70" s="95"/>
      <c r="CA70" s="95"/>
      <c r="CB70" s="95"/>
      <c r="CC70" s="95"/>
      <c r="CD70" s="95"/>
      <c r="CE70" s="95"/>
      <c r="CF70" s="95"/>
      <c r="CG70" s="95"/>
      <c r="CH70" s="95"/>
      <c r="CI70" s="95"/>
      <c r="CJ70" s="95"/>
      <c r="CK70" s="95"/>
      <c r="CL70" s="94"/>
      <c r="CM70" s="94"/>
      <c r="CN70" s="94"/>
      <c r="CO70" s="94"/>
      <c r="CP70" s="94"/>
      <c r="CQ70" s="94"/>
    </row>
    <row r="71" customFormat="false" ht="22.5" hidden="false" customHeight="true" outlineLevel="0" collapsed="false">
      <c r="A71" s="95" t="s">
        <v>673</v>
      </c>
      <c r="B71" s="95" t="s">
        <v>661</v>
      </c>
      <c r="C71" s="95" t="s">
        <v>653</v>
      </c>
      <c r="D71" s="95" t="s">
        <v>311</v>
      </c>
      <c r="E71" s="95" t="n">
        <v>12</v>
      </c>
      <c r="F71" s="95" t="n">
        <v>160</v>
      </c>
      <c r="G71" s="95" t="n">
        <v>22</v>
      </c>
      <c r="H71" s="95" t="n">
        <v>20</v>
      </c>
      <c r="I71" s="95" t="n">
        <v>200</v>
      </c>
      <c r="J71" s="95" t="n">
        <v>16</v>
      </c>
      <c r="K71" s="95" t="n">
        <v>3000</v>
      </c>
      <c r="L71" s="95" t="n">
        <v>20</v>
      </c>
      <c r="M71" s="96" t="s">
        <v>654</v>
      </c>
      <c r="N71" s="95" t="s">
        <v>674</v>
      </c>
      <c r="O71" s="95" t="n">
        <v>80</v>
      </c>
      <c r="P71" s="95" t="s">
        <v>235</v>
      </c>
      <c r="Q71" s="95" t="n">
        <v>18</v>
      </c>
      <c r="R71" s="95"/>
      <c r="S71" s="96" t="s">
        <v>267</v>
      </c>
      <c r="T71" s="95" t="s">
        <v>675</v>
      </c>
      <c r="U71" s="95" t="n">
        <v>65</v>
      </c>
      <c r="V71" s="95" t="s">
        <v>360</v>
      </c>
      <c r="W71" s="95" t="n">
        <v>18</v>
      </c>
      <c r="X71" s="95"/>
      <c r="Y71" s="95"/>
      <c r="Z71" s="95"/>
      <c r="AA71" s="95"/>
      <c r="AB71" s="95"/>
      <c r="AC71" s="95"/>
      <c r="AD71" s="95" t="s">
        <v>658</v>
      </c>
      <c r="AE71" s="95" t="s">
        <v>659</v>
      </c>
      <c r="AF71" s="95" t="n">
        <v>160</v>
      </c>
      <c r="AG71" s="95" t="s">
        <v>357</v>
      </c>
      <c r="AH71" s="95" t="n">
        <v>19</v>
      </c>
      <c r="AI71" s="95"/>
      <c r="AJ71" s="95"/>
      <c r="AK71" s="95"/>
      <c r="AL71" s="95"/>
      <c r="AM71" s="95"/>
      <c r="AN71" s="95"/>
      <c r="AO71" s="95" t="s">
        <v>666</v>
      </c>
      <c r="AP71" s="95" t="s">
        <v>265</v>
      </c>
      <c r="AQ71" s="95" t="n">
        <v>120</v>
      </c>
      <c r="AR71" s="95" t="s">
        <v>240</v>
      </c>
      <c r="AS71" s="95" t="n">
        <v>13</v>
      </c>
      <c r="AT71" s="95" t="s">
        <v>245</v>
      </c>
      <c r="AU71" s="95"/>
      <c r="AV71" s="95"/>
      <c r="AW71" s="95"/>
      <c r="AX71" s="95"/>
      <c r="AY71" s="95"/>
      <c r="AZ71" s="95"/>
      <c r="BA71" s="95" t="s">
        <v>241</v>
      </c>
      <c r="BB71" s="95"/>
      <c r="BC71" s="95"/>
      <c r="BD71" s="95"/>
      <c r="BE71" s="95"/>
      <c r="BF71" s="95"/>
      <c r="BG71" s="95"/>
      <c r="BH71" s="95" t="s">
        <v>241</v>
      </c>
      <c r="BI71" s="95"/>
      <c r="BJ71" s="95"/>
      <c r="BK71" s="95"/>
      <c r="BL71" s="95"/>
      <c r="BM71" s="95" t="s">
        <v>245</v>
      </c>
      <c r="BN71" s="95"/>
      <c r="BO71" s="95"/>
      <c r="BP71" s="95"/>
      <c r="BQ71" s="95"/>
      <c r="BR71" s="95"/>
      <c r="BS71" s="95"/>
      <c r="BT71" s="95"/>
      <c r="BU71" s="95"/>
      <c r="BV71" s="95"/>
      <c r="BW71" s="95"/>
      <c r="BX71" s="95"/>
      <c r="BY71" s="95"/>
      <c r="BZ71" s="95"/>
      <c r="CA71" s="95"/>
      <c r="CB71" s="95"/>
      <c r="CC71" s="95"/>
      <c r="CD71" s="95"/>
      <c r="CE71" s="95"/>
      <c r="CF71" s="95"/>
      <c r="CG71" s="95"/>
      <c r="CH71" s="95"/>
      <c r="CI71" s="95"/>
      <c r="CJ71" s="95"/>
      <c r="CK71" s="95"/>
      <c r="CL71" s="94"/>
      <c r="CM71" s="94"/>
      <c r="CN71" s="94"/>
      <c r="CO71" s="94"/>
      <c r="CP71" s="94"/>
      <c r="CQ71" s="94"/>
    </row>
    <row r="72" customFormat="false" ht="22.5" hidden="false" customHeight="true" outlineLevel="0" collapsed="false">
      <c r="A72" s="95" t="s">
        <v>676</v>
      </c>
      <c r="B72" s="95" t="s">
        <v>652</v>
      </c>
      <c r="C72" s="95" t="s">
        <v>653</v>
      </c>
      <c r="D72" s="95" t="s">
        <v>311</v>
      </c>
      <c r="E72" s="95" t="n">
        <v>8</v>
      </c>
      <c r="F72" s="95" t="n">
        <v>150</v>
      </c>
      <c r="G72" s="95" t="n">
        <v>21</v>
      </c>
      <c r="H72" s="95" t="n">
        <v>15</v>
      </c>
      <c r="I72" s="95" t="n">
        <v>195</v>
      </c>
      <c r="J72" s="95" t="n">
        <v>13</v>
      </c>
      <c r="K72" s="95" t="n">
        <v>800</v>
      </c>
      <c r="L72" s="95" t="n">
        <v>20</v>
      </c>
      <c r="M72" s="96" t="s">
        <v>677</v>
      </c>
      <c r="N72" s="95" t="s">
        <v>678</v>
      </c>
      <c r="O72" s="95" t="n">
        <v>100</v>
      </c>
      <c r="P72" s="95" t="s">
        <v>240</v>
      </c>
      <c r="Q72" s="95" t="n">
        <v>15</v>
      </c>
      <c r="R72" s="95"/>
      <c r="S72" s="96" t="s">
        <v>658</v>
      </c>
      <c r="T72" s="95" t="s">
        <v>659</v>
      </c>
      <c r="U72" s="95" t="n">
        <v>80</v>
      </c>
      <c r="V72" s="95" t="s">
        <v>357</v>
      </c>
      <c r="W72" s="95" t="n">
        <v>19</v>
      </c>
      <c r="X72" s="95"/>
      <c r="Y72" s="95"/>
      <c r="Z72" s="95"/>
      <c r="AA72" s="95"/>
      <c r="AB72" s="95"/>
      <c r="AC72" s="95"/>
      <c r="AD72" s="95" t="s">
        <v>422</v>
      </c>
      <c r="AE72" s="95" t="s">
        <v>284</v>
      </c>
      <c r="AF72" s="95" t="n">
        <v>85</v>
      </c>
      <c r="AG72" s="95" t="s">
        <v>271</v>
      </c>
      <c r="AH72" s="95" t="n">
        <v>13</v>
      </c>
      <c r="AI72" s="95"/>
      <c r="AJ72" s="95"/>
      <c r="AK72" s="95"/>
      <c r="AL72" s="95"/>
      <c r="AM72" s="95"/>
      <c r="AN72" s="95"/>
      <c r="AO72" s="95"/>
      <c r="AP72" s="95"/>
      <c r="AQ72" s="95"/>
      <c r="AR72" s="95"/>
      <c r="AS72" s="95"/>
      <c r="AT72" s="95" t="s">
        <v>245</v>
      </c>
      <c r="AU72" s="95"/>
      <c r="AV72" s="95"/>
      <c r="AW72" s="95"/>
      <c r="AX72" s="95"/>
      <c r="AY72" s="95"/>
      <c r="AZ72" s="95"/>
      <c r="BA72" s="95" t="s">
        <v>241</v>
      </c>
      <c r="BB72" s="95"/>
      <c r="BC72" s="95"/>
      <c r="BD72" s="95"/>
      <c r="BE72" s="95"/>
      <c r="BF72" s="95"/>
      <c r="BG72" s="95"/>
      <c r="BH72" s="95" t="s">
        <v>241</v>
      </c>
      <c r="BI72" s="95"/>
      <c r="BJ72" s="95"/>
      <c r="BK72" s="95"/>
      <c r="BL72" s="95"/>
      <c r="BM72" s="95" t="s">
        <v>245</v>
      </c>
      <c r="BN72" s="95"/>
      <c r="BO72" s="95"/>
      <c r="BP72" s="95"/>
      <c r="BQ72" s="95"/>
      <c r="BR72" s="95"/>
      <c r="BS72" s="95"/>
      <c r="BT72" s="95"/>
      <c r="BU72" s="95"/>
      <c r="BV72" s="95"/>
      <c r="BW72" s="95"/>
      <c r="BX72" s="95"/>
      <c r="BY72" s="95"/>
      <c r="BZ72" s="95"/>
      <c r="CA72" s="95"/>
      <c r="CB72" s="95"/>
      <c r="CC72" s="95"/>
      <c r="CD72" s="95"/>
      <c r="CE72" s="95"/>
      <c r="CF72" s="95"/>
      <c r="CG72" s="95"/>
      <c r="CH72" s="95"/>
      <c r="CI72" s="95"/>
      <c r="CJ72" s="95"/>
      <c r="CK72" s="95"/>
      <c r="CL72" s="94"/>
      <c r="CM72" s="94"/>
      <c r="CN72" s="94"/>
      <c r="CO72" s="94"/>
      <c r="CP72" s="94"/>
      <c r="CQ72" s="94"/>
    </row>
    <row r="73" customFormat="false" ht="22.5" hidden="false" customHeight="true" outlineLevel="0" collapsed="false">
      <c r="A73" s="95" t="s">
        <v>679</v>
      </c>
      <c r="B73" s="95" t="s">
        <v>676</v>
      </c>
      <c r="C73" s="95" t="s">
        <v>653</v>
      </c>
      <c r="D73" s="95" t="s">
        <v>311</v>
      </c>
      <c r="E73" s="95" t="n">
        <v>10</v>
      </c>
      <c r="F73" s="95" t="n">
        <v>170</v>
      </c>
      <c r="G73" s="95" t="n">
        <v>23</v>
      </c>
      <c r="H73" s="95" t="n">
        <v>16</v>
      </c>
      <c r="I73" s="95" t="n">
        <v>205</v>
      </c>
      <c r="J73" s="95" t="n">
        <v>16</v>
      </c>
      <c r="K73" s="95" t="n">
        <v>1500</v>
      </c>
      <c r="L73" s="95" t="n">
        <v>10</v>
      </c>
      <c r="M73" s="96" t="s">
        <v>680</v>
      </c>
      <c r="N73" s="95" t="s">
        <v>681</v>
      </c>
      <c r="O73" s="95" t="n">
        <v>80</v>
      </c>
      <c r="P73" s="95" t="s">
        <v>357</v>
      </c>
      <c r="Q73" s="95" t="n">
        <v>18</v>
      </c>
      <c r="R73" s="95"/>
      <c r="S73" s="96" t="s">
        <v>658</v>
      </c>
      <c r="T73" s="95" t="s">
        <v>682</v>
      </c>
      <c r="U73" s="95" t="n">
        <v>100</v>
      </c>
      <c r="V73" s="95" t="s">
        <v>357</v>
      </c>
      <c r="W73" s="95" t="n">
        <v>19</v>
      </c>
      <c r="X73" s="95"/>
      <c r="Y73" s="95"/>
      <c r="Z73" s="95"/>
      <c r="AA73" s="95"/>
      <c r="AB73" s="95"/>
      <c r="AC73" s="95"/>
      <c r="AD73" s="95" t="s">
        <v>683</v>
      </c>
      <c r="AE73" s="95" t="s">
        <v>684</v>
      </c>
      <c r="AF73" s="95"/>
      <c r="AG73" s="95"/>
      <c r="AH73" s="95"/>
      <c r="AI73" s="95"/>
      <c r="AJ73" s="95"/>
      <c r="AK73" s="95"/>
      <c r="AL73" s="95" t="n">
        <v>10</v>
      </c>
      <c r="AM73" s="95"/>
      <c r="AN73" s="95" t="s">
        <v>295</v>
      </c>
      <c r="AO73" s="95" t="s">
        <v>422</v>
      </c>
      <c r="AP73" s="95" t="s">
        <v>284</v>
      </c>
      <c r="AQ73" s="95" t="n">
        <v>95</v>
      </c>
      <c r="AR73" s="95" t="s">
        <v>271</v>
      </c>
      <c r="AS73" s="95" t="n">
        <v>13</v>
      </c>
      <c r="AT73" s="95" t="s">
        <v>245</v>
      </c>
      <c r="AU73" s="95"/>
      <c r="AV73" s="95"/>
      <c r="AW73" s="95"/>
      <c r="AX73" s="95"/>
      <c r="AY73" s="95"/>
      <c r="AZ73" s="95"/>
      <c r="BA73" s="95" t="s">
        <v>245</v>
      </c>
      <c r="BB73" s="95"/>
      <c r="BC73" s="95"/>
      <c r="BD73" s="95"/>
      <c r="BE73" s="95"/>
      <c r="BF73" s="95"/>
      <c r="BG73" s="95"/>
      <c r="BH73" s="95" t="s">
        <v>245</v>
      </c>
      <c r="BI73" s="95"/>
      <c r="BJ73" s="95"/>
      <c r="BK73" s="95"/>
      <c r="BL73" s="95"/>
      <c r="BM73" s="95" t="s">
        <v>245</v>
      </c>
      <c r="BN73" s="95"/>
      <c r="BO73" s="95"/>
      <c r="BP73" s="95"/>
      <c r="BQ73" s="95"/>
      <c r="BR73" s="95"/>
      <c r="BS73" s="95"/>
      <c r="BT73" s="95"/>
      <c r="BU73" s="95"/>
      <c r="BV73" s="95"/>
      <c r="BW73" s="95"/>
      <c r="BX73" s="95"/>
      <c r="BY73" s="95"/>
      <c r="BZ73" s="95"/>
      <c r="CA73" s="95"/>
      <c r="CB73" s="95"/>
      <c r="CC73" s="95"/>
      <c r="CD73" s="95"/>
      <c r="CE73" s="95"/>
      <c r="CF73" s="95"/>
      <c r="CG73" s="95"/>
      <c r="CH73" s="95"/>
      <c r="CI73" s="95"/>
      <c r="CJ73" s="95"/>
      <c r="CK73" s="95"/>
      <c r="CL73" s="94"/>
      <c r="CM73" s="94"/>
      <c r="CN73" s="94"/>
      <c r="CO73" s="94"/>
      <c r="CP73" s="94"/>
      <c r="CQ73" s="94"/>
    </row>
    <row r="74" customFormat="false" ht="22.5" hidden="false" customHeight="true" outlineLevel="0" collapsed="false">
      <c r="A74" s="95" t="s">
        <v>685</v>
      </c>
      <c r="B74" s="95" t="s">
        <v>676</v>
      </c>
      <c r="C74" s="95" t="s">
        <v>653</v>
      </c>
      <c r="D74" s="95" t="s">
        <v>311</v>
      </c>
      <c r="E74" s="95" t="n">
        <v>10</v>
      </c>
      <c r="F74" s="95" t="n">
        <v>170</v>
      </c>
      <c r="G74" s="95" t="n">
        <v>26</v>
      </c>
      <c r="H74" s="95" t="n">
        <v>18</v>
      </c>
      <c r="I74" s="95" t="n">
        <v>190</v>
      </c>
      <c r="J74" s="95" t="n">
        <v>14</v>
      </c>
      <c r="K74" s="95" t="n">
        <v>1500</v>
      </c>
      <c r="L74" s="95" t="n">
        <v>10</v>
      </c>
      <c r="M74" s="96" t="s">
        <v>686</v>
      </c>
      <c r="N74" s="95" t="s">
        <v>265</v>
      </c>
      <c r="O74" s="95" t="n">
        <v>160</v>
      </c>
      <c r="P74" s="95" t="s">
        <v>240</v>
      </c>
      <c r="Q74" s="95" t="n">
        <v>15</v>
      </c>
      <c r="R74" s="95"/>
      <c r="S74" s="96" t="s">
        <v>658</v>
      </c>
      <c r="T74" s="95" t="s">
        <v>687</v>
      </c>
      <c r="U74" s="95" t="n">
        <v>100</v>
      </c>
      <c r="V74" s="95" t="s">
        <v>357</v>
      </c>
      <c r="W74" s="95" t="n">
        <v>19</v>
      </c>
      <c r="X74" s="95"/>
      <c r="Y74" s="95"/>
      <c r="Z74" s="95"/>
      <c r="AA74" s="95"/>
      <c r="AB74" s="95"/>
      <c r="AC74" s="95"/>
      <c r="AD74" s="95" t="s">
        <v>392</v>
      </c>
      <c r="AE74" s="95" t="s">
        <v>688</v>
      </c>
      <c r="AF74" s="95" t="n">
        <v>150</v>
      </c>
      <c r="AG74" s="95" t="s">
        <v>235</v>
      </c>
      <c r="AH74" s="95" t="n">
        <v>16</v>
      </c>
      <c r="AI74" s="95"/>
      <c r="AJ74" s="95"/>
      <c r="AK74" s="95"/>
      <c r="AL74" s="95"/>
      <c r="AM74" s="95"/>
      <c r="AN74" s="95"/>
      <c r="AO74" s="95" t="s">
        <v>422</v>
      </c>
      <c r="AP74" s="95" t="s">
        <v>284</v>
      </c>
      <c r="AQ74" s="95" t="n">
        <v>95</v>
      </c>
      <c r="AR74" s="95" t="s">
        <v>271</v>
      </c>
      <c r="AS74" s="95" t="n">
        <v>13</v>
      </c>
      <c r="AT74" s="95" t="s">
        <v>245</v>
      </c>
      <c r="AU74" s="95"/>
      <c r="AV74" s="95"/>
      <c r="AW74" s="95"/>
      <c r="AX74" s="95"/>
      <c r="AY74" s="95"/>
      <c r="AZ74" s="95"/>
      <c r="BA74" s="95" t="s">
        <v>245</v>
      </c>
      <c r="BB74" s="95"/>
      <c r="BC74" s="95"/>
      <c r="BD74" s="95"/>
      <c r="BE74" s="95"/>
      <c r="BF74" s="95"/>
      <c r="BG74" s="95"/>
      <c r="BH74" s="95" t="s">
        <v>245</v>
      </c>
      <c r="BI74" s="95"/>
      <c r="BJ74" s="95"/>
      <c r="BK74" s="95"/>
      <c r="BL74" s="95"/>
      <c r="BM74" s="95" t="s">
        <v>245</v>
      </c>
      <c r="BN74" s="95"/>
      <c r="BO74" s="95"/>
      <c r="BP74" s="95"/>
      <c r="BQ74" s="95"/>
      <c r="BR74" s="95"/>
      <c r="BS74" s="95"/>
      <c r="BT74" s="95"/>
      <c r="BU74" s="95"/>
      <c r="BV74" s="95"/>
      <c r="BW74" s="95"/>
      <c r="BX74" s="95"/>
      <c r="BY74" s="95"/>
      <c r="BZ74" s="95"/>
      <c r="CA74" s="95"/>
      <c r="CB74" s="95"/>
      <c r="CC74" s="95"/>
      <c r="CD74" s="95"/>
      <c r="CE74" s="95"/>
      <c r="CF74" s="95"/>
      <c r="CG74" s="95"/>
      <c r="CH74" s="95"/>
      <c r="CI74" s="95"/>
      <c r="CJ74" s="95"/>
      <c r="CK74" s="95"/>
      <c r="CL74" s="94"/>
      <c r="CM74" s="94"/>
      <c r="CN74" s="94"/>
      <c r="CO74" s="94"/>
      <c r="CP74" s="94"/>
      <c r="CQ74" s="94"/>
    </row>
    <row r="75" customFormat="false" ht="138" hidden="false" customHeight="true" outlineLevel="0" collapsed="false">
      <c r="A75" s="95" t="s">
        <v>689</v>
      </c>
      <c r="B75" s="95"/>
      <c r="C75" s="95" t="s">
        <v>653</v>
      </c>
      <c r="D75" s="95" t="s">
        <v>311</v>
      </c>
      <c r="E75" s="95" t="n">
        <v>5</v>
      </c>
      <c r="F75" s="95" t="n">
        <v>120</v>
      </c>
      <c r="G75" s="95" t="n">
        <v>20</v>
      </c>
      <c r="H75" s="95" t="n">
        <v>10</v>
      </c>
      <c r="I75" s="95" t="n">
        <v>210</v>
      </c>
      <c r="J75" s="95" t="n">
        <v>13</v>
      </c>
      <c r="K75" s="95" t="n">
        <v>800</v>
      </c>
      <c r="L75" s="95" t="n">
        <v>20</v>
      </c>
      <c r="M75" s="96" t="s">
        <v>690</v>
      </c>
      <c r="N75" s="95" t="s">
        <v>691</v>
      </c>
      <c r="O75" s="95" t="n">
        <v>70</v>
      </c>
      <c r="P75" s="95" t="s">
        <v>240</v>
      </c>
      <c r="Q75" s="95" t="n">
        <v>14</v>
      </c>
      <c r="R75" s="95"/>
      <c r="S75" s="96" t="s">
        <v>692</v>
      </c>
      <c r="T75" s="95" t="s">
        <v>292</v>
      </c>
      <c r="U75" s="95" t="n">
        <v>60</v>
      </c>
      <c r="V75" s="95" t="s">
        <v>240</v>
      </c>
      <c r="W75" s="95" t="n">
        <v>15</v>
      </c>
      <c r="X75" s="95"/>
      <c r="Y75" s="95"/>
      <c r="Z75" s="95"/>
      <c r="AA75" s="95"/>
      <c r="AB75" s="95"/>
      <c r="AC75" s="95"/>
      <c r="AD75" s="95"/>
      <c r="AE75" s="95"/>
      <c r="AF75" s="95"/>
      <c r="AG75" s="95"/>
      <c r="AH75" s="95"/>
      <c r="AI75" s="95"/>
      <c r="AJ75" s="95"/>
      <c r="AK75" s="95"/>
      <c r="AL75" s="95"/>
      <c r="AM75" s="95"/>
      <c r="AN75" s="95"/>
      <c r="AO75" s="95"/>
      <c r="AP75" s="95"/>
      <c r="AQ75" s="95"/>
      <c r="AR75" s="95"/>
      <c r="AS75" s="95"/>
      <c r="AT75" s="95" t="s">
        <v>245</v>
      </c>
      <c r="AU75" s="95"/>
      <c r="AV75" s="95"/>
      <c r="AW75" s="95"/>
      <c r="AX75" s="95"/>
      <c r="AY75" s="95"/>
      <c r="AZ75" s="95"/>
      <c r="BA75" s="95" t="s">
        <v>241</v>
      </c>
      <c r="BB75" s="95"/>
      <c r="BC75" s="95"/>
      <c r="BD75" s="95"/>
      <c r="BE75" s="95"/>
      <c r="BF75" s="95"/>
      <c r="BG75" s="95"/>
      <c r="BH75" s="95" t="s">
        <v>241</v>
      </c>
      <c r="BI75" s="95"/>
      <c r="BJ75" s="95"/>
      <c r="BK75" s="95"/>
      <c r="BL75" s="95"/>
      <c r="BM75" s="95" t="s">
        <v>245</v>
      </c>
      <c r="BN75" s="95"/>
      <c r="BO75" s="95"/>
      <c r="BP75" s="95"/>
      <c r="BQ75" s="95"/>
      <c r="BR75" s="95"/>
      <c r="BS75" s="95"/>
      <c r="BT75" s="95"/>
      <c r="BU75" s="95"/>
      <c r="BV75" s="95"/>
      <c r="BW75" s="95"/>
      <c r="BX75" s="95"/>
      <c r="BY75" s="95"/>
      <c r="BZ75" s="95"/>
      <c r="CA75" s="95"/>
      <c r="CB75" s="95"/>
      <c r="CC75" s="95"/>
      <c r="CD75" s="95"/>
      <c r="CE75" s="95"/>
      <c r="CF75" s="95"/>
      <c r="CG75" s="95"/>
      <c r="CH75" s="95"/>
      <c r="CI75" s="95"/>
      <c r="CJ75" s="95"/>
      <c r="CK75" s="95"/>
      <c r="CL75" s="94"/>
      <c r="CM75" s="94"/>
      <c r="CN75" s="94"/>
      <c r="CO75" s="94"/>
      <c r="CP75" s="94"/>
      <c r="CQ75" s="94"/>
    </row>
    <row r="76" customFormat="false" ht="140.25" hidden="false" customHeight="true" outlineLevel="0" collapsed="false">
      <c r="A76" s="95" t="s">
        <v>693</v>
      </c>
      <c r="B76" s="95" t="s">
        <v>689</v>
      </c>
      <c r="C76" s="95" t="s">
        <v>653</v>
      </c>
      <c r="D76" s="95" t="s">
        <v>311</v>
      </c>
      <c r="E76" s="95" t="n">
        <v>5</v>
      </c>
      <c r="F76" s="95" t="n">
        <v>120</v>
      </c>
      <c r="G76" s="95" t="n">
        <v>22</v>
      </c>
      <c r="H76" s="95" t="n">
        <v>13</v>
      </c>
      <c r="I76" s="95" t="n">
        <v>205</v>
      </c>
      <c r="J76" s="95" t="n">
        <v>12</v>
      </c>
      <c r="K76" s="95" t="n">
        <v>600</v>
      </c>
      <c r="L76" s="95" t="n">
        <v>10</v>
      </c>
      <c r="M76" s="96" t="s">
        <v>690</v>
      </c>
      <c r="N76" s="95" t="s">
        <v>691</v>
      </c>
      <c r="O76" s="95" t="n">
        <v>130</v>
      </c>
      <c r="P76" s="95" t="s">
        <v>240</v>
      </c>
      <c r="Q76" s="95" t="n">
        <v>12</v>
      </c>
      <c r="R76" s="95"/>
      <c r="S76" s="96" t="s">
        <v>694</v>
      </c>
      <c r="T76" s="95" t="s">
        <v>695</v>
      </c>
      <c r="U76" s="95" t="n">
        <v>150</v>
      </c>
      <c r="V76" s="95" t="s">
        <v>271</v>
      </c>
      <c r="W76" s="95" t="n">
        <v>13</v>
      </c>
      <c r="X76" s="95"/>
      <c r="Y76" s="95"/>
      <c r="Z76" s="95"/>
      <c r="AA76" s="95"/>
      <c r="AB76" s="95"/>
      <c r="AC76" s="95"/>
      <c r="AD76" s="95" t="s">
        <v>692</v>
      </c>
      <c r="AE76" s="95" t="s">
        <v>265</v>
      </c>
      <c r="AF76" s="95" t="n">
        <v>100</v>
      </c>
      <c r="AG76" s="95" t="s">
        <v>240</v>
      </c>
      <c r="AH76" s="95" t="n">
        <v>15</v>
      </c>
      <c r="AI76" s="95"/>
      <c r="AJ76" s="95"/>
      <c r="AK76" s="95"/>
      <c r="AL76" s="95"/>
      <c r="AM76" s="95"/>
      <c r="AN76" s="95"/>
      <c r="AO76" s="95"/>
      <c r="AP76" s="95"/>
      <c r="AQ76" s="95"/>
      <c r="AR76" s="95"/>
      <c r="AS76" s="95"/>
      <c r="AT76" s="95" t="s">
        <v>245</v>
      </c>
      <c r="AU76" s="95"/>
      <c r="AV76" s="95"/>
      <c r="AW76" s="95"/>
      <c r="AX76" s="95"/>
      <c r="AY76" s="95"/>
      <c r="AZ76" s="95"/>
      <c r="BA76" s="95" t="s">
        <v>245</v>
      </c>
      <c r="BB76" s="95"/>
      <c r="BC76" s="95"/>
      <c r="BD76" s="95"/>
      <c r="BE76" s="95"/>
      <c r="BF76" s="95"/>
      <c r="BG76" s="95"/>
      <c r="BH76" s="95" t="s">
        <v>241</v>
      </c>
      <c r="BI76" s="95"/>
      <c r="BJ76" s="95"/>
      <c r="BK76" s="95"/>
      <c r="BL76" s="95"/>
      <c r="BM76" s="95" t="s">
        <v>245</v>
      </c>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4"/>
      <c r="CM76" s="94"/>
      <c r="CN76" s="94"/>
      <c r="CO76" s="94"/>
      <c r="CP76" s="94"/>
      <c r="CQ76" s="94"/>
    </row>
    <row r="77" customFormat="false" ht="122.25" hidden="false" customHeight="true" outlineLevel="0" collapsed="false">
      <c r="A77" s="95" t="s">
        <v>696</v>
      </c>
      <c r="B77" s="95" t="s">
        <v>689</v>
      </c>
      <c r="C77" s="95" t="s">
        <v>653</v>
      </c>
      <c r="D77" s="95" t="s">
        <v>311</v>
      </c>
      <c r="E77" s="95" t="n">
        <v>11</v>
      </c>
      <c r="F77" s="95" t="n">
        <v>200</v>
      </c>
      <c r="G77" s="95" t="n">
        <v>20</v>
      </c>
      <c r="H77" s="95" t="n">
        <v>20</v>
      </c>
      <c r="I77" s="95" t="n">
        <v>250</v>
      </c>
      <c r="J77" s="95" t="n">
        <v>13</v>
      </c>
      <c r="K77" s="95" t="n">
        <v>900</v>
      </c>
      <c r="L77" s="95" t="n">
        <v>25</v>
      </c>
      <c r="M77" s="96" t="s">
        <v>697</v>
      </c>
      <c r="N77" s="95" t="s">
        <v>698</v>
      </c>
      <c r="O77" s="95" t="n">
        <v>160</v>
      </c>
      <c r="P77" s="95" t="s">
        <v>271</v>
      </c>
      <c r="Q77" s="95" t="n">
        <v>17</v>
      </c>
      <c r="R77" s="95"/>
      <c r="S77" s="96" t="s">
        <v>692</v>
      </c>
      <c r="T77" s="95" t="s">
        <v>265</v>
      </c>
      <c r="U77" s="95" t="n">
        <v>120</v>
      </c>
      <c r="V77" s="95" t="s">
        <v>271</v>
      </c>
      <c r="W77" s="95" t="n">
        <v>17</v>
      </c>
      <c r="X77" s="95"/>
      <c r="Y77" s="95"/>
      <c r="Z77" s="95"/>
      <c r="AA77" s="95"/>
      <c r="AB77" s="95"/>
      <c r="AC77" s="95"/>
      <c r="AD77" s="95"/>
      <c r="AE77" s="95"/>
      <c r="AF77" s="95"/>
      <c r="AG77" s="95"/>
      <c r="AH77" s="95"/>
      <c r="AI77" s="95"/>
      <c r="AJ77" s="95"/>
      <c r="AK77" s="95"/>
      <c r="AL77" s="95"/>
      <c r="AM77" s="95"/>
      <c r="AN77" s="95"/>
      <c r="AO77" s="95"/>
      <c r="AP77" s="95"/>
      <c r="AQ77" s="95"/>
      <c r="AR77" s="95"/>
      <c r="AS77" s="95"/>
      <c r="AT77" s="95" t="s">
        <v>245</v>
      </c>
      <c r="AU77" s="95"/>
      <c r="AV77" s="95"/>
      <c r="AW77" s="95"/>
      <c r="AX77" s="95"/>
      <c r="AY77" s="95"/>
      <c r="AZ77" s="95"/>
      <c r="BA77" s="95" t="s">
        <v>241</v>
      </c>
      <c r="BB77" s="95"/>
      <c r="BC77" s="95"/>
      <c r="BD77" s="95"/>
      <c r="BE77" s="95"/>
      <c r="BF77" s="95"/>
      <c r="BG77" s="95"/>
      <c r="BH77" s="95" t="s">
        <v>241</v>
      </c>
      <c r="BI77" s="95"/>
      <c r="BJ77" s="95"/>
      <c r="BK77" s="95"/>
      <c r="BL77" s="95"/>
      <c r="BM77" s="95" t="s">
        <v>245</v>
      </c>
      <c r="BN77" s="95"/>
      <c r="BO77" s="95"/>
      <c r="BP77" s="95"/>
      <c r="BQ77" s="95"/>
      <c r="BR77" s="95"/>
      <c r="BS77" s="95"/>
      <c r="BT77" s="95"/>
      <c r="BU77" s="95"/>
      <c r="BV77" s="95"/>
      <c r="BW77" s="95"/>
      <c r="BX77" s="95"/>
      <c r="BY77" s="95"/>
      <c r="BZ77" s="95"/>
      <c r="CA77" s="95"/>
      <c r="CB77" s="95"/>
      <c r="CC77" s="95"/>
      <c r="CD77" s="95"/>
      <c r="CE77" s="95"/>
      <c r="CF77" s="95"/>
      <c r="CG77" s="95"/>
      <c r="CH77" s="95"/>
      <c r="CI77" s="95"/>
      <c r="CJ77" s="95"/>
      <c r="CK77" s="95"/>
      <c r="CL77" s="94"/>
      <c r="CM77" s="94"/>
      <c r="CN77" s="94"/>
      <c r="CO77" s="94"/>
      <c r="CP77" s="94"/>
      <c r="CQ77" s="94"/>
    </row>
    <row r="78" customFormat="false" ht="22.5" hidden="false" customHeight="true" outlineLevel="0" collapsed="false">
      <c r="A78" s="95" t="s">
        <v>699</v>
      </c>
      <c r="B78" s="95"/>
      <c r="C78" s="95" t="s">
        <v>653</v>
      </c>
      <c r="D78" s="95" t="s">
        <v>311</v>
      </c>
      <c r="E78" s="95" t="n">
        <v>1</v>
      </c>
      <c r="F78" s="95" t="n">
        <v>30</v>
      </c>
      <c r="G78" s="95" t="n">
        <v>20</v>
      </c>
      <c r="H78" s="95" t="n">
        <v>9</v>
      </c>
      <c r="I78" s="95" t="n">
        <v>500</v>
      </c>
      <c r="J78" s="95" t="n">
        <v>8</v>
      </c>
      <c r="K78" s="95" t="n">
        <v>50</v>
      </c>
      <c r="L78" s="95" t="n">
        <v>15</v>
      </c>
      <c r="M78" s="96" t="s">
        <v>700</v>
      </c>
      <c r="N78" s="95" t="s">
        <v>701</v>
      </c>
      <c r="O78" s="95" t="n">
        <v>25</v>
      </c>
      <c r="P78" s="95" t="s">
        <v>232</v>
      </c>
      <c r="Q78" s="95" t="n">
        <v>15</v>
      </c>
      <c r="R78" s="95"/>
      <c r="S78" s="96" t="s">
        <v>702</v>
      </c>
      <c r="T78" s="95" t="s">
        <v>703</v>
      </c>
      <c r="U78" s="95"/>
      <c r="V78" s="95"/>
      <c r="W78" s="95"/>
      <c r="X78" s="95"/>
      <c r="Y78" s="95" t="n">
        <v>250</v>
      </c>
      <c r="Z78" s="95"/>
      <c r="AA78" s="95"/>
      <c r="AB78" s="95"/>
      <c r="AC78" s="95" t="s">
        <v>295</v>
      </c>
      <c r="AD78" s="95" t="s">
        <v>314</v>
      </c>
      <c r="AE78" s="95" t="s">
        <v>704</v>
      </c>
      <c r="AF78" s="95" t="n">
        <v>20</v>
      </c>
      <c r="AG78" s="95" t="s">
        <v>470</v>
      </c>
      <c r="AH78" s="95" t="n">
        <v>15</v>
      </c>
      <c r="AI78" s="95"/>
      <c r="AJ78" s="95"/>
      <c r="AK78" s="95"/>
      <c r="AL78" s="95"/>
      <c r="AM78" s="95"/>
      <c r="AN78" s="95"/>
      <c r="AO78" s="95"/>
      <c r="AP78" s="95"/>
      <c r="AQ78" s="95"/>
      <c r="AR78" s="95"/>
      <c r="AS78" s="95"/>
      <c r="AT78" s="95" t="s">
        <v>245</v>
      </c>
      <c r="AU78" s="95"/>
      <c r="AV78" s="95"/>
      <c r="AW78" s="95"/>
      <c r="AX78" s="95"/>
      <c r="AY78" s="95"/>
      <c r="AZ78" s="95"/>
      <c r="BA78" s="95" t="s">
        <v>241</v>
      </c>
      <c r="BB78" s="95"/>
      <c r="BC78" s="95"/>
      <c r="BD78" s="95"/>
      <c r="BE78" s="95"/>
      <c r="BF78" s="95"/>
      <c r="BG78" s="95"/>
      <c r="BH78" s="95" t="s">
        <v>241</v>
      </c>
      <c r="BI78" s="95"/>
      <c r="BJ78" s="95"/>
      <c r="BK78" s="95"/>
      <c r="BL78" s="95"/>
      <c r="BM78" s="95" t="s">
        <v>245</v>
      </c>
      <c r="BN78" s="95"/>
      <c r="BO78" s="95"/>
      <c r="BP78" s="95"/>
      <c r="BQ78" s="95"/>
      <c r="BR78" s="95"/>
      <c r="BS78" s="95"/>
      <c r="BT78" s="95"/>
      <c r="BU78" s="95"/>
      <c r="BV78" s="95"/>
      <c r="BW78" s="95"/>
      <c r="BX78" s="95"/>
      <c r="BY78" s="95"/>
      <c r="BZ78" s="95"/>
      <c r="CA78" s="95"/>
      <c r="CB78" s="95"/>
      <c r="CC78" s="95"/>
      <c r="CD78" s="95"/>
      <c r="CE78" s="95"/>
      <c r="CF78" s="95"/>
      <c r="CG78" s="95"/>
      <c r="CH78" s="95"/>
      <c r="CI78" s="95"/>
      <c r="CJ78" s="95"/>
      <c r="CK78" s="95"/>
      <c r="CL78" s="94"/>
      <c r="CM78" s="94"/>
      <c r="CN78" s="94"/>
      <c r="CO78" s="94"/>
      <c r="CP78" s="94"/>
      <c r="CQ78" s="94"/>
    </row>
    <row r="79" customFormat="false" ht="22.5" hidden="false" customHeight="true" outlineLevel="0" collapsed="false">
      <c r="A79" s="95" t="s">
        <v>705</v>
      </c>
      <c r="B79" s="95"/>
      <c r="C79" s="95" t="s">
        <v>630</v>
      </c>
      <c r="D79" s="95" t="s">
        <v>706</v>
      </c>
      <c r="E79" s="95" t="n">
        <v>28</v>
      </c>
      <c r="F79" s="95" t="n">
        <v>1300</v>
      </c>
      <c r="G79" s="95" t="n">
        <v>28</v>
      </c>
      <c r="H79" s="95" t="n">
        <v>100</v>
      </c>
      <c r="I79" s="95" t="n">
        <v>50</v>
      </c>
      <c r="J79" s="95" t="n">
        <v>4</v>
      </c>
      <c r="K79" s="95" t="n">
        <v>400</v>
      </c>
      <c r="L79" s="95" t="n">
        <v>200</v>
      </c>
      <c r="M79" s="96" t="s">
        <v>707</v>
      </c>
      <c r="N79" s="95" t="s">
        <v>708</v>
      </c>
      <c r="O79" s="95" t="n">
        <v>200</v>
      </c>
      <c r="P79" s="95" t="s">
        <v>269</v>
      </c>
      <c r="Q79" s="95" t="n">
        <v>18</v>
      </c>
      <c r="R79" s="95"/>
      <c r="S79" s="96" t="s">
        <v>709</v>
      </c>
      <c r="T79" s="95" t="s">
        <v>710</v>
      </c>
      <c r="U79" s="95" t="n">
        <v>280</v>
      </c>
      <c r="V79" s="95" t="s">
        <v>232</v>
      </c>
      <c r="W79" s="95" t="n">
        <v>12</v>
      </c>
      <c r="X79" s="95"/>
      <c r="Y79" s="95"/>
      <c r="Z79" s="95"/>
      <c r="AA79" s="95"/>
      <c r="AB79" s="95"/>
      <c r="AC79" s="95"/>
      <c r="AD79" s="95" t="s">
        <v>711</v>
      </c>
      <c r="AE79" s="95" t="s">
        <v>284</v>
      </c>
      <c r="AF79" s="95" t="n">
        <v>300</v>
      </c>
      <c r="AG79" s="95" t="s">
        <v>271</v>
      </c>
      <c r="AH79" s="95" t="n">
        <v>10</v>
      </c>
      <c r="AI79" s="95"/>
      <c r="AJ79" s="95"/>
      <c r="AK79" s="95"/>
      <c r="AL79" s="95"/>
      <c r="AM79" s="95"/>
      <c r="AN79" s="95"/>
      <c r="AO79" s="95"/>
      <c r="AP79" s="95"/>
      <c r="AQ79" s="95"/>
      <c r="AR79" s="95"/>
      <c r="AS79" s="95"/>
      <c r="AT79" s="95" t="s">
        <v>245</v>
      </c>
      <c r="AU79" s="95"/>
      <c r="AV79" s="95"/>
      <c r="AW79" s="95"/>
      <c r="AX79" s="95"/>
      <c r="AY79" s="95"/>
      <c r="AZ79" s="95"/>
      <c r="BA79" s="95" t="s">
        <v>241</v>
      </c>
      <c r="BB79" s="95"/>
      <c r="BC79" s="95"/>
      <c r="BD79" s="95"/>
      <c r="BE79" s="95"/>
      <c r="BF79" s="95"/>
      <c r="BG79" s="95"/>
      <c r="BH79" s="95" t="s">
        <v>241</v>
      </c>
      <c r="BI79" s="95"/>
      <c r="BJ79" s="95"/>
      <c r="BK79" s="95"/>
      <c r="BL79" s="95"/>
      <c r="BM79" s="95" t="s">
        <v>245</v>
      </c>
      <c r="BN79" s="95"/>
      <c r="BO79" s="95"/>
      <c r="BP79" s="95"/>
      <c r="BQ79" s="95"/>
      <c r="BR79" s="95"/>
      <c r="BS79" s="95"/>
      <c r="BT79" s="95"/>
      <c r="BU79" s="95"/>
      <c r="BV79" s="95"/>
      <c r="BW79" s="95"/>
      <c r="BX79" s="95"/>
      <c r="BY79" s="95"/>
      <c r="BZ79" s="95"/>
      <c r="CA79" s="95"/>
      <c r="CB79" s="95"/>
      <c r="CC79" s="95"/>
      <c r="CD79" s="95"/>
      <c r="CE79" s="95"/>
      <c r="CF79" s="95"/>
      <c r="CG79" s="95"/>
      <c r="CH79" s="95"/>
      <c r="CI79" s="95"/>
      <c r="CJ79" s="95"/>
      <c r="CK79" s="95"/>
      <c r="CL79" s="94"/>
      <c r="CM79" s="94"/>
      <c r="CN79" s="94"/>
      <c r="CO79" s="94"/>
      <c r="CP79" s="94"/>
      <c r="CQ79" s="94"/>
    </row>
    <row r="80" customFormat="false" ht="22.5" hidden="false" customHeight="true" outlineLevel="0" collapsed="false">
      <c r="A80" s="95" t="s">
        <v>712</v>
      </c>
      <c r="B80" s="95" t="s">
        <v>705</v>
      </c>
      <c r="C80" s="95" t="s">
        <v>630</v>
      </c>
      <c r="D80" s="95" t="s">
        <v>713</v>
      </c>
      <c r="E80" s="95" t="n">
        <v>30</v>
      </c>
      <c r="F80" s="95" t="n">
        <v>1500</v>
      </c>
      <c r="G80" s="95" t="n">
        <v>28</v>
      </c>
      <c r="H80" s="95" t="n">
        <v>100</v>
      </c>
      <c r="I80" s="95" t="n">
        <v>40</v>
      </c>
      <c r="J80" s="95" t="n">
        <v>4</v>
      </c>
      <c r="K80" s="95" t="n">
        <v>400</v>
      </c>
      <c r="L80" s="95" t="n">
        <v>180</v>
      </c>
      <c r="M80" s="96" t="s">
        <v>707</v>
      </c>
      <c r="N80" s="95" t="s">
        <v>714</v>
      </c>
      <c r="O80" s="95" t="n">
        <v>200</v>
      </c>
      <c r="P80" s="95" t="s">
        <v>360</v>
      </c>
      <c r="Q80" s="95" t="n">
        <v>18</v>
      </c>
      <c r="R80" s="95"/>
      <c r="S80" s="96" t="s">
        <v>715</v>
      </c>
      <c r="T80" s="95" t="s">
        <v>716</v>
      </c>
      <c r="U80" s="95" t="n">
        <v>400</v>
      </c>
      <c r="V80" s="95" t="s">
        <v>232</v>
      </c>
      <c r="W80" s="95" t="n">
        <v>12</v>
      </c>
      <c r="X80" s="95"/>
      <c r="Y80" s="95"/>
      <c r="Z80" s="95"/>
      <c r="AA80" s="95"/>
      <c r="AB80" s="95"/>
      <c r="AC80" s="95"/>
      <c r="AD80" s="95" t="s">
        <v>717</v>
      </c>
      <c r="AE80" s="95" t="s">
        <v>718</v>
      </c>
      <c r="AF80" s="95" t="s">
        <v>719</v>
      </c>
      <c r="AG80" s="95" t="s">
        <v>232</v>
      </c>
      <c r="AH80" s="95" t="n">
        <v>15</v>
      </c>
      <c r="AI80" s="95"/>
      <c r="AJ80" s="95"/>
      <c r="AK80" s="95"/>
      <c r="AL80" s="95"/>
      <c r="AM80" s="95"/>
      <c r="AN80" s="95"/>
      <c r="AO80" s="95" t="s">
        <v>720</v>
      </c>
      <c r="AP80" s="95" t="s">
        <v>284</v>
      </c>
      <c r="AQ80" s="95" t="s">
        <v>721</v>
      </c>
      <c r="AR80" s="95" t="s">
        <v>271</v>
      </c>
      <c r="AS80" s="95" t="n">
        <v>10</v>
      </c>
      <c r="AT80" s="95" t="s">
        <v>245</v>
      </c>
      <c r="AU80" s="95"/>
      <c r="AV80" s="95"/>
      <c r="AW80" s="95"/>
      <c r="AX80" s="95"/>
      <c r="AY80" s="95"/>
      <c r="AZ80" s="95"/>
      <c r="BA80" s="95" t="s">
        <v>241</v>
      </c>
      <c r="BB80" s="95"/>
      <c r="BC80" s="95"/>
      <c r="BD80" s="95"/>
      <c r="BE80" s="95"/>
      <c r="BF80" s="95"/>
      <c r="BG80" s="95"/>
      <c r="BH80" s="95" t="s">
        <v>241</v>
      </c>
      <c r="BI80" s="95"/>
      <c r="BJ80" s="95"/>
      <c r="BK80" s="95"/>
      <c r="BL80" s="95"/>
      <c r="BM80" s="95" t="s">
        <v>245</v>
      </c>
      <c r="BN80" s="95"/>
      <c r="BO80" s="95"/>
      <c r="BP80" s="95"/>
      <c r="BQ80" s="95"/>
      <c r="BR80" s="95"/>
      <c r="BS80" s="95"/>
      <c r="BT80" s="95"/>
      <c r="BU80" s="95"/>
      <c r="BV80" s="95"/>
      <c r="BW80" s="95"/>
      <c r="BX80" s="95"/>
      <c r="BY80" s="95"/>
      <c r="BZ80" s="95"/>
      <c r="CA80" s="95"/>
      <c r="CB80" s="95"/>
      <c r="CC80" s="95"/>
      <c r="CD80" s="95"/>
      <c r="CE80" s="95"/>
      <c r="CF80" s="95"/>
      <c r="CG80" s="95"/>
      <c r="CH80" s="95"/>
      <c r="CI80" s="95"/>
      <c r="CJ80" s="95"/>
      <c r="CK80" s="95"/>
      <c r="CL80" s="94"/>
      <c r="CM80" s="94"/>
      <c r="CN80" s="94"/>
      <c r="CO80" s="94"/>
      <c r="CP80" s="94"/>
      <c r="CQ80" s="94"/>
    </row>
    <row r="81" customFormat="false" ht="107.25" hidden="false" customHeight="true" outlineLevel="0" collapsed="false">
      <c r="A81" s="95" t="s">
        <v>722</v>
      </c>
      <c r="B81" s="95"/>
      <c r="C81" s="95" t="s">
        <v>630</v>
      </c>
      <c r="D81" s="95" t="s">
        <v>723</v>
      </c>
      <c r="E81" s="95" t="n">
        <v>8</v>
      </c>
      <c r="F81" s="95" t="n">
        <v>250</v>
      </c>
      <c r="G81" s="95" t="n">
        <v>22</v>
      </c>
      <c r="H81" s="95" t="n">
        <v>14</v>
      </c>
      <c r="I81" s="95" t="n">
        <v>80</v>
      </c>
      <c r="J81" s="95" t="n">
        <v>8</v>
      </c>
      <c r="K81" s="95" t="n">
        <v>1000</v>
      </c>
      <c r="L81" s="95" t="n">
        <v>60</v>
      </c>
      <c r="M81" s="96" t="s">
        <v>724</v>
      </c>
      <c r="N81" s="95" t="s">
        <v>576</v>
      </c>
      <c r="O81" s="95" t="n">
        <v>80</v>
      </c>
      <c r="P81" s="95" t="s">
        <v>235</v>
      </c>
      <c r="Q81" s="95" t="n">
        <v>17</v>
      </c>
      <c r="R81" s="95"/>
      <c r="S81" s="96" t="s">
        <v>725</v>
      </c>
      <c r="T81" s="95" t="s">
        <v>726</v>
      </c>
      <c r="U81" s="95" t="n">
        <v>70</v>
      </c>
      <c r="V81" s="95" t="s">
        <v>357</v>
      </c>
      <c r="W81" s="95" t="n">
        <v>18</v>
      </c>
      <c r="X81" s="95"/>
      <c r="Y81" s="95"/>
      <c r="Z81" s="95"/>
      <c r="AA81" s="95"/>
      <c r="AB81" s="95"/>
      <c r="AC81" s="95"/>
      <c r="AD81" s="95" t="s">
        <v>727</v>
      </c>
      <c r="AE81" s="95" t="s">
        <v>728</v>
      </c>
      <c r="AF81" s="95"/>
      <c r="AG81" s="95"/>
      <c r="AH81" s="95"/>
      <c r="AI81" s="95"/>
      <c r="AJ81" s="95"/>
      <c r="AK81" s="95"/>
      <c r="AL81" s="95"/>
      <c r="AM81" s="95" t="n">
        <v>1000</v>
      </c>
      <c r="AN81" s="95" t="s">
        <v>295</v>
      </c>
      <c r="AO81" s="95" t="s">
        <v>720</v>
      </c>
      <c r="AP81" s="95" t="s">
        <v>455</v>
      </c>
      <c r="AQ81" s="95" t="n">
        <v>80</v>
      </c>
      <c r="AR81" s="95" t="s">
        <v>271</v>
      </c>
      <c r="AS81" s="95" t="n">
        <v>12</v>
      </c>
      <c r="AT81" s="95" t="s">
        <v>245</v>
      </c>
      <c r="AU81" s="95"/>
      <c r="AV81" s="95"/>
      <c r="AW81" s="95"/>
      <c r="AX81" s="95"/>
      <c r="AY81" s="95"/>
      <c r="AZ81" s="95"/>
      <c r="BA81" s="95" t="s">
        <v>241</v>
      </c>
      <c r="BB81" s="95"/>
      <c r="BC81" s="95"/>
      <c r="BD81" s="95"/>
      <c r="BE81" s="95"/>
      <c r="BF81" s="95"/>
      <c r="BG81" s="95"/>
      <c r="BH81" s="95" t="s">
        <v>241</v>
      </c>
      <c r="BI81" s="95"/>
      <c r="BJ81" s="95"/>
      <c r="BK81" s="95"/>
      <c r="BL81" s="95"/>
      <c r="BM81" s="95" t="s">
        <v>245</v>
      </c>
      <c r="BN81" s="95"/>
      <c r="BO81" s="95"/>
      <c r="BP81" s="95"/>
      <c r="BQ81" s="95"/>
      <c r="BR81" s="95"/>
      <c r="BS81" s="95"/>
      <c r="BT81" s="95"/>
      <c r="BU81" s="95"/>
      <c r="BV81" s="95"/>
      <c r="BW81" s="95"/>
      <c r="BX81" s="95"/>
      <c r="BY81" s="95"/>
      <c r="BZ81" s="95"/>
      <c r="CA81" s="95"/>
      <c r="CB81" s="95"/>
      <c r="CC81" s="95"/>
      <c r="CD81" s="95"/>
      <c r="CE81" s="95"/>
      <c r="CF81" s="95"/>
      <c r="CG81" s="95"/>
      <c r="CH81" s="95"/>
      <c r="CI81" s="95"/>
      <c r="CJ81" s="95"/>
      <c r="CK81" s="95"/>
      <c r="CL81" s="94"/>
      <c r="CM81" s="94"/>
      <c r="CN81" s="94"/>
      <c r="CO81" s="94"/>
      <c r="CP81" s="94"/>
      <c r="CQ81" s="94"/>
    </row>
    <row r="82" customFormat="false" ht="107.25" hidden="false" customHeight="true" outlineLevel="0" collapsed="false">
      <c r="A82" s="95" t="s">
        <v>729</v>
      </c>
      <c r="B82" s="95" t="s">
        <v>722</v>
      </c>
      <c r="C82" s="95" t="s">
        <v>630</v>
      </c>
      <c r="D82" s="95" t="s">
        <v>288</v>
      </c>
      <c r="E82" s="95" t="n">
        <v>9</v>
      </c>
      <c r="F82" s="95" t="n">
        <v>150</v>
      </c>
      <c r="G82" s="95" t="n">
        <v>11</v>
      </c>
      <c r="H82" s="95" t="n">
        <v>8</v>
      </c>
      <c r="I82" s="95" t="n">
        <v>120</v>
      </c>
      <c r="J82" s="95" t="n">
        <v>8</v>
      </c>
      <c r="K82" s="95" t="n">
        <v>500</v>
      </c>
      <c r="L82" s="95" t="n">
        <v>35</v>
      </c>
      <c r="M82" s="95" t="s">
        <v>730</v>
      </c>
      <c r="N82" s="95" t="s">
        <v>731</v>
      </c>
      <c r="O82" s="95" t="n">
        <v>70</v>
      </c>
      <c r="P82" s="95" t="s">
        <v>732</v>
      </c>
      <c r="Q82" s="95" t="n">
        <v>16</v>
      </c>
      <c r="R82" s="95"/>
      <c r="S82" s="96" t="s">
        <v>733</v>
      </c>
      <c r="T82" s="95" t="s">
        <v>734</v>
      </c>
      <c r="U82" s="95" t="n">
        <v>60</v>
      </c>
      <c r="V82" s="95" t="s">
        <v>269</v>
      </c>
      <c r="W82" s="95" t="n">
        <v>13</v>
      </c>
      <c r="X82" s="95"/>
      <c r="Y82" s="95"/>
      <c r="Z82" s="95"/>
      <c r="AA82" s="95"/>
      <c r="AB82" s="95"/>
      <c r="AC82" s="95"/>
      <c r="AD82" s="95" t="s">
        <v>735</v>
      </c>
      <c r="AE82" s="95" t="s">
        <v>736</v>
      </c>
      <c r="AF82" s="108"/>
      <c r="AG82" s="95"/>
      <c r="AH82" s="95"/>
      <c r="AI82" s="95"/>
      <c r="AJ82" s="95"/>
      <c r="AK82" s="95" t="n">
        <v>4</v>
      </c>
      <c r="AL82" s="95"/>
      <c r="AM82" s="95"/>
      <c r="AN82" s="95" t="s">
        <v>295</v>
      </c>
      <c r="AO82" s="95" t="s">
        <v>737</v>
      </c>
      <c r="AP82" s="95" t="s">
        <v>738</v>
      </c>
      <c r="AQ82" s="95" t="n">
        <v>95</v>
      </c>
      <c r="AR82" s="95" t="s">
        <v>739</v>
      </c>
      <c r="AS82" s="95" t="n">
        <v>15</v>
      </c>
      <c r="AT82" s="95" t="s">
        <v>245</v>
      </c>
      <c r="AU82" s="95"/>
      <c r="AV82" s="95"/>
      <c r="AW82" s="95"/>
      <c r="AX82" s="95"/>
      <c r="AY82" s="95"/>
      <c r="AZ82" s="95"/>
      <c r="BA82" s="95" t="s">
        <v>241</v>
      </c>
      <c r="BB82" s="95"/>
      <c r="BC82" s="95"/>
      <c r="BD82" s="95"/>
      <c r="BE82" s="95"/>
      <c r="BF82" s="95"/>
      <c r="BG82" s="95"/>
      <c r="BH82" s="95" t="s">
        <v>241</v>
      </c>
      <c r="BI82" s="95"/>
      <c r="BJ82" s="95"/>
      <c r="BK82" s="95"/>
      <c r="BL82" s="95"/>
      <c r="BM82" s="95" t="s">
        <v>245</v>
      </c>
      <c r="BN82" s="95"/>
      <c r="BO82" s="95"/>
      <c r="BP82" s="95"/>
      <c r="BQ82" s="95"/>
      <c r="BR82" s="95"/>
      <c r="BS82" s="95"/>
      <c r="BT82" s="95"/>
      <c r="BU82" s="95"/>
      <c r="BV82" s="95"/>
      <c r="BW82" s="95"/>
      <c r="BX82" s="108"/>
      <c r="BY82" s="95"/>
      <c r="BZ82" s="95"/>
      <c r="CA82" s="95"/>
      <c r="CB82" s="95"/>
      <c r="CC82" s="95"/>
      <c r="CD82" s="95"/>
      <c r="CE82" s="95"/>
      <c r="CF82" s="95"/>
      <c r="CG82" s="95"/>
      <c r="CH82" s="95"/>
      <c r="CI82" s="95"/>
      <c r="CJ82" s="95"/>
      <c r="CK82" s="95"/>
      <c r="CL82" s="94"/>
      <c r="CM82" s="94"/>
      <c r="CN82" s="94"/>
      <c r="CO82" s="94"/>
      <c r="CP82" s="94"/>
      <c r="CQ82" s="94"/>
    </row>
    <row r="83" customFormat="false" ht="22.5" hidden="false" customHeight="true" outlineLevel="0" collapsed="false">
      <c r="A83" s="95" t="s">
        <v>740</v>
      </c>
      <c r="B83" s="95" t="s">
        <v>722</v>
      </c>
      <c r="C83" s="95" t="s">
        <v>630</v>
      </c>
      <c r="D83" s="95" t="s">
        <v>723</v>
      </c>
      <c r="E83" s="95" t="n">
        <v>10</v>
      </c>
      <c r="F83" s="95" t="n">
        <v>250</v>
      </c>
      <c r="G83" s="95" t="n">
        <v>22</v>
      </c>
      <c r="H83" s="95" t="n">
        <v>24</v>
      </c>
      <c r="I83" s="95" t="n">
        <v>60</v>
      </c>
      <c r="J83" s="95" t="n">
        <v>7</v>
      </c>
      <c r="K83" s="95" t="n">
        <v>1000</v>
      </c>
      <c r="L83" s="95" t="n">
        <v>20</v>
      </c>
      <c r="M83" s="96" t="s">
        <v>741</v>
      </c>
      <c r="N83" s="95" t="s">
        <v>742</v>
      </c>
      <c r="O83" s="95" t="n">
        <v>140</v>
      </c>
      <c r="P83" s="95" t="s">
        <v>232</v>
      </c>
      <c r="Q83" s="95" t="n">
        <v>14</v>
      </c>
      <c r="R83" s="95"/>
      <c r="S83" s="96" t="s">
        <v>428</v>
      </c>
      <c r="T83" s="95" t="s">
        <v>274</v>
      </c>
      <c r="U83" s="95" t="n">
        <v>140</v>
      </c>
      <c r="V83" s="95" t="s">
        <v>232</v>
      </c>
      <c r="W83" s="95" t="n">
        <v>18</v>
      </c>
      <c r="X83" s="95"/>
      <c r="Y83" s="95"/>
      <c r="Z83" s="95"/>
      <c r="AA83" s="95"/>
      <c r="AB83" s="95"/>
      <c r="AC83" s="95"/>
      <c r="AD83" s="95" t="s">
        <v>743</v>
      </c>
      <c r="AE83" s="109" t="s">
        <v>744</v>
      </c>
      <c r="AG83" s="109"/>
      <c r="AH83" s="95"/>
      <c r="AI83" s="95"/>
      <c r="AJ83" s="95"/>
      <c r="AK83" s="95"/>
      <c r="AL83" s="95"/>
      <c r="AM83" s="95" t="n">
        <v>1000</v>
      </c>
      <c r="AN83" s="95" t="s">
        <v>295</v>
      </c>
      <c r="AO83" s="95" t="s">
        <v>720</v>
      </c>
      <c r="AP83" s="95" t="s">
        <v>284</v>
      </c>
      <c r="AQ83" s="95" t="n">
        <v>150</v>
      </c>
      <c r="AR83" s="95" t="s">
        <v>271</v>
      </c>
      <c r="AS83" s="95" t="n">
        <v>12</v>
      </c>
      <c r="AT83" s="95" t="s">
        <v>245</v>
      </c>
      <c r="AU83" s="95"/>
      <c r="AV83" s="95"/>
      <c r="AW83" s="95"/>
      <c r="AX83" s="95"/>
      <c r="AY83" s="95"/>
      <c r="AZ83" s="95"/>
      <c r="BA83" s="95" t="s">
        <v>241</v>
      </c>
      <c r="BB83" s="95"/>
      <c r="BC83" s="95"/>
      <c r="BD83" s="95"/>
      <c r="BE83" s="95"/>
      <c r="BF83" s="95"/>
      <c r="BG83" s="95"/>
      <c r="BH83" s="95" t="s">
        <v>241</v>
      </c>
      <c r="BI83" s="95"/>
      <c r="BJ83" s="95"/>
      <c r="BK83" s="95"/>
      <c r="BL83" s="95"/>
      <c r="BM83" s="95" t="s">
        <v>245</v>
      </c>
      <c r="BN83" s="95"/>
      <c r="BO83" s="95"/>
      <c r="BP83" s="95"/>
      <c r="BQ83" s="95"/>
      <c r="BR83" s="95"/>
      <c r="BS83" s="95"/>
      <c r="BT83" s="95"/>
      <c r="BU83" s="95"/>
      <c r="BV83" s="95"/>
      <c r="BW83" s="95"/>
      <c r="BX83" s="107"/>
      <c r="BY83" s="95"/>
      <c r="BZ83" s="95"/>
      <c r="CA83" s="95"/>
      <c r="CB83" s="95"/>
      <c r="CC83" s="95"/>
      <c r="CD83" s="95"/>
      <c r="CE83" s="95"/>
      <c r="CF83" s="95"/>
      <c r="CG83" s="95"/>
      <c r="CH83" s="95"/>
      <c r="CI83" s="95"/>
      <c r="CJ83" s="95"/>
      <c r="CK83" s="95"/>
      <c r="CL83" s="94"/>
      <c r="CM83" s="94"/>
      <c r="CN83" s="94"/>
      <c r="CO83" s="94"/>
      <c r="CP83" s="94"/>
      <c r="CQ83" s="94"/>
    </row>
    <row r="84" customFormat="false" ht="22.5" hidden="false" customHeight="true" outlineLevel="0" collapsed="false">
      <c r="A84" s="95" t="s">
        <v>745</v>
      </c>
      <c r="B84" s="95"/>
      <c r="C84" s="95" t="s">
        <v>630</v>
      </c>
      <c r="D84" s="95" t="s">
        <v>229</v>
      </c>
      <c r="E84" s="95" t="n">
        <v>8</v>
      </c>
      <c r="F84" s="95" t="n">
        <v>240</v>
      </c>
      <c r="G84" s="95" t="n">
        <v>28</v>
      </c>
      <c r="H84" s="95" t="n">
        <v>15</v>
      </c>
      <c r="I84" s="95" t="n">
        <v>130</v>
      </c>
      <c r="J84" s="95" t="n">
        <v>10</v>
      </c>
      <c r="K84" s="95" t="n">
        <v>300</v>
      </c>
      <c r="L84" s="95" t="n">
        <v>50</v>
      </c>
      <c r="M84" s="96" t="s">
        <v>746</v>
      </c>
      <c r="N84" s="95" t="s">
        <v>274</v>
      </c>
      <c r="O84" s="95" t="n">
        <v>130</v>
      </c>
      <c r="P84" s="95" t="s">
        <v>232</v>
      </c>
      <c r="Q84" s="95" t="n">
        <v>16</v>
      </c>
      <c r="R84" s="95"/>
      <c r="S84" s="96" t="s">
        <v>610</v>
      </c>
      <c r="T84" s="95" t="s">
        <v>747</v>
      </c>
      <c r="U84" s="95" t="n">
        <v>65</v>
      </c>
      <c r="V84" s="95" t="s">
        <v>360</v>
      </c>
      <c r="W84" s="95" t="n">
        <v>18</v>
      </c>
      <c r="X84" s="95"/>
      <c r="Y84" s="95"/>
      <c r="Z84" s="95"/>
      <c r="AA84" s="95"/>
      <c r="AB84" s="95"/>
      <c r="AC84" s="95"/>
      <c r="AD84" s="95" t="s">
        <v>748</v>
      </c>
      <c r="AE84" s="95" t="s">
        <v>582</v>
      </c>
      <c r="AF84" s="95" t="n">
        <v>110</v>
      </c>
      <c r="AG84" s="95" t="s">
        <v>499</v>
      </c>
      <c r="AH84" s="95" t="n">
        <v>17</v>
      </c>
      <c r="AI84" s="95"/>
      <c r="AJ84" s="95"/>
      <c r="AK84" s="95"/>
      <c r="AL84" s="95"/>
      <c r="AM84" s="95"/>
      <c r="AN84" s="95"/>
      <c r="AO84" s="95" t="s">
        <v>507</v>
      </c>
      <c r="AP84" s="95" t="s">
        <v>518</v>
      </c>
      <c r="AQ84" s="95" t="n">
        <v>140</v>
      </c>
      <c r="AR84" s="95" t="s">
        <v>271</v>
      </c>
      <c r="AS84" s="95" t="n">
        <v>12</v>
      </c>
      <c r="AT84" s="95" t="s">
        <v>245</v>
      </c>
      <c r="AU84" s="95"/>
      <c r="AV84" s="95"/>
      <c r="AW84" s="95"/>
      <c r="AX84" s="95"/>
      <c r="AY84" s="95"/>
      <c r="AZ84" s="95"/>
      <c r="BA84" s="95" t="s">
        <v>241</v>
      </c>
      <c r="BB84" s="95"/>
      <c r="BC84" s="95"/>
      <c r="BD84" s="95"/>
      <c r="BE84" s="95"/>
      <c r="BF84" s="95"/>
      <c r="BG84" s="95"/>
      <c r="BH84" s="95" t="s">
        <v>241</v>
      </c>
      <c r="BI84" s="95"/>
      <c r="BJ84" s="95"/>
      <c r="BK84" s="95"/>
      <c r="BL84" s="95"/>
      <c r="BM84" s="95" t="s">
        <v>245</v>
      </c>
      <c r="BN84" s="95"/>
      <c r="BO84" s="95"/>
      <c r="BP84" s="95"/>
      <c r="BQ84" s="95"/>
      <c r="BR84" s="95"/>
      <c r="BS84" s="95"/>
      <c r="BT84" s="95"/>
      <c r="BU84" s="95"/>
      <c r="BV84" s="95"/>
      <c r="BW84" s="95"/>
      <c r="BX84" s="95"/>
      <c r="BY84" s="95"/>
      <c r="BZ84" s="95"/>
      <c r="CA84" s="95"/>
      <c r="CB84" s="95"/>
      <c r="CC84" s="95"/>
      <c r="CD84" s="95"/>
      <c r="CE84" s="95"/>
      <c r="CF84" s="95"/>
      <c r="CG84" s="95"/>
      <c r="CH84" s="95"/>
      <c r="CI84" s="95"/>
      <c r="CJ84" s="95"/>
      <c r="CK84" s="95"/>
      <c r="CL84" s="94"/>
      <c r="CM84" s="94"/>
      <c r="CN84" s="94"/>
      <c r="CO84" s="94"/>
      <c r="CP84" s="94"/>
      <c r="CQ84" s="94"/>
    </row>
    <row r="85" customFormat="false" ht="22.5" hidden="false" customHeight="true" outlineLevel="0" collapsed="false">
      <c r="A85" s="95" t="s">
        <v>749</v>
      </c>
      <c r="B85" s="95" t="s">
        <v>745</v>
      </c>
      <c r="C85" s="95" t="s">
        <v>630</v>
      </c>
      <c r="D85" s="95" t="s">
        <v>229</v>
      </c>
      <c r="E85" s="95" t="n">
        <v>10</v>
      </c>
      <c r="F85" s="95" t="n">
        <v>240</v>
      </c>
      <c r="G85" s="95" t="n">
        <v>28</v>
      </c>
      <c r="H85" s="95" t="n">
        <v>20</v>
      </c>
      <c r="I85" s="95" t="n">
        <v>130</v>
      </c>
      <c r="J85" s="95" t="n">
        <v>10</v>
      </c>
      <c r="K85" s="95" t="n">
        <v>300</v>
      </c>
      <c r="L85" s="95" t="n">
        <v>45</v>
      </c>
      <c r="M85" s="96" t="s">
        <v>746</v>
      </c>
      <c r="N85" s="95" t="s">
        <v>393</v>
      </c>
      <c r="O85" s="95" t="n">
        <v>130</v>
      </c>
      <c r="P85" s="95" t="s">
        <v>235</v>
      </c>
      <c r="Q85" s="95" t="n">
        <v>16</v>
      </c>
      <c r="R85" s="95"/>
      <c r="S85" s="96" t="s">
        <v>610</v>
      </c>
      <c r="T85" s="95" t="s">
        <v>750</v>
      </c>
      <c r="U85" s="95" t="n">
        <v>65</v>
      </c>
      <c r="V85" s="95" t="s">
        <v>360</v>
      </c>
      <c r="W85" s="95" t="n">
        <v>18</v>
      </c>
      <c r="X85" s="95"/>
      <c r="Y85" s="95"/>
      <c r="Z85" s="95"/>
      <c r="AA85" s="95"/>
      <c r="AB85" s="95"/>
      <c r="AC85" s="95"/>
      <c r="AD85" s="95" t="s">
        <v>751</v>
      </c>
      <c r="AE85" s="95" t="s">
        <v>752</v>
      </c>
      <c r="AF85" s="95" t="n">
        <v>90</v>
      </c>
      <c r="AG85" s="95" t="s">
        <v>264</v>
      </c>
      <c r="AH85" s="95" t="n">
        <v>16</v>
      </c>
      <c r="AI85" s="95"/>
      <c r="AJ85" s="95"/>
      <c r="AK85" s="95"/>
      <c r="AL85" s="95"/>
      <c r="AM85" s="95"/>
      <c r="AN85" s="95"/>
      <c r="AO85" s="95" t="s">
        <v>507</v>
      </c>
      <c r="AP85" s="95" t="s">
        <v>518</v>
      </c>
      <c r="AQ85" s="95" t="n">
        <v>170</v>
      </c>
      <c r="AR85" s="95" t="s">
        <v>271</v>
      </c>
      <c r="AS85" s="95" t="n">
        <v>12</v>
      </c>
      <c r="AT85" s="95" t="s">
        <v>245</v>
      </c>
      <c r="AU85" s="95"/>
      <c r="AV85" s="95"/>
      <c r="AW85" s="95"/>
      <c r="AX85" s="95"/>
      <c r="AY85" s="95"/>
      <c r="AZ85" s="95"/>
      <c r="BA85" s="95" t="s">
        <v>241</v>
      </c>
      <c r="BB85" s="95"/>
      <c r="BC85" s="95"/>
      <c r="BD85" s="95"/>
      <c r="BE85" s="95"/>
      <c r="BF85" s="95"/>
      <c r="BG85" s="95"/>
      <c r="BH85" s="95" t="s">
        <v>241</v>
      </c>
      <c r="BI85" s="95"/>
      <c r="BJ85" s="95"/>
      <c r="BK85" s="95"/>
      <c r="BL85" s="95"/>
      <c r="BM85" s="95" t="s">
        <v>245</v>
      </c>
      <c r="BN85" s="95"/>
      <c r="BO85" s="95"/>
      <c r="BP85" s="95"/>
      <c r="BQ85" s="95"/>
      <c r="BR85" s="95"/>
      <c r="BS85" s="95"/>
      <c r="BT85" s="95"/>
      <c r="BU85" s="95"/>
      <c r="BV85" s="95"/>
      <c r="BW85" s="95"/>
      <c r="BX85" s="95"/>
      <c r="BY85" s="95"/>
      <c r="BZ85" s="95"/>
      <c r="CA85" s="95"/>
      <c r="CB85" s="95"/>
      <c r="CC85" s="95"/>
      <c r="CD85" s="95"/>
      <c r="CE85" s="95"/>
      <c r="CF85" s="95"/>
      <c r="CG85" s="95"/>
      <c r="CH85" s="95"/>
      <c r="CI85" s="95"/>
      <c r="CJ85" s="95"/>
      <c r="CK85" s="95"/>
      <c r="CL85" s="94"/>
      <c r="CM85" s="94"/>
      <c r="CN85" s="94"/>
      <c r="CO85" s="94"/>
      <c r="CP85" s="94"/>
      <c r="CQ85" s="94"/>
    </row>
    <row r="86" customFormat="false" ht="22.5" hidden="false" customHeight="true" outlineLevel="0" collapsed="false">
      <c r="A86" s="95" t="s">
        <v>753</v>
      </c>
      <c r="B86" s="95" t="s">
        <v>745</v>
      </c>
      <c r="C86" s="95" t="s">
        <v>630</v>
      </c>
      <c r="D86" s="95" t="s">
        <v>229</v>
      </c>
      <c r="E86" s="95" t="n">
        <v>13</v>
      </c>
      <c r="F86" s="95" t="n">
        <v>300</v>
      </c>
      <c r="G86" s="95" t="n">
        <v>28</v>
      </c>
      <c r="H86" s="95" t="n">
        <v>35</v>
      </c>
      <c r="I86" s="95" t="n">
        <v>130</v>
      </c>
      <c r="J86" s="95" t="n">
        <v>10</v>
      </c>
      <c r="K86" s="95" t="n">
        <v>400</v>
      </c>
      <c r="L86" s="95" t="n">
        <v>55</v>
      </c>
      <c r="M86" s="96" t="s">
        <v>746</v>
      </c>
      <c r="N86" s="95" t="s">
        <v>393</v>
      </c>
      <c r="O86" s="95" t="n">
        <v>220</v>
      </c>
      <c r="P86" s="95" t="s">
        <v>235</v>
      </c>
      <c r="Q86" s="95" t="n">
        <v>16</v>
      </c>
      <c r="R86" s="95"/>
      <c r="S86" s="96" t="s">
        <v>610</v>
      </c>
      <c r="T86" s="95" t="s">
        <v>754</v>
      </c>
      <c r="U86" s="95" t="n">
        <v>100</v>
      </c>
      <c r="V86" s="95" t="s">
        <v>755</v>
      </c>
      <c r="W86" s="95" t="n">
        <v>18</v>
      </c>
      <c r="X86" s="95"/>
      <c r="Y86" s="95"/>
      <c r="Z86" s="95"/>
      <c r="AA86" s="95"/>
      <c r="AB86" s="95"/>
      <c r="AC86" s="95"/>
      <c r="AD86" s="95" t="s">
        <v>751</v>
      </c>
      <c r="AE86" s="95" t="s">
        <v>756</v>
      </c>
      <c r="AF86" s="95" t="n">
        <v>90</v>
      </c>
      <c r="AG86" s="95" t="s">
        <v>264</v>
      </c>
      <c r="AH86" s="95" t="n">
        <v>16</v>
      </c>
      <c r="AI86" s="95"/>
      <c r="AJ86" s="95"/>
      <c r="AK86" s="95"/>
      <c r="AL86" s="95"/>
      <c r="AM86" s="95"/>
      <c r="AN86" s="95"/>
      <c r="AO86" s="95" t="s">
        <v>507</v>
      </c>
      <c r="AP86" s="95" t="s">
        <v>518</v>
      </c>
      <c r="AQ86" s="95" t="n">
        <v>200</v>
      </c>
      <c r="AR86" s="95" t="s">
        <v>271</v>
      </c>
      <c r="AS86" s="95" t="n">
        <v>12</v>
      </c>
      <c r="AT86" s="95" t="s">
        <v>245</v>
      </c>
      <c r="AU86" s="95"/>
      <c r="AV86" s="95"/>
      <c r="AW86" s="95"/>
      <c r="AX86" s="95"/>
      <c r="AY86" s="95"/>
      <c r="AZ86" s="95"/>
      <c r="BA86" s="95" t="s">
        <v>241</v>
      </c>
      <c r="BB86" s="95"/>
      <c r="BC86" s="95"/>
      <c r="BD86" s="95"/>
      <c r="BE86" s="95"/>
      <c r="BF86" s="95"/>
      <c r="BG86" s="95"/>
      <c r="BH86" s="95" t="s">
        <v>241</v>
      </c>
      <c r="BI86" s="95"/>
      <c r="BJ86" s="95"/>
      <c r="BK86" s="95"/>
      <c r="BL86" s="95"/>
      <c r="BM86" s="95" t="s">
        <v>245</v>
      </c>
      <c r="BN86" s="95"/>
      <c r="BO86" s="95"/>
      <c r="BP86" s="95"/>
      <c r="BQ86" s="95"/>
      <c r="BR86" s="95"/>
      <c r="BS86" s="95"/>
      <c r="BT86" s="95"/>
      <c r="BU86" s="95"/>
      <c r="BV86" s="95"/>
      <c r="BW86" s="95"/>
      <c r="BX86" s="95"/>
      <c r="BY86" s="95"/>
      <c r="BZ86" s="95"/>
      <c r="CA86" s="95"/>
      <c r="CB86" s="95"/>
      <c r="CC86" s="95"/>
      <c r="CD86" s="95"/>
      <c r="CE86" s="95"/>
      <c r="CF86" s="95"/>
      <c r="CG86" s="95"/>
      <c r="CH86" s="95"/>
      <c r="CI86" s="95"/>
      <c r="CJ86" s="95"/>
      <c r="CK86" s="95"/>
      <c r="CL86" s="94"/>
      <c r="CM86" s="94"/>
      <c r="CN86" s="94"/>
      <c r="CO86" s="94"/>
      <c r="CP86" s="94"/>
      <c r="CQ86" s="94"/>
    </row>
    <row r="87" customFormat="false" ht="22.5" hidden="false" customHeight="true" outlineLevel="0" collapsed="false">
      <c r="A87" s="95" t="s">
        <v>757</v>
      </c>
      <c r="B87" s="95" t="s">
        <v>758</v>
      </c>
      <c r="C87" s="95" t="s">
        <v>630</v>
      </c>
      <c r="D87" s="95" t="s">
        <v>229</v>
      </c>
      <c r="E87" s="95" t="n">
        <v>14</v>
      </c>
      <c r="F87" s="95" t="n">
        <v>320</v>
      </c>
      <c r="G87" s="95" t="n">
        <v>28</v>
      </c>
      <c r="H87" s="95" t="n">
        <v>35</v>
      </c>
      <c r="I87" s="95" t="n">
        <v>130</v>
      </c>
      <c r="J87" s="95" t="n">
        <v>10</v>
      </c>
      <c r="K87" s="95" t="n">
        <v>400</v>
      </c>
      <c r="L87" s="95" t="n">
        <v>50</v>
      </c>
      <c r="M87" s="95" t="s">
        <v>759</v>
      </c>
      <c r="N87" s="95" t="s">
        <v>760</v>
      </c>
      <c r="O87" s="95" t="n">
        <v>220</v>
      </c>
      <c r="P87" s="95" t="s">
        <v>264</v>
      </c>
      <c r="Q87" s="95" t="n">
        <v>16</v>
      </c>
      <c r="R87" s="95"/>
      <c r="S87" s="96" t="s">
        <v>761</v>
      </c>
      <c r="T87" s="95" t="s">
        <v>762</v>
      </c>
      <c r="U87" s="95" t="n">
        <v>100</v>
      </c>
      <c r="V87" s="95" t="s">
        <v>264</v>
      </c>
      <c r="W87" s="95" t="n">
        <v>16</v>
      </c>
      <c r="X87" s="95"/>
      <c r="Y87" s="95"/>
      <c r="Z87" s="95"/>
      <c r="AA87" s="95"/>
      <c r="AB87" s="95"/>
      <c r="AC87" s="95"/>
      <c r="AD87" s="95" t="s">
        <v>392</v>
      </c>
      <c r="AE87" s="95" t="s">
        <v>763</v>
      </c>
      <c r="AF87" s="95" t="n">
        <v>230</v>
      </c>
      <c r="AG87" s="95" t="s">
        <v>235</v>
      </c>
      <c r="AH87" s="95" t="n">
        <v>17</v>
      </c>
      <c r="AI87" s="95"/>
      <c r="AJ87" s="95"/>
      <c r="AK87" s="95"/>
      <c r="AL87" s="95"/>
      <c r="AM87" s="95"/>
      <c r="AN87" s="95"/>
      <c r="AO87" s="95" t="s">
        <v>507</v>
      </c>
      <c r="AP87" s="95" t="s">
        <v>518</v>
      </c>
      <c r="AQ87" s="95" t="n">
        <v>200</v>
      </c>
      <c r="AR87" s="95" t="s">
        <v>271</v>
      </c>
      <c r="AS87" s="95" t="n">
        <v>12</v>
      </c>
      <c r="AT87" s="95" t="s">
        <v>245</v>
      </c>
      <c r="AU87" s="95"/>
      <c r="AV87" s="95"/>
      <c r="AW87" s="95"/>
      <c r="AX87" s="95"/>
      <c r="AY87" s="95"/>
      <c r="AZ87" s="95"/>
      <c r="BA87" s="95" t="s">
        <v>241</v>
      </c>
      <c r="BB87" s="95"/>
      <c r="BC87" s="95"/>
      <c r="BD87" s="95"/>
      <c r="BE87" s="95"/>
      <c r="BF87" s="95"/>
      <c r="BG87" s="95"/>
      <c r="BH87" s="95" t="s">
        <v>241</v>
      </c>
      <c r="BI87" s="95"/>
      <c r="BJ87" s="95"/>
      <c r="BK87" s="95"/>
      <c r="BL87" s="95"/>
      <c r="BM87" s="95" t="s">
        <v>245</v>
      </c>
      <c r="BN87" s="95"/>
      <c r="BO87" s="95"/>
      <c r="BP87" s="95"/>
      <c r="BQ87" s="95"/>
      <c r="BR87" s="95"/>
      <c r="BS87" s="95"/>
      <c r="BT87" s="95"/>
      <c r="BU87" s="95"/>
      <c r="BV87" s="95"/>
      <c r="BW87" s="95"/>
      <c r="BX87" s="95"/>
      <c r="BY87" s="95"/>
      <c r="BZ87" s="95"/>
      <c r="CA87" s="95"/>
      <c r="CB87" s="95"/>
      <c r="CC87" s="95"/>
      <c r="CD87" s="95"/>
      <c r="CE87" s="95"/>
      <c r="CF87" s="95"/>
      <c r="CG87" s="95"/>
      <c r="CH87" s="95"/>
      <c r="CI87" s="95"/>
      <c r="CJ87" s="95"/>
      <c r="CK87" s="95"/>
      <c r="CL87" s="94"/>
      <c r="CM87" s="94"/>
      <c r="CN87" s="94"/>
      <c r="CO87" s="94"/>
      <c r="CP87" s="94"/>
      <c r="CQ87" s="94"/>
    </row>
    <row r="88" customFormat="false" ht="22.5" hidden="false" customHeight="true" outlineLevel="0" collapsed="false">
      <c r="A88" s="95" t="s">
        <v>764</v>
      </c>
      <c r="B88" s="95"/>
      <c r="C88" s="95" t="s">
        <v>630</v>
      </c>
      <c r="D88" s="95" t="s">
        <v>713</v>
      </c>
      <c r="E88" s="95" t="n">
        <v>25</v>
      </c>
      <c r="F88" s="95" t="n">
        <v>800</v>
      </c>
      <c r="G88" s="95" t="n">
        <v>29</v>
      </c>
      <c r="H88" s="95" t="n">
        <v>125</v>
      </c>
      <c r="I88" s="95" t="n">
        <v>100</v>
      </c>
      <c r="J88" s="95" t="n">
        <v>6</v>
      </c>
      <c r="K88" s="95" t="n">
        <v>300</v>
      </c>
      <c r="L88" s="95" t="n">
        <v>90</v>
      </c>
      <c r="M88" s="96" t="s">
        <v>765</v>
      </c>
      <c r="N88" s="95" t="s">
        <v>274</v>
      </c>
      <c r="O88" s="95" t="n">
        <v>300</v>
      </c>
      <c r="P88" s="95" t="s">
        <v>235</v>
      </c>
      <c r="Q88" s="95" t="n">
        <v>18</v>
      </c>
      <c r="R88" s="95"/>
      <c r="S88" s="96" t="s">
        <v>523</v>
      </c>
      <c r="T88" s="95" t="s">
        <v>766</v>
      </c>
      <c r="U88" s="95" t="n">
        <v>200</v>
      </c>
      <c r="V88" s="95" t="s">
        <v>232</v>
      </c>
      <c r="W88" s="95" t="n">
        <v>12</v>
      </c>
      <c r="X88" s="95"/>
      <c r="Y88" s="95"/>
      <c r="Z88" s="95"/>
      <c r="AA88" s="95"/>
      <c r="AB88" s="95"/>
      <c r="AC88" s="95"/>
      <c r="AD88" s="95" t="s">
        <v>767</v>
      </c>
      <c r="AE88" s="95" t="s">
        <v>768</v>
      </c>
      <c r="AF88" s="95" t="n">
        <v>450</v>
      </c>
      <c r="AG88" s="95" t="s">
        <v>271</v>
      </c>
      <c r="AH88" s="95" t="n">
        <v>13</v>
      </c>
      <c r="AI88" s="95"/>
      <c r="AJ88" s="95"/>
      <c r="AK88" s="95"/>
      <c r="AL88" s="95"/>
      <c r="AM88" s="95"/>
      <c r="AN88" s="95"/>
      <c r="AO88" s="95" t="s">
        <v>769</v>
      </c>
      <c r="AP88" s="95" t="s">
        <v>518</v>
      </c>
      <c r="AQ88" s="95" t="n">
        <v>250</v>
      </c>
      <c r="AR88" s="95" t="s">
        <v>271</v>
      </c>
      <c r="AS88" s="95" t="n">
        <v>14</v>
      </c>
      <c r="AT88" s="95" t="s">
        <v>245</v>
      </c>
      <c r="AU88" s="95"/>
      <c r="AV88" s="95"/>
      <c r="AW88" s="95"/>
      <c r="AX88" s="95"/>
      <c r="AY88" s="95"/>
      <c r="AZ88" s="95"/>
      <c r="BA88" s="95" t="s">
        <v>241</v>
      </c>
      <c r="BB88" s="95"/>
      <c r="BC88" s="95"/>
      <c r="BD88" s="95"/>
      <c r="BE88" s="95"/>
      <c r="BF88" s="95"/>
      <c r="BG88" s="95"/>
      <c r="BH88" s="95" t="s">
        <v>241</v>
      </c>
      <c r="BI88" s="95"/>
      <c r="BJ88" s="95"/>
      <c r="BK88" s="95"/>
      <c r="BL88" s="95"/>
      <c r="BM88" s="95" t="s">
        <v>245</v>
      </c>
      <c r="BN88" s="95" t="s">
        <v>770</v>
      </c>
      <c r="BP88" s="95"/>
      <c r="BQ88" s="95" t="s">
        <v>771</v>
      </c>
      <c r="BR88" s="95" t="n">
        <v>30</v>
      </c>
      <c r="BS88" s="95" t="n">
        <v>200</v>
      </c>
      <c r="BT88" s="95" t="s">
        <v>772</v>
      </c>
      <c r="BU88" s="95"/>
      <c r="BV88" s="95"/>
      <c r="BW88" s="95"/>
      <c r="BX88" s="95"/>
      <c r="BY88" s="95"/>
      <c r="BZ88" s="95"/>
      <c r="CA88" s="95"/>
      <c r="CB88" s="95"/>
      <c r="CC88" s="95"/>
      <c r="CD88" s="95"/>
      <c r="CE88" s="95"/>
      <c r="CF88" s="95"/>
      <c r="CG88" s="95"/>
      <c r="CH88" s="95"/>
      <c r="CI88" s="95"/>
      <c r="CJ88" s="95"/>
      <c r="CK88" s="95"/>
      <c r="CL88" s="94"/>
      <c r="CM88" s="94"/>
      <c r="CN88" s="94"/>
      <c r="CO88" s="94"/>
      <c r="CP88" s="94"/>
      <c r="CQ88" s="94"/>
    </row>
    <row r="89" customFormat="false" ht="22.5" hidden="false" customHeight="true" outlineLevel="0" collapsed="false">
      <c r="A89" s="95" t="s">
        <v>773</v>
      </c>
      <c r="B89" s="95"/>
      <c r="C89" s="95" t="s">
        <v>630</v>
      </c>
      <c r="D89" s="95" t="s">
        <v>229</v>
      </c>
      <c r="E89" s="95" t="n">
        <v>19</v>
      </c>
      <c r="F89" s="95" t="n">
        <v>400</v>
      </c>
      <c r="G89" s="95" t="n">
        <v>28</v>
      </c>
      <c r="H89" s="95" t="n">
        <v>60</v>
      </c>
      <c r="I89" s="95" t="n">
        <v>120</v>
      </c>
      <c r="J89" s="95" t="n">
        <v>6</v>
      </c>
      <c r="K89" s="95" t="n">
        <v>500</v>
      </c>
      <c r="L89" s="95" t="n">
        <v>30</v>
      </c>
      <c r="M89" s="96" t="s">
        <v>774</v>
      </c>
      <c r="N89" s="95" t="s">
        <v>775</v>
      </c>
      <c r="O89" s="95" t="n">
        <v>230</v>
      </c>
      <c r="P89" s="95" t="s">
        <v>776</v>
      </c>
      <c r="Q89" s="95" t="n">
        <v>18</v>
      </c>
      <c r="R89" s="95"/>
      <c r="S89" s="96" t="s">
        <v>777</v>
      </c>
      <c r="T89" s="95" t="s">
        <v>778</v>
      </c>
      <c r="U89" s="95"/>
      <c r="V89" s="95"/>
      <c r="W89" s="95"/>
      <c r="X89" s="95"/>
      <c r="Y89" s="95"/>
      <c r="Z89" s="95" t="n">
        <v>10</v>
      </c>
      <c r="AA89" s="95"/>
      <c r="AB89" s="95"/>
      <c r="AC89" s="95" t="s">
        <v>295</v>
      </c>
      <c r="AD89" s="95" t="s">
        <v>779</v>
      </c>
      <c r="AE89" s="95" t="s">
        <v>780</v>
      </c>
      <c r="AF89" s="95"/>
      <c r="AG89" s="95"/>
      <c r="AH89" s="95"/>
      <c r="AI89" s="95" t="n">
        <v>300</v>
      </c>
      <c r="AJ89" s="95"/>
      <c r="AK89" s="95"/>
      <c r="AL89" s="95"/>
      <c r="AM89" s="95"/>
      <c r="AN89" s="95" t="s">
        <v>295</v>
      </c>
      <c r="AO89" s="95" t="s">
        <v>781</v>
      </c>
      <c r="AP89" s="95" t="s">
        <v>284</v>
      </c>
      <c r="AQ89" s="95" t="n">
        <v>180</v>
      </c>
      <c r="AR89" s="95" t="s">
        <v>271</v>
      </c>
      <c r="AS89" s="95" t="n">
        <v>14</v>
      </c>
      <c r="AT89" s="95" t="s">
        <v>245</v>
      </c>
      <c r="AU89" s="95"/>
      <c r="AV89" s="95"/>
      <c r="AW89" s="95"/>
      <c r="AX89" s="95"/>
      <c r="AY89" s="95"/>
      <c r="AZ89" s="95"/>
      <c r="BA89" s="95" t="s">
        <v>241</v>
      </c>
      <c r="BB89" s="95"/>
      <c r="BC89" s="95"/>
      <c r="BD89" s="95"/>
      <c r="BE89" s="95"/>
      <c r="BF89" s="95"/>
      <c r="BG89" s="95"/>
      <c r="BH89" s="95" t="s">
        <v>241</v>
      </c>
      <c r="BI89" s="95"/>
      <c r="BJ89" s="95"/>
      <c r="BK89" s="95"/>
      <c r="BL89" s="95"/>
      <c r="BM89" s="95" t="s">
        <v>245</v>
      </c>
      <c r="BN89" s="95"/>
      <c r="BO89" s="95"/>
      <c r="BP89" s="95"/>
      <c r="BQ89" s="95"/>
      <c r="BR89" s="95"/>
      <c r="BS89" s="95"/>
      <c r="BT89" s="95"/>
      <c r="BU89" s="95"/>
      <c r="BV89" s="95"/>
      <c r="BW89" s="95"/>
      <c r="BX89" s="95"/>
      <c r="BY89" s="95"/>
      <c r="BZ89" s="95"/>
      <c r="CA89" s="95"/>
      <c r="CB89" s="95"/>
      <c r="CC89" s="95"/>
      <c r="CD89" s="95"/>
      <c r="CE89" s="95"/>
      <c r="CF89" s="95"/>
      <c r="CG89" s="95"/>
      <c r="CH89" s="95"/>
      <c r="CI89" s="95"/>
      <c r="CJ89" s="95"/>
      <c r="CK89" s="95"/>
      <c r="CL89" s="94"/>
      <c r="CM89" s="94"/>
      <c r="CN89" s="94"/>
      <c r="CO89" s="94"/>
      <c r="CP89" s="94"/>
      <c r="CQ89" s="94"/>
    </row>
    <row r="90" customFormat="false" ht="128.25" hidden="false" customHeight="true" outlineLevel="0" collapsed="false">
      <c r="A90" s="95" t="s">
        <v>782</v>
      </c>
      <c r="B90" s="95"/>
      <c r="C90" s="95" t="s">
        <v>630</v>
      </c>
      <c r="D90" s="95" t="s">
        <v>288</v>
      </c>
      <c r="E90" s="95" t="n">
        <v>3</v>
      </c>
      <c r="F90" s="95" t="n">
        <v>130</v>
      </c>
      <c r="G90" s="95" t="n">
        <v>25</v>
      </c>
      <c r="H90" s="95" t="n">
        <v>10</v>
      </c>
      <c r="I90" s="95" t="n">
        <v>140</v>
      </c>
      <c r="J90" s="95" t="n">
        <v>8</v>
      </c>
      <c r="K90" s="95" t="n">
        <v>300</v>
      </c>
      <c r="L90" s="95" t="n">
        <v>35</v>
      </c>
      <c r="M90" s="96" t="s">
        <v>783</v>
      </c>
      <c r="N90" s="95" t="s">
        <v>576</v>
      </c>
      <c r="O90" s="95" t="n">
        <v>50</v>
      </c>
      <c r="P90" s="95" t="s">
        <v>442</v>
      </c>
      <c r="Q90" s="95" t="n">
        <v>17</v>
      </c>
      <c r="R90" s="95"/>
      <c r="S90" s="96" t="s">
        <v>422</v>
      </c>
      <c r="T90" s="95" t="s">
        <v>284</v>
      </c>
      <c r="U90" s="95" t="n">
        <v>65</v>
      </c>
      <c r="V90" s="95" t="s">
        <v>271</v>
      </c>
      <c r="W90" s="95" t="n">
        <v>12</v>
      </c>
      <c r="X90" s="95"/>
      <c r="Y90" s="95"/>
      <c r="Z90" s="95"/>
      <c r="AA90" s="95"/>
      <c r="AB90" s="95"/>
      <c r="AC90" s="95"/>
      <c r="AD90" s="95"/>
      <c r="AE90" s="95"/>
      <c r="AF90" s="95"/>
      <c r="AG90" s="95"/>
      <c r="AH90" s="95"/>
      <c r="AI90" s="95"/>
      <c r="AJ90" s="95"/>
      <c r="AK90" s="95"/>
      <c r="AL90" s="95"/>
      <c r="AM90" s="95"/>
      <c r="AN90" s="95"/>
      <c r="AO90" s="95"/>
      <c r="AP90" s="95"/>
      <c r="AQ90" s="95"/>
      <c r="AR90" s="95"/>
      <c r="AS90" s="95"/>
      <c r="AT90" s="95" t="s">
        <v>245</v>
      </c>
      <c r="AU90" s="95"/>
      <c r="AV90" s="95"/>
      <c r="AW90" s="95"/>
      <c r="AX90" s="95"/>
      <c r="AY90" s="95"/>
      <c r="AZ90" s="95"/>
      <c r="BA90" s="95" t="s">
        <v>241</v>
      </c>
      <c r="BB90" s="95"/>
      <c r="BC90" s="95"/>
      <c r="BD90" s="95"/>
      <c r="BE90" s="95"/>
      <c r="BF90" s="95"/>
      <c r="BG90" s="95"/>
      <c r="BH90" s="95" t="s">
        <v>241</v>
      </c>
      <c r="BI90" s="95"/>
      <c r="BJ90" s="95"/>
      <c r="BK90" s="95"/>
      <c r="BL90" s="95"/>
      <c r="BM90" s="95" t="s">
        <v>245</v>
      </c>
      <c r="BN90" s="95"/>
      <c r="BO90" s="95"/>
      <c r="BP90" s="95"/>
      <c r="BQ90" s="95"/>
      <c r="BR90" s="95"/>
      <c r="BS90" s="95"/>
      <c r="BT90" s="95"/>
      <c r="BU90" s="95"/>
      <c r="BV90" s="95"/>
      <c r="BW90" s="95"/>
      <c r="BX90" s="95"/>
      <c r="BY90" s="95"/>
      <c r="BZ90" s="95"/>
      <c r="CA90" s="95"/>
      <c r="CB90" s="95"/>
      <c r="CC90" s="95"/>
      <c r="CD90" s="95"/>
      <c r="CE90" s="95"/>
      <c r="CF90" s="95"/>
      <c r="CG90" s="95"/>
      <c r="CH90" s="95"/>
      <c r="CI90" s="95"/>
      <c r="CJ90" s="95"/>
      <c r="CK90" s="95"/>
      <c r="CL90" s="94"/>
      <c r="CM90" s="94"/>
      <c r="CN90" s="94"/>
      <c r="CO90" s="94"/>
      <c r="CP90" s="94"/>
      <c r="CQ90" s="94"/>
    </row>
    <row r="91" customFormat="false" ht="22.5" hidden="false" customHeight="true" outlineLevel="0" collapsed="false">
      <c r="A91" s="95" t="s">
        <v>784</v>
      </c>
      <c r="B91" s="95"/>
      <c r="C91" s="95" t="s">
        <v>785</v>
      </c>
      <c r="D91" s="95" t="s">
        <v>713</v>
      </c>
      <c r="E91" s="95" t="n">
        <v>33</v>
      </c>
      <c r="F91" s="95" t="n">
        <v>1200</v>
      </c>
      <c r="G91" s="95" t="n">
        <v>25</v>
      </c>
      <c r="H91" s="95" t="n">
        <v>90</v>
      </c>
      <c r="I91" s="95" t="n">
        <v>4000</v>
      </c>
      <c r="J91" s="95" t="n">
        <v>3</v>
      </c>
      <c r="K91" s="95" t="n">
        <v>1000</v>
      </c>
      <c r="L91" s="95" t="n">
        <v>60</v>
      </c>
      <c r="M91" s="96" t="s">
        <v>786</v>
      </c>
      <c r="N91" s="95" t="s">
        <v>787</v>
      </c>
      <c r="O91" s="95" t="n">
        <v>200</v>
      </c>
      <c r="P91" s="95" t="s">
        <v>599</v>
      </c>
      <c r="Q91" s="95" t="n">
        <v>17</v>
      </c>
      <c r="R91" s="95"/>
      <c r="S91" s="96" t="s">
        <v>788</v>
      </c>
      <c r="T91" s="95" t="s">
        <v>393</v>
      </c>
      <c r="U91" s="95" t="n">
        <v>350</v>
      </c>
      <c r="V91" s="95" t="s">
        <v>499</v>
      </c>
      <c r="W91" s="95" t="n">
        <v>15</v>
      </c>
      <c r="X91" s="95"/>
      <c r="Y91" s="95"/>
      <c r="Z91" s="95"/>
      <c r="AA91" s="95"/>
      <c r="AB91" s="95"/>
      <c r="AC91" s="95"/>
      <c r="AD91" s="95" t="s">
        <v>789</v>
      </c>
      <c r="AE91" s="95" t="s">
        <v>790</v>
      </c>
      <c r="AF91" s="95" t="n">
        <v>500</v>
      </c>
      <c r="AG91" s="95" t="s">
        <v>791</v>
      </c>
      <c r="AH91" s="95" t="n">
        <v>14</v>
      </c>
      <c r="AI91" s="95"/>
      <c r="AJ91" s="95"/>
      <c r="AK91" s="95"/>
      <c r="AL91" s="95"/>
      <c r="AM91" s="95"/>
      <c r="AN91" s="95"/>
      <c r="AO91" s="95" t="s">
        <v>792</v>
      </c>
      <c r="AP91" s="95" t="s">
        <v>793</v>
      </c>
      <c r="AQ91" s="95" t="n">
        <v>230</v>
      </c>
      <c r="AR91" s="95" t="s">
        <v>588</v>
      </c>
      <c r="AS91" s="95" t="n">
        <v>14</v>
      </c>
      <c r="AT91" s="95" t="s">
        <v>245</v>
      </c>
      <c r="AU91" s="95"/>
      <c r="AV91" s="95"/>
      <c r="AW91" s="95"/>
      <c r="AX91" s="95"/>
      <c r="AY91" s="95"/>
      <c r="AZ91" s="95"/>
      <c r="BA91" s="95" t="s">
        <v>241</v>
      </c>
      <c r="BB91" s="95"/>
      <c r="BC91" s="95"/>
      <c r="BD91" s="95"/>
      <c r="BE91" s="95"/>
      <c r="BF91" s="95"/>
      <c r="BG91" s="95"/>
      <c r="BH91" s="95" t="s">
        <v>241</v>
      </c>
      <c r="BI91" s="95"/>
      <c r="BJ91" s="95"/>
      <c r="BK91" s="95"/>
      <c r="BL91" s="95"/>
      <c r="BM91" s="95" t="s">
        <v>245</v>
      </c>
      <c r="BN91" s="95"/>
      <c r="BO91" s="95"/>
      <c r="BP91" s="95"/>
      <c r="BQ91" s="95"/>
      <c r="BR91" s="95"/>
      <c r="BS91" s="95"/>
      <c r="BT91" s="95"/>
      <c r="BU91" s="95"/>
      <c r="BV91" s="95"/>
      <c r="BW91" s="95"/>
      <c r="BX91" s="95"/>
      <c r="BY91" s="95"/>
      <c r="BZ91" s="95"/>
      <c r="CA91" s="95"/>
      <c r="CB91" s="95"/>
      <c r="CC91" s="95"/>
      <c r="CD91" s="95"/>
      <c r="CE91" s="95"/>
      <c r="CF91" s="95"/>
      <c r="CG91" s="95"/>
      <c r="CH91" s="95"/>
      <c r="CI91" s="95"/>
      <c r="CJ91" s="95"/>
      <c r="CK91" s="95"/>
      <c r="CL91" s="94"/>
      <c r="CM91" s="94"/>
      <c r="CN91" s="94"/>
      <c r="CO91" s="94"/>
      <c r="CP91" s="94"/>
      <c r="CQ91" s="94"/>
    </row>
    <row r="92" customFormat="false" ht="148.5" hidden="false" customHeight="true" outlineLevel="0" collapsed="false">
      <c r="A92" s="95" t="s">
        <v>794</v>
      </c>
      <c r="B92" s="95"/>
      <c r="C92" s="95" t="s">
        <v>550</v>
      </c>
      <c r="D92" s="95" t="s">
        <v>723</v>
      </c>
      <c r="E92" s="95" t="n">
        <v>18</v>
      </c>
      <c r="F92" s="95" t="n">
        <v>350</v>
      </c>
      <c r="G92" s="95" t="n">
        <v>25</v>
      </c>
      <c r="H92" s="95" t="n">
        <v>35</v>
      </c>
      <c r="I92" s="95" t="n">
        <v>75</v>
      </c>
      <c r="J92" s="95" t="n">
        <v>10</v>
      </c>
      <c r="K92" s="95" t="n">
        <v>200</v>
      </c>
      <c r="L92" s="95" t="n">
        <v>60</v>
      </c>
      <c r="M92" s="96" t="s">
        <v>795</v>
      </c>
      <c r="N92" s="95" t="s">
        <v>265</v>
      </c>
      <c r="O92" s="95" t="n">
        <v>150</v>
      </c>
      <c r="P92" s="95" t="s">
        <v>271</v>
      </c>
      <c r="Q92" s="95" t="n">
        <v>14</v>
      </c>
      <c r="R92" s="95"/>
      <c r="S92" s="96" t="s">
        <v>260</v>
      </c>
      <c r="T92" s="95" t="s">
        <v>796</v>
      </c>
      <c r="U92" s="95" t="n">
        <v>100</v>
      </c>
      <c r="V92" s="95" t="s">
        <v>235</v>
      </c>
      <c r="W92" s="95" t="n">
        <v>17</v>
      </c>
      <c r="X92" s="95"/>
      <c r="Y92" s="95"/>
      <c r="Z92" s="95"/>
      <c r="AA92" s="95"/>
      <c r="AB92" s="95"/>
      <c r="AC92" s="95"/>
      <c r="AD92" s="95" t="s">
        <v>711</v>
      </c>
      <c r="AE92" s="95" t="s">
        <v>284</v>
      </c>
      <c r="AF92" s="95" t="n">
        <v>200</v>
      </c>
      <c r="AG92" s="95" t="s">
        <v>271</v>
      </c>
      <c r="AH92" s="95" t="n">
        <v>13</v>
      </c>
      <c r="AI92" s="95"/>
      <c r="AJ92" s="95"/>
      <c r="AK92" s="95"/>
      <c r="AL92" s="95"/>
      <c r="AM92" s="95"/>
      <c r="AN92" s="95"/>
      <c r="AO92" s="95"/>
      <c r="AP92" s="95"/>
      <c r="AQ92" s="95"/>
      <c r="AR92" s="95"/>
      <c r="AS92" s="95"/>
      <c r="AT92" s="95" t="s">
        <v>245</v>
      </c>
      <c r="AU92" s="95"/>
      <c r="AV92" s="95"/>
      <c r="AW92" s="95"/>
      <c r="AX92" s="95"/>
      <c r="AY92" s="95"/>
      <c r="AZ92" s="95"/>
      <c r="BA92" s="95" t="s">
        <v>241</v>
      </c>
      <c r="BB92" s="95"/>
      <c r="BC92" s="95"/>
      <c r="BD92" s="95"/>
      <c r="BE92" s="95"/>
      <c r="BF92" s="95"/>
      <c r="BG92" s="95"/>
      <c r="BH92" s="95" t="s">
        <v>241</v>
      </c>
      <c r="BI92" s="95"/>
      <c r="BJ92" s="95"/>
      <c r="BK92" s="95"/>
      <c r="BL92" s="95"/>
      <c r="BM92" s="95" t="s">
        <v>245</v>
      </c>
      <c r="BN92" s="95"/>
      <c r="BO92" s="95"/>
      <c r="BP92" s="95"/>
      <c r="BQ92" s="95"/>
      <c r="BR92" s="95"/>
      <c r="BS92" s="95"/>
      <c r="BT92" s="95"/>
      <c r="BU92" s="95"/>
      <c r="BV92" s="95"/>
      <c r="BW92" s="95"/>
      <c r="BX92" s="95"/>
      <c r="BY92" s="95"/>
      <c r="BZ92" s="95"/>
      <c r="CA92" s="95"/>
      <c r="CB92" s="95"/>
      <c r="CC92" s="95"/>
      <c r="CD92" s="95"/>
      <c r="CE92" s="95"/>
      <c r="CF92" s="95"/>
      <c r="CG92" s="95"/>
      <c r="CH92" s="95"/>
      <c r="CI92" s="95"/>
      <c r="CJ92" s="95"/>
      <c r="CK92" s="95"/>
      <c r="CL92" s="94"/>
      <c r="CM92" s="94"/>
      <c r="CN92" s="94"/>
      <c r="CO92" s="94"/>
      <c r="CP92" s="94"/>
      <c r="CQ92" s="94"/>
    </row>
    <row r="93" customFormat="false" ht="147" hidden="false" customHeight="true" outlineLevel="0" collapsed="false">
      <c r="A93" s="95" t="s">
        <v>797</v>
      </c>
      <c r="B93" s="95" t="s">
        <v>794</v>
      </c>
      <c r="C93" s="95" t="s">
        <v>550</v>
      </c>
      <c r="D93" s="95" t="s">
        <v>723</v>
      </c>
      <c r="E93" s="95" t="n">
        <v>20</v>
      </c>
      <c r="F93" s="95" t="n">
        <v>500</v>
      </c>
      <c r="G93" s="95" t="n">
        <v>27</v>
      </c>
      <c r="H93" s="95" t="n">
        <v>60</v>
      </c>
      <c r="I93" s="95" t="n">
        <v>125</v>
      </c>
      <c r="J93" s="95" t="n">
        <v>9</v>
      </c>
      <c r="K93" s="95" t="n">
        <v>350</v>
      </c>
      <c r="L93" s="95" t="n">
        <v>60</v>
      </c>
      <c r="M93" s="96" t="s">
        <v>795</v>
      </c>
      <c r="N93" s="95" t="s">
        <v>265</v>
      </c>
      <c r="O93" s="95" t="n">
        <v>180</v>
      </c>
      <c r="P93" s="95" t="s">
        <v>271</v>
      </c>
      <c r="Q93" s="95" t="n">
        <v>14</v>
      </c>
      <c r="R93" s="95"/>
      <c r="S93" s="96" t="s">
        <v>798</v>
      </c>
      <c r="T93" s="95" t="s">
        <v>799</v>
      </c>
      <c r="U93" s="95" t="n">
        <v>180</v>
      </c>
      <c r="V93" s="95" t="s">
        <v>232</v>
      </c>
      <c r="W93" s="95" t="n">
        <v>17</v>
      </c>
      <c r="X93" s="95"/>
      <c r="Y93" s="95"/>
      <c r="Z93" s="95"/>
      <c r="AA93" s="95"/>
      <c r="AB93" s="95"/>
      <c r="AC93" s="95"/>
      <c r="AD93" s="95" t="s">
        <v>800</v>
      </c>
      <c r="AE93" s="95" t="s">
        <v>801</v>
      </c>
      <c r="AF93" s="95" t="n">
        <v>350</v>
      </c>
      <c r="AG93" s="95" t="s">
        <v>232</v>
      </c>
      <c r="AH93" s="95" t="n">
        <v>12</v>
      </c>
      <c r="AI93" s="95"/>
      <c r="AJ93" s="95"/>
      <c r="AK93" s="95"/>
      <c r="AL93" s="95"/>
      <c r="AM93" s="95"/>
      <c r="AN93" s="95"/>
      <c r="AO93" s="95" t="s">
        <v>711</v>
      </c>
      <c r="AP93" s="95" t="s">
        <v>284</v>
      </c>
      <c r="AQ93" s="95" t="n">
        <v>200</v>
      </c>
      <c r="AR93" s="95" t="s">
        <v>271</v>
      </c>
      <c r="AS93" s="95" t="n">
        <v>13</v>
      </c>
      <c r="AT93" s="95" t="s">
        <v>245</v>
      </c>
      <c r="AU93" s="95"/>
      <c r="AV93" s="95"/>
      <c r="AW93" s="95"/>
      <c r="AX93" s="95"/>
      <c r="AY93" s="95"/>
      <c r="AZ93" s="95"/>
      <c r="BA93" s="95" t="s">
        <v>241</v>
      </c>
      <c r="BB93" s="95"/>
      <c r="BC93" s="95"/>
      <c r="BD93" s="95"/>
      <c r="BE93" s="95"/>
      <c r="BF93" s="95"/>
      <c r="BG93" s="95"/>
      <c r="BH93" s="95" t="s">
        <v>241</v>
      </c>
      <c r="BI93" s="95"/>
      <c r="BJ93" s="95"/>
      <c r="BK93" s="95"/>
      <c r="BL93" s="95"/>
      <c r="BM93" s="95" t="s">
        <v>245</v>
      </c>
      <c r="BN93" s="95"/>
      <c r="BO93" s="95"/>
      <c r="BP93" s="95"/>
      <c r="BQ93" s="95"/>
      <c r="BR93" s="95"/>
      <c r="BS93" s="95"/>
      <c r="BT93" s="95"/>
      <c r="BU93" s="95"/>
      <c r="BV93" s="95"/>
      <c r="BW93" s="95"/>
      <c r="BX93" s="95"/>
      <c r="BY93" s="95"/>
      <c r="BZ93" s="95"/>
      <c r="CA93" s="95"/>
      <c r="CB93" s="95"/>
      <c r="CC93" s="95"/>
      <c r="CD93" s="95"/>
      <c r="CE93" s="95"/>
      <c r="CF93" s="95"/>
      <c r="CG93" s="95"/>
      <c r="CH93" s="95"/>
      <c r="CI93" s="95"/>
      <c r="CJ93" s="95"/>
      <c r="CK93" s="95"/>
      <c r="CL93" s="94"/>
      <c r="CM93" s="94"/>
      <c r="CN93" s="94"/>
      <c r="CO93" s="94"/>
      <c r="CP93" s="94"/>
      <c r="CQ93" s="94"/>
    </row>
    <row r="94" customFormat="false" ht="157.5" hidden="false" customHeight="true" outlineLevel="0" collapsed="false">
      <c r="A94" s="95" t="s">
        <v>802</v>
      </c>
      <c r="B94" s="95" t="s">
        <v>794</v>
      </c>
      <c r="C94" s="95" t="s">
        <v>550</v>
      </c>
      <c r="D94" s="95" t="s">
        <v>723</v>
      </c>
      <c r="E94" s="95" t="n">
        <v>20</v>
      </c>
      <c r="F94" s="95" t="n">
        <v>350</v>
      </c>
      <c r="G94" s="95" t="n">
        <v>25</v>
      </c>
      <c r="H94" s="95" t="n">
        <v>38</v>
      </c>
      <c r="I94" s="95" t="n">
        <v>60</v>
      </c>
      <c r="J94" s="95" t="n">
        <v>9</v>
      </c>
      <c r="K94" s="95" t="n">
        <v>300</v>
      </c>
      <c r="L94" s="95" t="n">
        <v>55</v>
      </c>
      <c r="M94" s="96" t="s">
        <v>803</v>
      </c>
      <c r="N94" s="95" t="s">
        <v>265</v>
      </c>
      <c r="O94" s="95" t="n">
        <v>180</v>
      </c>
      <c r="P94" s="95" t="s">
        <v>271</v>
      </c>
      <c r="Q94" s="95" t="n">
        <v>14</v>
      </c>
      <c r="R94" s="95"/>
      <c r="S94" s="96" t="s">
        <v>798</v>
      </c>
      <c r="T94" s="95" t="s">
        <v>799</v>
      </c>
      <c r="U94" s="95" t="n">
        <v>180</v>
      </c>
      <c r="V94" s="95" t="s">
        <v>232</v>
      </c>
      <c r="W94" s="95" t="n">
        <v>14</v>
      </c>
      <c r="X94" s="95"/>
      <c r="Y94" s="95"/>
      <c r="Z94" s="95"/>
      <c r="AA94" s="95"/>
      <c r="AB94" s="95"/>
      <c r="AC94" s="95"/>
      <c r="AD94" s="95" t="s">
        <v>428</v>
      </c>
      <c r="AE94" s="95" t="s">
        <v>804</v>
      </c>
      <c r="AF94" s="95" t="n">
        <v>300</v>
      </c>
      <c r="AG94" s="95" t="s">
        <v>430</v>
      </c>
      <c r="AH94" s="95" t="n">
        <v>16</v>
      </c>
      <c r="AI94" s="95"/>
      <c r="AJ94" s="95"/>
      <c r="AK94" s="95"/>
      <c r="AL94" s="95"/>
      <c r="AM94" s="95"/>
      <c r="AN94" s="95"/>
      <c r="AO94" s="95" t="s">
        <v>711</v>
      </c>
      <c r="AP94" s="95" t="s">
        <v>284</v>
      </c>
      <c r="AQ94" s="95" t="n">
        <v>200</v>
      </c>
      <c r="AR94" s="95" t="s">
        <v>271</v>
      </c>
      <c r="AS94" s="95" t="n">
        <v>13</v>
      </c>
      <c r="AT94" s="95" t="s">
        <v>245</v>
      </c>
      <c r="AU94" s="95"/>
      <c r="AV94" s="95"/>
      <c r="AW94" s="95"/>
      <c r="AX94" s="95"/>
      <c r="AY94" s="95"/>
      <c r="AZ94" s="95"/>
      <c r="BA94" s="95" t="s">
        <v>241</v>
      </c>
      <c r="BB94" s="95"/>
      <c r="BC94" s="95"/>
      <c r="BD94" s="95"/>
      <c r="BE94" s="95"/>
      <c r="BF94" s="95"/>
      <c r="BG94" s="95"/>
      <c r="BH94" s="95" t="s">
        <v>241</v>
      </c>
      <c r="BI94" s="95"/>
      <c r="BJ94" s="95"/>
      <c r="BK94" s="95"/>
      <c r="BL94" s="95"/>
      <c r="BM94" s="95" t="s">
        <v>245</v>
      </c>
      <c r="BN94" s="95"/>
      <c r="BO94" s="95"/>
      <c r="BP94" s="95"/>
      <c r="BQ94" s="95"/>
      <c r="BR94" s="95"/>
      <c r="BS94" s="95"/>
      <c r="BT94" s="95"/>
      <c r="BU94" s="95"/>
      <c r="BV94" s="95"/>
      <c r="BW94" s="95"/>
      <c r="BX94" s="95"/>
      <c r="BY94" s="95"/>
      <c r="BZ94" s="95"/>
      <c r="CA94" s="95"/>
      <c r="CB94" s="95"/>
      <c r="CC94" s="95"/>
      <c r="CD94" s="95"/>
      <c r="CE94" s="95"/>
      <c r="CF94" s="95"/>
      <c r="CG94" s="95"/>
      <c r="CH94" s="95"/>
      <c r="CI94" s="95"/>
      <c r="CJ94" s="95"/>
      <c r="CK94" s="95"/>
      <c r="CL94" s="94"/>
      <c r="CM94" s="94"/>
      <c r="CN94" s="94"/>
      <c r="CO94" s="94"/>
      <c r="CP94" s="94"/>
      <c r="CQ94" s="94"/>
    </row>
    <row r="95" customFormat="false" ht="151.5" hidden="false" customHeight="true" outlineLevel="0" collapsed="false">
      <c r="A95" s="95" t="s">
        <v>805</v>
      </c>
      <c r="B95" s="95" t="s">
        <v>794</v>
      </c>
      <c r="C95" s="95" t="s">
        <v>550</v>
      </c>
      <c r="D95" s="95" t="s">
        <v>723</v>
      </c>
      <c r="E95" s="95" t="n">
        <v>22</v>
      </c>
      <c r="F95" s="95" t="n">
        <v>500</v>
      </c>
      <c r="G95" s="95" t="n">
        <v>26</v>
      </c>
      <c r="H95" s="95" t="n">
        <v>75</v>
      </c>
      <c r="I95" s="95" t="n">
        <v>180</v>
      </c>
      <c r="J95" s="95" t="n">
        <v>12</v>
      </c>
      <c r="K95" s="95" t="n">
        <v>400</v>
      </c>
      <c r="L95" s="95" t="n">
        <v>60</v>
      </c>
      <c r="M95" s="96" t="s">
        <v>806</v>
      </c>
      <c r="N95" s="95" t="s">
        <v>265</v>
      </c>
      <c r="O95" s="95" t="n">
        <v>280</v>
      </c>
      <c r="P95" s="95" t="s">
        <v>271</v>
      </c>
      <c r="Q95" s="95" t="n">
        <v>15</v>
      </c>
      <c r="R95" s="95"/>
      <c r="S95" s="96" t="s">
        <v>807</v>
      </c>
      <c r="T95" s="95" t="s">
        <v>808</v>
      </c>
      <c r="U95" s="95" t="n">
        <v>280</v>
      </c>
      <c r="V95" s="95" t="s">
        <v>240</v>
      </c>
      <c r="W95" s="95" t="n">
        <v>13</v>
      </c>
      <c r="X95" s="95"/>
      <c r="Y95" s="95"/>
      <c r="Z95" s="95"/>
      <c r="AA95" s="95"/>
      <c r="AB95" s="95"/>
      <c r="AC95" s="95"/>
      <c r="AD95" s="95" t="s">
        <v>809</v>
      </c>
      <c r="AE95" s="95" t="s">
        <v>780</v>
      </c>
      <c r="AF95" s="95"/>
      <c r="AG95" s="95"/>
      <c r="AH95" s="95"/>
      <c r="AI95" s="95" t="n">
        <v>300</v>
      </c>
      <c r="AJ95" s="95"/>
      <c r="AK95" s="95"/>
      <c r="AL95" s="95"/>
      <c r="AM95" s="95"/>
      <c r="AN95" s="95" t="s">
        <v>295</v>
      </c>
      <c r="AO95" s="95" t="s">
        <v>810</v>
      </c>
      <c r="AP95" s="95" t="s">
        <v>284</v>
      </c>
      <c r="AQ95" s="95" t="n">
        <v>320</v>
      </c>
      <c r="AR95" s="95" t="s">
        <v>271</v>
      </c>
      <c r="AS95" s="95" t="n">
        <v>13</v>
      </c>
      <c r="AT95" s="95" t="s">
        <v>245</v>
      </c>
      <c r="AU95" s="95"/>
      <c r="AV95" s="95"/>
      <c r="AW95" s="95"/>
      <c r="AX95" s="95"/>
      <c r="AY95" s="95"/>
      <c r="AZ95" s="95"/>
      <c r="BA95" s="95" t="s">
        <v>241</v>
      </c>
      <c r="BB95" s="95"/>
      <c r="BC95" s="95"/>
      <c r="BD95" s="95"/>
      <c r="BE95" s="95"/>
      <c r="BF95" s="95"/>
      <c r="BG95" s="95"/>
      <c r="BH95" s="95" t="s">
        <v>241</v>
      </c>
      <c r="BI95" s="95"/>
      <c r="BJ95" s="95"/>
      <c r="BK95" s="95"/>
      <c r="BL95" s="95"/>
      <c r="BM95" s="95" t="s">
        <v>245</v>
      </c>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4"/>
      <c r="CM95" s="94"/>
      <c r="CN95" s="94"/>
      <c r="CO95" s="94"/>
      <c r="CP95" s="94"/>
      <c r="CQ95" s="94"/>
    </row>
    <row r="96" customFormat="false" ht="166.5" hidden="false" customHeight="true" outlineLevel="0" collapsed="false">
      <c r="A96" s="95" t="s">
        <v>811</v>
      </c>
      <c r="B96" s="95" t="s">
        <v>805</v>
      </c>
      <c r="C96" s="95" t="s">
        <v>550</v>
      </c>
      <c r="D96" s="95" t="s">
        <v>723</v>
      </c>
      <c r="E96" s="95" t="n">
        <v>24</v>
      </c>
      <c r="F96" s="95" t="n">
        <v>700</v>
      </c>
      <c r="G96" s="95" t="n">
        <v>26</v>
      </c>
      <c r="H96" s="95" t="n">
        <v>75</v>
      </c>
      <c r="I96" s="95" t="n">
        <v>74</v>
      </c>
      <c r="J96" s="95" t="n">
        <v>12</v>
      </c>
      <c r="K96" s="95" t="n">
        <v>400</v>
      </c>
      <c r="L96" s="95" t="n">
        <v>50</v>
      </c>
      <c r="M96" s="96" t="s">
        <v>806</v>
      </c>
      <c r="N96" s="95" t="s">
        <v>265</v>
      </c>
      <c r="O96" s="95" t="n">
        <v>300</v>
      </c>
      <c r="P96" s="95" t="s">
        <v>271</v>
      </c>
      <c r="Q96" s="95" t="n">
        <v>15</v>
      </c>
      <c r="R96" s="95"/>
      <c r="S96" s="96" t="s">
        <v>807</v>
      </c>
      <c r="T96" s="95" t="s">
        <v>812</v>
      </c>
      <c r="U96" s="95" t="n">
        <v>280</v>
      </c>
      <c r="V96" s="95" t="s">
        <v>240</v>
      </c>
      <c r="W96" s="95" t="n">
        <v>13</v>
      </c>
      <c r="X96" s="95"/>
      <c r="Y96" s="95"/>
      <c r="Z96" s="95"/>
      <c r="AA96" s="95"/>
      <c r="AB96" s="95"/>
      <c r="AC96" s="95"/>
      <c r="AD96" s="95" t="s">
        <v>813</v>
      </c>
      <c r="AE96" s="95" t="s">
        <v>814</v>
      </c>
      <c r="AF96" s="95" t="n">
        <v>380</v>
      </c>
      <c r="AG96" s="95" t="s">
        <v>496</v>
      </c>
      <c r="AH96" s="95" t="n">
        <v>15</v>
      </c>
      <c r="AI96" s="95"/>
      <c r="AJ96" s="95"/>
      <c r="AK96" s="95"/>
      <c r="AL96" s="95"/>
      <c r="AM96" s="95"/>
      <c r="AN96" s="95"/>
      <c r="AO96" s="95" t="s">
        <v>810</v>
      </c>
      <c r="AP96" s="95" t="s">
        <v>284</v>
      </c>
      <c r="AQ96" s="95" t="n">
        <v>320</v>
      </c>
      <c r="AR96" s="95" t="s">
        <v>271</v>
      </c>
      <c r="AS96" s="95" t="n">
        <v>13</v>
      </c>
      <c r="AT96" s="95" t="s">
        <v>245</v>
      </c>
      <c r="AU96" s="95"/>
      <c r="AV96" s="95"/>
      <c r="AW96" s="95"/>
      <c r="AX96" s="95"/>
      <c r="AY96" s="95"/>
      <c r="AZ96" s="95"/>
      <c r="BA96" s="95" t="s">
        <v>241</v>
      </c>
      <c r="BB96" s="95"/>
      <c r="BC96" s="95"/>
      <c r="BD96" s="95"/>
      <c r="BE96" s="95"/>
      <c r="BF96" s="95"/>
      <c r="BG96" s="95"/>
      <c r="BH96" s="95" t="s">
        <v>241</v>
      </c>
      <c r="BI96" s="95"/>
      <c r="BJ96" s="95"/>
      <c r="BK96" s="95"/>
      <c r="BL96" s="95"/>
      <c r="BM96" s="95" t="s">
        <v>245</v>
      </c>
      <c r="BN96" s="95"/>
      <c r="BO96" s="95"/>
      <c r="BP96" s="95"/>
      <c r="BQ96" s="95"/>
      <c r="BR96" s="95"/>
      <c r="BS96" s="95"/>
      <c r="BT96" s="95"/>
      <c r="BU96" s="95"/>
      <c r="BV96" s="95"/>
      <c r="BW96" s="95"/>
      <c r="BX96" s="95"/>
      <c r="BY96" s="95"/>
      <c r="BZ96" s="95"/>
      <c r="CA96" s="95"/>
      <c r="CB96" s="95"/>
      <c r="CC96" s="95"/>
      <c r="CD96" s="95"/>
      <c r="CE96" s="95"/>
      <c r="CF96" s="95"/>
      <c r="CG96" s="95"/>
      <c r="CH96" s="95"/>
      <c r="CI96" s="95"/>
      <c r="CJ96" s="95"/>
      <c r="CK96" s="95"/>
      <c r="CL96" s="94"/>
      <c r="CM96" s="94"/>
      <c r="CN96" s="94"/>
      <c r="CO96" s="94"/>
      <c r="CP96" s="94"/>
      <c r="CQ96" s="94"/>
    </row>
    <row r="97" customFormat="false" ht="22.5" hidden="false" customHeight="true" outlineLevel="0" collapsed="false">
      <c r="A97" s="95" t="s">
        <v>815</v>
      </c>
      <c r="B97" s="95" t="s">
        <v>794</v>
      </c>
      <c r="C97" s="95" t="s">
        <v>550</v>
      </c>
      <c r="D97" s="95" t="s">
        <v>713</v>
      </c>
      <c r="E97" s="95" t="n">
        <v>40</v>
      </c>
      <c r="F97" s="95" t="n">
        <v>2000</v>
      </c>
      <c r="G97" s="95" t="n">
        <v>28</v>
      </c>
      <c r="H97" s="95" t="n">
        <v>150</v>
      </c>
      <c r="I97" s="95" t="n">
        <v>140</v>
      </c>
      <c r="J97" s="95" t="n">
        <v>4</v>
      </c>
      <c r="K97" s="95" t="n">
        <v>800</v>
      </c>
      <c r="L97" s="95" t="n">
        <v>150</v>
      </c>
      <c r="M97" s="96" t="s">
        <v>816</v>
      </c>
      <c r="N97" s="95" t="s">
        <v>817</v>
      </c>
      <c r="O97" s="95" t="n">
        <v>350</v>
      </c>
      <c r="P97" s="95" t="s">
        <v>384</v>
      </c>
      <c r="Q97" s="95" t="n">
        <v>16</v>
      </c>
      <c r="R97" s="95"/>
      <c r="S97" s="96" t="s">
        <v>818</v>
      </c>
      <c r="T97" s="95" t="s">
        <v>819</v>
      </c>
      <c r="U97" s="95" t="n">
        <v>360</v>
      </c>
      <c r="V97" s="95" t="s">
        <v>271</v>
      </c>
      <c r="W97" s="95" t="n">
        <v>14</v>
      </c>
      <c r="X97" s="95"/>
      <c r="Y97" s="95"/>
      <c r="Z97" s="95"/>
      <c r="AA97" s="95"/>
      <c r="AB97" s="95"/>
      <c r="AC97" s="95"/>
      <c r="AD97" s="95" t="s">
        <v>807</v>
      </c>
      <c r="AE97" s="95" t="s">
        <v>820</v>
      </c>
      <c r="AF97" s="95" t="n">
        <v>300</v>
      </c>
      <c r="AG97" s="95" t="s">
        <v>240</v>
      </c>
      <c r="AH97" s="95" t="n">
        <v>13</v>
      </c>
      <c r="AI97" s="95"/>
      <c r="AJ97" s="95"/>
      <c r="AK97" s="95"/>
      <c r="AL97" s="95"/>
      <c r="AM97" s="95"/>
      <c r="AN97" s="95"/>
      <c r="AO97" s="95" t="s">
        <v>821</v>
      </c>
      <c r="AP97" s="95" t="s">
        <v>822</v>
      </c>
      <c r="AQ97" s="95" t="n">
        <v>620</v>
      </c>
      <c r="AR97" s="95" t="s">
        <v>271</v>
      </c>
      <c r="AS97" s="95" t="n">
        <v>12</v>
      </c>
      <c r="AT97" s="95" t="s">
        <v>245</v>
      </c>
      <c r="AU97" s="95"/>
      <c r="AV97" s="95"/>
      <c r="AW97" s="95"/>
      <c r="AX97" s="95"/>
      <c r="AY97" s="95"/>
      <c r="AZ97" s="95"/>
      <c r="BA97" s="95" t="s">
        <v>241</v>
      </c>
      <c r="BB97" s="95"/>
      <c r="BC97" s="95"/>
      <c r="BD97" s="95"/>
      <c r="BE97" s="95"/>
      <c r="BF97" s="95"/>
      <c r="BG97" s="95"/>
      <c r="BH97" s="95" t="s">
        <v>241</v>
      </c>
      <c r="BI97" s="95"/>
      <c r="BJ97" s="95"/>
      <c r="BK97" s="95"/>
      <c r="BL97" s="95"/>
      <c r="BM97" s="95" t="s">
        <v>245</v>
      </c>
      <c r="BN97" s="95"/>
      <c r="BO97" s="95"/>
      <c r="BP97" s="95"/>
      <c r="BQ97" s="95"/>
      <c r="BR97" s="95"/>
      <c r="BS97" s="95"/>
      <c r="BT97" s="95"/>
      <c r="BU97" s="95"/>
      <c r="BV97" s="95"/>
      <c r="BW97" s="95"/>
      <c r="BX97" s="95"/>
      <c r="BY97" s="95"/>
      <c r="BZ97" s="95"/>
      <c r="CA97" s="95"/>
      <c r="CB97" s="95"/>
      <c r="CC97" s="95"/>
      <c r="CD97" s="95"/>
      <c r="CE97" s="95"/>
      <c r="CF97" s="95"/>
      <c r="CG97" s="95"/>
      <c r="CH97" s="95"/>
      <c r="CI97" s="95"/>
      <c r="CJ97" s="95"/>
      <c r="CK97" s="95"/>
      <c r="CL97" s="94"/>
      <c r="CM97" s="94"/>
      <c r="CN97" s="94"/>
      <c r="CO97" s="94"/>
      <c r="CP97" s="94"/>
      <c r="CQ97" s="94"/>
    </row>
    <row r="98" customFormat="false" ht="146.25" hidden="false" customHeight="true" outlineLevel="0" collapsed="false">
      <c r="A98" s="95" t="s">
        <v>823</v>
      </c>
      <c r="B98" s="95"/>
      <c r="C98" s="95" t="s">
        <v>550</v>
      </c>
      <c r="D98" s="95" t="s">
        <v>713</v>
      </c>
      <c r="E98" s="95" t="n">
        <v>30</v>
      </c>
      <c r="F98" s="95" t="n">
        <v>1000</v>
      </c>
      <c r="G98" s="95" t="n">
        <v>29</v>
      </c>
      <c r="H98" s="95" t="n">
        <v>100</v>
      </c>
      <c r="I98" s="95" t="n">
        <v>90</v>
      </c>
      <c r="J98" s="95" t="n">
        <v>8</v>
      </c>
      <c r="K98" s="95" t="n">
        <v>500</v>
      </c>
      <c r="L98" s="95" t="n">
        <v>70</v>
      </c>
      <c r="M98" s="96" t="s">
        <v>824</v>
      </c>
      <c r="N98" s="95" t="s">
        <v>825</v>
      </c>
      <c r="O98" s="95" t="n">
        <v>400</v>
      </c>
      <c r="P98" s="95" t="s">
        <v>599</v>
      </c>
      <c r="Q98" s="95" t="n">
        <v>17</v>
      </c>
      <c r="R98" s="95"/>
      <c r="S98" s="96" t="s">
        <v>260</v>
      </c>
      <c r="T98" s="95" t="s">
        <v>826</v>
      </c>
      <c r="U98" s="95" t="n">
        <v>320</v>
      </c>
      <c r="V98" s="95" t="s">
        <v>235</v>
      </c>
      <c r="W98" s="95" t="n">
        <v>18</v>
      </c>
      <c r="X98" s="95"/>
      <c r="Y98" s="95"/>
      <c r="Z98" s="95"/>
      <c r="AA98" s="95"/>
      <c r="AB98" s="95"/>
      <c r="AC98" s="95"/>
      <c r="AD98" s="95" t="s">
        <v>827</v>
      </c>
      <c r="AE98" s="95" t="s">
        <v>828</v>
      </c>
      <c r="AF98" s="95" t="n">
        <v>230</v>
      </c>
      <c r="AG98" s="95" t="s">
        <v>470</v>
      </c>
      <c r="AH98" s="95" t="n">
        <v>13</v>
      </c>
      <c r="AI98" s="95"/>
      <c r="AJ98" s="95"/>
      <c r="AK98" s="95"/>
      <c r="AL98" s="95"/>
      <c r="AM98" s="95"/>
      <c r="AN98" s="95"/>
      <c r="AO98" s="95" t="s">
        <v>422</v>
      </c>
      <c r="AP98" s="95" t="s">
        <v>284</v>
      </c>
      <c r="AQ98" s="95" t="n">
        <v>230</v>
      </c>
      <c r="AR98" s="95" t="s">
        <v>271</v>
      </c>
      <c r="AS98" s="95" t="n">
        <v>13</v>
      </c>
      <c r="AT98" s="95" t="s">
        <v>245</v>
      </c>
      <c r="AU98" s="95"/>
      <c r="AV98" s="95"/>
      <c r="AW98" s="95"/>
      <c r="AX98" s="95"/>
      <c r="AY98" s="95"/>
      <c r="AZ98" s="95"/>
      <c r="BA98" s="95" t="s">
        <v>241</v>
      </c>
      <c r="BB98" s="95"/>
      <c r="BC98" s="95"/>
      <c r="BD98" s="95"/>
      <c r="BE98" s="95"/>
      <c r="BF98" s="95"/>
      <c r="BG98" s="95"/>
      <c r="BH98" s="95" t="s">
        <v>241</v>
      </c>
      <c r="BI98" s="95"/>
      <c r="BJ98" s="95"/>
      <c r="BK98" s="95"/>
      <c r="BL98" s="95"/>
      <c r="BM98" s="95" t="s">
        <v>245</v>
      </c>
      <c r="BN98" s="95"/>
      <c r="BO98" s="95"/>
      <c r="BP98" s="95"/>
      <c r="BQ98" s="95"/>
      <c r="BR98" s="95"/>
      <c r="BS98" s="95"/>
      <c r="BT98" s="95"/>
      <c r="BU98" s="95"/>
      <c r="BV98" s="95"/>
      <c r="BW98" s="95"/>
      <c r="BX98" s="95"/>
      <c r="BY98" s="95"/>
      <c r="BZ98" s="95"/>
      <c r="CA98" s="95"/>
      <c r="CB98" s="95"/>
      <c r="CC98" s="95"/>
      <c r="CD98" s="95"/>
      <c r="CE98" s="95"/>
      <c r="CF98" s="95"/>
      <c r="CG98" s="95" t="n">
        <v>2</v>
      </c>
      <c r="CH98" s="95"/>
      <c r="CI98" s="95"/>
      <c r="CJ98" s="95"/>
      <c r="CK98" s="95"/>
      <c r="CL98" s="94"/>
      <c r="CM98" s="94"/>
      <c r="CN98" s="94"/>
      <c r="CO98" s="94"/>
      <c r="CP98" s="94"/>
      <c r="CQ98" s="94"/>
    </row>
    <row r="99" customFormat="false" ht="22.5" hidden="false" customHeight="true" outlineLevel="0" collapsed="false">
      <c r="A99" s="95" t="s">
        <v>829</v>
      </c>
      <c r="B99" s="95"/>
      <c r="C99" s="95" t="s">
        <v>550</v>
      </c>
      <c r="D99" s="95" t="s">
        <v>713</v>
      </c>
      <c r="E99" s="95" t="n">
        <v>30</v>
      </c>
      <c r="F99" s="95" t="n">
        <v>500</v>
      </c>
      <c r="G99" s="95" t="n">
        <v>17</v>
      </c>
      <c r="H99" s="95" t="n">
        <v>40</v>
      </c>
      <c r="I99" s="95" t="n">
        <v>90</v>
      </c>
      <c r="J99" s="95" t="n">
        <v>7</v>
      </c>
      <c r="K99" s="95" t="n">
        <v>300</v>
      </c>
      <c r="L99" s="95" t="n">
        <v>50</v>
      </c>
      <c r="M99" s="96" t="s">
        <v>824</v>
      </c>
      <c r="N99" s="95" t="s">
        <v>830</v>
      </c>
      <c r="O99" s="95" t="n">
        <v>240</v>
      </c>
      <c r="P99" s="95" t="s">
        <v>599</v>
      </c>
      <c r="Q99" s="95" t="n">
        <v>13</v>
      </c>
      <c r="R99" s="95"/>
      <c r="S99" s="96" t="s">
        <v>831</v>
      </c>
      <c r="T99" s="95" t="s">
        <v>832</v>
      </c>
      <c r="U99" s="95" t="n">
        <v>100</v>
      </c>
      <c r="V99" s="95" t="s">
        <v>384</v>
      </c>
      <c r="W99" s="95" t="n">
        <v>17</v>
      </c>
      <c r="X99" s="95"/>
      <c r="Y99" s="95"/>
      <c r="Z99" s="95"/>
      <c r="AA99" s="95"/>
      <c r="AB99" s="95"/>
      <c r="AC99" s="95"/>
      <c r="AD99" s="95" t="s">
        <v>827</v>
      </c>
      <c r="AE99" s="95" t="s">
        <v>793</v>
      </c>
      <c r="AF99" s="95" t="n">
        <v>80</v>
      </c>
      <c r="AG99" s="95" t="s">
        <v>739</v>
      </c>
      <c r="AH99" s="95" t="n">
        <v>13</v>
      </c>
      <c r="AI99" s="95"/>
      <c r="AJ99" s="95"/>
      <c r="AK99" s="95"/>
      <c r="AL99" s="95"/>
      <c r="AM99" s="95"/>
      <c r="AN99" s="95"/>
      <c r="AO99" s="95" t="s">
        <v>422</v>
      </c>
      <c r="AP99" s="95" t="s">
        <v>284</v>
      </c>
      <c r="AQ99" s="95" t="n">
        <v>250</v>
      </c>
      <c r="AR99" s="95" t="s">
        <v>271</v>
      </c>
      <c r="AS99" s="95" t="n">
        <v>13</v>
      </c>
      <c r="AT99" s="95" t="s">
        <v>245</v>
      </c>
      <c r="AU99" s="95"/>
      <c r="AV99" s="95"/>
      <c r="AW99" s="95"/>
      <c r="AX99" s="95"/>
      <c r="AY99" s="95"/>
      <c r="AZ99" s="95"/>
      <c r="BA99" s="95" t="s">
        <v>241</v>
      </c>
      <c r="BB99" s="95"/>
      <c r="BC99" s="95"/>
      <c r="BD99" s="95"/>
      <c r="BE99" s="95"/>
      <c r="BF99" s="95"/>
      <c r="BG99" s="95"/>
      <c r="BH99" s="95" t="s">
        <v>241</v>
      </c>
      <c r="BI99" s="95"/>
      <c r="BJ99" s="95"/>
      <c r="BK99" s="95"/>
      <c r="BL99" s="95"/>
      <c r="BM99" s="95" t="s">
        <v>245</v>
      </c>
      <c r="BN99" s="95"/>
      <c r="BO99" s="95"/>
      <c r="BP99" s="95"/>
      <c r="BQ99" s="95"/>
      <c r="BR99" s="95"/>
      <c r="BS99" s="95"/>
      <c r="BT99" s="95"/>
      <c r="BU99" s="95"/>
      <c r="BV99" s="95"/>
      <c r="BW99" s="95"/>
      <c r="BX99" s="95"/>
      <c r="BY99" s="95"/>
      <c r="BZ99" s="95"/>
      <c r="CA99" s="95"/>
      <c r="CB99" s="95"/>
      <c r="CC99" s="95"/>
      <c r="CD99" s="95"/>
      <c r="CE99" s="95"/>
      <c r="CF99" s="95"/>
      <c r="CG99" s="95" t="n">
        <v>2</v>
      </c>
      <c r="CH99" s="95"/>
      <c r="CI99" s="95"/>
      <c r="CJ99" s="95"/>
      <c r="CK99" s="95"/>
      <c r="CL99" s="94"/>
      <c r="CM99" s="94"/>
      <c r="CN99" s="94"/>
      <c r="CO99" s="94"/>
      <c r="CP99" s="94"/>
      <c r="CQ99" s="94"/>
    </row>
    <row r="100" customFormat="false" ht="22.5" hidden="false" customHeight="true" outlineLevel="0" collapsed="false">
      <c r="A100" s="95" t="s">
        <v>833</v>
      </c>
      <c r="B100" s="95"/>
      <c r="C100" s="95" t="s">
        <v>550</v>
      </c>
      <c r="D100" s="95" t="s">
        <v>723</v>
      </c>
      <c r="E100" s="95" t="n">
        <v>33</v>
      </c>
      <c r="F100" s="95" t="n">
        <v>1500</v>
      </c>
      <c r="G100" s="95" t="n">
        <v>29</v>
      </c>
      <c r="H100" s="95" t="n">
        <v>35</v>
      </c>
      <c r="I100" s="95" t="n">
        <v>90</v>
      </c>
      <c r="J100" s="95" t="n">
        <v>8</v>
      </c>
      <c r="K100" s="95" t="n">
        <v>500</v>
      </c>
      <c r="L100" s="95" t="n">
        <v>70</v>
      </c>
      <c r="M100" s="96" t="s">
        <v>834</v>
      </c>
      <c r="N100" s="95" t="s">
        <v>835</v>
      </c>
      <c r="O100" s="95" t="n">
        <v>480</v>
      </c>
      <c r="P100" s="95" t="s">
        <v>235</v>
      </c>
      <c r="Q100" s="95" t="n">
        <v>17</v>
      </c>
      <c r="R100" s="95"/>
      <c r="S100" s="96" t="s">
        <v>836</v>
      </c>
      <c r="T100" s="95" t="s">
        <v>837</v>
      </c>
      <c r="U100" s="95" t="n">
        <v>320</v>
      </c>
      <c r="V100" s="95" t="s">
        <v>240</v>
      </c>
      <c r="W100" s="95" t="n">
        <v>14</v>
      </c>
      <c r="X100" s="95"/>
      <c r="Y100" s="95"/>
      <c r="Z100" s="95"/>
      <c r="AA100" s="95"/>
      <c r="AB100" s="95"/>
      <c r="AC100" s="95"/>
      <c r="AD100" s="95" t="s">
        <v>827</v>
      </c>
      <c r="AE100" s="95" t="s">
        <v>838</v>
      </c>
      <c r="AF100" s="95" t="n">
        <v>300</v>
      </c>
      <c r="AG100" s="95" t="s">
        <v>470</v>
      </c>
      <c r="AH100" s="95" t="n">
        <v>13</v>
      </c>
      <c r="AI100" s="95"/>
      <c r="AJ100" s="95"/>
      <c r="AK100" s="95"/>
      <c r="AL100" s="95"/>
      <c r="AM100" s="95"/>
      <c r="AN100" s="95"/>
      <c r="AO100" s="95" t="s">
        <v>839</v>
      </c>
      <c r="AP100" s="95" t="s">
        <v>284</v>
      </c>
      <c r="AQ100" s="95" t="n">
        <v>500</v>
      </c>
      <c r="AR100" s="95" t="s">
        <v>271</v>
      </c>
      <c r="AS100" s="95" t="n">
        <v>13</v>
      </c>
      <c r="AT100" s="95" t="s">
        <v>245</v>
      </c>
      <c r="AU100" s="95"/>
      <c r="AV100" s="95"/>
      <c r="AW100" s="95"/>
      <c r="AX100" s="95"/>
      <c r="AY100" s="95"/>
      <c r="AZ100" s="95"/>
      <c r="BA100" s="95" t="s">
        <v>241</v>
      </c>
      <c r="BB100" s="95"/>
      <c r="BC100" s="95"/>
      <c r="BD100" s="95"/>
      <c r="BE100" s="95"/>
      <c r="BF100" s="95"/>
      <c r="BG100" s="95"/>
      <c r="BH100" s="95" t="s">
        <v>241</v>
      </c>
      <c r="BI100" s="95"/>
      <c r="BJ100" s="95"/>
      <c r="BK100" s="95"/>
      <c r="BL100" s="95"/>
      <c r="BM100" s="95" t="s">
        <v>245</v>
      </c>
      <c r="BN100" s="95"/>
      <c r="BO100" s="95"/>
      <c r="BP100" s="95"/>
      <c r="BQ100" s="95"/>
      <c r="BR100" s="95"/>
      <c r="BS100" s="95"/>
      <c r="BT100" s="95"/>
      <c r="BU100" s="95"/>
      <c r="BV100" s="95"/>
      <c r="BW100" s="95"/>
      <c r="BX100" s="95"/>
      <c r="BY100" s="95"/>
      <c r="BZ100" s="95"/>
      <c r="CA100" s="95"/>
      <c r="CB100" s="95"/>
      <c r="CC100" s="95"/>
      <c r="CD100" s="95"/>
      <c r="CE100" s="95"/>
      <c r="CF100" s="95"/>
      <c r="CG100" s="95" t="n">
        <v>2</v>
      </c>
      <c r="CH100" s="95"/>
      <c r="CI100" s="95"/>
      <c r="CJ100" s="95"/>
      <c r="CK100" s="95"/>
      <c r="CL100" s="94"/>
      <c r="CM100" s="94"/>
      <c r="CN100" s="94"/>
      <c r="CO100" s="94"/>
      <c r="CP100" s="94"/>
      <c r="CQ100" s="94"/>
    </row>
    <row r="101" customFormat="false" ht="127.5" hidden="false" customHeight="true" outlineLevel="0" collapsed="false">
      <c r="A101" s="95" t="s">
        <v>840</v>
      </c>
      <c r="B101" s="95"/>
      <c r="C101" s="95" t="s">
        <v>630</v>
      </c>
      <c r="D101" s="95" t="s">
        <v>311</v>
      </c>
      <c r="E101" s="95" t="n">
        <v>2</v>
      </c>
      <c r="F101" s="95" t="n">
        <v>80</v>
      </c>
      <c r="G101" s="95" t="n">
        <v>22</v>
      </c>
      <c r="H101" s="95" t="n">
        <v>8</v>
      </c>
      <c r="I101" s="95" t="n">
        <v>150</v>
      </c>
      <c r="J101" s="95" t="n">
        <v>16</v>
      </c>
      <c r="K101" s="95" t="n">
        <v>100</v>
      </c>
      <c r="L101" s="95" t="n">
        <v>20</v>
      </c>
      <c r="M101" s="96" t="s">
        <v>841</v>
      </c>
      <c r="N101" s="95" t="s">
        <v>842</v>
      </c>
      <c r="O101" s="95" t="n">
        <v>38</v>
      </c>
      <c r="P101" s="95" t="s">
        <v>235</v>
      </c>
      <c r="Q101" s="95" t="n">
        <v>17</v>
      </c>
      <c r="R101" s="95"/>
      <c r="S101" s="96" t="s">
        <v>803</v>
      </c>
      <c r="T101" s="95" t="s">
        <v>292</v>
      </c>
      <c r="U101" s="95" t="n">
        <v>35</v>
      </c>
      <c r="V101" s="95" t="s">
        <v>271</v>
      </c>
      <c r="W101" s="95" t="n">
        <v>13</v>
      </c>
      <c r="X101" s="95"/>
      <c r="Y101" s="95"/>
      <c r="Z101" s="95"/>
      <c r="AA101" s="95"/>
      <c r="AB101" s="95"/>
      <c r="AC101" s="95"/>
      <c r="AD101" s="95"/>
      <c r="AE101" s="95"/>
      <c r="AF101" s="95"/>
      <c r="AG101" s="95"/>
      <c r="AH101" s="95"/>
      <c r="AI101" s="95"/>
      <c r="AJ101" s="95"/>
      <c r="AK101" s="95"/>
      <c r="AL101" s="95"/>
      <c r="AM101" s="95"/>
      <c r="AN101" s="95"/>
      <c r="AO101" s="95"/>
      <c r="AP101" s="95"/>
      <c r="AQ101" s="95"/>
      <c r="AR101" s="95"/>
      <c r="AS101" s="95"/>
      <c r="AT101" s="95" t="s">
        <v>245</v>
      </c>
      <c r="AU101" s="95"/>
      <c r="AV101" s="95"/>
      <c r="AW101" s="95"/>
      <c r="AX101" s="95"/>
      <c r="AY101" s="95"/>
      <c r="AZ101" s="95"/>
      <c r="BA101" s="95" t="s">
        <v>241</v>
      </c>
      <c r="BB101" s="95"/>
      <c r="BC101" s="95"/>
      <c r="BD101" s="95"/>
      <c r="BE101" s="95"/>
      <c r="BF101" s="95"/>
      <c r="BG101" s="95"/>
      <c r="BH101" s="95" t="s">
        <v>241</v>
      </c>
      <c r="BI101" s="95"/>
      <c r="BJ101" s="95"/>
      <c r="BK101" s="95"/>
      <c r="BL101" s="95"/>
      <c r="BM101" s="95" t="s">
        <v>245</v>
      </c>
      <c r="BN101" s="95"/>
      <c r="BO101" s="95"/>
      <c r="BP101" s="95"/>
      <c r="BQ101" s="95"/>
      <c r="BR101" s="95"/>
      <c r="BS101" s="95"/>
      <c r="BT101" s="95"/>
      <c r="BU101" s="95"/>
      <c r="BV101" s="95"/>
      <c r="BW101" s="95"/>
      <c r="BX101" s="95"/>
      <c r="BY101" s="95"/>
      <c r="BZ101" s="95"/>
      <c r="CA101" s="95"/>
      <c r="CB101" s="95"/>
      <c r="CC101" s="95"/>
      <c r="CD101" s="95"/>
      <c r="CE101" s="95"/>
      <c r="CF101" s="95"/>
      <c r="CG101" s="95"/>
      <c r="CH101" s="95"/>
      <c r="CI101" s="95"/>
      <c r="CJ101" s="95"/>
      <c r="CK101" s="95"/>
      <c r="CL101" s="94"/>
      <c r="CM101" s="94"/>
      <c r="CN101" s="94"/>
      <c r="CO101" s="94"/>
      <c r="CP101" s="94"/>
      <c r="CQ101" s="94"/>
    </row>
    <row r="102" customFormat="false" ht="127.5" hidden="false" customHeight="true" outlineLevel="0" collapsed="false">
      <c r="A102" s="95" t="s">
        <v>843</v>
      </c>
      <c r="B102" s="95" t="s">
        <v>840</v>
      </c>
      <c r="C102" s="95" t="s">
        <v>630</v>
      </c>
      <c r="D102" s="95" t="s">
        <v>288</v>
      </c>
      <c r="E102" s="95" t="n">
        <v>7</v>
      </c>
      <c r="F102" s="95" t="n">
        <v>120</v>
      </c>
      <c r="G102" s="95" t="n">
        <v>22</v>
      </c>
      <c r="H102" s="95" t="n">
        <v>10</v>
      </c>
      <c r="I102" s="95" t="n">
        <v>170</v>
      </c>
      <c r="J102" s="95" t="n">
        <v>15</v>
      </c>
      <c r="K102" s="95" t="n">
        <v>150</v>
      </c>
      <c r="L102" s="95" t="n">
        <v>20</v>
      </c>
      <c r="M102" s="95" t="s">
        <v>730</v>
      </c>
      <c r="N102" s="95"/>
      <c r="O102" s="95" t="n">
        <v>70</v>
      </c>
      <c r="P102" s="95" t="s">
        <v>235</v>
      </c>
      <c r="Q102" s="95" t="n">
        <v>18</v>
      </c>
      <c r="R102" s="95"/>
      <c r="S102" s="96" t="s">
        <v>844</v>
      </c>
      <c r="T102" s="95" t="s">
        <v>292</v>
      </c>
      <c r="U102" s="95" t="n">
        <v>70</v>
      </c>
      <c r="V102" s="95" t="s">
        <v>845</v>
      </c>
      <c r="W102" s="95" t="n">
        <v>16</v>
      </c>
      <c r="X102" s="95"/>
      <c r="Y102" s="95"/>
      <c r="Z102" s="95"/>
      <c r="AA102" s="95"/>
      <c r="AB102" s="95"/>
      <c r="AC102" s="95"/>
      <c r="AD102" s="95" t="s">
        <v>846</v>
      </c>
      <c r="AE102" s="95" t="s">
        <v>847</v>
      </c>
      <c r="AF102" s="95" t="n">
        <v>80</v>
      </c>
      <c r="AG102" s="95" t="s">
        <v>271</v>
      </c>
      <c r="AH102" s="95" t="n">
        <v>15</v>
      </c>
      <c r="AI102" s="95"/>
      <c r="AJ102" s="95"/>
      <c r="AK102" s="95"/>
      <c r="AL102" s="95"/>
      <c r="AM102" s="95"/>
      <c r="AN102" s="95"/>
      <c r="AO102" s="95"/>
      <c r="AP102" s="95"/>
      <c r="AQ102" s="95"/>
      <c r="AR102" s="95"/>
      <c r="AS102" s="95"/>
      <c r="AT102" s="95" t="s">
        <v>245</v>
      </c>
      <c r="AU102" s="95"/>
      <c r="AV102" s="95"/>
      <c r="AW102" s="95"/>
      <c r="AX102" s="95"/>
      <c r="AY102" s="95"/>
      <c r="AZ102" s="95"/>
      <c r="BA102" s="95" t="s">
        <v>241</v>
      </c>
      <c r="BB102" s="95"/>
      <c r="BC102" s="95"/>
      <c r="BD102" s="95"/>
      <c r="BE102" s="95"/>
      <c r="BF102" s="95"/>
      <c r="BG102" s="95"/>
      <c r="BH102" s="95" t="s">
        <v>241</v>
      </c>
      <c r="BI102" s="95"/>
      <c r="BJ102" s="95"/>
      <c r="BK102" s="95"/>
      <c r="BL102" s="95"/>
      <c r="BM102" s="95" t="s">
        <v>245</v>
      </c>
      <c r="BN102" s="95"/>
      <c r="BO102" s="95"/>
      <c r="BP102" s="95"/>
      <c r="BQ102" s="95"/>
      <c r="BR102" s="95"/>
      <c r="BS102" s="95"/>
      <c r="BT102" s="95"/>
      <c r="BU102" s="95"/>
      <c r="BV102" s="95"/>
      <c r="BW102" s="95"/>
      <c r="BX102" s="95"/>
      <c r="BY102" s="95"/>
      <c r="BZ102" s="95"/>
      <c r="CA102" s="95"/>
      <c r="CB102" s="95"/>
      <c r="CC102" s="95"/>
      <c r="CD102" s="95"/>
      <c r="CE102" s="95"/>
      <c r="CF102" s="95"/>
      <c r="CG102" s="95"/>
      <c r="CH102" s="95"/>
      <c r="CI102" s="95"/>
      <c r="CJ102" s="95"/>
      <c r="CK102" s="95"/>
      <c r="CL102" s="94"/>
      <c r="CM102" s="94"/>
      <c r="CN102" s="94"/>
      <c r="CO102" s="94"/>
      <c r="CP102" s="94"/>
      <c r="CQ102" s="94"/>
    </row>
    <row r="103" customFormat="false" ht="122.25" hidden="false" customHeight="true" outlineLevel="0" collapsed="false">
      <c r="A103" s="95" t="s">
        <v>848</v>
      </c>
      <c r="B103" s="95" t="s">
        <v>840</v>
      </c>
      <c r="C103" s="95" t="s">
        <v>630</v>
      </c>
      <c r="D103" s="95" t="s">
        <v>311</v>
      </c>
      <c r="E103" s="95" t="n">
        <v>2</v>
      </c>
      <c r="F103" s="95" t="n">
        <v>80</v>
      </c>
      <c r="G103" s="95" t="n">
        <v>21</v>
      </c>
      <c r="H103" s="95" t="n">
        <v>9</v>
      </c>
      <c r="I103" s="95" t="n">
        <v>200</v>
      </c>
      <c r="J103" s="95" t="n">
        <v>16</v>
      </c>
      <c r="K103" s="95" t="n">
        <v>50</v>
      </c>
      <c r="L103" s="95" t="n">
        <v>18</v>
      </c>
      <c r="M103" s="96" t="s">
        <v>849</v>
      </c>
      <c r="N103" s="95" t="s">
        <v>278</v>
      </c>
      <c r="O103" s="95" t="n">
        <v>30</v>
      </c>
      <c r="P103" s="95" t="s">
        <v>235</v>
      </c>
      <c r="Q103" s="95" t="n">
        <v>17</v>
      </c>
      <c r="R103" s="95"/>
      <c r="S103" s="96" t="s">
        <v>850</v>
      </c>
      <c r="T103" s="95" t="s">
        <v>851</v>
      </c>
      <c r="U103" s="95"/>
      <c r="V103" s="95"/>
      <c r="W103" s="95"/>
      <c r="X103" s="95"/>
      <c r="Y103" s="95"/>
      <c r="Z103" s="95"/>
      <c r="AA103" s="95" t="n">
        <v>10</v>
      </c>
      <c r="AB103" s="95"/>
      <c r="AC103" s="95" t="s">
        <v>295</v>
      </c>
      <c r="AD103" s="95" t="s">
        <v>852</v>
      </c>
      <c r="AE103" s="95" t="s">
        <v>292</v>
      </c>
      <c r="AF103" s="95" t="n">
        <v>40</v>
      </c>
      <c r="AG103" s="95" t="s">
        <v>271</v>
      </c>
      <c r="AH103" s="95" t="n">
        <v>14</v>
      </c>
      <c r="AI103" s="95"/>
      <c r="AJ103" s="95"/>
      <c r="AK103" s="95"/>
      <c r="AL103" s="95"/>
      <c r="AM103" s="95"/>
      <c r="AN103" s="95"/>
      <c r="AO103" s="95"/>
      <c r="AP103" s="95"/>
      <c r="AQ103" s="95"/>
      <c r="AR103" s="95"/>
      <c r="AS103" s="95"/>
      <c r="AT103" s="95" t="s">
        <v>245</v>
      </c>
      <c r="AU103" s="95"/>
      <c r="AV103" s="95"/>
      <c r="AW103" s="95"/>
      <c r="AX103" s="95"/>
      <c r="AY103" s="95"/>
      <c r="AZ103" s="95"/>
      <c r="BA103" s="95" t="s">
        <v>241</v>
      </c>
      <c r="BB103" s="95"/>
      <c r="BC103" s="95"/>
      <c r="BD103" s="95"/>
      <c r="BE103" s="95"/>
      <c r="BF103" s="95"/>
      <c r="BG103" s="95"/>
      <c r="BH103" s="95" t="s">
        <v>241</v>
      </c>
      <c r="BI103" s="95"/>
      <c r="BJ103" s="95"/>
      <c r="BK103" s="95"/>
      <c r="BL103" s="95"/>
      <c r="BM103" s="95" t="s">
        <v>245</v>
      </c>
      <c r="BN103" s="95"/>
      <c r="BO103" s="95"/>
      <c r="BP103" s="95"/>
      <c r="BQ103" s="95"/>
      <c r="BR103" s="95"/>
      <c r="BS103" s="95"/>
      <c r="BT103" s="95"/>
      <c r="BU103" s="95"/>
      <c r="BV103" s="95"/>
      <c r="BW103" s="95"/>
      <c r="BX103" s="95"/>
      <c r="BY103" s="95"/>
      <c r="BZ103" s="95"/>
      <c r="CA103" s="95"/>
      <c r="CB103" s="95"/>
      <c r="CC103" s="95"/>
      <c r="CD103" s="95"/>
      <c r="CE103" s="95"/>
      <c r="CF103" s="95"/>
      <c r="CG103" s="95"/>
      <c r="CH103" s="95"/>
      <c r="CI103" s="95"/>
      <c r="CJ103" s="95"/>
      <c r="CK103" s="95"/>
      <c r="CL103" s="94"/>
      <c r="CM103" s="94"/>
      <c r="CN103" s="94"/>
      <c r="CO103" s="94"/>
      <c r="CP103" s="94"/>
      <c r="CQ103" s="94"/>
    </row>
    <row r="104" customFormat="false" ht="126" hidden="false" customHeight="true" outlineLevel="0" collapsed="false">
      <c r="A104" s="95" t="s">
        <v>853</v>
      </c>
      <c r="B104" s="95"/>
      <c r="C104" s="95" t="s">
        <v>854</v>
      </c>
      <c r="D104" s="95" t="s">
        <v>311</v>
      </c>
      <c r="E104" s="95" t="n">
        <v>8</v>
      </c>
      <c r="F104" s="95" t="n">
        <v>140</v>
      </c>
      <c r="G104" s="95" t="n">
        <v>21</v>
      </c>
      <c r="H104" s="95" t="n">
        <v>18</v>
      </c>
      <c r="I104" s="95" t="n">
        <v>220</v>
      </c>
      <c r="J104" s="95" t="n">
        <v>14</v>
      </c>
      <c r="K104" s="95" t="n">
        <v>300</v>
      </c>
      <c r="L104" s="95" t="n">
        <v>30</v>
      </c>
      <c r="M104" s="96" t="s">
        <v>855</v>
      </c>
      <c r="N104" s="95" t="s">
        <v>336</v>
      </c>
      <c r="O104" s="95" t="n">
        <v>100</v>
      </c>
      <c r="P104" s="95" t="s">
        <v>337</v>
      </c>
      <c r="Q104" s="95" t="n">
        <v>17</v>
      </c>
      <c r="R104" s="95"/>
      <c r="S104" s="96" t="s">
        <v>856</v>
      </c>
      <c r="T104" s="95" t="s">
        <v>857</v>
      </c>
      <c r="U104" s="95" t="n">
        <v>130</v>
      </c>
      <c r="V104" s="95" t="s">
        <v>240</v>
      </c>
      <c r="W104" s="95" t="n">
        <v>12</v>
      </c>
      <c r="X104" s="95"/>
      <c r="Y104" s="95"/>
      <c r="Z104" s="95"/>
      <c r="AA104" s="95"/>
      <c r="AB104" s="95"/>
      <c r="AC104" s="95"/>
      <c r="AD104" s="95" t="s">
        <v>342</v>
      </c>
      <c r="AE104" s="95" t="s">
        <v>858</v>
      </c>
      <c r="AF104" s="95"/>
      <c r="AG104" s="95"/>
      <c r="AH104" s="95"/>
      <c r="AI104" s="95" t="n">
        <v>100</v>
      </c>
      <c r="AJ104" s="95"/>
      <c r="AK104" s="95"/>
      <c r="AL104" s="95"/>
      <c r="AM104" s="95"/>
      <c r="AN104" s="95" t="s">
        <v>295</v>
      </c>
      <c r="AO104" s="95" t="s">
        <v>422</v>
      </c>
      <c r="AP104" s="95" t="s">
        <v>284</v>
      </c>
      <c r="AQ104" s="95" t="n">
        <v>80</v>
      </c>
      <c r="AR104" s="95" t="s">
        <v>271</v>
      </c>
      <c r="AS104" s="95" t="n">
        <v>13</v>
      </c>
      <c r="AT104" s="95" t="s">
        <v>245</v>
      </c>
      <c r="AU104" s="95"/>
      <c r="AV104" s="95"/>
      <c r="AW104" s="95"/>
      <c r="AX104" s="95"/>
      <c r="AY104" s="95"/>
      <c r="AZ104" s="95"/>
      <c r="BA104" s="95" t="s">
        <v>241</v>
      </c>
      <c r="BB104" s="95"/>
      <c r="BC104" s="95"/>
      <c r="BD104" s="95"/>
      <c r="BE104" s="95"/>
      <c r="BF104" s="95"/>
      <c r="BG104" s="95"/>
      <c r="BH104" s="95" t="s">
        <v>241</v>
      </c>
      <c r="BI104" s="95"/>
      <c r="BJ104" s="95"/>
      <c r="BK104" s="95"/>
      <c r="BL104" s="95"/>
      <c r="BM104" s="95" t="s">
        <v>245</v>
      </c>
      <c r="BN104" s="95"/>
      <c r="BO104" s="95"/>
      <c r="BP104" s="95"/>
      <c r="BQ104" s="95"/>
      <c r="BR104" s="95"/>
      <c r="BS104" s="95"/>
      <c r="BT104" s="95"/>
      <c r="BU104" s="95"/>
      <c r="BV104" s="95"/>
      <c r="BW104" s="95"/>
      <c r="BX104" s="95"/>
      <c r="BY104" s="95"/>
      <c r="BZ104" s="95"/>
      <c r="CA104" s="95"/>
      <c r="CB104" s="95"/>
      <c r="CC104" s="95"/>
      <c r="CD104" s="95"/>
      <c r="CE104" s="95"/>
      <c r="CF104" s="95"/>
      <c r="CG104" s="95"/>
      <c r="CH104" s="95"/>
      <c r="CI104" s="95"/>
      <c r="CJ104" s="95"/>
      <c r="CK104" s="95"/>
      <c r="CL104" s="94"/>
      <c r="CM104" s="94"/>
      <c r="CN104" s="94"/>
      <c r="CO104" s="94"/>
      <c r="CP104" s="94"/>
      <c r="CQ104" s="94"/>
    </row>
    <row r="105" customFormat="false" ht="126.75" hidden="false" customHeight="true" outlineLevel="0" collapsed="false">
      <c r="A105" s="95" t="s">
        <v>859</v>
      </c>
      <c r="B105" s="95"/>
      <c r="C105" s="95" t="s">
        <v>854</v>
      </c>
      <c r="D105" s="95" t="s">
        <v>311</v>
      </c>
      <c r="E105" s="95" t="n">
        <v>6</v>
      </c>
      <c r="F105" s="95" t="n">
        <v>140</v>
      </c>
      <c r="G105" s="95" t="n">
        <v>20</v>
      </c>
      <c r="H105" s="95" t="n">
        <v>18</v>
      </c>
      <c r="I105" s="95" t="n">
        <v>195</v>
      </c>
      <c r="J105" s="95" t="n">
        <v>12</v>
      </c>
      <c r="K105" s="95" t="n">
        <v>600</v>
      </c>
      <c r="L105" s="95" t="n">
        <v>30</v>
      </c>
      <c r="M105" s="96" t="s">
        <v>855</v>
      </c>
      <c r="N105" s="95" t="s">
        <v>860</v>
      </c>
      <c r="O105" s="95" t="n">
        <v>100</v>
      </c>
      <c r="P105" s="95" t="s">
        <v>861</v>
      </c>
      <c r="Q105" s="95" t="n">
        <v>14</v>
      </c>
      <c r="R105" s="95"/>
      <c r="S105" s="96" t="s">
        <v>862</v>
      </c>
      <c r="T105" s="95" t="s">
        <v>863</v>
      </c>
      <c r="U105" s="95" t="n">
        <v>65</v>
      </c>
      <c r="V105" s="95" t="s">
        <v>283</v>
      </c>
      <c r="W105" s="95" t="n">
        <v>16</v>
      </c>
      <c r="X105" s="95"/>
      <c r="Y105" s="95"/>
      <c r="Z105" s="95"/>
      <c r="AA105" s="95"/>
      <c r="AB105" s="95"/>
      <c r="AC105" s="95"/>
      <c r="AD105" s="95" t="s">
        <v>864</v>
      </c>
      <c r="AE105" s="95" t="s">
        <v>865</v>
      </c>
      <c r="AF105" s="95" t="n">
        <v>100</v>
      </c>
      <c r="AG105" s="95" t="s">
        <v>357</v>
      </c>
      <c r="AH105" s="95" t="n">
        <v>18</v>
      </c>
      <c r="AI105" s="95"/>
      <c r="AJ105" s="95"/>
      <c r="AK105" s="95"/>
      <c r="AL105" s="95"/>
      <c r="AM105" s="95"/>
      <c r="AN105" s="95"/>
      <c r="AO105" s="95" t="s">
        <v>422</v>
      </c>
      <c r="AP105" s="95" t="s">
        <v>284</v>
      </c>
      <c r="AQ105" s="95" t="n">
        <v>80</v>
      </c>
      <c r="AR105" s="95" t="s">
        <v>271</v>
      </c>
      <c r="AS105" s="95" t="n">
        <v>13</v>
      </c>
      <c r="AT105" s="95" t="s">
        <v>245</v>
      </c>
      <c r="AU105" s="95"/>
      <c r="AV105" s="95"/>
      <c r="AW105" s="95"/>
      <c r="AX105" s="95"/>
      <c r="AY105" s="95"/>
      <c r="AZ105" s="95"/>
      <c r="BA105" s="95" t="s">
        <v>241</v>
      </c>
      <c r="BB105" s="95"/>
      <c r="BC105" s="95"/>
      <c r="BD105" s="95"/>
      <c r="BE105" s="95"/>
      <c r="BF105" s="95"/>
      <c r="BG105" s="95"/>
      <c r="BH105" s="95" t="s">
        <v>241</v>
      </c>
      <c r="BI105" s="95"/>
      <c r="BJ105" s="95"/>
      <c r="BK105" s="95"/>
      <c r="BL105" s="95"/>
      <c r="BM105" s="95" t="s">
        <v>245</v>
      </c>
      <c r="BN105" s="95"/>
      <c r="BO105" s="95"/>
      <c r="BP105" s="95"/>
      <c r="BQ105" s="95"/>
      <c r="BR105" s="95"/>
      <c r="BS105" s="95"/>
      <c r="BT105" s="95"/>
      <c r="BU105" s="95"/>
      <c r="BV105" s="95"/>
      <c r="BW105" s="95"/>
      <c r="BX105" s="95"/>
      <c r="BY105" s="95"/>
      <c r="BZ105" s="95"/>
      <c r="CA105" s="95"/>
      <c r="CB105" s="95"/>
      <c r="CC105" s="95"/>
      <c r="CD105" s="95"/>
      <c r="CE105" s="95"/>
      <c r="CF105" s="95"/>
      <c r="CG105" s="95"/>
      <c r="CH105" s="95"/>
      <c r="CI105" s="95"/>
      <c r="CJ105" s="95"/>
      <c r="CK105" s="95"/>
      <c r="CL105" s="94"/>
      <c r="CM105" s="94"/>
      <c r="CN105" s="94"/>
      <c r="CO105" s="94"/>
      <c r="CP105" s="94"/>
      <c r="CQ105" s="94"/>
    </row>
    <row r="106" customFormat="false" ht="103.5" hidden="false" customHeight="true" outlineLevel="0" collapsed="false">
      <c r="A106" s="95" t="s">
        <v>866</v>
      </c>
      <c r="B106" s="95"/>
      <c r="C106" s="95" t="s">
        <v>854</v>
      </c>
      <c r="D106" s="95" t="s">
        <v>311</v>
      </c>
      <c r="E106" s="95" t="n">
        <v>6</v>
      </c>
      <c r="F106" s="95" t="n">
        <v>140</v>
      </c>
      <c r="G106" s="95" t="n">
        <v>22</v>
      </c>
      <c r="H106" s="95" t="n">
        <v>18</v>
      </c>
      <c r="I106" s="95" t="n">
        <v>100</v>
      </c>
      <c r="J106" s="95" t="n">
        <v>4</v>
      </c>
      <c r="K106" s="95" t="n">
        <v>100</v>
      </c>
      <c r="L106" s="95" t="n">
        <v>30</v>
      </c>
      <c r="M106" s="96" t="s">
        <v>867</v>
      </c>
      <c r="N106" s="95" t="s">
        <v>868</v>
      </c>
      <c r="O106" s="95" t="n">
        <v>45</v>
      </c>
      <c r="P106" s="95" t="s">
        <v>232</v>
      </c>
      <c r="Q106" s="95" t="n">
        <v>15</v>
      </c>
      <c r="R106" s="95"/>
      <c r="S106" s="96" t="s">
        <v>869</v>
      </c>
      <c r="T106" s="95" t="s">
        <v>870</v>
      </c>
      <c r="U106" s="95" t="n">
        <v>130</v>
      </c>
      <c r="V106" s="95" t="s">
        <v>240</v>
      </c>
      <c r="W106" s="95" t="n">
        <v>14</v>
      </c>
      <c r="X106" s="95"/>
      <c r="Y106" s="95"/>
      <c r="Z106" s="95"/>
      <c r="AA106" s="95"/>
      <c r="AB106" s="95"/>
      <c r="AC106" s="95"/>
      <c r="AD106" s="95" t="s">
        <v>328</v>
      </c>
      <c r="AE106" s="95" t="s">
        <v>871</v>
      </c>
      <c r="AF106" s="95"/>
      <c r="AG106" s="95"/>
      <c r="AH106" s="95"/>
      <c r="AI106" s="95"/>
      <c r="AJ106" s="95" t="n">
        <v>300</v>
      </c>
      <c r="AK106" s="95"/>
      <c r="AL106" s="95"/>
      <c r="AM106" s="95"/>
      <c r="AN106" s="95" t="s">
        <v>295</v>
      </c>
      <c r="AO106" s="95" t="s">
        <v>422</v>
      </c>
      <c r="AP106" s="95" t="s">
        <v>284</v>
      </c>
      <c r="AQ106" s="95" t="n">
        <v>100</v>
      </c>
      <c r="AR106" s="95" t="s">
        <v>271</v>
      </c>
      <c r="AS106" s="95" t="n">
        <v>13</v>
      </c>
      <c r="AT106" s="95" t="s">
        <v>245</v>
      </c>
      <c r="AU106" s="95"/>
      <c r="AV106" s="95"/>
      <c r="AW106" s="95"/>
      <c r="AX106" s="95"/>
      <c r="AY106" s="95"/>
      <c r="AZ106" s="95"/>
      <c r="BA106" s="95" t="s">
        <v>241</v>
      </c>
      <c r="BB106" s="95"/>
      <c r="BC106" s="95"/>
      <c r="BD106" s="95"/>
      <c r="BE106" s="95"/>
      <c r="BF106" s="95"/>
      <c r="BG106" s="95"/>
      <c r="BH106" s="95" t="s">
        <v>241</v>
      </c>
      <c r="BI106" s="95"/>
      <c r="BJ106" s="95"/>
      <c r="BK106" s="95"/>
      <c r="BL106" s="95"/>
      <c r="BM106" s="95" t="s">
        <v>245</v>
      </c>
      <c r="BN106" s="95"/>
      <c r="BO106" s="95"/>
      <c r="BP106" s="95"/>
      <c r="BQ106" s="95"/>
      <c r="BR106" s="95"/>
      <c r="BS106" s="95"/>
      <c r="BT106" s="95"/>
      <c r="BU106" s="95"/>
      <c r="BV106" s="95"/>
      <c r="BW106" s="95"/>
      <c r="BX106" s="95"/>
      <c r="BY106" s="95"/>
      <c r="BZ106" s="95"/>
      <c r="CA106" s="95"/>
      <c r="CB106" s="95"/>
      <c r="CC106" s="95"/>
      <c r="CD106" s="95"/>
      <c r="CE106" s="95"/>
      <c r="CF106" s="95"/>
      <c r="CG106" s="95"/>
      <c r="CH106" s="95"/>
      <c r="CI106" s="95"/>
      <c r="CJ106" s="95"/>
      <c r="CK106" s="95"/>
      <c r="CL106" s="94"/>
      <c r="CM106" s="94"/>
      <c r="CN106" s="94"/>
      <c r="CO106" s="94"/>
      <c r="CP106" s="94"/>
      <c r="CQ106" s="94"/>
    </row>
    <row r="107" customFormat="false" ht="22.5" hidden="false" customHeight="true" outlineLevel="0" collapsed="false">
      <c r="A107" s="95" t="s">
        <v>872</v>
      </c>
      <c r="B107" s="95"/>
      <c r="C107" s="95" t="s">
        <v>854</v>
      </c>
      <c r="D107" s="95" t="s">
        <v>311</v>
      </c>
      <c r="E107" s="95" t="n">
        <v>6</v>
      </c>
      <c r="F107" s="95" t="n">
        <v>140</v>
      </c>
      <c r="G107" s="95" t="n">
        <v>18</v>
      </c>
      <c r="H107" s="95" t="n">
        <v>27</v>
      </c>
      <c r="I107" s="95" t="n">
        <v>3100</v>
      </c>
      <c r="J107" s="95" t="n">
        <v>2</v>
      </c>
      <c r="K107" s="95" t="n">
        <v>2000</v>
      </c>
      <c r="L107" s="95" t="n">
        <v>20</v>
      </c>
      <c r="M107" s="96" t="s">
        <v>668</v>
      </c>
      <c r="N107" s="95" t="s">
        <v>873</v>
      </c>
      <c r="O107" s="95" t="n">
        <v>65</v>
      </c>
      <c r="P107" s="95" t="s">
        <v>496</v>
      </c>
      <c r="Q107" s="95" t="n">
        <v>18</v>
      </c>
      <c r="R107" s="95"/>
      <c r="S107" s="96" t="s">
        <v>874</v>
      </c>
      <c r="T107" s="95" t="s">
        <v>875</v>
      </c>
      <c r="U107" s="95"/>
      <c r="V107" s="95"/>
      <c r="W107" s="95"/>
      <c r="X107" s="95"/>
      <c r="Y107" s="95"/>
      <c r="Z107" s="95"/>
      <c r="AA107" s="95"/>
      <c r="AB107" s="95" t="n">
        <v>1000</v>
      </c>
      <c r="AC107" s="95" t="s">
        <v>295</v>
      </c>
      <c r="AD107" s="95" t="s">
        <v>328</v>
      </c>
      <c r="AE107" s="95" t="s">
        <v>876</v>
      </c>
      <c r="AF107" s="95"/>
      <c r="AG107" s="95"/>
      <c r="AH107" s="95"/>
      <c r="AI107" s="95"/>
      <c r="AJ107" s="95" t="n">
        <v>500</v>
      </c>
      <c r="AK107" s="95"/>
      <c r="AL107" s="95"/>
      <c r="AM107" s="95"/>
      <c r="AN107" s="95" t="s">
        <v>295</v>
      </c>
      <c r="AO107" s="95" t="s">
        <v>803</v>
      </c>
      <c r="AP107" s="95" t="s">
        <v>265</v>
      </c>
      <c r="AQ107" s="95" t="n">
        <v>75</v>
      </c>
      <c r="AR107" s="95" t="s">
        <v>877</v>
      </c>
      <c r="AS107" s="95" t="n">
        <v>15</v>
      </c>
      <c r="AT107" s="95" t="s">
        <v>241</v>
      </c>
      <c r="AU107" s="95"/>
      <c r="AV107" s="95"/>
      <c r="AW107" s="95"/>
      <c r="AX107" s="95"/>
      <c r="AY107" s="95"/>
      <c r="AZ107" s="95"/>
      <c r="BA107" s="95" t="s">
        <v>245</v>
      </c>
      <c r="BB107" s="95"/>
      <c r="BC107" s="95"/>
      <c r="BD107" s="95"/>
      <c r="BE107" s="95"/>
      <c r="BF107" s="95"/>
      <c r="BG107" s="95"/>
      <c r="BH107" s="95" t="s">
        <v>245</v>
      </c>
      <c r="BI107" s="95"/>
      <c r="BJ107" s="95"/>
      <c r="BK107" s="95"/>
      <c r="BL107" s="95"/>
      <c r="BM107" s="95" t="s">
        <v>245</v>
      </c>
      <c r="BN107" s="95"/>
      <c r="BO107" s="95"/>
      <c r="BP107" s="95"/>
      <c r="BQ107" s="95"/>
      <c r="BR107" s="95"/>
      <c r="BS107" s="95"/>
      <c r="BT107" s="95"/>
      <c r="BU107" s="95"/>
      <c r="BV107" s="95"/>
      <c r="BW107" s="95"/>
      <c r="BX107" s="95"/>
      <c r="BY107" s="95"/>
      <c r="BZ107" s="95"/>
      <c r="CA107" s="95"/>
      <c r="CB107" s="95"/>
      <c r="CC107" s="95"/>
      <c r="CD107" s="95"/>
      <c r="CE107" s="95"/>
      <c r="CF107" s="95"/>
      <c r="CG107" s="95"/>
      <c r="CH107" s="95"/>
      <c r="CI107" s="95"/>
      <c r="CJ107" s="95"/>
      <c r="CK107" s="95"/>
      <c r="CL107" s="94"/>
      <c r="CM107" s="94"/>
      <c r="CN107" s="94"/>
      <c r="CO107" s="94"/>
      <c r="CP107" s="94"/>
      <c r="CQ107" s="94"/>
    </row>
    <row r="108" customFormat="false" ht="22.5" hidden="false" customHeight="true" outlineLevel="0" collapsed="false">
      <c r="A108" s="95" t="s">
        <v>878</v>
      </c>
      <c r="B108" s="95"/>
      <c r="C108" s="95" t="s">
        <v>854</v>
      </c>
      <c r="D108" s="95" t="s">
        <v>288</v>
      </c>
      <c r="E108" s="95" t="n">
        <v>11</v>
      </c>
      <c r="F108" s="95" t="n">
        <v>210</v>
      </c>
      <c r="G108" s="95" t="n">
        <v>21</v>
      </c>
      <c r="H108" s="95" t="n">
        <v>20</v>
      </c>
      <c r="I108" s="95" t="n">
        <v>2000</v>
      </c>
      <c r="J108" s="95" t="n">
        <v>6</v>
      </c>
      <c r="K108" s="95" t="n">
        <v>300</v>
      </c>
      <c r="L108" s="95" t="n">
        <v>30</v>
      </c>
      <c r="M108" s="96" t="s">
        <v>813</v>
      </c>
      <c r="N108" s="95" t="s">
        <v>531</v>
      </c>
      <c r="O108" s="95" t="n">
        <v>280</v>
      </c>
      <c r="P108" s="95" t="s">
        <v>608</v>
      </c>
      <c r="Q108" s="95" t="n">
        <v>10</v>
      </c>
      <c r="R108" s="95"/>
      <c r="S108" s="96" t="s">
        <v>879</v>
      </c>
      <c r="T108" s="95" t="s">
        <v>880</v>
      </c>
      <c r="U108" s="95" t="n">
        <v>60</v>
      </c>
      <c r="V108" s="95" t="s">
        <v>881</v>
      </c>
      <c r="W108" s="95" t="n">
        <v>18</v>
      </c>
      <c r="X108" s="95"/>
      <c r="Y108" s="95"/>
      <c r="Z108" s="95"/>
      <c r="AA108" s="95"/>
      <c r="AB108" s="95"/>
      <c r="AC108" s="95"/>
      <c r="AD108" s="95" t="s">
        <v>596</v>
      </c>
      <c r="AE108" s="95" t="s">
        <v>265</v>
      </c>
      <c r="AF108" s="95" t="n">
        <v>180</v>
      </c>
      <c r="AG108" s="95" t="s">
        <v>877</v>
      </c>
      <c r="AH108" s="95" t="n">
        <v>15</v>
      </c>
      <c r="AI108" s="95"/>
      <c r="AJ108" s="95"/>
      <c r="AK108" s="95"/>
      <c r="AL108" s="95"/>
      <c r="AM108" s="95"/>
      <c r="AN108" s="95"/>
      <c r="AO108" s="95"/>
      <c r="AP108" s="95"/>
      <c r="AQ108" s="95"/>
      <c r="AR108" s="95"/>
      <c r="AS108" s="95"/>
      <c r="AT108" s="95" t="s">
        <v>245</v>
      </c>
      <c r="AU108" s="95"/>
      <c r="AV108" s="95"/>
      <c r="AW108" s="95"/>
      <c r="AX108" s="95"/>
      <c r="AY108" s="95"/>
      <c r="AZ108" s="95"/>
      <c r="BA108" s="95" t="s">
        <v>241</v>
      </c>
      <c r="BB108" s="95"/>
      <c r="BC108" s="95"/>
      <c r="BD108" s="95"/>
      <c r="BE108" s="95"/>
      <c r="BF108" s="95"/>
      <c r="BG108" s="95"/>
      <c r="BH108" s="95" t="s">
        <v>241</v>
      </c>
      <c r="BI108" s="95"/>
      <c r="BJ108" s="95"/>
      <c r="BK108" s="95"/>
      <c r="BL108" s="95"/>
      <c r="BM108" s="95" t="s">
        <v>245</v>
      </c>
      <c r="BN108" s="95"/>
      <c r="BO108" s="95"/>
      <c r="BP108" s="95"/>
      <c r="BQ108" s="95"/>
      <c r="BR108" s="95"/>
      <c r="BS108" s="95"/>
      <c r="BT108" s="95"/>
      <c r="BU108" s="95"/>
      <c r="BV108" s="95"/>
      <c r="BW108" s="95"/>
      <c r="BX108" s="95"/>
      <c r="BY108" s="95"/>
      <c r="BZ108" s="95"/>
      <c r="CA108" s="95"/>
      <c r="CB108" s="95"/>
      <c r="CC108" s="95"/>
      <c r="CD108" s="95"/>
      <c r="CE108" s="95"/>
      <c r="CF108" s="95"/>
      <c r="CG108" s="95"/>
      <c r="CH108" s="95"/>
      <c r="CI108" s="95"/>
      <c r="CJ108" s="95"/>
      <c r="CK108" s="95"/>
      <c r="CL108" s="94"/>
      <c r="CM108" s="94"/>
      <c r="CN108" s="94"/>
      <c r="CO108" s="94"/>
      <c r="CP108" s="94"/>
      <c r="CQ108" s="94"/>
    </row>
    <row r="109" customFormat="false" ht="138.75" hidden="false" customHeight="true" outlineLevel="0" collapsed="false">
      <c r="A109" s="95" t="s">
        <v>882</v>
      </c>
      <c r="B109" s="95"/>
      <c r="C109" s="95" t="s">
        <v>854</v>
      </c>
      <c r="D109" s="95" t="s">
        <v>311</v>
      </c>
      <c r="E109" s="95" t="n">
        <v>7</v>
      </c>
      <c r="F109" s="95" t="n">
        <v>150</v>
      </c>
      <c r="G109" s="95" t="n">
        <v>18</v>
      </c>
      <c r="H109" s="95" t="n">
        <v>15</v>
      </c>
      <c r="I109" s="95" t="n">
        <v>2800</v>
      </c>
      <c r="J109" s="95" t="n">
        <v>3</v>
      </c>
      <c r="K109" s="95" t="n">
        <v>300</v>
      </c>
      <c r="L109" s="95" t="n">
        <v>20</v>
      </c>
      <c r="M109" s="96" t="s">
        <v>883</v>
      </c>
      <c r="N109" s="95" t="s">
        <v>884</v>
      </c>
      <c r="O109" s="95" t="n">
        <v>160</v>
      </c>
      <c r="P109" s="95" t="s">
        <v>877</v>
      </c>
      <c r="Q109" s="95" t="n">
        <v>12</v>
      </c>
      <c r="R109" s="95"/>
      <c r="S109" s="96" t="s">
        <v>885</v>
      </c>
      <c r="T109" s="95" t="s">
        <v>292</v>
      </c>
      <c r="U109" s="95" t="n">
        <v>85</v>
      </c>
      <c r="V109" s="95" t="s">
        <v>588</v>
      </c>
      <c r="W109" s="95" t="n">
        <v>15</v>
      </c>
      <c r="X109" s="95"/>
      <c r="Y109" s="95"/>
      <c r="Z109" s="95"/>
      <c r="AA109" s="95"/>
      <c r="AB109" s="95"/>
      <c r="AC109" s="95"/>
      <c r="AD109" s="95" t="s">
        <v>827</v>
      </c>
      <c r="AE109" s="95" t="s">
        <v>793</v>
      </c>
      <c r="AF109" s="95" t="n">
        <v>120</v>
      </c>
      <c r="AG109" s="95" t="s">
        <v>588</v>
      </c>
      <c r="AH109" s="95" t="n">
        <v>13</v>
      </c>
      <c r="AI109" s="95"/>
      <c r="AJ109" s="95"/>
      <c r="AK109" s="95"/>
      <c r="AL109" s="95"/>
      <c r="AM109" s="95"/>
      <c r="AN109" s="95"/>
      <c r="AO109" s="95" t="s">
        <v>451</v>
      </c>
      <c r="AP109" s="95" t="s">
        <v>265</v>
      </c>
      <c r="AQ109" s="95" t="n">
        <v>120</v>
      </c>
      <c r="AR109" s="95" t="s">
        <v>588</v>
      </c>
      <c r="AS109" s="95" t="n">
        <v>15</v>
      </c>
      <c r="AT109" s="95" t="s">
        <v>245</v>
      </c>
      <c r="AU109" s="95"/>
      <c r="AV109" s="95"/>
      <c r="AW109" s="95"/>
      <c r="AX109" s="95"/>
      <c r="AY109" s="95"/>
      <c r="AZ109" s="95"/>
      <c r="BA109" s="95" t="s">
        <v>241</v>
      </c>
      <c r="BB109" s="95"/>
      <c r="BC109" s="95"/>
      <c r="BD109" s="95"/>
      <c r="BE109" s="95"/>
      <c r="BF109" s="95"/>
      <c r="BG109" s="95"/>
      <c r="BH109" s="95" t="s">
        <v>241</v>
      </c>
      <c r="BI109" s="95"/>
      <c r="BJ109" s="95"/>
      <c r="BK109" s="95"/>
      <c r="BL109" s="95"/>
      <c r="BM109" s="95" t="s">
        <v>245</v>
      </c>
      <c r="BN109" s="95"/>
      <c r="BO109" s="95"/>
      <c r="BP109" s="95"/>
      <c r="BQ109" s="95"/>
      <c r="BR109" s="95"/>
      <c r="BS109" s="95"/>
      <c r="BT109" s="95"/>
      <c r="BU109" s="95"/>
      <c r="BV109" s="95"/>
      <c r="BW109" s="95"/>
      <c r="BX109" s="95"/>
      <c r="BY109" s="95"/>
      <c r="BZ109" s="95"/>
      <c r="CA109" s="95"/>
      <c r="CB109" s="95"/>
      <c r="CC109" s="95"/>
      <c r="CD109" s="95"/>
      <c r="CE109" s="95"/>
      <c r="CF109" s="95"/>
      <c r="CG109" s="95"/>
      <c r="CH109" s="95"/>
      <c r="CI109" s="95"/>
      <c r="CJ109" s="95"/>
      <c r="CK109" s="95"/>
      <c r="CL109" s="94"/>
      <c r="CM109" s="94"/>
      <c r="CN109" s="94"/>
      <c r="CO109" s="94"/>
      <c r="CP109" s="94"/>
      <c r="CQ109" s="94"/>
    </row>
    <row r="110" customFormat="false" ht="22.5" hidden="false" customHeight="true" outlineLevel="0" collapsed="false">
      <c r="A110" s="95" t="s">
        <v>886</v>
      </c>
      <c r="B110" s="95"/>
      <c r="C110" s="95" t="s">
        <v>854</v>
      </c>
      <c r="D110" s="95" t="s">
        <v>311</v>
      </c>
      <c r="E110" s="95" t="n">
        <v>7</v>
      </c>
      <c r="F110" s="95" t="n">
        <v>150</v>
      </c>
      <c r="G110" s="95" t="n">
        <v>27</v>
      </c>
      <c r="H110" s="95" t="n">
        <v>18</v>
      </c>
      <c r="I110" s="95" t="n">
        <v>80</v>
      </c>
      <c r="J110" s="95" t="n">
        <v>10</v>
      </c>
      <c r="K110" s="95" t="n">
        <v>100</v>
      </c>
      <c r="L110" s="95" t="n">
        <v>30</v>
      </c>
      <c r="M110" s="96" t="s">
        <v>887</v>
      </c>
      <c r="N110" s="95" t="s">
        <v>437</v>
      </c>
      <c r="O110" s="95" t="n">
        <v>30</v>
      </c>
      <c r="P110" s="95" t="s">
        <v>235</v>
      </c>
      <c r="Q110" s="95" t="n">
        <v>12</v>
      </c>
      <c r="R110" s="95"/>
      <c r="S110" s="96" t="s">
        <v>468</v>
      </c>
      <c r="T110" s="95" t="s">
        <v>477</v>
      </c>
      <c r="U110" s="95" t="n">
        <v>150</v>
      </c>
      <c r="V110" s="95" t="s">
        <v>470</v>
      </c>
      <c r="W110" s="95" t="n">
        <v>13</v>
      </c>
      <c r="X110" s="95"/>
      <c r="Y110" s="95"/>
      <c r="Z110" s="95"/>
      <c r="AA110" s="95"/>
      <c r="AB110" s="95"/>
      <c r="AC110" s="95"/>
      <c r="AD110" s="95" t="s">
        <v>422</v>
      </c>
      <c r="AE110" s="95" t="s">
        <v>284</v>
      </c>
      <c r="AF110" s="95" t="n">
        <v>90</v>
      </c>
      <c r="AG110" s="95" t="s">
        <v>271</v>
      </c>
      <c r="AH110" s="95" t="n">
        <v>15</v>
      </c>
      <c r="AI110" s="95"/>
      <c r="AJ110" s="95"/>
      <c r="AK110" s="95"/>
      <c r="AL110" s="95"/>
      <c r="AM110" s="95"/>
      <c r="AN110" s="95"/>
      <c r="AO110" s="95"/>
      <c r="AP110" s="95"/>
      <c r="AQ110" s="95"/>
      <c r="AR110" s="95"/>
      <c r="AS110" s="95"/>
      <c r="AT110" s="95" t="s">
        <v>245</v>
      </c>
      <c r="AU110" s="95"/>
      <c r="AV110" s="95"/>
      <c r="AW110" s="95"/>
      <c r="AX110" s="95"/>
      <c r="AY110" s="95"/>
      <c r="AZ110" s="95"/>
      <c r="BA110" s="95" t="s">
        <v>241</v>
      </c>
      <c r="BB110" s="95"/>
      <c r="BC110" s="95"/>
      <c r="BD110" s="95"/>
      <c r="BE110" s="95"/>
      <c r="BF110" s="95"/>
      <c r="BG110" s="95"/>
      <c r="BH110" s="95" t="s">
        <v>241</v>
      </c>
      <c r="BI110" s="95"/>
      <c r="BJ110" s="95"/>
      <c r="BK110" s="95"/>
      <c r="BL110" s="95"/>
      <c r="BM110" s="95" t="s">
        <v>245</v>
      </c>
      <c r="BN110" s="95"/>
      <c r="BO110" s="95"/>
      <c r="BP110" s="95"/>
      <c r="BQ110" s="95"/>
      <c r="BR110" s="95"/>
      <c r="BS110" s="95"/>
      <c r="BT110" s="95"/>
      <c r="BU110" s="95"/>
      <c r="BV110" s="95"/>
      <c r="BW110" s="95"/>
      <c r="BX110" s="95"/>
      <c r="BY110" s="95"/>
      <c r="BZ110" s="95"/>
      <c r="CA110" s="95"/>
      <c r="CB110" s="95"/>
      <c r="CC110" s="95"/>
      <c r="CD110" s="95"/>
      <c r="CE110" s="95"/>
      <c r="CF110" s="95"/>
      <c r="CG110" s="95"/>
      <c r="CH110" s="95"/>
      <c r="CI110" s="95"/>
      <c r="CJ110" s="95"/>
      <c r="CK110" s="95"/>
      <c r="CL110" s="94"/>
      <c r="CM110" s="94"/>
      <c r="CN110" s="94"/>
      <c r="CO110" s="94"/>
      <c r="CP110" s="94"/>
      <c r="CQ110" s="94"/>
    </row>
    <row r="111" customFormat="false" ht="22.5" hidden="false" customHeight="true" outlineLevel="0" collapsed="false">
      <c r="A111" s="95" t="s">
        <v>888</v>
      </c>
      <c r="B111" s="95"/>
      <c r="C111" s="95" t="s">
        <v>854</v>
      </c>
      <c r="D111" s="95" t="s">
        <v>311</v>
      </c>
      <c r="E111" s="95" t="n">
        <v>7</v>
      </c>
      <c r="F111" s="95" t="n">
        <v>150</v>
      </c>
      <c r="G111" s="95" t="n">
        <v>22</v>
      </c>
      <c r="H111" s="95" t="n">
        <v>18</v>
      </c>
      <c r="I111" s="95" t="n">
        <v>200</v>
      </c>
      <c r="J111" s="95" t="n">
        <v>3</v>
      </c>
      <c r="K111" s="95" t="n">
        <v>300</v>
      </c>
      <c r="L111" s="95" t="n">
        <v>20</v>
      </c>
      <c r="M111" s="96" t="s">
        <v>889</v>
      </c>
      <c r="N111" s="95" t="s">
        <v>890</v>
      </c>
      <c r="O111" s="95" t="n">
        <v>120</v>
      </c>
      <c r="P111" s="95" t="s">
        <v>357</v>
      </c>
      <c r="Q111" s="95" t="n">
        <v>17</v>
      </c>
      <c r="R111" s="95"/>
      <c r="S111" s="96" t="s">
        <v>328</v>
      </c>
      <c r="T111" s="95" t="s">
        <v>891</v>
      </c>
      <c r="V111" s="95"/>
      <c r="W111" s="95"/>
      <c r="X111" s="95"/>
      <c r="Y111" s="95" t="n">
        <v>500</v>
      </c>
      <c r="Z111" s="95"/>
      <c r="AA111" s="95"/>
      <c r="AB111" s="95"/>
      <c r="AC111" s="95" t="s">
        <v>295</v>
      </c>
      <c r="AD111" s="95" t="s">
        <v>892</v>
      </c>
      <c r="AE111" s="95" t="s">
        <v>893</v>
      </c>
      <c r="AF111" s="95" t="n">
        <v>80</v>
      </c>
      <c r="AG111" s="95" t="s">
        <v>588</v>
      </c>
      <c r="AH111" s="95" t="n">
        <v>14</v>
      </c>
      <c r="AI111" s="95"/>
      <c r="AJ111" s="95"/>
      <c r="AK111" s="95"/>
      <c r="AL111" s="95"/>
      <c r="AM111" s="95"/>
      <c r="AN111" s="95"/>
      <c r="AO111" s="95"/>
      <c r="AP111" s="95"/>
      <c r="AQ111" s="95"/>
      <c r="AR111" s="95"/>
      <c r="AS111" s="95"/>
      <c r="AT111" s="95" t="s">
        <v>245</v>
      </c>
      <c r="AU111" s="95"/>
      <c r="AV111" s="95"/>
      <c r="AW111" s="95"/>
      <c r="AX111" s="95"/>
      <c r="AY111" s="95"/>
      <c r="AZ111" s="95"/>
      <c r="BA111" s="95" t="s">
        <v>241</v>
      </c>
      <c r="BB111" s="95"/>
      <c r="BC111" s="95"/>
      <c r="BD111" s="95"/>
      <c r="BE111" s="95"/>
      <c r="BF111" s="95"/>
      <c r="BG111" s="95"/>
      <c r="BH111" s="95" t="s">
        <v>241</v>
      </c>
      <c r="BI111" s="95"/>
      <c r="BJ111" s="95"/>
      <c r="BK111" s="95"/>
      <c r="BL111" s="95"/>
      <c r="BM111" s="95" t="s">
        <v>245</v>
      </c>
      <c r="BN111" s="95"/>
      <c r="BO111" s="95"/>
      <c r="BP111" s="95"/>
      <c r="BQ111" s="95"/>
      <c r="BR111" s="95"/>
      <c r="BS111" s="95"/>
      <c r="BT111" s="95"/>
      <c r="BU111" s="95"/>
      <c r="BV111" s="95"/>
      <c r="BW111" s="95"/>
      <c r="BX111" s="95"/>
      <c r="BY111" s="95"/>
      <c r="BZ111" s="95"/>
      <c r="CA111" s="95"/>
      <c r="CB111" s="95"/>
      <c r="CC111" s="95"/>
      <c r="CD111" s="95"/>
      <c r="CE111" s="95"/>
      <c r="CF111" s="95"/>
      <c r="CG111" s="95"/>
      <c r="CH111" s="95"/>
      <c r="CI111" s="95"/>
      <c r="CJ111" s="95"/>
      <c r="CK111" s="95"/>
      <c r="CL111" s="94"/>
      <c r="CM111" s="94"/>
      <c r="CN111" s="94"/>
      <c r="CO111" s="94"/>
      <c r="CP111" s="94"/>
      <c r="CQ111" s="94"/>
    </row>
    <row r="112" customFormat="false" ht="137.25" hidden="false" customHeight="true" outlineLevel="0" collapsed="false">
      <c r="A112" s="95" t="s">
        <v>894</v>
      </c>
      <c r="B112" s="95"/>
      <c r="C112" s="95" t="s">
        <v>854</v>
      </c>
      <c r="D112" s="95" t="s">
        <v>311</v>
      </c>
      <c r="E112" s="95" t="n">
        <v>7</v>
      </c>
      <c r="F112" s="95" t="n">
        <v>150</v>
      </c>
      <c r="G112" s="95" t="n">
        <v>24</v>
      </c>
      <c r="H112" s="95" t="n">
        <v>18</v>
      </c>
      <c r="I112" s="95" t="n">
        <v>80</v>
      </c>
      <c r="J112" s="95" t="n">
        <v>8</v>
      </c>
      <c r="K112" s="95" t="n">
        <v>100</v>
      </c>
      <c r="L112" s="95" t="n">
        <v>30</v>
      </c>
      <c r="M112" s="96" t="s">
        <v>895</v>
      </c>
      <c r="N112" s="95" t="s">
        <v>265</v>
      </c>
      <c r="O112" s="95" t="n">
        <v>85</v>
      </c>
      <c r="P112" s="95" t="s">
        <v>240</v>
      </c>
      <c r="Q112" s="95" t="n">
        <v>13</v>
      </c>
      <c r="R112" s="95"/>
      <c r="S112" s="96" t="s">
        <v>896</v>
      </c>
      <c r="T112" s="95" t="s">
        <v>897</v>
      </c>
      <c r="U112" s="95" t="n">
        <v>140</v>
      </c>
      <c r="V112" s="95" t="s">
        <v>271</v>
      </c>
      <c r="W112" s="95" t="n">
        <v>14</v>
      </c>
      <c r="X112" s="95"/>
      <c r="Y112" s="95"/>
      <c r="Z112" s="95"/>
      <c r="AA112" s="95"/>
      <c r="AB112" s="95"/>
      <c r="AC112" s="95"/>
      <c r="AD112" s="95" t="s">
        <v>898</v>
      </c>
      <c r="AE112" s="95" t="s">
        <v>793</v>
      </c>
      <c r="AF112" s="95" t="n">
        <v>130</v>
      </c>
      <c r="AG112" s="95" t="s">
        <v>240</v>
      </c>
      <c r="AH112" s="95" t="n">
        <v>13</v>
      </c>
      <c r="AI112" s="95"/>
      <c r="AJ112" s="95"/>
      <c r="AK112" s="95"/>
      <c r="AL112" s="95"/>
      <c r="AM112" s="95"/>
      <c r="AN112" s="95"/>
      <c r="AO112" s="95" t="s">
        <v>899</v>
      </c>
      <c r="AP112" s="95" t="s">
        <v>284</v>
      </c>
      <c r="AQ112" s="95" t="n">
        <v>150</v>
      </c>
      <c r="AR112" s="95" t="s">
        <v>271</v>
      </c>
      <c r="AS112" s="95" t="n">
        <v>12</v>
      </c>
      <c r="AT112" s="95" t="s">
        <v>245</v>
      </c>
      <c r="AU112" s="95"/>
      <c r="AV112" s="95"/>
      <c r="AW112" s="95"/>
      <c r="AX112" s="95"/>
      <c r="AY112" s="95"/>
      <c r="AZ112" s="95"/>
      <c r="BA112" s="95" t="s">
        <v>241</v>
      </c>
      <c r="BB112" s="95"/>
      <c r="BC112" s="95"/>
      <c r="BD112" s="95"/>
      <c r="BE112" s="95"/>
      <c r="BF112" s="95"/>
      <c r="BG112" s="95"/>
      <c r="BH112" s="95" t="s">
        <v>241</v>
      </c>
      <c r="BI112" s="95"/>
      <c r="BJ112" s="95"/>
      <c r="BK112" s="95"/>
      <c r="BL112" s="95"/>
      <c r="BM112" s="95" t="s">
        <v>245</v>
      </c>
      <c r="BN112" s="95"/>
      <c r="BO112" s="95"/>
      <c r="BP112" s="95"/>
      <c r="BQ112" s="95"/>
      <c r="BR112" s="95"/>
      <c r="BS112" s="95"/>
      <c r="BT112" s="95"/>
      <c r="BU112" s="95"/>
      <c r="BV112" s="95"/>
      <c r="BW112" s="95"/>
      <c r="BX112" s="95"/>
      <c r="BY112" s="95"/>
      <c r="BZ112" s="95"/>
      <c r="CA112" s="95"/>
      <c r="CB112" s="95"/>
      <c r="CC112" s="95"/>
      <c r="CD112" s="95"/>
      <c r="CE112" s="95"/>
      <c r="CF112" s="95"/>
      <c r="CG112" s="95"/>
      <c r="CH112" s="95"/>
      <c r="CI112" s="95"/>
      <c r="CJ112" s="95"/>
      <c r="CK112" s="95"/>
      <c r="CL112" s="94"/>
      <c r="CM112" s="94"/>
      <c r="CN112" s="94"/>
      <c r="CO112" s="94"/>
      <c r="CP112" s="94"/>
      <c r="CQ112" s="94"/>
    </row>
    <row r="113" customFormat="false" ht="137.25" hidden="false" customHeight="true" outlineLevel="0" collapsed="false">
      <c r="A113" s="95" t="s">
        <v>900</v>
      </c>
      <c r="B113" s="95"/>
      <c r="C113" s="95" t="s">
        <v>854</v>
      </c>
      <c r="D113" s="95" t="s">
        <v>288</v>
      </c>
      <c r="E113" s="95" t="n">
        <v>10</v>
      </c>
      <c r="F113" s="95" t="n">
        <v>200</v>
      </c>
      <c r="G113" s="95" t="n">
        <v>18</v>
      </c>
      <c r="H113" s="95" t="n">
        <v>16</v>
      </c>
      <c r="I113" s="95" t="n">
        <v>2000</v>
      </c>
      <c r="J113" s="95" t="n">
        <v>18</v>
      </c>
      <c r="K113" s="95" t="n">
        <v>400</v>
      </c>
      <c r="L113" s="95" t="n">
        <v>35</v>
      </c>
      <c r="M113" s="96" t="s">
        <v>901</v>
      </c>
      <c r="N113" s="95" t="s">
        <v>902</v>
      </c>
      <c r="O113" s="95" t="n">
        <v>230</v>
      </c>
      <c r="P113" s="95" t="s">
        <v>496</v>
      </c>
      <c r="Q113" s="95" t="n">
        <v>11</v>
      </c>
      <c r="R113" s="95"/>
      <c r="S113" s="96" t="s">
        <v>903</v>
      </c>
      <c r="T113" s="95" t="s">
        <v>336</v>
      </c>
      <c r="U113" s="95"/>
      <c r="V113" s="95"/>
      <c r="W113" s="95"/>
      <c r="X113" s="95"/>
      <c r="Y113" s="95"/>
      <c r="Z113" s="95"/>
      <c r="AA113" s="95"/>
      <c r="AB113" s="95"/>
      <c r="AC113" s="95"/>
      <c r="AD113" s="95"/>
      <c r="AE113" s="95"/>
      <c r="AF113" s="95"/>
      <c r="AG113" s="95"/>
      <c r="AH113" s="95"/>
      <c r="AI113" s="95"/>
      <c r="AJ113" s="95"/>
      <c r="AK113" s="95"/>
      <c r="AL113" s="95"/>
      <c r="AM113" s="95"/>
      <c r="AN113" s="95"/>
      <c r="AO113" s="95"/>
      <c r="AP113" s="95"/>
      <c r="AQ113" s="95"/>
      <c r="AR113" s="95"/>
      <c r="AS113" s="95"/>
      <c r="AT113" s="95" t="s">
        <v>245</v>
      </c>
      <c r="AU113" s="95"/>
      <c r="AV113" s="95"/>
      <c r="AW113" s="95"/>
      <c r="AX113" s="95"/>
      <c r="AY113" s="95"/>
      <c r="AZ113" s="95"/>
      <c r="BA113" s="95" t="s">
        <v>241</v>
      </c>
      <c r="BB113" s="95"/>
      <c r="BC113" s="95"/>
      <c r="BD113" s="95"/>
      <c r="BE113" s="95"/>
      <c r="BF113" s="95"/>
      <c r="BG113" s="95"/>
      <c r="BH113" s="95" t="s">
        <v>241</v>
      </c>
      <c r="BI113" s="95"/>
      <c r="BJ113" s="95"/>
      <c r="BK113" s="95"/>
      <c r="BL113" s="95"/>
      <c r="BM113" s="95" t="s">
        <v>245</v>
      </c>
      <c r="BN113" s="95"/>
      <c r="BO113" s="95"/>
      <c r="BP113" s="95"/>
      <c r="BQ113" s="95"/>
      <c r="BR113" s="95"/>
      <c r="BS113" s="95"/>
      <c r="BT113" s="95"/>
      <c r="BU113" s="95"/>
      <c r="BV113" s="95"/>
      <c r="BW113" s="95"/>
      <c r="BX113" s="95"/>
      <c r="BY113" s="95"/>
      <c r="BZ113" s="95"/>
      <c r="CA113" s="95"/>
      <c r="CB113" s="95"/>
      <c r="CC113" s="95"/>
      <c r="CD113" s="95"/>
      <c r="CE113" s="95"/>
      <c r="CF113" s="95"/>
      <c r="CG113" s="95"/>
      <c r="CH113" s="95"/>
      <c r="CI113" s="95"/>
      <c r="CJ113" s="95"/>
      <c r="CK113" s="95"/>
      <c r="CL113" s="94"/>
      <c r="CM113" s="94"/>
      <c r="CN113" s="94"/>
      <c r="CO113" s="94"/>
      <c r="CP113" s="94"/>
      <c r="CQ113" s="94"/>
    </row>
    <row r="114" customFormat="false" ht="137.25" hidden="false" customHeight="true" outlineLevel="0" collapsed="false">
      <c r="A114" s="95" t="s">
        <v>904</v>
      </c>
      <c r="B114" s="95"/>
      <c r="C114" s="95" t="s">
        <v>854</v>
      </c>
      <c r="D114" s="95" t="s">
        <v>288</v>
      </c>
      <c r="E114" s="95" t="n">
        <v>10</v>
      </c>
      <c r="F114" s="95" t="n">
        <v>300</v>
      </c>
      <c r="G114" s="95" t="n">
        <v>18</v>
      </c>
      <c r="H114" s="95" t="n">
        <v>10</v>
      </c>
      <c r="I114" s="95" t="n">
        <v>3000</v>
      </c>
      <c r="J114" s="95" t="n">
        <v>12</v>
      </c>
      <c r="K114" s="95" t="n">
        <v>450</v>
      </c>
      <c r="L114" s="95" t="n">
        <v>35</v>
      </c>
      <c r="M114" s="96" t="s">
        <v>332</v>
      </c>
      <c r="N114" s="95" t="s">
        <v>274</v>
      </c>
      <c r="O114" s="95" t="n">
        <v>150</v>
      </c>
      <c r="P114" s="95" t="s">
        <v>496</v>
      </c>
      <c r="Q114" s="95" t="n">
        <v>14</v>
      </c>
      <c r="R114" s="95"/>
      <c r="S114" s="96" t="s">
        <v>596</v>
      </c>
      <c r="T114" s="95" t="s">
        <v>905</v>
      </c>
      <c r="U114" s="95" t="n">
        <v>190</v>
      </c>
      <c r="V114" s="95" t="s">
        <v>588</v>
      </c>
      <c r="W114" s="95" t="n">
        <v>16</v>
      </c>
      <c r="X114" s="95"/>
      <c r="Y114" s="95"/>
      <c r="Z114" s="95"/>
      <c r="AA114" s="95"/>
      <c r="AB114" s="95"/>
      <c r="AC114" s="95"/>
      <c r="AD114" s="95" t="s">
        <v>906</v>
      </c>
      <c r="AE114" s="95" t="s">
        <v>907</v>
      </c>
      <c r="AF114" s="95"/>
      <c r="AG114" s="95"/>
      <c r="AH114" s="95"/>
      <c r="AI114" s="95"/>
      <c r="AJ114" s="95" t="n">
        <v>500</v>
      </c>
      <c r="AK114" s="95"/>
      <c r="AL114" s="95"/>
      <c r="AM114" s="95"/>
      <c r="AN114" s="95"/>
      <c r="AO114" s="95" t="s">
        <v>908</v>
      </c>
      <c r="AP114" s="95" t="s">
        <v>292</v>
      </c>
      <c r="AQ114" s="95" t="n">
        <v>130</v>
      </c>
      <c r="AR114" s="95" t="s">
        <v>240</v>
      </c>
      <c r="AS114" s="95" t="n">
        <v>16</v>
      </c>
      <c r="AT114" s="95" t="s">
        <v>241</v>
      </c>
      <c r="AU114" s="95"/>
      <c r="AV114" s="95"/>
      <c r="AW114" s="95"/>
      <c r="AX114" s="95"/>
      <c r="AY114" s="95"/>
      <c r="AZ114" s="95"/>
      <c r="BA114" s="95" t="s">
        <v>245</v>
      </c>
      <c r="BB114" s="95"/>
      <c r="BC114" s="95"/>
      <c r="BD114" s="95"/>
      <c r="BE114" s="95"/>
      <c r="BF114" s="95"/>
      <c r="BG114" s="95"/>
      <c r="BH114" s="95" t="s">
        <v>245</v>
      </c>
      <c r="BI114" s="95"/>
      <c r="BJ114" s="95"/>
      <c r="BK114" s="95"/>
      <c r="BL114" s="95"/>
      <c r="BM114" s="95" t="s">
        <v>245</v>
      </c>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4"/>
      <c r="CM114" s="94"/>
      <c r="CN114" s="94"/>
      <c r="CO114" s="94"/>
      <c r="CP114" s="94"/>
      <c r="CQ114" s="94"/>
    </row>
    <row r="115" customFormat="false" ht="137.25" hidden="false" customHeight="true" outlineLevel="0" collapsed="false">
      <c r="A115" s="95" t="s">
        <v>909</v>
      </c>
      <c r="B115" s="95" t="s">
        <v>910</v>
      </c>
      <c r="C115" s="95" t="s">
        <v>911</v>
      </c>
      <c r="D115" s="95" t="s">
        <v>229</v>
      </c>
      <c r="E115" s="95" t="n">
        <v>15</v>
      </c>
      <c r="F115" s="95" t="n">
        <v>452</v>
      </c>
      <c r="G115" s="95" t="n">
        <v>24</v>
      </c>
      <c r="H115" s="95" t="n">
        <v>25</v>
      </c>
      <c r="I115" s="95" t="n">
        <v>340</v>
      </c>
      <c r="J115" s="95" t="n">
        <v>20</v>
      </c>
      <c r="K115" s="95" t="n">
        <v>300</v>
      </c>
      <c r="L115" s="95" t="n">
        <v>35</v>
      </c>
      <c r="M115" s="96" t="s">
        <v>912</v>
      </c>
      <c r="N115" s="95" t="s">
        <v>278</v>
      </c>
      <c r="O115" s="95" t="n">
        <v>140</v>
      </c>
      <c r="P115" s="95" t="s">
        <v>232</v>
      </c>
      <c r="Q115" s="95" t="n">
        <v>14</v>
      </c>
      <c r="R115" s="95"/>
      <c r="S115" s="96" t="s">
        <v>398</v>
      </c>
      <c r="T115" s="95" t="s">
        <v>274</v>
      </c>
      <c r="U115" s="108" t="n">
        <v>250</v>
      </c>
      <c r="V115" s="95" t="s">
        <v>232</v>
      </c>
      <c r="W115" s="95" t="n">
        <v>15</v>
      </c>
      <c r="X115" s="95"/>
      <c r="Y115" s="95"/>
      <c r="Z115" s="95"/>
      <c r="AA115" s="95"/>
      <c r="AB115" s="95"/>
      <c r="AC115" s="95"/>
      <c r="AD115" s="95" t="s">
        <v>901</v>
      </c>
      <c r="AE115" s="95" t="s">
        <v>913</v>
      </c>
      <c r="AF115" s="95" t="n">
        <v>180</v>
      </c>
      <c r="AG115" s="95" t="s">
        <v>232</v>
      </c>
      <c r="AH115" s="95" t="n">
        <v>11</v>
      </c>
      <c r="AI115" s="95"/>
      <c r="AJ115" s="95"/>
      <c r="AK115" s="95"/>
      <c r="AL115" s="95"/>
      <c r="AM115" s="95"/>
      <c r="AN115" s="95"/>
      <c r="AO115" s="95" t="s">
        <v>361</v>
      </c>
      <c r="AP115" s="95" t="s">
        <v>336</v>
      </c>
      <c r="AQ115" s="95" t="n">
        <v>240</v>
      </c>
      <c r="AR115" s="95" t="s">
        <v>337</v>
      </c>
      <c r="AS115" s="95" t="n">
        <v>16</v>
      </c>
      <c r="AT115" s="95" t="s">
        <v>245</v>
      </c>
      <c r="AU115" s="95"/>
      <c r="AV115" s="95"/>
      <c r="AW115" s="95"/>
      <c r="AX115" s="95"/>
      <c r="AY115" s="95"/>
      <c r="AZ115" s="95"/>
      <c r="BA115" s="95" t="s">
        <v>241</v>
      </c>
      <c r="BB115" s="95"/>
      <c r="BC115" s="95"/>
      <c r="BD115" s="95"/>
      <c r="BE115" s="95"/>
      <c r="BF115" s="95"/>
      <c r="BG115" s="95"/>
      <c r="BH115" s="95" t="s">
        <v>241</v>
      </c>
      <c r="BI115" s="95"/>
      <c r="BJ115" s="95"/>
      <c r="BK115" s="95"/>
      <c r="BL115" s="95"/>
      <c r="BM115" s="95" t="s">
        <v>245</v>
      </c>
      <c r="BN115" s="95"/>
      <c r="BO115" s="95"/>
      <c r="BP115" s="95"/>
      <c r="BQ115" s="95"/>
      <c r="BR115" s="95"/>
      <c r="BS115" s="95"/>
      <c r="BT115" s="95"/>
      <c r="BU115" s="95"/>
      <c r="BV115" s="95"/>
      <c r="BW115" s="95"/>
      <c r="BX115" s="108"/>
      <c r="BY115" s="95"/>
      <c r="BZ115" s="95"/>
      <c r="CA115" s="95"/>
      <c r="CB115" s="95"/>
      <c r="CC115" s="95"/>
      <c r="CD115" s="95"/>
      <c r="CE115" s="95"/>
      <c r="CF115" s="95"/>
      <c r="CG115" s="95"/>
      <c r="CH115" s="95"/>
      <c r="CI115" s="95"/>
      <c r="CJ115" s="95"/>
      <c r="CK115" s="95"/>
      <c r="CL115" s="94"/>
      <c r="CM115" s="94"/>
      <c r="CN115" s="94"/>
      <c r="CO115" s="94"/>
      <c r="CP115" s="94"/>
      <c r="CQ115" s="94"/>
    </row>
    <row r="116" customFormat="false" ht="137.25" hidden="false" customHeight="true" outlineLevel="0" collapsed="false">
      <c r="A116" s="95" t="s">
        <v>914</v>
      </c>
      <c r="B116" s="95" t="s">
        <v>915</v>
      </c>
      <c r="C116" s="95" t="s">
        <v>854</v>
      </c>
      <c r="D116" s="95" t="s">
        <v>229</v>
      </c>
      <c r="E116" s="95" t="n">
        <v>16</v>
      </c>
      <c r="F116" s="95" t="n">
        <v>494</v>
      </c>
      <c r="G116" s="95" t="n">
        <v>24</v>
      </c>
      <c r="H116" s="95" t="n">
        <v>28</v>
      </c>
      <c r="I116" s="95" t="n">
        <v>400</v>
      </c>
      <c r="J116" s="95" t="n">
        <v>21</v>
      </c>
      <c r="K116" s="95" t="n">
        <v>300</v>
      </c>
      <c r="L116" s="95" t="n">
        <v>45</v>
      </c>
      <c r="M116" s="96" t="s">
        <v>916</v>
      </c>
      <c r="N116" s="95" t="s">
        <v>278</v>
      </c>
      <c r="O116" s="95" t="n">
        <v>260</v>
      </c>
      <c r="P116" s="95" t="s">
        <v>232</v>
      </c>
      <c r="Q116" s="95" t="n">
        <v>16</v>
      </c>
      <c r="R116" s="95"/>
      <c r="S116" s="96" t="s">
        <v>917</v>
      </c>
      <c r="T116" s="95" t="s">
        <v>918</v>
      </c>
      <c r="U116" s="95" t="n">
        <v>340</v>
      </c>
      <c r="V116" s="95" t="s">
        <v>337</v>
      </c>
      <c r="W116" s="95" t="n">
        <v>15</v>
      </c>
      <c r="X116" s="95"/>
      <c r="Y116" s="95"/>
      <c r="Z116" s="95"/>
      <c r="AA116" s="95"/>
      <c r="AB116" s="95"/>
      <c r="AC116" s="95"/>
      <c r="AD116" s="95" t="s">
        <v>919</v>
      </c>
      <c r="AE116" s="95" t="s">
        <v>920</v>
      </c>
      <c r="AF116" s="95"/>
      <c r="AG116" s="95"/>
      <c r="AH116" s="95"/>
      <c r="AI116" s="95"/>
      <c r="AJ116" s="95" t="n">
        <v>300</v>
      </c>
      <c r="AK116" s="95"/>
      <c r="AL116" s="95"/>
      <c r="AM116" s="95"/>
      <c r="AN116" s="95"/>
      <c r="AO116" s="95" t="s">
        <v>921</v>
      </c>
      <c r="AP116" s="95" t="s">
        <v>678</v>
      </c>
      <c r="AQ116" s="95" t="n">
        <v>260</v>
      </c>
      <c r="AR116" s="95" t="s">
        <v>240</v>
      </c>
      <c r="AS116" s="95" t="n">
        <v>16</v>
      </c>
      <c r="AT116" s="95" t="s">
        <v>245</v>
      </c>
      <c r="AU116" s="95"/>
      <c r="AV116" s="95"/>
      <c r="AW116" s="95"/>
      <c r="AX116" s="95"/>
      <c r="AY116" s="95"/>
      <c r="AZ116" s="95"/>
      <c r="BA116" s="95" t="s">
        <v>241</v>
      </c>
      <c r="BB116" s="95"/>
      <c r="BC116" s="95"/>
      <c r="BD116" s="95"/>
      <c r="BE116" s="95"/>
      <c r="BF116" s="95"/>
      <c r="BG116" s="95"/>
      <c r="BH116" s="95" t="s">
        <v>241</v>
      </c>
      <c r="BI116" s="95"/>
      <c r="BJ116" s="95"/>
      <c r="BK116" s="95"/>
      <c r="BL116" s="95"/>
      <c r="BM116" s="95" t="s">
        <v>245</v>
      </c>
      <c r="BN116" s="95"/>
      <c r="BO116" s="95"/>
      <c r="BP116" s="95"/>
      <c r="BQ116" s="95"/>
      <c r="BR116" s="95"/>
      <c r="BS116" s="95"/>
      <c r="BT116" s="95"/>
      <c r="BU116" s="95"/>
      <c r="BV116" s="95"/>
      <c r="BW116" s="95"/>
      <c r="BX116" s="95"/>
      <c r="BY116" s="95"/>
      <c r="BZ116" s="95"/>
      <c r="CA116" s="95"/>
      <c r="CB116" s="95"/>
      <c r="CC116" s="95"/>
      <c r="CD116" s="95"/>
      <c r="CE116" s="95"/>
      <c r="CF116" s="95"/>
      <c r="CG116" s="95"/>
      <c r="CH116" s="95"/>
      <c r="CI116" s="95"/>
      <c r="CJ116" s="95"/>
      <c r="CK116" s="95"/>
      <c r="CL116" s="94"/>
      <c r="CM116" s="94"/>
      <c r="CN116" s="94"/>
      <c r="CO116" s="94"/>
      <c r="CP116" s="94"/>
      <c r="CQ116" s="94"/>
    </row>
    <row r="117" customFormat="false" ht="117" hidden="false" customHeight="true" outlineLevel="0" collapsed="false">
      <c r="A117" s="95" t="s">
        <v>922</v>
      </c>
      <c r="B117" s="95" t="s">
        <v>923</v>
      </c>
      <c r="C117" s="95" t="s">
        <v>854</v>
      </c>
      <c r="D117" s="95" t="s">
        <v>229</v>
      </c>
      <c r="E117" s="95" t="n">
        <v>13</v>
      </c>
      <c r="F117" s="95" t="n">
        <v>300</v>
      </c>
      <c r="G117" s="95" t="n">
        <v>20</v>
      </c>
      <c r="H117" s="95" t="n">
        <v>30</v>
      </c>
      <c r="I117" s="95" t="n">
        <v>1800</v>
      </c>
      <c r="J117" s="95" t="n">
        <v>8</v>
      </c>
      <c r="K117" s="95" t="n">
        <v>300</v>
      </c>
      <c r="L117" s="95" t="n">
        <v>40</v>
      </c>
      <c r="M117" s="96" t="s">
        <v>924</v>
      </c>
      <c r="N117" s="95" t="s">
        <v>925</v>
      </c>
      <c r="O117" s="95" t="n">
        <v>120</v>
      </c>
      <c r="P117" s="95" t="s">
        <v>584</v>
      </c>
      <c r="Q117" s="95" t="n">
        <v>19</v>
      </c>
      <c r="R117" s="95"/>
      <c r="S117" s="96" t="s">
        <v>869</v>
      </c>
      <c r="T117" s="95" t="s">
        <v>926</v>
      </c>
      <c r="U117" s="95" t="n">
        <v>210</v>
      </c>
      <c r="V117" s="95" t="s">
        <v>588</v>
      </c>
      <c r="W117" s="95" t="n">
        <v>16</v>
      </c>
      <c r="X117" s="95"/>
      <c r="Y117" s="95"/>
      <c r="Z117" s="95"/>
      <c r="AA117" s="95"/>
      <c r="AB117" s="95"/>
      <c r="AC117" s="95"/>
      <c r="AD117" s="95" t="s">
        <v>342</v>
      </c>
      <c r="AE117" s="95" t="s">
        <v>396</v>
      </c>
      <c r="AF117" s="95"/>
      <c r="AG117" s="95"/>
      <c r="AH117" s="95"/>
      <c r="AI117" s="95" t="n">
        <v>200</v>
      </c>
      <c r="AJ117" s="95"/>
      <c r="AK117" s="95"/>
      <c r="AL117" s="95"/>
      <c r="AM117" s="95"/>
      <c r="AN117" s="95" t="s">
        <v>295</v>
      </c>
      <c r="AO117" s="95" t="s">
        <v>927</v>
      </c>
      <c r="AP117" s="95" t="s">
        <v>284</v>
      </c>
      <c r="AQ117" s="95" t="n">
        <v>350</v>
      </c>
      <c r="AR117" s="95" t="s">
        <v>271</v>
      </c>
      <c r="AS117" s="95" t="n">
        <v>17</v>
      </c>
      <c r="AT117" s="95" t="s">
        <v>245</v>
      </c>
      <c r="AU117" s="95"/>
      <c r="AV117" s="95"/>
      <c r="AW117" s="95"/>
      <c r="AX117" s="95"/>
      <c r="AY117" s="95"/>
      <c r="AZ117" s="95"/>
      <c r="BA117" s="95" t="s">
        <v>241</v>
      </c>
      <c r="BB117" s="95"/>
      <c r="BC117" s="95"/>
      <c r="BD117" s="95"/>
      <c r="BE117" s="95"/>
      <c r="BF117" s="95"/>
      <c r="BG117" s="95"/>
      <c r="BH117" s="95" t="s">
        <v>241</v>
      </c>
      <c r="BI117" s="95"/>
      <c r="BJ117" s="95"/>
      <c r="BK117" s="95"/>
      <c r="BL117" s="95"/>
      <c r="BM117" s="95" t="s">
        <v>245</v>
      </c>
      <c r="BN117" s="95"/>
      <c r="BO117" s="95"/>
      <c r="BP117" s="95"/>
      <c r="BQ117" s="95"/>
      <c r="BR117" s="95"/>
      <c r="BS117" s="95"/>
      <c r="BT117" s="95"/>
      <c r="BU117" s="95"/>
      <c r="BV117" s="95"/>
      <c r="BW117" s="95"/>
      <c r="BX117" s="95"/>
      <c r="BY117" s="95"/>
      <c r="BZ117" s="95"/>
      <c r="CA117" s="95"/>
      <c r="CB117" s="95"/>
      <c r="CC117" s="95"/>
      <c r="CD117" s="95"/>
      <c r="CE117" s="95"/>
      <c r="CF117" s="95"/>
      <c r="CG117" s="95"/>
      <c r="CH117" s="95"/>
      <c r="CI117" s="95"/>
      <c r="CJ117" s="95"/>
      <c r="CK117" s="95"/>
      <c r="CL117" s="94"/>
      <c r="CM117" s="94"/>
      <c r="CN117" s="94"/>
      <c r="CO117" s="94"/>
      <c r="CP117" s="94"/>
      <c r="CQ117" s="94"/>
    </row>
    <row r="118" customFormat="false" ht="22.5" hidden="false" customHeight="true" outlineLevel="0" collapsed="false">
      <c r="A118" s="95" t="s">
        <v>928</v>
      </c>
      <c r="B118" s="95" t="s">
        <v>929</v>
      </c>
      <c r="C118" s="95" t="s">
        <v>854</v>
      </c>
      <c r="D118" s="95" t="s">
        <v>229</v>
      </c>
      <c r="E118" s="95" t="n">
        <v>13</v>
      </c>
      <c r="F118" s="95" t="n">
        <v>320</v>
      </c>
      <c r="G118" s="95" t="n">
        <v>22</v>
      </c>
      <c r="H118" s="95" t="n">
        <v>30</v>
      </c>
      <c r="I118" s="95" t="n">
        <v>1200</v>
      </c>
      <c r="J118" s="95" t="n">
        <v>2</v>
      </c>
      <c r="K118" s="95" t="n">
        <v>200</v>
      </c>
      <c r="L118" s="95" t="n">
        <v>40</v>
      </c>
      <c r="M118" s="96" t="s">
        <v>930</v>
      </c>
      <c r="N118" s="95" t="s">
        <v>931</v>
      </c>
      <c r="O118" s="95" t="n">
        <v>180</v>
      </c>
      <c r="P118" s="95" t="s">
        <v>932</v>
      </c>
      <c r="Q118" s="95" t="n">
        <v>17</v>
      </c>
      <c r="R118" s="95"/>
      <c r="S118" s="96" t="s">
        <v>933</v>
      </c>
      <c r="T118" s="95" t="s">
        <v>934</v>
      </c>
      <c r="U118" s="95" t="n">
        <v>70</v>
      </c>
      <c r="V118" s="95" t="s">
        <v>881</v>
      </c>
      <c r="W118" s="95" t="n">
        <v>18</v>
      </c>
      <c r="X118" s="95"/>
      <c r="Y118" s="95"/>
      <c r="Z118" s="95"/>
      <c r="AA118" s="95"/>
      <c r="AB118" s="95"/>
      <c r="AC118" s="95"/>
      <c r="AD118" s="95" t="s">
        <v>935</v>
      </c>
      <c r="AE118" s="95" t="s">
        <v>936</v>
      </c>
      <c r="AF118" s="95" t="n">
        <v>360</v>
      </c>
      <c r="AG118" s="95" t="s">
        <v>877</v>
      </c>
      <c r="AH118" s="95" t="n">
        <v>15</v>
      </c>
      <c r="AI118" s="95"/>
      <c r="AJ118" s="95"/>
      <c r="AK118" s="95"/>
      <c r="AL118" s="95"/>
      <c r="AM118" s="95"/>
      <c r="AN118" s="95"/>
      <c r="AO118" s="95" t="s">
        <v>468</v>
      </c>
      <c r="AP118" s="95" t="s">
        <v>937</v>
      </c>
      <c r="AQ118" s="95" t="n">
        <v>190</v>
      </c>
      <c r="AR118" s="95" t="s">
        <v>470</v>
      </c>
      <c r="AS118" s="95" t="n">
        <v>19</v>
      </c>
      <c r="AT118" s="95" t="s">
        <v>245</v>
      </c>
      <c r="AU118" s="95"/>
      <c r="AV118" s="95"/>
      <c r="AW118" s="95"/>
      <c r="AX118" s="95"/>
      <c r="AY118" s="95"/>
      <c r="AZ118" s="95"/>
      <c r="BA118" s="95" t="s">
        <v>241</v>
      </c>
      <c r="BB118" s="95"/>
      <c r="BC118" s="95"/>
      <c r="BD118" s="95"/>
      <c r="BE118" s="95"/>
      <c r="BF118" s="95"/>
      <c r="BG118" s="95"/>
      <c r="BH118" s="95" t="s">
        <v>241</v>
      </c>
      <c r="BI118" s="95"/>
      <c r="BJ118" s="95"/>
      <c r="BK118" s="95"/>
      <c r="BL118" s="95"/>
      <c r="BM118" s="95" t="s">
        <v>245</v>
      </c>
      <c r="BN118" s="95"/>
      <c r="BO118" s="95"/>
      <c r="BP118" s="95"/>
      <c r="BQ118" s="95"/>
      <c r="BR118" s="95"/>
      <c r="BS118" s="95"/>
      <c r="BT118" s="95"/>
      <c r="BU118" s="95"/>
      <c r="BV118" s="95"/>
      <c r="BW118" s="95"/>
      <c r="BX118" s="95"/>
      <c r="BY118" s="95"/>
      <c r="BZ118" s="95"/>
      <c r="CA118" s="95"/>
      <c r="CB118" s="95"/>
      <c r="CC118" s="95"/>
      <c r="CD118" s="95"/>
      <c r="CE118" s="95"/>
      <c r="CF118" s="95"/>
      <c r="CG118" s="95"/>
      <c r="CH118" s="95"/>
      <c r="CI118" s="95"/>
      <c r="CJ118" s="95"/>
      <c r="CK118" s="95"/>
      <c r="CL118" s="94"/>
      <c r="CM118" s="94"/>
      <c r="CN118" s="94"/>
      <c r="CO118" s="94"/>
      <c r="CP118" s="94"/>
      <c r="CQ118" s="94"/>
    </row>
    <row r="119" customFormat="false" ht="129" hidden="false" customHeight="true" outlineLevel="0" collapsed="false">
      <c r="A119" s="95" t="s">
        <v>938</v>
      </c>
      <c r="B119" s="110" t="s">
        <v>939</v>
      </c>
      <c r="C119" s="95" t="s">
        <v>854</v>
      </c>
      <c r="D119" s="95" t="s">
        <v>229</v>
      </c>
      <c r="E119" s="95" t="n">
        <v>24</v>
      </c>
      <c r="F119" s="95" t="n">
        <v>450</v>
      </c>
      <c r="G119" s="95" t="n">
        <v>24</v>
      </c>
      <c r="H119" s="95" t="n">
        <v>90</v>
      </c>
      <c r="I119" s="95" t="n">
        <v>130</v>
      </c>
      <c r="J119" s="95" t="n">
        <v>10</v>
      </c>
      <c r="K119" s="95" t="n">
        <v>500</v>
      </c>
      <c r="L119" s="95" t="n">
        <v>60</v>
      </c>
      <c r="M119" s="96" t="s">
        <v>899</v>
      </c>
      <c r="N119" s="95" t="s">
        <v>284</v>
      </c>
      <c r="O119" s="95" t="n">
        <v>150</v>
      </c>
      <c r="P119" s="95" t="s">
        <v>271</v>
      </c>
      <c r="Q119" s="95" t="n">
        <v>16</v>
      </c>
      <c r="R119" s="95"/>
      <c r="S119" s="96" t="s">
        <v>940</v>
      </c>
      <c r="T119" s="95" t="s">
        <v>941</v>
      </c>
      <c r="U119" s="95" t="n">
        <v>240</v>
      </c>
      <c r="V119" s="95" t="s">
        <v>942</v>
      </c>
      <c r="W119" s="95" t="n">
        <v>17</v>
      </c>
      <c r="X119" s="95"/>
      <c r="Y119" s="95"/>
      <c r="Z119" s="95"/>
      <c r="AA119" s="95"/>
      <c r="AB119" s="95"/>
      <c r="AC119" s="95"/>
      <c r="AD119" s="95" t="s">
        <v>924</v>
      </c>
      <c r="AE119" s="95" t="s">
        <v>943</v>
      </c>
      <c r="AF119" s="95" t="n">
        <v>210</v>
      </c>
      <c r="AG119" s="95" t="s">
        <v>944</v>
      </c>
      <c r="AH119" s="95" t="n">
        <v>19</v>
      </c>
      <c r="AI119" s="95"/>
      <c r="AJ119" s="95"/>
      <c r="AK119" s="95"/>
      <c r="AL119" s="95"/>
      <c r="AM119" s="95"/>
      <c r="AN119" s="95"/>
      <c r="AO119" s="95" t="s">
        <v>361</v>
      </c>
      <c r="AP119" s="95" t="s">
        <v>351</v>
      </c>
      <c r="AQ119" s="95" t="n">
        <v>320</v>
      </c>
      <c r="AR119" s="95" t="s">
        <v>337</v>
      </c>
      <c r="AS119" s="95" t="n">
        <v>18</v>
      </c>
      <c r="AT119" s="95" t="s">
        <v>245</v>
      </c>
      <c r="AU119" s="95"/>
      <c r="AV119" s="95"/>
      <c r="AW119" s="95"/>
      <c r="AX119" s="95"/>
      <c r="AY119" s="95"/>
      <c r="AZ119" s="95"/>
      <c r="BA119" s="95" t="s">
        <v>241</v>
      </c>
      <c r="BB119" s="95"/>
      <c r="BC119" s="95"/>
      <c r="BD119" s="95"/>
      <c r="BE119" s="95"/>
      <c r="BF119" s="95"/>
      <c r="BG119" s="95"/>
      <c r="BH119" s="95" t="s">
        <v>241</v>
      </c>
      <c r="BI119" s="95"/>
      <c r="BJ119" s="95"/>
      <c r="BK119" s="95"/>
      <c r="BL119" s="95"/>
      <c r="BM119" s="95" t="s">
        <v>245</v>
      </c>
      <c r="BN119" s="95"/>
      <c r="BO119" s="95"/>
      <c r="BP119" s="95"/>
      <c r="BQ119" s="95"/>
      <c r="BR119" s="95"/>
      <c r="BS119" s="95"/>
      <c r="BT119" s="95"/>
      <c r="BU119" s="95"/>
      <c r="BV119" s="95"/>
      <c r="BW119" s="95"/>
      <c r="BX119" s="95"/>
      <c r="BY119" s="95"/>
      <c r="BZ119" s="95"/>
      <c r="CA119" s="95"/>
      <c r="CB119" s="95"/>
      <c r="CC119" s="95"/>
      <c r="CD119" s="95"/>
      <c r="CE119" s="95"/>
      <c r="CF119" s="95"/>
      <c r="CG119" s="95"/>
      <c r="CH119" s="95"/>
      <c r="CI119" s="95"/>
      <c r="CJ119" s="95"/>
      <c r="CK119" s="95"/>
      <c r="CL119" s="94"/>
      <c r="CM119" s="94"/>
      <c r="CN119" s="94"/>
      <c r="CO119" s="94"/>
      <c r="CP119" s="94"/>
      <c r="CQ119" s="94"/>
    </row>
    <row r="120" customFormat="false" ht="123.75" hidden="false" customHeight="true" outlineLevel="0" collapsed="false">
      <c r="A120" s="95" t="s">
        <v>945</v>
      </c>
      <c r="B120" s="110" t="s">
        <v>946</v>
      </c>
      <c r="C120" s="95" t="s">
        <v>854</v>
      </c>
      <c r="D120" s="95" t="s">
        <v>288</v>
      </c>
      <c r="E120" s="95" t="n">
        <v>12</v>
      </c>
      <c r="F120" s="95" t="n">
        <v>240</v>
      </c>
      <c r="G120" s="95" t="n">
        <v>22</v>
      </c>
      <c r="H120" s="95" t="n">
        <v>28</v>
      </c>
      <c r="I120" s="95" t="n">
        <v>130</v>
      </c>
      <c r="J120" s="95" t="n">
        <v>12</v>
      </c>
      <c r="K120" s="95" t="n">
        <v>600</v>
      </c>
      <c r="L120" s="95" t="n">
        <v>30</v>
      </c>
      <c r="M120" s="96" t="s">
        <v>924</v>
      </c>
      <c r="N120" s="95" t="s">
        <v>947</v>
      </c>
      <c r="O120" s="95" t="n">
        <v>90</v>
      </c>
      <c r="P120" s="95" t="s">
        <v>283</v>
      </c>
      <c r="Q120" s="95" t="n">
        <v>16</v>
      </c>
      <c r="R120" s="95"/>
      <c r="S120" s="96" t="s">
        <v>864</v>
      </c>
      <c r="T120" s="95" t="s">
        <v>948</v>
      </c>
      <c r="U120" s="95" t="n">
        <v>210</v>
      </c>
      <c r="V120" s="95" t="s">
        <v>357</v>
      </c>
      <c r="W120" s="95" t="n">
        <v>18</v>
      </c>
      <c r="X120" s="95"/>
      <c r="Y120" s="95"/>
      <c r="Z120" s="95"/>
      <c r="AA120" s="95"/>
      <c r="AB120" s="95"/>
      <c r="AC120" s="95"/>
      <c r="AD120" s="95" t="s">
        <v>856</v>
      </c>
      <c r="AE120" s="95" t="s">
        <v>793</v>
      </c>
      <c r="AF120" s="95" t="n">
        <v>250</v>
      </c>
      <c r="AG120" s="95" t="s">
        <v>240</v>
      </c>
      <c r="AH120" s="95" t="n">
        <v>18</v>
      </c>
      <c r="AI120" s="95"/>
      <c r="AJ120" s="95"/>
      <c r="AK120" s="95"/>
      <c r="AL120" s="95"/>
      <c r="AM120" s="95"/>
      <c r="AN120" s="95"/>
      <c r="AO120" s="95" t="s">
        <v>422</v>
      </c>
      <c r="AP120" s="95" t="s">
        <v>284</v>
      </c>
      <c r="AQ120" s="95" t="n">
        <v>180</v>
      </c>
      <c r="AR120" s="95" t="s">
        <v>271</v>
      </c>
      <c r="AS120" s="95" t="n">
        <v>13</v>
      </c>
      <c r="AT120" s="95" t="s">
        <v>241</v>
      </c>
      <c r="AU120" s="95"/>
      <c r="AV120" s="95"/>
      <c r="AW120" s="95"/>
      <c r="AX120" s="95"/>
      <c r="AY120" s="95"/>
      <c r="AZ120" s="95"/>
      <c r="BA120" s="95" t="s">
        <v>241</v>
      </c>
      <c r="BB120" s="95"/>
      <c r="BC120" s="95"/>
      <c r="BD120" s="95"/>
      <c r="BE120" s="95"/>
      <c r="BF120" s="95"/>
      <c r="BG120" s="95"/>
      <c r="BH120" s="95" t="s">
        <v>241</v>
      </c>
      <c r="BI120" s="95"/>
      <c r="BJ120" s="95"/>
      <c r="BK120" s="95"/>
      <c r="BL120" s="95"/>
      <c r="BM120" s="95" t="s">
        <v>245</v>
      </c>
      <c r="BN120" s="95"/>
      <c r="BO120" s="95"/>
      <c r="BP120" s="95"/>
      <c r="BQ120" s="95"/>
      <c r="BR120" s="95"/>
      <c r="BS120" s="95"/>
      <c r="BT120" s="95"/>
      <c r="BU120" s="95"/>
      <c r="BV120" s="95"/>
      <c r="BW120" s="107"/>
      <c r="BX120" s="95"/>
      <c r="BY120" s="95"/>
      <c r="BZ120" s="95"/>
      <c r="CA120" s="95"/>
      <c r="CB120" s="95"/>
      <c r="CC120" s="95"/>
      <c r="CD120" s="95"/>
      <c r="CE120" s="95"/>
      <c r="CF120" s="95"/>
      <c r="CG120" s="95"/>
      <c r="CH120" s="95"/>
      <c r="CI120" s="95"/>
      <c r="CJ120" s="95"/>
      <c r="CK120" s="95"/>
      <c r="CL120" s="94"/>
      <c r="CM120" s="94"/>
      <c r="CN120" s="94"/>
      <c r="CO120" s="94"/>
      <c r="CP120" s="94"/>
      <c r="CQ120" s="94"/>
    </row>
    <row r="121" customFormat="false" ht="22.5" hidden="false" customHeight="true" outlineLevel="0" collapsed="false">
      <c r="A121" s="95" t="s">
        <v>949</v>
      </c>
      <c r="B121" s="110" t="s">
        <v>950</v>
      </c>
      <c r="C121" s="95" t="s">
        <v>854</v>
      </c>
      <c r="D121" s="95" t="s">
        <v>229</v>
      </c>
      <c r="E121" s="95" t="n">
        <v>15</v>
      </c>
      <c r="F121" s="95" t="n">
        <v>400</v>
      </c>
      <c r="G121" s="95" t="n">
        <v>19</v>
      </c>
      <c r="H121" s="95" t="n">
        <v>30</v>
      </c>
      <c r="I121" s="95" t="n">
        <v>1500</v>
      </c>
      <c r="J121" s="95" t="n">
        <v>4</v>
      </c>
      <c r="K121" s="95" t="n">
        <v>400</v>
      </c>
      <c r="L121" s="95" t="n">
        <v>40</v>
      </c>
      <c r="M121" s="96" t="s">
        <v>951</v>
      </c>
      <c r="N121" s="95" t="s">
        <v>952</v>
      </c>
      <c r="O121" s="95" t="n">
        <v>230</v>
      </c>
      <c r="P121" s="95" t="s">
        <v>877</v>
      </c>
      <c r="Q121" s="95" t="n">
        <v>14</v>
      </c>
      <c r="R121" s="95"/>
      <c r="S121" s="96" t="s">
        <v>953</v>
      </c>
      <c r="T121" s="95" t="s">
        <v>954</v>
      </c>
      <c r="U121" s="95" t="n">
        <v>130</v>
      </c>
      <c r="V121" s="95" t="s">
        <v>496</v>
      </c>
      <c r="W121" s="95" t="n">
        <v>18</v>
      </c>
      <c r="X121" s="95"/>
      <c r="Y121" s="95"/>
      <c r="Z121" s="95"/>
      <c r="AA121" s="95"/>
      <c r="AB121" s="95"/>
      <c r="AC121" s="95"/>
      <c r="AD121" s="95" t="s">
        <v>596</v>
      </c>
      <c r="AE121" s="95" t="s">
        <v>265</v>
      </c>
      <c r="AF121" s="95" t="n">
        <v>320</v>
      </c>
      <c r="AG121" s="95" t="s">
        <v>955</v>
      </c>
      <c r="AH121" s="95" t="n">
        <v>13</v>
      </c>
      <c r="AI121" s="95"/>
      <c r="AJ121" s="95"/>
      <c r="AK121" s="95"/>
      <c r="AL121" s="95"/>
      <c r="AM121" s="95"/>
      <c r="AN121" s="95"/>
      <c r="AO121" s="95"/>
      <c r="AP121" s="95"/>
      <c r="AQ121" s="95"/>
      <c r="AR121" s="95"/>
      <c r="AS121" s="95"/>
      <c r="AT121" s="95" t="s">
        <v>245</v>
      </c>
      <c r="AU121" s="95"/>
      <c r="AV121" s="95"/>
      <c r="AW121" s="95"/>
      <c r="AX121" s="95"/>
      <c r="AY121" s="95"/>
      <c r="AZ121" s="95"/>
      <c r="BA121" s="95" t="s">
        <v>241</v>
      </c>
      <c r="BB121" s="95"/>
      <c r="BC121" s="95"/>
      <c r="BD121" s="95"/>
      <c r="BE121" s="95"/>
      <c r="BF121" s="95"/>
      <c r="BG121" s="95"/>
      <c r="BH121" s="95" t="s">
        <v>241</v>
      </c>
      <c r="BI121" s="95"/>
      <c r="BJ121" s="95"/>
      <c r="BK121" s="95"/>
      <c r="BL121" s="95"/>
      <c r="BM121" s="95" t="s">
        <v>245</v>
      </c>
      <c r="BN121" s="95"/>
      <c r="BO121" s="95"/>
      <c r="BP121" s="95"/>
      <c r="BQ121" s="95"/>
      <c r="BR121" s="95"/>
      <c r="BS121" s="95"/>
      <c r="BT121" s="95"/>
      <c r="BU121" s="95"/>
      <c r="BV121" s="95"/>
      <c r="BW121" s="95"/>
      <c r="BX121" s="95"/>
      <c r="BY121" s="95"/>
      <c r="BZ121" s="95"/>
      <c r="CA121" s="95"/>
      <c r="CB121" s="95"/>
      <c r="CC121" s="95"/>
      <c r="CD121" s="95"/>
      <c r="CE121" s="95"/>
      <c r="CF121" s="95"/>
      <c r="CG121" s="95"/>
      <c r="CH121" s="95"/>
      <c r="CI121" s="95"/>
      <c r="CJ121" s="95"/>
      <c r="CK121" s="95"/>
      <c r="CL121" s="94"/>
      <c r="CM121" s="94"/>
      <c r="CN121" s="94"/>
      <c r="CO121" s="94"/>
      <c r="CP121" s="94"/>
      <c r="CQ121" s="94"/>
    </row>
    <row r="122" customFormat="false" ht="150.75" hidden="false" customHeight="true" outlineLevel="0" collapsed="false">
      <c r="A122" s="95" t="s">
        <v>956</v>
      </c>
      <c r="B122" s="110" t="s">
        <v>957</v>
      </c>
      <c r="C122" s="95" t="s">
        <v>854</v>
      </c>
      <c r="D122" s="95" t="s">
        <v>288</v>
      </c>
      <c r="E122" s="95" t="n">
        <v>12</v>
      </c>
      <c r="F122" s="95" t="n">
        <v>250</v>
      </c>
      <c r="G122" s="95" t="n">
        <v>21</v>
      </c>
      <c r="H122" s="95" t="n">
        <v>28</v>
      </c>
      <c r="I122" s="95" t="n">
        <v>300</v>
      </c>
      <c r="J122" s="95" t="n">
        <v>16</v>
      </c>
      <c r="K122" s="95" t="n">
        <v>500</v>
      </c>
      <c r="L122" s="95" t="n">
        <v>25</v>
      </c>
      <c r="M122" s="96" t="s">
        <v>883</v>
      </c>
      <c r="N122" s="95" t="s">
        <v>958</v>
      </c>
      <c r="O122" s="95" t="n">
        <v>280</v>
      </c>
      <c r="P122" s="95" t="s">
        <v>588</v>
      </c>
      <c r="Q122" s="95" t="n">
        <v>16</v>
      </c>
      <c r="R122" s="95"/>
      <c r="S122" s="96" t="s">
        <v>896</v>
      </c>
      <c r="T122" s="95" t="s">
        <v>959</v>
      </c>
      <c r="U122" s="95" t="n">
        <v>180</v>
      </c>
      <c r="V122" s="95" t="s">
        <v>271</v>
      </c>
      <c r="W122" s="95" t="n">
        <v>16</v>
      </c>
      <c r="X122" s="95"/>
      <c r="Y122" s="95"/>
      <c r="Z122" s="95"/>
      <c r="AA122" s="95"/>
      <c r="AB122" s="95"/>
      <c r="AC122" s="95"/>
      <c r="AD122" s="95"/>
      <c r="AE122" s="95"/>
      <c r="AF122" s="95"/>
      <c r="AG122" s="95"/>
      <c r="AH122" s="95"/>
      <c r="AI122" s="95"/>
      <c r="AJ122" s="95"/>
      <c r="AK122" s="95"/>
      <c r="AL122" s="95"/>
      <c r="AM122" s="95"/>
      <c r="AN122" s="95"/>
      <c r="AO122" s="95"/>
      <c r="AP122" s="95"/>
      <c r="AQ122" s="95"/>
      <c r="AR122" s="95"/>
      <c r="AS122" s="95"/>
      <c r="AT122" s="95" t="s">
        <v>245</v>
      </c>
      <c r="AU122" s="95"/>
      <c r="AV122" s="95"/>
      <c r="AW122" s="95"/>
      <c r="AX122" s="95"/>
      <c r="AY122" s="95"/>
      <c r="AZ122" s="95"/>
      <c r="BA122" s="95" t="s">
        <v>241</v>
      </c>
      <c r="BB122" s="95"/>
      <c r="BC122" s="95"/>
      <c r="BD122" s="95"/>
      <c r="BE122" s="95"/>
      <c r="BF122" s="95"/>
      <c r="BG122" s="95"/>
      <c r="BH122" s="95" t="s">
        <v>241</v>
      </c>
      <c r="BI122" s="95"/>
      <c r="BJ122" s="95"/>
      <c r="BK122" s="95"/>
      <c r="BL122" s="95"/>
      <c r="BM122" s="95" t="s">
        <v>245</v>
      </c>
      <c r="BN122" s="95"/>
      <c r="BO122" s="95"/>
      <c r="BP122" s="95"/>
      <c r="BQ122" s="95"/>
      <c r="BR122" s="95"/>
      <c r="BS122" s="95"/>
      <c r="BT122" s="95"/>
      <c r="BU122" s="95"/>
      <c r="BV122" s="95"/>
      <c r="BW122" s="95"/>
      <c r="BX122" s="95"/>
      <c r="BY122" s="95"/>
      <c r="BZ122" s="95"/>
      <c r="CA122" s="95"/>
      <c r="CB122" s="95"/>
      <c r="CC122" s="95"/>
      <c r="CD122" s="95"/>
      <c r="CE122" s="95"/>
      <c r="CF122" s="95"/>
      <c r="CG122" s="95"/>
      <c r="CH122" s="95"/>
      <c r="CI122" s="95"/>
      <c r="CJ122" s="95"/>
      <c r="CK122" s="95"/>
      <c r="CL122" s="94"/>
      <c r="CM122" s="94"/>
      <c r="CN122" s="94"/>
      <c r="CO122" s="94"/>
      <c r="CP122" s="94"/>
      <c r="CQ122" s="94"/>
    </row>
    <row r="123" customFormat="false" ht="22.5" hidden="false" customHeight="true" outlineLevel="0" collapsed="false">
      <c r="A123" s="95" t="s">
        <v>960</v>
      </c>
      <c r="B123" s="95"/>
      <c r="C123" s="95" t="s">
        <v>961</v>
      </c>
      <c r="D123" s="95" t="s">
        <v>723</v>
      </c>
      <c r="E123" s="95" t="n">
        <v>27</v>
      </c>
      <c r="F123" s="95" t="n">
        <v>600</v>
      </c>
      <c r="G123" s="95" t="n">
        <v>28</v>
      </c>
      <c r="H123" s="95" t="n">
        <v>75</v>
      </c>
      <c r="I123" s="95" t="n">
        <v>185</v>
      </c>
      <c r="J123" s="95" t="n">
        <v>15</v>
      </c>
      <c r="K123" s="95" t="n">
        <v>400</v>
      </c>
      <c r="L123" s="95" t="n">
        <v>60</v>
      </c>
      <c r="M123" s="96" t="s">
        <v>398</v>
      </c>
      <c r="N123" s="95" t="s">
        <v>634</v>
      </c>
      <c r="O123" s="95" t="n">
        <v>220</v>
      </c>
      <c r="P123" s="95" t="s">
        <v>232</v>
      </c>
      <c r="Q123" s="95" t="n">
        <v>16</v>
      </c>
      <c r="R123" s="95"/>
      <c r="S123" s="96" t="s">
        <v>962</v>
      </c>
      <c r="T123" s="95" t="s">
        <v>963</v>
      </c>
      <c r="U123" s="95" t="n">
        <v>200</v>
      </c>
      <c r="V123" s="95" t="s">
        <v>555</v>
      </c>
      <c r="W123" s="95" t="n">
        <v>18</v>
      </c>
      <c r="X123" s="95"/>
      <c r="Y123" s="95"/>
      <c r="Z123" s="95"/>
      <c r="AA123" s="95"/>
      <c r="AB123" s="95"/>
      <c r="AC123" s="95"/>
      <c r="AD123" s="95" t="s">
        <v>544</v>
      </c>
      <c r="AE123" s="95" t="s">
        <v>964</v>
      </c>
      <c r="AF123" s="95" t="n">
        <v>160</v>
      </c>
      <c r="AG123" s="95" t="s">
        <v>235</v>
      </c>
      <c r="AH123" s="95" t="n">
        <v>19</v>
      </c>
      <c r="AI123" s="95"/>
      <c r="AJ123" s="95"/>
      <c r="AK123" s="95"/>
      <c r="AL123" s="95"/>
      <c r="AM123" s="95"/>
      <c r="AN123" s="95"/>
      <c r="AO123" s="95" t="s">
        <v>965</v>
      </c>
      <c r="AP123" s="95" t="s">
        <v>265</v>
      </c>
      <c r="AQ123" s="95" t="n">
        <v>300</v>
      </c>
      <c r="AR123" s="95" t="s">
        <v>271</v>
      </c>
      <c r="AS123" s="95" t="n">
        <v>15</v>
      </c>
      <c r="AT123" s="95" t="s">
        <v>245</v>
      </c>
      <c r="AU123" s="95"/>
      <c r="AV123" s="95"/>
      <c r="AW123" s="95"/>
      <c r="AX123" s="95"/>
      <c r="AY123" s="95"/>
      <c r="AZ123" s="95"/>
      <c r="BA123" s="95" t="s">
        <v>245</v>
      </c>
      <c r="BB123" s="95"/>
      <c r="BC123" s="95"/>
      <c r="BD123" s="95"/>
      <c r="BE123" s="95"/>
      <c r="BF123" s="95"/>
      <c r="BG123" s="95"/>
      <c r="BH123" s="95" t="s">
        <v>245</v>
      </c>
      <c r="BI123" s="95"/>
      <c r="BJ123" s="95"/>
      <c r="BK123" s="95"/>
      <c r="BL123" s="95"/>
      <c r="BM123" s="95" t="s">
        <v>245</v>
      </c>
      <c r="BN123" s="95"/>
      <c r="BO123" s="95"/>
      <c r="BP123" s="95"/>
      <c r="BQ123" s="95"/>
      <c r="BR123" s="95"/>
      <c r="BS123" s="95"/>
      <c r="BT123" s="95"/>
      <c r="BU123" s="95"/>
      <c r="BV123" s="95"/>
      <c r="BW123" s="95"/>
      <c r="BX123" s="95"/>
      <c r="BY123" s="95"/>
      <c r="BZ123" s="95"/>
      <c r="CA123" s="95"/>
      <c r="CB123" s="95"/>
      <c r="CC123" s="95"/>
      <c r="CD123" s="95"/>
      <c r="CE123" s="95"/>
      <c r="CF123" s="95"/>
      <c r="CG123" s="95"/>
      <c r="CH123" s="95" t="n">
        <v>2</v>
      </c>
      <c r="CI123" s="95"/>
      <c r="CJ123" s="95"/>
      <c r="CK123" s="95"/>
      <c r="CL123" s="94"/>
      <c r="CM123" s="94"/>
      <c r="CN123" s="94"/>
      <c r="CO123" s="94"/>
      <c r="CP123" s="94"/>
      <c r="CQ123" s="94"/>
    </row>
    <row r="124" customFormat="false" ht="22.5" hidden="false" customHeight="true" outlineLevel="0" collapsed="false">
      <c r="A124" s="95" t="s">
        <v>966</v>
      </c>
      <c r="B124" s="95" t="s">
        <v>960</v>
      </c>
      <c r="C124" s="95" t="s">
        <v>961</v>
      </c>
      <c r="D124" s="95" t="s">
        <v>723</v>
      </c>
      <c r="E124" s="95" t="n">
        <v>29</v>
      </c>
      <c r="F124" s="95" t="n">
        <v>700</v>
      </c>
      <c r="G124" s="95" t="n">
        <v>28</v>
      </c>
      <c r="H124" s="95" t="n">
        <v>80</v>
      </c>
      <c r="I124" s="95" t="n">
        <v>320</v>
      </c>
      <c r="J124" s="95" t="n">
        <v>15</v>
      </c>
      <c r="K124" s="95" t="n">
        <v>400</v>
      </c>
      <c r="L124" s="95" t="n">
        <v>60</v>
      </c>
      <c r="M124" s="96" t="s">
        <v>398</v>
      </c>
      <c r="N124" s="95" t="s">
        <v>531</v>
      </c>
      <c r="O124" s="95" t="n">
        <v>220</v>
      </c>
      <c r="P124" s="95" t="s">
        <v>232</v>
      </c>
      <c r="Q124" s="95" t="n">
        <v>16</v>
      </c>
      <c r="R124" s="95"/>
      <c r="S124" s="96" t="s">
        <v>967</v>
      </c>
      <c r="T124" s="95" t="s">
        <v>968</v>
      </c>
      <c r="U124" s="95" t="n">
        <v>350</v>
      </c>
      <c r="V124" s="95" t="s">
        <v>555</v>
      </c>
      <c r="W124" s="95" t="n">
        <v>18</v>
      </c>
      <c r="X124" s="95"/>
      <c r="Y124" s="95"/>
      <c r="Z124" s="95"/>
      <c r="AA124" s="95"/>
      <c r="AB124" s="95"/>
      <c r="AC124" s="95"/>
      <c r="AD124" s="95" t="s">
        <v>260</v>
      </c>
      <c r="AE124" s="95" t="s">
        <v>969</v>
      </c>
      <c r="AF124" s="95" t="n">
        <v>240</v>
      </c>
      <c r="AG124" s="95" t="s">
        <v>235</v>
      </c>
      <c r="AH124" s="95" t="n">
        <v>19</v>
      </c>
      <c r="AI124" s="95"/>
      <c r="AJ124" s="95"/>
      <c r="AK124" s="95"/>
      <c r="AL124" s="95"/>
      <c r="AM124" s="95"/>
      <c r="AN124" s="95"/>
      <c r="AO124" s="95" t="s">
        <v>970</v>
      </c>
      <c r="AP124" s="95" t="s">
        <v>351</v>
      </c>
      <c r="AQ124" s="95" t="n">
        <v>300</v>
      </c>
      <c r="AR124" s="95" t="s">
        <v>403</v>
      </c>
      <c r="AS124" s="95" t="n">
        <v>15</v>
      </c>
      <c r="AT124" s="95" t="s">
        <v>245</v>
      </c>
      <c r="AU124" s="95"/>
      <c r="AV124" s="95"/>
      <c r="AW124" s="95"/>
      <c r="AX124" s="95"/>
      <c r="AY124" s="95"/>
      <c r="AZ124" s="95"/>
      <c r="BA124" s="95" t="s">
        <v>245</v>
      </c>
      <c r="BB124" s="95"/>
      <c r="BC124" s="95"/>
      <c r="BD124" s="95"/>
      <c r="BE124" s="95"/>
      <c r="BF124" s="95"/>
      <c r="BG124" s="95"/>
      <c r="BH124" s="95" t="s">
        <v>245</v>
      </c>
      <c r="BI124" s="95"/>
      <c r="BJ124" s="95"/>
      <c r="BK124" s="95"/>
      <c r="BL124" s="95"/>
      <c r="BM124" s="95" t="s">
        <v>245</v>
      </c>
      <c r="BN124" s="95"/>
      <c r="BO124" s="95"/>
      <c r="BP124" s="95"/>
      <c r="BQ124" s="95"/>
      <c r="BR124" s="95"/>
      <c r="BS124" s="95"/>
      <c r="BT124" s="95"/>
      <c r="BU124" s="95"/>
      <c r="BV124" s="95"/>
      <c r="BW124" s="95"/>
      <c r="BX124" s="95"/>
      <c r="BY124" s="95"/>
      <c r="BZ124" s="95"/>
      <c r="CA124" s="95"/>
      <c r="CB124" s="95"/>
      <c r="CC124" s="95"/>
      <c r="CD124" s="95"/>
      <c r="CE124" s="95"/>
      <c r="CF124" s="95"/>
      <c r="CG124" s="95"/>
      <c r="CH124" s="95" t="n">
        <v>1</v>
      </c>
      <c r="CI124" s="95"/>
      <c r="CJ124" s="95"/>
      <c r="CK124" s="95"/>
      <c r="CL124" s="94"/>
      <c r="CM124" s="94"/>
      <c r="CN124" s="94"/>
      <c r="CO124" s="94"/>
      <c r="CP124" s="94"/>
      <c r="CQ124" s="94"/>
    </row>
    <row r="125" customFormat="false" ht="22.5" hidden="false" customHeight="true" outlineLevel="0" collapsed="false">
      <c r="A125" s="95" t="s">
        <v>971</v>
      </c>
      <c r="B125" s="95"/>
      <c r="C125" s="95" t="s">
        <v>961</v>
      </c>
      <c r="D125" s="95" t="s">
        <v>311</v>
      </c>
      <c r="E125" s="95" t="n">
        <v>4</v>
      </c>
      <c r="F125" s="95" t="n">
        <v>60</v>
      </c>
      <c r="G125" s="95" t="n">
        <v>22</v>
      </c>
      <c r="H125" s="95" t="n">
        <v>8</v>
      </c>
      <c r="I125" s="95" t="n">
        <v>120</v>
      </c>
      <c r="J125" s="95" t="n">
        <v>20</v>
      </c>
      <c r="K125" s="95" t="n">
        <v>1200</v>
      </c>
      <c r="L125" s="95" t="n">
        <v>18</v>
      </c>
      <c r="M125" s="96" t="s">
        <v>972</v>
      </c>
      <c r="N125" s="95" t="s">
        <v>973</v>
      </c>
      <c r="O125" s="95" t="n">
        <v>40</v>
      </c>
      <c r="P125" s="95" t="s">
        <v>235</v>
      </c>
      <c r="Q125" s="95" t="n">
        <v>18</v>
      </c>
      <c r="R125" s="95"/>
      <c r="S125" s="96" t="s">
        <v>416</v>
      </c>
      <c r="T125" s="95" t="s">
        <v>974</v>
      </c>
      <c r="U125" s="95"/>
      <c r="V125" s="95"/>
      <c r="W125" s="95"/>
      <c r="X125" s="95"/>
      <c r="Y125" s="95"/>
      <c r="Z125" s="95"/>
      <c r="AA125" s="95"/>
      <c r="AB125" s="95"/>
      <c r="AC125" s="95" t="s">
        <v>295</v>
      </c>
      <c r="AD125" s="95" t="s">
        <v>903</v>
      </c>
      <c r="AE125" s="95" t="s">
        <v>975</v>
      </c>
      <c r="AF125" s="95" t="n">
        <v>37</v>
      </c>
      <c r="AG125" s="95" t="s">
        <v>403</v>
      </c>
      <c r="AH125" s="95" t="n">
        <v>13</v>
      </c>
      <c r="AI125" s="95"/>
      <c r="AJ125" s="95"/>
      <c r="AK125" s="95"/>
      <c r="AL125" s="95"/>
      <c r="AM125" s="95"/>
      <c r="AN125" s="95"/>
      <c r="AO125" s="95"/>
      <c r="AP125" s="95"/>
      <c r="AQ125" s="95"/>
      <c r="AR125" s="95"/>
      <c r="AS125" s="95"/>
      <c r="AT125" s="95" t="s">
        <v>245</v>
      </c>
      <c r="AU125" s="95"/>
      <c r="AV125" s="95"/>
      <c r="AW125" s="95"/>
      <c r="AX125" s="95"/>
      <c r="AY125" s="95"/>
      <c r="AZ125" s="95"/>
      <c r="BA125" s="95" t="s">
        <v>241</v>
      </c>
      <c r="BB125" s="95"/>
      <c r="BC125" s="95"/>
      <c r="BD125" s="95"/>
      <c r="BE125" s="95"/>
      <c r="BF125" s="95"/>
      <c r="BG125" s="95"/>
      <c r="BH125" s="95" t="s">
        <v>241</v>
      </c>
      <c r="BI125" s="95"/>
      <c r="BJ125" s="95"/>
      <c r="BK125" s="95"/>
      <c r="BL125" s="95"/>
      <c r="BM125" s="95" t="s">
        <v>245</v>
      </c>
      <c r="BN125" s="95"/>
      <c r="BO125" s="95"/>
      <c r="BP125" s="95"/>
      <c r="BQ125" s="95"/>
      <c r="BR125" s="95"/>
      <c r="BS125" s="95"/>
      <c r="BT125" s="95"/>
      <c r="BU125" s="95"/>
      <c r="BV125" s="95"/>
      <c r="BW125" s="95"/>
      <c r="BX125" s="95"/>
      <c r="BY125" s="95"/>
      <c r="BZ125" s="95"/>
      <c r="CA125" s="95"/>
      <c r="CB125" s="95"/>
      <c r="CC125" s="95"/>
      <c r="CD125" s="95"/>
      <c r="CE125" s="95"/>
      <c r="CF125" s="95"/>
      <c r="CG125" s="95"/>
      <c r="CH125" s="95"/>
      <c r="CI125" s="95"/>
      <c r="CJ125" s="95"/>
      <c r="CK125" s="95"/>
      <c r="CL125" s="94"/>
      <c r="CM125" s="94"/>
      <c r="CN125" s="94"/>
      <c r="CO125" s="94"/>
      <c r="CP125" s="94"/>
      <c r="CQ125" s="94"/>
    </row>
    <row r="126" customFormat="false" ht="22.5" hidden="false" customHeight="true" outlineLevel="0" collapsed="false">
      <c r="A126" s="95" t="s">
        <v>976</v>
      </c>
      <c r="B126" s="95" t="s">
        <v>971</v>
      </c>
      <c r="C126" s="95" t="s">
        <v>961</v>
      </c>
      <c r="D126" s="95" t="s">
        <v>311</v>
      </c>
      <c r="E126" s="95" t="n">
        <v>10</v>
      </c>
      <c r="F126" s="95" t="n">
        <v>180</v>
      </c>
      <c r="G126" s="95" t="n">
        <v>24</v>
      </c>
      <c r="H126" s="95" t="n">
        <v>18</v>
      </c>
      <c r="I126" s="95" t="n">
        <v>120</v>
      </c>
      <c r="J126" s="95" t="n">
        <v>16</v>
      </c>
      <c r="K126" s="95" t="n">
        <v>1500</v>
      </c>
      <c r="L126" s="95" t="n">
        <v>40</v>
      </c>
      <c r="M126" s="96" t="s">
        <v>260</v>
      </c>
      <c r="N126" s="95" t="s">
        <v>977</v>
      </c>
      <c r="O126" s="95" t="n">
        <v>120</v>
      </c>
      <c r="P126" s="95" t="s">
        <v>235</v>
      </c>
      <c r="Q126" s="95" t="n">
        <v>16</v>
      </c>
      <c r="R126" s="95"/>
      <c r="S126" s="96" t="s">
        <v>978</v>
      </c>
      <c r="T126" s="95" t="s">
        <v>979</v>
      </c>
      <c r="U126" s="95" t="n">
        <v>30</v>
      </c>
      <c r="V126" s="95" t="s">
        <v>980</v>
      </c>
      <c r="W126" s="95" t="n">
        <v>14</v>
      </c>
      <c r="X126" s="95"/>
      <c r="Y126" s="95"/>
      <c r="Z126" s="95"/>
      <c r="AA126" s="95"/>
      <c r="AB126" s="95"/>
      <c r="AC126" s="95"/>
      <c r="AD126" s="95" t="s">
        <v>903</v>
      </c>
      <c r="AE126" s="95" t="s">
        <v>975</v>
      </c>
      <c r="AF126" s="95" t="n">
        <v>140</v>
      </c>
      <c r="AG126" s="95" t="s">
        <v>403</v>
      </c>
      <c r="AH126" s="95" t="n">
        <v>13</v>
      </c>
      <c r="AI126" s="95"/>
      <c r="AJ126" s="95"/>
      <c r="AK126" s="95"/>
      <c r="AL126" s="95"/>
      <c r="AM126" s="95"/>
      <c r="AN126" s="95"/>
      <c r="AO126" s="95"/>
      <c r="AP126" s="95"/>
      <c r="AQ126" s="95"/>
      <c r="AR126" s="95"/>
      <c r="AS126" s="95"/>
      <c r="AT126" s="95" t="s">
        <v>245</v>
      </c>
      <c r="AU126" s="95"/>
      <c r="AV126" s="95"/>
      <c r="AW126" s="95"/>
      <c r="AX126" s="95"/>
      <c r="AY126" s="95"/>
      <c r="AZ126" s="95"/>
      <c r="BA126" s="95" t="s">
        <v>241</v>
      </c>
      <c r="BB126" s="95"/>
      <c r="BC126" s="95"/>
      <c r="BD126" s="95"/>
      <c r="BE126" s="95"/>
      <c r="BF126" s="95"/>
      <c r="BG126" s="95"/>
      <c r="BH126" s="95" t="s">
        <v>241</v>
      </c>
      <c r="BI126" s="95"/>
      <c r="BJ126" s="95"/>
      <c r="BK126" s="95"/>
      <c r="BL126" s="95"/>
      <c r="BM126" s="95" t="s">
        <v>245</v>
      </c>
      <c r="BN126" s="95"/>
      <c r="BO126" s="95"/>
      <c r="BP126" s="95"/>
      <c r="BQ126" s="95"/>
      <c r="BR126" s="95"/>
      <c r="BS126" s="95"/>
      <c r="BT126" s="95"/>
      <c r="BU126" s="95"/>
      <c r="BV126" s="95"/>
      <c r="BW126" s="95"/>
      <c r="BX126" s="95"/>
      <c r="BY126" s="95"/>
      <c r="BZ126" s="95"/>
      <c r="CA126" s="95"/>
      <c r="CB126" s="95"/>
      <c r="CC126" s="95"/>
      <c r="CD126" s="95"/>
      <c r="CE126" s="95"/>
      <c r="CF126" s="95"/>
      <c r="CG126" s="95"/>
      <c r="CH126" s="95"/>
      <c r="CI126" s="95"/>
      <c r="CJ126" s="95"/>
      <c r="CK126" s="95"/>
      <c r="CL126" s="94"/>
      <c r="CM126" s="94"/>
      <c r="CN126" s="94"/>
      <c r="CO126" s="94"/>
      <c r="CP126" s="94"/>
      <c r="CQ126" s="94"/>
    </row>
    <row r="127" customFormat="false" ht="22.5" hidden="false" customHeight="true" outlineLevel="0" collapsed="false">
      <c r="A127" s="95" t="s">
        <v>981</v>
      </c>
      <c r="B127" s="95"/>
      <c r="C127" s="95" t="s">
        <v>961</v>
      </c>
      <c r="D127" s="95" t="s">
        <v>311</v>
      </c>
      <c r="E127" s="95" t="n">
        <v>1</v>
      </c>
      <c r="F127" s="95" t="n">
        <v>50</v>
      </c>
      <c r="G127" s="95" t="n">
        <v>28</v>
      </c>
      <c r="H127" s="95" t="n">
        <v>12</v>
      </c>
      <c r="I127" s="95" t="n">
        <v>200</v>
      </c>
      <c r="J127" s="95" t="n">
        <v>12</v>
      </c>
      <c r="K127" s="95" t="n">
        <v>200</v>
      </c>
      <c r="L127" s="95" t="n">
        <v>20</v>
      </c>
      <c r="M127" s="96" t="s">
        <v>982</v>
      </c>
      <c r="N127" s="95" t="s">
        <v>983</v>
      </c>
      <c r="O127" s="95" t="n">
        <v>20</v>
      </c>
      <c r="P127" s="95" t="s">
        <v>384</v>
      </c>
      <c r="Q127" s="95" t="n">
        <v>16</v>
      </c>
      <c r="R127" s="95"/>
      <c r="S127" s="96" t="s">
        <v>314</v>
      </c>
      <c r="T127" s="95" t="s">
        <v>738</v>
      </c>
      <c r="U127" s="95" t="n">
        <v>25</v>
      </c>
      <c r="V127" s="95" t="s">
        <v>470</v>
      </c>
      <c r="W127" s="95" t="n">
        <v>13</v>
      </c>
      <c r="X127" s="95"/>
      <c r="Y127" s="95"/>
      <c r="Z127" s="95"/>
      <c r="AA127" s="95"/>
      <c r="AB127" s="95"/>
      <c r="AC127" s="95"/>
      <c r="AD127" s="95"/>
      <c r="AE127" s="95"/>
      <c r="AF127" s="95"/>
      <c r="AG127" s="95"/>
      <c r="AH127" s="95"/>
      <c r="AI127" s="95"/>
      <c r="AJ127" s="95"/>
      <c r="AK127" s="95"/>
      <c r="AL127" s="95"/>
      <c r="AM127" s="95"/>
      <c r="AN127" s="95"/>
      <c r="AO127" s="95"/>
      <c r="AP127" s="95"/>
      <c r="AQ127" s="95"/>
      <c r="AR127" s="95"/>
      <c r="AS127" s="95"/>
      <c r="AT127" s="95" t="s">
        <v>241</v>
      </c>
      <c r="AU127" s="95"/>
      <c r="AV127" s="95"/>
      <c r="AW127" s="95"/>
      <c r="AX127" s="95"/>
      <c r="AY127" s="95"/>
      <c r="AZ127" s="95"/>
      <c r="BA127" s="95" t="s">
        <v>245</v>
      </c>
      <c r="BB127" s="95"/>
      <c r="BC127" s="95"/>
      <c r="BD127" s="95"/>
      <c r="BE127" s="95"/>
      <c r="BF127" s="95"/>
      <c r="BG127" s="95"/>
      <c r="BH127" s="95" t="s">
        <v>245</v>
      </c>
      <c r="BI127" s="95"/>
      <c r="BJ127" s="95"/>
      <c r="BK127" s="95"/>
      <c r="BL127" s="95"/>
      <c r="BM127" s="95" t="s">
        <v>245</v>
      </c>
      <c r="BN127" s="95"/>
      <c r="BO127" s="95"/>
      <c r="BP127" s="95"/>
      <c r="BQ127" s="95"/>
      <c r="BR127" s="95"/>
      <c r="BS127" s="95"/>
      <c r="BT127" s="95"/>
      <c r="BU127" s="95"/>
      <c r="BV127" s="95"/>
      <c r="BW127" s="95"/>
      <c r="BX127" s="95"/>
      <c r="BY127" s="95"/>
      <c r="BZ127" s="95"/>
      <c r="CA127" s="95"/>
      <c r="CB127" s="95"/>
      <c r="CC127" s="95"/>
      <c r="CD127" s="95"/>
      <c r="CE127" s="95"/>
      <c r="CF127" s="95"/>
      <c r="CG127" s="95"/>
      <c r="CH127" s="95"/>
      <c r="CI127" s="95"/>
      <c r="CJ127" s="95"/>
      <c r="CK127" s="95"/>
      <c r="CL127" s="94"/>
      <c r="CM127" s="94"/>
      <c r="CN127" s="94"/>
      <c r="CO127" s="94"/>
      <c r="CP127" s="94"/>
      <c r="CQ127" s="94"/>
    </row>
    <row r="128" customFormat="false" ht="150.75" hidden="false" customHeight="true" outlineLevel="0" collapsed="false">
      <c r="A128" s="95" t="s">
        <v>984</v>
      </c>
      <c r="B128" s="95" t="s">
        <v>981</v>
      </c>
      <c r="C128" s="95" t="s">
        <v>961</v>
      </c>
      <c r="D128" s="95" t="s">
        <v>311</v>
      </c>
      <c r="E128" s="95" t="n">
        <v>2</v>
      </c>
      <c r="F128" s="95" t="n">
        <v>50</v>
      </c>
      <c r="G128" s="95" t="n">
        <v>28</v>
      </c>
      <c r="H128" s="95" t="n">
        <v>12</v>
      </c>
      <c r="I128" s="95" t="n">
        <v>180</v>
      </c>
      <c r="J128" s="95" t="n">
        <v>12</v>
      </c>
      <c r="K128" s="95" t="n">
        <v>300</v>
      </c>
      <c r="L128" s="95" t="n">
        <v>15</v>
      </c>
      <c r="M128" s="96" t="s">
        <v>982</v>
      </c>
      <c r="N128" s="95" t="s">
        <v>983</v>
      </c>
      <c r="O128" s="95" t="n">
        <v>20</v>
      </c>
      <c r="P128" s="95" t="s">
        <v>384</v>
      </c>
      <c r="Q128" s="95" t="n">
        <v>16</v>
      </c>
      <c r="R128" s="95"/>
      <c r="S128" s="96" t="s">
        <v>985</v>
      </c>
      <c r="T128" s="95" t="s">
        <v>274</v>
      </c>
      <c r="U128" s="95" t="n">
        <v>50</v>
      </c>
      <c r="V128" s="95" t="s">
        <v>235</v>
      </c>
      <c r="W128" s="95" t="n">
        <v>16</v>
      </c>
      <c r="X128" s="95"/>
      <c r="Y128" s="95"/>
      <c r="Z128" s="95"/>
      <c r="AA128" s="95"/>
      <c r="AB128" s="95"/>
      <c r="AC128" s="95"/>
      <c r="AD128" s="95" t="s">
        <v>314</v>
      </c>
      <c r="AE128" s="95" t="s">
        <v>738</v>
      </c>
      <c r="AF128" s="95" t="n">
        <v>30</v>
      </c>
      <c r="AG128" s="95" t="s">
        <v>470</v>
      </c>
      <c r="AH128" s="95" t="n">
        <v>13</v>
      </c>
      <c r="AI128" s="95"/>
      <c r="AJ128" s="95"/>
      <c r="AK128" s="95"/>
      <c r="AL128" s="95"/>
      <c r="AM128" s="95"/>
      <c r="AN128" s="95"/>
      <c r="AO128" s="95"/>
      <c r="AP128" s="95"/>
      <c r="AQ128" s="95"/>
      <c r="AR128" s="95"/>
      <c r="AS128" s="95"/>
      <c r="AT128" s="95" t="s">
        <v>245</v>
      </c>
      <c r="AU128" s="95"/>
      <c r="AV128" s="95"/>
      <c r="AW128" s="95"/>
      <c r="AX128" s="95"/>
      <c r="AY128" s="95"/>
      <c r="AZ128" s="95"/>
      <c r="BA128" s="95" t="s">
        <v>241</v>
      </c>
      <c r="BB128" s="95"/>
      <c r="BC128" s="95"/>
      <c r="BD128" s="95"/>
      <c r="BE128" s="95"/>
      <c r="BF128" s="95"/>
      <c r="BG128" s="95"/>
      <c r="BH128" s="95" t="s">
        <v>241</v>
      </c>
      <c r="BI128" s="95"/>
      <c r="BJ128" s="95"/>
      <c r="BK128" s="95"/>
      <c r="BL128" s="95"/>
      <c r="BM128" s="95" t="s">
        <v>245</v>
      </c>
      <c r="BN128" s="95"/>
      <c r="BO128" s="95"/>
      <c r="BP128" s="95"/>
      <c r="BQ128" s="95"/>
      <c r="BR128" s="95"/>
      <c r="BS128" s="95"/>
      <c r="BT128" s="95"/>
      <c r="BU128" s="95"/>
      <c r="BV128" s="95"/>
      <c r="BW128" s="95"/>
      <c r="BX128" s="95"/>
      <c r="BY128" s="95"/>
      <c r="BZ128" s="95"/>
      <c r="CA128" s="95"/>
      <c r="CB128" s="95"/>
      <c r="CC128" s="95"/>
      <c r="CD128" s="95"/>
      <c r="CE128" s="95"/>
      <c r="CF128" s="95"/>
      <c r="CG128" s="95"/>
      <c r="CH128" s="95"/>
      <c r="CI128" s="95"/>
      <c r="CJ128" s="95"/>
      <c r="CK128" s="95"/>
      <c r="CL128" s="94"/>
      <c r="CM128" s="94"/>
      <c r="CN128" s="94"/>
      <c r="CO128" s="94"/>
      <c r="CP128" s="94"/>
      <c r="CQ128" s="94"/>
    </row>
    <row r="129" customFormat="false" ht="132.75" hidden="false" customHeight="true" outlineLevel="0" collapsed="false">
      <c r="A129" s="95" t="s">
        <v>986</v>
      </c>
      <c r="B129" s="95" t="s">
        <v>981</v>
      </c>
      <c r="C129" s="95" t="s">
        <v>961</v>
      </c>
      <c r="D129" s="95" t="s">
        <v>311</v>
      </c>
      <c r="E129" s="95" t="n">
        <v>8</v>
      </c>
      <c r="F129" s="95" t="n">
        <v>130</v>
      </c>
      <c r="G129" s="95" t="n">
        <v>28</v>
      </c>
      <c r="H129" s="95" t="n">
        <v>15</v>
      </c>
      <c r="I129" s="95" t="n">
        <v>250</v>
      </c>
      <c r="J129" s="95" t="n">
        <v>12</v>
      </c>
      <c r="K129" s="95" t="n">
        <v>300</v>
      </c>
      <c r="L129" s="95" t="n">
        <v>20</v>
      </c>
      <c r="M129" s="96" t="s">
        <v>987</v>
      </c>
      <c r="N129" s="95" t="s">
        <v>988</v>
      </c>
      <c r="O129" s="95" t="n">
        <v>50</v>
      </c>
      <c r="P129" s="95" t="s">
        <v>232</v>
      </c>
      <c r="Q129" s="95" t="n">
        <v>16</v>
      </c>
      <c r="R129" s="95"/>
      <c r="S129" s="96" t="s">
        <v>989</v>
      </c>
      <c r="T129" s="95" t="s">
        <v>704</v>
      </c>
      <c r="U129" s="95" t="n">
        <v>90</v>
      </c>
      <c r="V129" s="95" t="s">
        <v>470</v>
      </c>
      <c r="W129" s="95" t="n">
        <v>17</v>
      </c>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t="s">
        <v>241</v>
      </c>
      <c r="AU129" s="95"/>
      <c r="AV129" s="95"/>
      <c r="AW129" s="95"/>
      <c r="AX129" s="95"/>
      <c r="AY129" s="95"/>
      <c r="AZ129" s="95"/>
      <c r="BA129" s="95" t="s">
        <v>245</v>
      </c>
      <c r="BB129" s="95"/>
      <c r="BC129" s="95"/>
      <c r="BD129" s="95"/>
      <c r="BE129" s="95"/>
      <c r="BF129" s="95"/>
      <c r="BG129" s="95"/>
      <c r="BH129" s="95" t="s">
        <v>245</v>
      </c>
      <c r="BI129" s="95"/>
      <c r="BJ129" s="95"/>
      <c r="BK129" s="95"/>
      <c r="BL129" s="95"/>
      <c r="BM129" s="95" t="s">
        <v>245</v>
      </c>
      <c r="BN129" s="95"/>
      <c r="BO129" s="95"/>
      <c r="BP129" s="95"/>
      <c r="BQ129" s="95"/>
      <c r="BR129" s="95"/>
      <c r="BS129" s="95"/>
      <c r="BT129" s="95"/>
      <c r="BU129" s="95"/>
      <c r="BV129" s="95"/>
      <c r="BW129" s="95"/>
      <c r="BX129" s="95"/>
      <c r="BY129" s="95"/>
      <c r="BZ129" s="95"/>
      <c r="CA129" s="95"/>
      <c r="CB129" s="95"/>
      <c r="CC129" s="95"/>
      <c r="CD129" s="95"/>
      <c r="CE129" s="95"/>
      <c r="CF129" s="95"/>
      <c r="CG129" s="95"/>
      <c r="CH129" s="95"/>
      <c r="CI129" s="95"/>
      <c r="CJ129" s="95"/>
      <c r="CK129" s="95"/>
      <c r="CL129" s="94"/>
      <c r="CM129" s="94"/>
      <c r="CN129" s="94"/>
      <c r="CO129" s="94"/>
      <c r="CP129" s="94"/>
      <c r="CQ129" s="94"/>
    </row>
    <row r="130" customFormat="false" ht="22.5" hidden="false" customHeight="true" outlineLevel="0" collapsed="false">
      <c r="A130" s="95" t="s">
        <v>990</v>
      </c>
      <c r="B130" s="95"/>
      <c r="C130" s="95" t="s">
        <v>961</v>
      </c>
      <c r="D130" s="95" t="s">
        <v>311</v>
      </c>
      <c r="E130" s="95" t="n">
        <v>2</v>
      </c>
      <c r="F130" s="95" t="n">
        <v>50</v>
      </c>
      <c r="G130" s="95" t="n">
        <v>22</v>
      </c>
      <c r="H130" s="95" t="n">
        <v>8</v>
      </c>
      <c r="I130" s="95" t="n">
        <v>390</v>
      </c>
      <c r="J130" s="95" t="n">
        <v>16</v>
      </c>
      <c r="K130" s="95" t="n">
        <v>600</v>
      </c>
      <c r="L130" s="95" t="n">
        <v>12</v>
      </c>
      <c r="M130" s="96" t="s">
        <v>991</v>
      </c>
      <c r="N130" s="95" t="s">
        <v>992</v>
      </c>
      <c r="O130" s="95" t="n">
        <v>40</v>
      </c>
      <c r="P130" s="95" t="s">
        <v>235</v>
      </c>
      <c r="Q130" s="95" t="n">
        <v>17</v>
      </c>
      <c r="R130" s="95"/>
      <c r="S130" s="96" t="s">
        <v>993</v>
      </c>
      <c r="T130" s="95" t="s">
        <v>994</v>
      </c>
      <c r="U130" s="95" t="n">
        <v>30</v>
      </c>
      <c r="V130" s="95" t="s">
        <v>499</v>
      </c>
      <c r="W130" s="95" t="n">
        <v>17</v>
      </c>
      <c r="X130" s="95"/>
      <c r="Y130" s="95"/>
      <c r="Z130" s="95"/>
      <c r="AA130" s="95"/>
      <c r="AB130" s="95"/>
      <c r="AC130" s="95"/>
      <c r="AD130" s="95" t="s">
        <v>989</v>
      </c>
      <c r="AE130" s="95" t="s">
        <v>995</v>
      </c>
      <c r="AF130" s="95" t="n">
        <v>30</v>
      </c>
      <c r="AG130" s="95" t="s">
        <v>470</v>
      </c>
      <c r="AH130" s="95" t="n">
        <v>14</v>
      </c>
      <c r="AI130" s="95"/>
      <c r="AJ130" s="95"/>
      <c r="AK130" s="95"/>
      <c r="AL130" s="95"/>
      <c r="AM130" s="95"/>
      <c r="AN130" s="95"/>
      <c r="AO130" s="95"/>
      <c r="AP130" s="95"/>
      <c r="AQ130" s="95"/>
      <c r="AR130" s="95"/>
      <c r="AS130" s="95"/>
      <c r="AT130" s="95" t="s">
        <v>245</v>
      </c>
      <c r="AU130" s="95"/>
      <c r="AV130" s="95"/>
      <c r="AW130" s="95"/>
      <c r="AX130" s="95"/>
      <c r="AY130" s="95"/>
      <c r="AZ130" s="95"/>
      <c r="BA130" s="95" t="s">
        <v>245</v>
      </c>
      <c r="BB130" s="95"/>
      <c r="BC130" s="95"/>
      <c r="BD130" s="95"/>
      <c r="BE130" s="95"/>
      <c r="BF130" s="95"/>
      <c r="BG130" s="95"/>
      <c r="BH130" s="95" t="s">
        <v>245</v>
      </c>
      <c r="BI130" s="95"/>
      <c r="BJ130" s="95"/>
      <c r="BK130" s="95"/>
      <c r="BL130" s="95"/>
      <c r="BM130" s="95" t="s">
        <v>245</v>
      </c>
      <c r="BN130" s="95"/>
      <c r="BO130" s="95"/>
      <c r="BP130" s="95"/>
      <c r="BQ130" s="95"/>
      <c r="BR130" s="95"/>
      <c r="BS130" s="95"/>
      <c r="BT130" s="95"/>
      <c r="BU130" s="95"/>
      <c r="BV130" s="95"/>
      <c r="BW130" s="95"/>
      <c r="BX130" s="95"/>
      <c r="BY130" s="95"/>
      <c r="BZ130" s="95"/>
      <c r="CA130" s="95"/>
      <c r="CB130" s="95"/>
      <c r="CC130" s="95"/>
      <c r="CD130" s="95"/>
      <c r="CE130" s="95"/>
      <c r="CF130" s="95"/>
      <c r="CG130" s="95"/>
      <c r="CH130" s="95"/>
      <c r="CI130" s="95"/>
      <c r="CJ130" s="95"/>
      <c r="CK130" s="95"/>
      <c r="CL130" s="94"/>
      <c r="CM130" s="94"/>
      <c r="CN130" s="94"/>
      <c r="CO130" s="94"/>
      <c r="CP130" s="94"/>
      <c r="CQ130" s="94"/>
    </row>
    <row r="131" customFormat="false" ht="22.5" hidden="false" customHeight="true" outlineLevel="0" collapsed="false">
      <c r="A131" s="95" t="s">
        <v>996</v>
      </c>
      <c r="B131" s="95" t="s">
        <v>990</v>
      </c>
      <c r="C131" s="95" t="s">
        <v>961</v>
      </c>
      <c r="D131" s="95" t="s">
        <v>311</v>
      </c>
      <c r="E131" s="95" t="n">
        <v>2</v>
      </c>
      <c r="F131" s="95" t="n">
        <v>50</v>
      </c>
      <c r="G131" s="95" t="n">
        <v>22</v>
      </c>
      <c r="H131" s="95" t="n">
        <v>9</v>
      </c>
      <c r="I131" s="95" t="n">
        <v>180</v>
      </c>
      <c r="J131" s="95" t="n">
        <v>20</v>
      </c>
      <c r="K131" s="95" t="n">
        <v>2000</v>
      </c>
      <c r="L131" s="95" t="n">
        <v>12</v>
      </c>
      <c r="M131" s="96" t="s">
        <v>997</v>
      </c>
      <c r="N131" s="95" t="s">
        <v>998</v>
      </c>
      <c r="O131" s="95" t="n">
        <v>18</v>
      </c>
      <c r="P131" s="95" t="s">
        <v>283</v>
      </c>
      <c r="Q131" s="95" t="n">
        <v>16</v>
      </c>
      <c r="R131" s="95"/>
      <c r="S131" s="96" t="s">
        <v>991</v>
      </c>
      <c r="T131" s="95" t="s">
        <v>582</v>
      </c>
      <c r="U131" s="95" t="n">
        <v>40</v>
      </c>
      <c r="V131" s="95" t="s">
        <v>235</v>
      </c>
      <c r="W131" s="95" t="n">
        <v>17</v>
      </c>
      <c r="X131" s="95"/>
      <c r="Y131" s="95"/>
      <c r="Z131" s="95"/>
      <c r="AA131" s="95"/>
      <c r="AB131" s="95"/>
      <c r="AC131" s="95"/>
      <c r="AD131" s="95" t="s">
        <v>999</v>
      </c>
      <c r="AE131" s="95" t="s">
        <v>995</v>
      </c>
      <c r="AF131" s="95" t="n">
        <v>35</v>
      </c>
      <c r="AG131" s="95" t="s">
        <v>240</v>
      </c>
      <c r="AH131" s="95" t="n">
        <v>14</v>
      </c>
      <c r="AI131" s="95"/>
      <c r="AJ131" s="95"/>
      <c r="AK131" s="95"/>
      <c r="AL131" s="95"/>
      <c r="AM131" s="95"/>
      <c r="AN131" s="95"/>
      <c r="AO131" s="95"/>
      <c r="AP131" s="95"/>
      <c r="AQ131" s="95"/>
      <c r="AR131" s="95"/>
      <c r="AS131" s="95"/>
      <c r="AT131" s="95" t="s">
        <v>245</v>
      </c>
      <c r="AU131" s="95"/>
      <c r="AV131" s="95"/>
      <c r="AW131" s="95"/>
      <c r="AX131" s="95"/>
      <c r="AY131" s="95"/>
      <c r="AZ131" s="95"/>
      <c r="BA131" s="95" t="s">
        <v>245</v>
      </c>
      <c r="BB131" s="95"/>
      <c r="BC131" s="95"/>
      <c r="BD131" s="95"/>
      <c r="BE131" s="95"/>
      <c r="BF131" s="95"/>
      <c r="BG131" s="95"/>
      <c r="BH131" s="95" t="s">
        <v>245</v>
      </c>
      <c r="BI131" s="95"/>
      <c r="BJ131" s="95"/>
      <c r="BK131" s="95"/>
      <c r="BL131" s="95"/>
      <c r="BM131" s="95" t="s">
        <v>245</v>
      </c>
      <c r="BN131" s="95"/>
      <c r="BO131" s="95"/>
      <c r="BP131" s="95"/>
      <c r="BQ131" s="95"/>
      <c r="BR131" s="95"/>
      <c r="BS131" s="95"/>
      <c r="BT131" s="95"/>
      <c r="BU131" s="95"/>
      <c r="BV131" s="95"/>
      <c r="BW131" s="95"/>
      <c r="BX131" s="95"/>
      <c r="BY131" s="95"/>
      <c r="BZ131" s="95"/>
      <c r="CA131" s="95"/>
      <c r="CB131" s="95"/>
      <c r="CC131" s="95"/>
      <c r="CD131" s="95"/>
      <c r="CE131" s="95"/>
      <c r="CF131" s="95"/>
      <c r="CG131" s="95"/>
      <c r="CH131" s="95"/>
      <c r="CI131" s="95"/>
      <c r="CJ131" s="95"/>
      <c r="CK131" s="95"/>
      <c r="CL131" s="94"/>
      <c r="CM131" s="94"/>
      <c r="CN131" s="94"/>
      <c r="CO131" s="94"/>
      <c r="CP131" s="94"/>
      <c r="CQ131" s="94"/>
    </row>
    <row r="132" customFormat="false" ht="22.5" hidden="false" customHeight="true" outlineLevel="0" collapsed="false">
      <c r="A132" s="95" t="s">
        <v>1000</v>
      </c>
      <c r="B132" s="95"/>
      <c r="C132" s="95" t="s">
        <v>961</v>
      </c>
      <c r="D132" s="95" t="s">
        <v>311</v>
      </c>
      <c r="E132" s="95" t="n">
        <v>4</v>
      </c>
      <c r="F132" s="95" t="n">
        <v>80</v>
      </c>
      <c r="G132" s="95" t="n">
        <v>28</v>
      </c>
      <c r="H132" s="95" t="n">
        <v>12</v>
      </c>
      <c r="I132" s="95" t="n">
        <v>150</v>
      </c>
      <c r="J132" s="95" t="n">
        <v>8</v>
      </c>
      <c r="K132" s="95" t="n">
        <v>3000</v>
      </c>
      <c r="L132" s="95" t="n">
        <v>15</v>
      </c>
      <c r="M132" s="96" t="s">
        <v>1001</v>
      </c>
      <c r="N132" s="95" t="s">
        <v>1002</v>
      </c>
      <c r="O132" s="95" t="n">
        <v>45</v>
      </c>
      <c r="P132" s="95" t="s">
        <v>235</v>
      </c>
      <c r="Q132" s="95" t="n">
        <v>17</v>
      </c>
      <c r="R132" s="95"/>
      <c r="S132" s="96" t="s">
        <v>645</v>
      </c>
      <c r="T132" s="95" t="s">
        <v>1003</v>
      </c>
      <c r="U132" s="95" t="n">
        <v>25</v>
      </c>
      <c r="V132" s="95" t="s">
        <v>235</v>
      </c>
      <c r="W132" s="95" t="n">
        <v>17</v>
      </c>
      <c r="X132" s="95"/>
      <c r="Y132" s="95"/>
      <c r="Z132" s="95"/>
      <c r="AA132" s="95"/>
      <c r="AB132" s="95"/>
      <c r="AC132" s="95"/>
      <c r="AD132" s="95" t="s">
        <v>1004</v>
      </c>
      <c r="AE132" s="95" t="s">
        <v>1005</v>
      </c>
      <c r="AF132" s="95"/>
      <c r="AG132" s="95" t="s">
        <v>649</v>
      </c>
      <c r="AH132" s="95"/>
      <c r="AI132" s="95"/>
      <c r="AJ132" s="95"/>
      <c r="AK132" s="95" t="n">
        <v>10</v>
      </c>
      <c r="AL132" s="95"/>
      <c r="AM132" s="95"/>
      <c r="AN132" s="95" t="s">
        <v>295</v>
      </c>
      <c r="AO132" s="95" t="s">
        <v>650</v>
      </c>
      <c r="AP132" s="95" t="s">
        <v>265</v>
      </c>
      <c r="AQ132" s="95" t="n">
        <v>35</v>
      </c>
      <c r="AR132" s="95" t="s">
        <v>240</v>
      </c>
      <c r="AS132" s="95" t="n">
        <v>14</v>
      </c>
      <c r="AT132" s="95" t="s">
        <v>241</v>
      </c>
      <c r="AU132" s="95"/>
      <c r="AV132" s="95"/>
      <c r="AW132" s="95"/>
      <c r="AX132" s="95"/>
      <c r="AY132" s="95"/>
      <c r="AZ132" s="95"/>
      <c r="BA132" s="95" t="s">
        <v>245</v>
      </c>
      <c r="BB132" s="95"/>
      <c r="BC132" s="95"/>
      <c r="BD132" s="95"/>
      <c r="BE132" s="95"/>
      <c r="BF132" s="95"/>
      <c r="BG132" s="95"/>
      <c r="BH132" s="95" t="s">
        <v>245</v>
      </c>
      <c r="BI132" s="95"/>
      <c r="BJ132" s="95"/>
      <c r="BK132" s="95"/>
      <c r="BL132" s="95"/>
      <c r="BM132" s="95" t="s">
        <v>245</v>
      </c>
      <c r="BN132" s="95"/>
      <c r="BO132" s="95"/>
      <c r="BP132" s="95"/>
      <c r="BQ132" s="95"/>
      <c r="BR132" s="95"/>
      <c r="BS132" s="95"/>
      <c r="BT132" s="95"/>
      <c r="BU132" s="95"/>
      <c r="BV132" s="95"/>
      <c r="BW132" s="95"/>
      <c r="BX132" s="95"/>
      <c r="BY132" s="95"/>
      <c r="BZ132" s="95"/>
      <c r="CA132" s="95"/>
      <c r="CB132" s="95"/>
      <c r="CC132" s="95"/>
      <c r="CD132" s="95"/>
      <c r="CE132" s="95"/>
      <c r="CF132" s="95"/>
      <c r="CG132" s="95"/>
      <c r="CH132" s="95"/>
      <c r="CI132" s="95"/>
      <c r="CJ132" s="95"/>
      <c r="CK132" s="95"/>
      <c r="CL132" s="94"/>
      <c r="CM132" s="94"/>
      <c r="CN132" s="94"/>
      <c r="CO132" s="94"/>
      <c r="CP132" s="94"/>
      <c r="CQ132" s="94"/>
    </row>
    <row r="133" customFormat="false" ht="22.5" hidden="false" customHeight="true" outlineLevel="0" collapsed="false">
      <c r="A133" s="95" t="s">
        <v>1006</v>
      </c>
      <c r="B133" s="95"/>
      <c r="C133" s="95" t="s">
        <v>1007</v>
      </c>
      <c r="D133" s="95" t="s">
        <v>311</v>
      </c>
      <c r="E133" s="95" t="n">
        <v>2</v>
      </c>
      <c r="F133" s="95" t="n">
        <v>90</v>
      </c>
      <c r="G133" s="95" t="n">
        <v>28</v>
      </c>
      <c r="H133" s="95" t="n">
        <v>13</v>
      </c>
      <c r="I133" s="95" t="n">
        <v>100</v>
      </c>
      <c r="J133" s="95" t="n">
        <v>8</v>
      </c>
      <c r="K133" s="95" t="n">
        <v>300</v>
      </c>
      <c r="L133" s="95" t="n">
        <v>25</v>
      </c>
      <c r="M133" s="96" t="s">
        <v>1008</v>
      </c>
      <c r="N133" s="95" t="s">
        <v>1009</v>
      </c>
      <c r="O133" s="95" t="n">
        <v>35</v>
      </c>
      <c r="P133" s="95" t="s">
        <v>555</v>
      </c>
      <c r="Q133" s="95" t="n">
        <v>16</v>
      </c>
      <c r="R133" s="95"/>
      <c r="S133" s="96" t="s">
        <v>989</v>
      </c>
      <c r="T133" s="95" t="s">
        <v>738</v>
      </c>
      <c r="U133" s="95" t="n">
        <v>40</v>
      </c>
      <c r="V133" s="95" t="s">
        <v>470</v>
      </c>
      <c r="W133" s="95" t="n">
        <v>13</v>
      </c>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t="s">
        <v>245</v>
      </c>
      <c r="AU133" s="95"/>
      <c r="AV133" s="95"/>
      <c r="AW133" s="95"/>
      <c r="AX133" s="95"/>
      <c r="AY133" s="95"/>
      <c r="AZ133" s="95"/>
      <c r="BA133" s="95" t="s">
        <v>241</v>
      </c>
      <c r="BB133" s="95"/>
      <c r="BC133" s="95"/>
      <c r="BD133" s="95"/>
      <c r="BE133" s="95"/>
      <c r="BF133" s="95"/>
      <c r="BG133" s="95"/>
      <c r="BH133" s="95" t="s">
        <v>241</v>
      </c>
      <c r="BI133" s="95"/>
      <c r="BJ133" s="95"/>
      <c r="BK133" s="95"/>
      <c r="BL133" s="95"/>
      <c r="BM133" s="95" t="s">
        <v>245</v>
      </c>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4"/>
      <c r="CM133" s="94"/>
      <c r="CN133" s="94"/>
      <c r="CO133" s="94"/>
      <c r="CP133" s="94"/>
      <c r="CQ133" s="94"/>
    </row>
    <row r="134" customFormat="false" ht="22.5" hidden="false" customHeight="true" outlineLevel="0" collapsed="false">
      <c r="A134" s="95" t="s">
        <v>1010</v>
      </c>
      <c r="B134" s="95" t="s">
        <v>1011</v>
      </c>
      <c r="C134" s="95" t="s">
        <v>1007</v>
      </c>
      <c r="D134" s="95" t="s">
        <v>311</v>
      </c>
      <c r="E134" s="95" t="n">
        <v>3</v>
      </c>
      <c r="F134" s="95" t="n">
        <v>100</v>
      </c>
      <c r="G134" s="95" t="n">
        <v>28</v>
      </c>
      <c r="H134" s="95" t="n">
        <v>13</v>
      </c>
      <c r="I134" s="95" t="n">
        <v>80</v>
      </c>
      <c r="J134" s="95" t="n">
        <v>7</v>
      </c>
      <c r="K134" s="95" t="n">
        <v>1200</v>
      </c>
      <c r="L134" s="95" t="n">
        <v>15</v>
      </c>
      <c r="M134" s="96" t="s">
        <v>1008</v>
      </c>
      <c r="N134" s="95" t="s">
        <v>1012</v>
      </c>
      <c r="O134" s="95" t="n">
        <v>35</v>
      </c>
      <c r="P134" s="95" t="s">
        <v>1013</v>
      </c>
      <c r="Q134" s="95" t="n">
        <v>16</v>
      </c>
      <c r="R134" s="95"/>
      <c r="S134" s="96" t="s">
        <v>1014</v>
      </c>
      <c r="T134" s="95" t="s">
        <v>1015</v>
      </c>
      <c r="U134" s="95" t="n">
        <v>45</v>
      </c>
      <c r="V134" s="95" t="s">
        <v>235</v>
      </c>
      <c r="W134" s="95" t="n">
        <v>17</v>
      </c>
      <c r="X134" s="95"/>
      <c r="Y134" s="95"/>
      <c r="Z134" s="95"/>
      <c r="AA134" s="95"/>
      <c r="AB134" s="95"/>
      <c r="AC134" s="95"/>
      <c r="AD134" s="95" t="s">
        <v>989</v>
      </c>
      <c r="AE134" s="95" t="s">
        <v>704</v>
      </c>
      <c r="AF134" s="95" t="n">
        <v>55</v>
      </c>
      <c r="AG134" s="95" t="s">
        <v>470</v>
      </c>
      <c r="AH134" s="95" t="n">
        <v>14</v>
      </c>
      <c r="AI134" s="95"/>
      <c r="AJ134" s="95"/>
      <c r="AK134" s="95"/>
      <c r="AL134" s="95"/>
      <c r="AM134" s="95"/>
      <c r="AN134" s="95"/>
      <c r="AO134" s="95"/>
      <c r="AP134" s="95"/>
      <c r="AQ134" s="95"/>
      <c r="AR134" s="95"/>
      <c r="AS134" s="95"/>
      <c r="AT134" s="95" t="s">
        <v>245</v>
      </c>
      <c r="AU134" s="95"/>
      <c r="AV134" s="95"/>
      <c r="AW134" s="95"/>
      <c r="AX134" s="95"/>
      <c r="AY134" s="95"/>
      <c r="AZ134" s="95"/>
      <c r="BA134" s="95" t="s">
        <v>241</v>
      </c>
      <c r="BB134" s="95"/>
      <c r="BC134" s="95"/>
      <c r="BD134" s="95"/>
      <c r="BE134" s="95"/>
      <c r="BF134" s="95"/>
      <c r="BG134" s="95"/>
      <c r="BH134" s="95" t="s">
        <v>241</v>
      </c>
      <c r="BI134" s="95"/>
      <c r="BJ134" s="95"/>
      <c r="BK134" s="95"/>
      <c r="BL134" s="95"/>
      <c r="BM134" s="95" t="s">
        <v>245</v>
      </c>
      <c r="BN134" s="95"/>
      <c r="BO134" s="95"/>
      <c r="BP134" s="95"/>
      <c r="BQ134" s="95"/>
      <c r="BR134" s="95"/>
      <c r="BS134" s="95"/>
      <c r="BT134" s="95"/>
      <c r="BU134" s="95"/>
      <c r="BV134" s="95"/>
      <c r="BW134" s="95"/>
      <c r="BX134" s="95"/>
      <c r="BY134" s="95"/>
      <c r="BZ134" s="95"/>
      <c r="CA134" s="95"/>
      <c r="CB134" s="95"/>
      <c r="CC134" s="95"/>
      <c r="CD134" s="95"/>
      <c r="CE134" s="95"/>
      <c r="CF134" s="95"/>
      <c r="CG134" s="95"/>
      <c r="CH134" s="95"/>
      <c r="CI134" s="95"/>
      <c r="CJ134" s="95"/>
      <c r="CK134" s="95"/>
      <c r="CL134" s="94"/>
      <c r="CM134" s="94"/>
      <c r="CN134" s="94"/>
      <c r="CO134" s="94"/>
      <c r="CP134" s="94"/>
      <c r="CQ134" s="94"/>
    </row>
    <row r="135" customFormat="false" ht="22.5" hidden="false" customHeight="true" outlineLevel="0" collapsed="false">
      <c r="A135" s="95" t="s">
        <v>1016</v>
      </c>
      <c r="B135" s="95"/>
      <c r="C135" s="95" t="s">
        <v>1007</v>
      </c>
      <c r="D135" s="95" t="s">
        <v>311</v>
      </c>
      <c r="E135" s="95" t="n">
        <v>1</v>
      </c>
      <c r="F135" s="95" t="n">
        <v>40</v>
      </c>
      <c r="G135" s="95" t="n">
        <v>22</v>
      </c>
      <c r="H135" s="95" t="n">
        <v>8</v>
      </c>
      <c r="I135" s="95" t="n">
        <v>200</v>
      </c>
      <c r="J135" s="95" t="n">
        <v>10</v>
      </c>
      <c r="K135" s="95" t="n">
        <v>1200</v>
      </c>
      <c r="L135" s="95" t="n">
        <v>18</v>
      </c>
      <c r="M135" s="96" t="s">
        <v>993</v>
      </c>
      <c r="N135" s="95" t="s">
        <v>582</v>
      </c>
      <c r="O135" s="95" t="n">
        <v>23</v>
      </c>
      <c r="P135" s="95" t="s">
        <v>235</v>
      </c>
      <c r="Q135" s="95" t="n">
        <v>18</v>
      </c>
      <c r="R135" s="95"/>
      <c r="S135" s="96" t="s">
        <v>1017</v>
      </c>
      <c r="T135" s="95" t="s">
        <v>1018</v>
      </c>
      <c r="U135" s="95"/>
      <c r="V135" s="95"/>
      <c r="W135" s="95"/>
      <c r="X135" s="95"/>
      <c r="Y135" s="95"/>
      <c r="Z135" s="95"/>
      <c r="AA135" s="95"/>
      <c r="AB135" s="95" t="n">
        <v>500</v>
      </c>
      <c r="AC135" s="95" t="s">
        <v>295</v>
      </c>
      <c r="AD135" s="95" t="s">
        <v>989</v>
      </c>
      <c r="AE135" s="95" t="s">
        <v>704</v>
      </c>
      <c r="AF135" s="95" t="n">
        <v>20</v>
      </c>
      <c r="AG135" s="95" t="s">
        <v>470</v>
      </c>
      <c r="AH135" s="95" t="n">
        <v>13</v>
      </c>
      <c r="AI135" s="95"/>
      <c r="AJ135" s="95"/>
      <c r="AK135" s="95"/>
      <c r="AL135" s="95"/>
      <c r="AM135" s="95"/>
      <c r="AN135" s="95"/>
      <c r="AO135" s="95"/>
      <c r="AP135" s="95"/>
      <c r="AQ135" s="95"/>
      <c r="AR135" s="95"/>
      <c r="AS135" s="95"/>
      <c r="AT135" s="95" t="s">
        <v>245</v>
      </c>
      <c r="AU135" s="95"/>
      <c r="AV135" s="95"/>
      <c r="AW135" s="95"/>
      <c r="AX135" s="95"/>
      <c r="AY135" s="95"/>
      <c r="AZ135" s="95"/>
      <c r="BA135" s="95" t="s">
        <v>241</v>
      </c>
      <c r="BB135" s="95"/>
      <c r="BC135" s="95"/>
      <c r="BD135" s="95"/>
      <c r="BE135" s="95"/>
      <c r="BF135" s="95"/>
      <c r="BG135" s="95"/>
      <c r="BH135" s="95" t="s">
        <v>241</v>
      </c>
      <c r="BI135" s="95"/>
      <c r="BJ135" s="95"/>
      <c r="BK135" s="95"/>
      <c r="BL135" s="95"/>
      <c r="BM135" s="95" t="s">
        <v>245</v>
      </c>
      <c r="BN135" s="95"/>
      <c r="BO135" s="95"/>
      <c r="BP135" s="95"/>
      <c r="BQ135" s="95"/>
      <c r="BR135" s="95"/>
      <c r="BS135" s="95"/>
      <c r="BT135" s="95"/>
      <c r="BU135" s="95"/>
      <c r="BV135" s="95"/>
      <c r="BW135" s="95"/>
      <c r="BX135" s="95"/>
      <c r="BY135" s="95"/>
      <c r="BZ135" s="95"/>
      <c r="CA135" s="95"/>
      <c r="CB135" s="95"/>
      <c r="CC135" s="95"/>
      <c r="CD135" s="95"/>
      <c r="CE135" s="95"/>
      <c r="CF135" s="95"/>
      <c r="CG135" s="95"/>
      <c r="CH135" s="95"/>
      <c r="CI135" s="95"/>
      <c r="CJ135" s="95"/>
      <c r="CK135" s="95"/>
      <c r="CL135" s="94"/>
      <c r="CM135" s="94"/>
      <c r="CN135" s="94"/>
      <c r="CO135" s="94"/>
      <c r="CP135" s="94"/>
      <c r="CQ135" s="94"/>
    </row>
    <row r="136" customFormat="false" ht="22.5" hidden="false" customHeight="true" outlineLevel="0" collapsed="false">
      <c r="A136" s="95" t="s">
        <v>1019</v>
      </c>
      <c r="B136" s="95"/>
      <c r="C136" s="95" t="s">
        <v>1007</v>
      </c>
      <c r="D136" s="95" t="s">
        <v>311</v>
      </c>
      <c r="E136" s="95" t="n">
        <v>2</v>
      </c>
      <c r="F136" s="95" t="n">
        <v>70</v>
      </c>
      <c r="G136" s="95" t="n">
        <v>23</v>
      </c>
      <c r="H136" s="95" t="n">
        <v>8</v>
      </c>
      <c r="I136" s="95" t="n">
        <v>180</v>
      </c>
      <c r="J136" s="95" t="n">
        <v>16</v>
      </c>
      <c r="K136" s="95" t="n">
        <v>800</v>
      </c>
      <c r="L136" s="95" t="n">
        <v>20</v>
      </c>
      <c r="M136" s="96" t="s">
        <v>610</v>
      </c>
      <c r="N136" s="95" t="s">
        <v>1020</v>
      </c>
      <c r="O136" s="95" t="n">
        <v>40</v>
      </c>
      <c r="P136" s="95" t="s">
        <v>232</v>
      </c>
      <c r="Q136" s="95" t="n">
        <v>17</v>
      </c>
      <c r="R136" s="95"/>
      <c r="S136" s="96" t="s">
        <v>422</v>
      </c>
      <c r="T136" s="95" t="s">
        <v>284</v>
      </c>
      <c r="U136" s="95" t="n">
        <v>35</v>
      </c>
      <c r="V136" s="95" t="s">
        <v>271</v>
      </c>
      <c r="W136" s="95" t="n">
        <v>13</v>
      </c>
      <c r="X136" s="95"/>
      <c r="Y136" s="95"/>
      <c r="Z136" s="95"/>
      <c r="AA136" s="95"/>
      <c r="AB136" s="95"/>
      <c r="AC136" s="95"/>
      <c r="AD136" s="95"/>
      <c r="AE136" s="95"/>
      <c r="AF136" s="95"/>
      <c r="AG136" s="95"/>
      <c r="AH136" s="95"/>
      <c r="AI136" s="95"/>
      <c r="AJ136" s="95"/>
      <c r="AK136" s="95"/>
      <c r="AL136" s="95"/>
      <c r="AM136" s="95"/>
      <c r="AN136" s="95"/>
      <c r="AO136" s="95"/>
      <c r="AP136" s="95"/>
      <c r="AQ136" s="95"/>
      <c r="AR136" s="95"/>
      <c r="AS136" s="95"/>
      <c r="AT136" s="95" t="s">
        <v>241</v>
      </c>
      <c r="AU136" s="95"/>
      <c r="AV136" s="95"/>
      <c r="AW136" s="95"/>
      <c r="AX136" s="95"/>
      <c r="AY136" s="95"/>
      <c r="AZ136" s="95"/>
      <c r="BA136" s="95" t="s">
        <v>245</v>
      </c>
      <c r="BB136" s="95"/>
      <c r="BC136" s="95"/>
      <c r="BD136" s="95"/>
      <c r="BE136" s="95"/>
      <c r="BF136" s="95"/>
      <c r="BG136" s="95"/>
      <c r="BH136" s="95" t="s">
        <v>245</v>
      </c>
      <c r="BI136" s="95"/>
      <c r="BJ136" s="95"/>
      <c r="BK136" s="95"/>
      <c r="BL136" s="95"/>
      <c r="BM136" s="95" t="s">
        <v>245</v>
      </c>
      <c r="BN136" s="95"/>
      <c r="BO136" s="95"/>
      <c r="BP136" s="95"/>
      <c r="BQ136" s="95"/>
      <c r="BR136" s="95"/>
      <c r="BS136" s="95"/>
      <c r="BT136" s="95"/>
      <c r="BU136" s="95"/>
      <c r="BV136" s="95"/>
      <c r="BW136" s="95"/>
      <c r="BX136" s="95"/>
      <c r="BY136" s="95"/>
      <c r="BZ136" s="95"/>
      <c r="CA136" s="95"/>
      <c r="CB136" s="95"/>
      <c r="CC136" s="95"/>
      <c r="CD136" s="95"/>
      <c r="CE136" s="95"/>
      <c r="CF136" s="95"/>
      <c r="CG136" s="95"/>
      <c r="CH136" s="95"/>
      <c r="CI136" s="95"/>
      <c r="CJ136" s="95"/>
      <c r="CK136" s="95"/>
      <c r="CL136" s="94"/>
      <c r="CM136" s="94"/>
      <c r="CN136" s="94"/>
      <c r="CO136" s="94"/>
      <c r="CP136" s="94"/>
      <c r="CQ136" s="94"/>
    </row>
    <row r="137" customFormat="false" ht="22.5" hidden="false" customHeight="true" outlineLevel="0" collapsed="false">
      <c r="A137" s="95" t="s">
        <v>1021</v>
      </c>
      <c r="B137" s="95"/>
      <c r="C137" s="95" t="s">
        <v>1007</v>
      </c>
      <c r="D137" s="95" t="s">
        <v>288</v>
      </c>
      <c r="E137" s="95" t="n">
        <v>3</v>
      </c>
      <c r="F137" s="95" t="n">
        <v>80</v>
      </c>
      <c r="G137" s="95" t="n">
        <v>23</v>
      </c>
      <c r="H137" s="95" t="n">
        <v>3</v>
      </c>
      <c r="I137" s="95" t="n">
        <v>180</v>
      </c>
      <c r="J137" s="95" t="n">
        <v>16</v>
      </c>
      <c r="K137" s="95" t="n">
        <v>800</v>
      </c>
      <c r="L137" s="95" t="n">
        <v>15</v>
      </c>
      <c r="M137" s="96" t="s">
        <v>1022</v>
      </c>
      <c r="N137" s="95" t="s">
        <v>375</v>
      </c>
      <c r="O137" s="95" t="n">
        <v>30</v>
      </c>
      <c r="P137" s="95" t="s">
        <v>283</v>
      </c>
      <c r="Q137" s="95" t="n">
        <v>17</v>
      </c>
      <c r="R137" s="95"/>
      <c r="S137" s="96" t="s">
        <v>1023</v>
      </c>
      <c r="T137" s="95" t="s">
        <v>562</v>
      </c>
      <c r="U137" s="95" t="n">
        <v>40</v>
      </c>
      <c r="V137" s="95" t="s">
        <v>283</v>
      </c>
      <c r="W137" s="95" t="n">
        <v>17</v>
      </c>
      <c r="X137" s="95"/>
      <c r="Y137" s="95"/>
      <c r="Z137" s="95"/>
      <c r="AA137" s="95"/>
      <c r="AB137" s="95"/>
      <c r="AC137" s="95"/>
      <c r="AD137" s="95" t="s">
        <v>1024</v>
      </c>
      <c r="AE137" s="95" t="s">
        <v>261</v>
      </c>
      <c r="AF137" s="95" t="n">
        <v>30</v>
      </c>
      <c r="AG137" s="95" t="s">
        <v>235</v>
      </c>
      <c r="AH137" s="95" t="n">
        <v>17</v>
      </c>
      <c r="AI137" s="95"/>
      <c r="AJ137" s="95"/>
      <c r="AK137" s="95"/>
      <c r="AL137" s="95"/>
      <c r="AM137" s="95"/>
      <c r="AN137" s="95"/>
      <c r="AO137" s="95" t="s">
        <v>314</v>
      </c>
      <c r="AP137" s="95" t="s">
        <v>704</v>
      </c>
      <c r="AQ137" s="95" t="n">
        <v>35</v>
      </c>
      <c r="AR137" s="95" t="s">
        <v>470</v>
      </c>
      <c r="AS137" s="95" t="n">
        <v>14</v>
      </c>
      <c r="AT137" s="95" t="s">
        <v>241</v>
      </c>
      <c r="AU137" s="95"/>
      <c r="AV137" s="95"/>
      <c r="AW137" s="95"/>
      <c r="AX137" s="95"/>
      <c r="AY137" s="95"/>
      <c r="AZ137" s="95"/>
      <c r="BA137" s="95" t="s">
        <v>245</v>
      </c>
      <c r="BB137" s="95"/>
      <c r="BC137" s="95"/>
      <c r="BD137" s="95"/>
      <c r="BE137" s="95"/>
      <c r="BF137" s="95"/>
      <c r="BG137" s="95"/>
      <c r="BH137" s="95" t="s">
        <v>245</v>
      </c>
      <c r="BI137" s="95"/>
      <c r="BJ137" s="95"/>
      <c r="BK137" s="95"/>
      <c r="BL137" s="95"/>
      <c r="BM137" s="95" t="s">
        <v>245</v>
      </c>
      <c r="BN137" s="95"/>
      <c r="BO137" s="95"/>
      <c r="BP137" s="95"/>
      <c r="BQ137" s="95"/>
      <c r="BR137" s="95"/>
      <c r="BS137" s="95"/>
      <c r="BT137" s="95"/>
      <c r="BU137" s="95"/>
      <c r="BV137" s="95"/>
      <c r="BW137" s="95"/>
      <c r="BX137" s="95"/>
      <c r="BY137" s="95"/>
      <c r="BZ137" s="95"/>
      <c r="CA137" s="95"/>
      <c r="CB137" s="95"/>
      <c r="CC137" s="95"/>
      <c r="CD137" s="95"/>
      <c r="CE137" s="95"/>
      <c r="CF137" s="95"/>
      <c r="CG137" s="95"/>
      <c r="CH137" s="95"/>
      <c r="CI137" s="95"/>
      <c r="CJ137" s="95"/>
      <c r="CK137" s="95"/>
      <c r="CL137" s="94"/>
      <c r="CM137" s="94"/>
      <c r="CN137" s="94"/>
      <c r="CO137" s="94"/>
      <c r="CP137" s="94"/>
      <c r="CQ137" s="94"/>
    </row>
    <row r="138" customFormat="false" ht="22.5" hidden="false" customHeight="true" outlineLevel="0" collapsed="false">
      <c r="A138" s="95" t="s">
        <v>1025</v>
      </c>
      <c r="B138" s="95"/>
      <c r="C138" s="95" t="s">
        <v>1007</v>
      </c>
      <c r="D138" s="95" t="s">
        <v>288</v>
      </c>
      <c r="E138" s="95" t="n">
        <v>10</v>
      </c>
      <c r="F138" s="95" t="n">
        <v>200</v>
      </c>
      <c r="G138" s="95" t="n">
        <v>24</v>
      </c>
      <c r="H138" s="95" t="n">
        <v>15</v>
      </c>
      <c r="I138" s="95" t="n">
        <v>1000</v>
      </c>
      <c r="J138" s="95" t="n">
        <v>4</v>
      </c>
      <c r="K138" s="95" t="n">
        <v>300</v>
      </c>
      <c r="L138" s="95" t="n">
        <v>30</v>
      </c>
      <c r="M138" s="96" t="s">
        <v>1026</v>
      </c>
      <c r="N138" s="95" t="s">
        <v>1027</v>
      </c>
      <c r="O138" s="95" t="n">
        <v>140</v>
      </c>
      <c r="P138" s="95" t="s">
        <v>496</v>
      </c>
      <c r="Q138" s="95" t="n">
        <v>16</v>
      </c>
      <c r="R138" s="95"/>
      <c r="S138" s="96" t="s">
        <v>1028</v>
      </c>
      <c r="T138" s="95" t="s">
        <v>582</v>
      </c>
      <c r="U138" s="95" t="n">
        <v>170</v>
      </c>
      <c r="V138" s="95" t="s">
        <v>499</v>
      </c>
      <c r="W138" s="95" t="n">
        <v>16</v>
      </c>
      <c r="X138" s="95"/>
      <c r="Y138" s="95"/>
      <c r="Z138" s="95"/>
      <c r="AA138" s="95"/>
      <c r="AB138" s="95"/>
      <c r="AC138" s="95"/>
      <c r="AD138" s="95" t="s">
        <v>610</v>
      </c>
      <c r="AE138" s="95" t="s">
        <v>1029</v>
      </c>
      <c r="AF138" s="95" t="n">
        <v>65</v>
      </c>
      <c r="AG138" s="95" t="s">
        <v>496</v>
      </c>
      <c r="AH138" s="95" t="n">
        <v>18</v>
      </c>
      <c r="AI138" s="95"/>
      <c r="AJ138" s="95"/>
      <c r="AK138" s="95"/>
      <c r="AL138" s="95"/>
      <c r="AM138" s="95"/>
      <c r="AN138" s="95"/>
      <c r="AO138" s="95" t="s">
        <v>314</v>
      </c>
      <c r="AP138" s="95" t="s">
        <v>704</v>
      </c>
      <c r="AQ138" s="95" t="n">
        <v>120</v>
      </c>
      <c r="AR138" s="95" t="s">
        <v>1030</v>
      </c>
      <c r="AS138" s="95" t="n">
        <v>14</v>
      </c>
      <c r="AT138" s="95" t="s">
        <v>245</v>
      </c>
      <c r="AU138" s="95"/>
      <c r="AV138" s="95"/>
      <c r="AW138" s="95"/>
      <c r="AX138" s="95"/>
      <c r="AY138" s="95"/>
      <c r="AZ138" s="95"/>
      <c r="BA138" s="95" t="s">
        <v>241</v>
      </c>
      <c r="BB138" s="95"/>
      <c r="BC138" s="95"/>
      <c r="BD138" s="95"/>
      <c r="BE138" s="95"/>
      <c r="BF138" s="95"/>
      <c r="BG138" s="95"/>
      <c r="BH138" s="95" t="s">
        <v>241</v>
      </c>
      <c r="BI138" s="95"/>
      <c r="BJ138" s="95"/>
      <c r="BK138" s="95"/>
      <c r="BL138" s="95"/>
      <c r="BM138" s="95" t="s">
        <v>245</v>
      </c>
      <c r="BN138" s="95"/>
      <c r="BO138" s="95"/>
      <c r="BP138" s="95"/>
      <c r="BQ138" s="95"/>
      <c r="BR138" s="95"/>
      <c r="BS138" s="95"/>
      <c r="BT138" s="95"/>
      <c r="BU138" s="95"/>
      <c r="BV138" s="95"/>
      <c r="BW138" s="95"/>
      <c r="BX138" s="95"/>
      <c r="BY138" s="95"/>
      <c r="BZ138" s="95"/>
      <c r="CA138" s="95"/>
      <c r="CB138" s="95"/>
      <c r="CC138" s="95"/>
      <c r="CD138" s="95"/>
      <c r="CE138" s="95"/>
      <c r="CF138" s="95"/>
      <c r="CG138" s="95"/>
      <c r="CH138" s="95"/>
      <c r="CI138" s="95"/>
      <c r="CJ138" s="95"/>
      <c r="CK138" s="95"/>
      <c r="CL138" s="94"/>
      <c r="CM138" s="94"/>
      <c r="CN138" s="94"/>
      <c r="CO138" s="94"/>
      <c r="CP138" s="94"/>
      <c r="CQ138" s="94"/>
    </row>
    <row r="139" customFormat="false" ht="22.5" hidden="false" customHeight="true" outlineLevel="0" collapsed="false">
      <c r="A139" s="95" t="s">
        <v>1031</v>
      </c>
      <c r="B139" s="95" t="s">
        <v>1025</v>
      </c>
      <c r="C139" s="95" t="s">
        <v>1007</v>
      </c>
      <c r="D139" s="95" t="s">
        <v>288</v>
      </c>
      <c r="E139" s="95" t="n">
        <v>12</v>
      </c>
      <c r="F139" s="95" t="n">
        <v>200</v>
      </c>
      <c r="G139" s="95" t="n">
        <v>24</v>
      </c>
      <c r="H139" s="95" t="n">
        <v>25</v>
      </c>
      <c r="I139" s="95" t="n">
        <v>1000</v>
      </c>
      <c r="J139" s="95" t="n">
        <v>4</v>
      </c>
      <c r="K139" s="95" t="n">
        <v>300</v>
      </c>
      <c r="L139" s="95" t="n">
        <v>5</v>
      </c>
      <c r="M139" s="96" t="s">
        <v>1026</v>
      </c>
      <c r="N139" s="95" t="s">
        <v>1032</v>
      </c>
      <c r="O139" s="95" t="n">
        <v>140</v>
      </c>
      <c r="P139" s="95" t="s">
        <v>584</v>
      </c>
      <c r="Q139" s="95" t="n">
        <v>16</v>
      </c>
      <c r="R139" s="95"/>
      <c r="S139" s="96" t="s">
        <v>1033</v>
      </c>
      <c r="T139" s="95" t="s">
        <v>1034</v>
      </c>
      <c r="U139" s="95"/>
      <c r="V139" s="95"/>
      <c r="W139" s="95"/>
      <c r="X139" s="95"/>
      <c r="Y139" s="95"/>
      <c r="Z139" s="95" t="n">
        <v>10</v>
      </c>
      <c r="AA139" s="95"/>
      <c r="AB139" s="95"/>
      <c r="AC139" s="95" t="s">
        <v>295</v>
      </c>
      <c r="AD139" s="95" t="s">
        <v>1035</v>
      </c>
      <c r="AE139" s="95" t="s">
        <v>1036</v>
      </c>
      <c r="AF139" s="95" t="n">
        <v>200</v>
      </c>
      <c r="AG139" s="95" t="s">
        <v>271</v>
      </c>
      <c r="AH139" s="95" t="n">
        <v>12</v>
      </c>
      <c r="AI139" s="95"/>
      <c r="AJ139" s="95"/>
      <c r="AK139" s="95"/>
      <c r="AL139" s="95"/>
      <c r="AM139" s="95"/>
      <c r="AN139" s="95"/>
      <c r="AO139" s="95"/>
      <c r="AP139" s="95"/>
      <c r="AQ139" s="95"/>
      <c r="AR139" s="95"/>
      <c r="AS139" s="95"/>
      <c r="AT139" s="95" t="s">
        <v>245</v>
      </c>
      <c r="AU139" s="95"/>
      <c r="AV139" s="95"/>
      <c r="AW139" s="95"/>
      <c r="AX139" s="95"/>
      <c r="AY139" s="95"/>
      <c r="AZ139" s="95"/>
      <c r="BA139" s="95" t="s">
        <v>241</v>
      </c>
      <c r="BB139" s="95"/>
      <c r="BC139" s="95"/>
      <c r="BD139" s="95"/>
      <c r="BE139" s="95"/>
      <c r="BF139" s="95"/>
      <c r="BG139" s="95"/>
      <c r="BH139" s="95" t="s">
        <v>241</v>
      </c>
      <c r="BI139" s="95"/>
      <c r="BJ139" s="95"/>
      <c r="BK139" s="95"/>
      <c r="BL139" s="95"/>
      <c r="BM139" s="95" t="s">
        <v>245</v>
      </c>
      <c r="BN139" s="95"/>
      <c r="BO139" s="95"/>
      <c r="BP139" s="95"/>
      <c r="BQ139" s="95"/>
      <c r="BR139" s="95"/>
      <c r="BS139" s="95"/>
      <c r="BT139" s="95"/>
      <c r="BU139" s="95"/>
      <c r="BV139" s="95"/>
      <c r="BW139" s="95"/>
      <c r="BX139" s="95"/>
      <c r="BY139" s="95"/>
      <c r="BZ139" s="95"/>
      <c r="CA139" s="95"/>
      <c r="CB139" s="95"/>
      <c r="CC139" s="95"/>
      <c r="CD139" s="95"/>
      <c r="CE139" s="95"/>
      <c r="CF139" s="95"/>
      <c r="CG139" s="95"/>
      <c r="CH139" s="95"/>
      <c r="CI139" s="95"/>
      <c r="CJ139" s="95"/>
      <c r="CK139" s="95"/>
      <c r="CL139" s="94"/>
      <c r="CM139" s="94"/>
      <c r="CN139" s="94"/>
      <c r="CO139" s="94"/>
      <c r="CP139" s="94"/>
      <c r="CQ139" s="94"/>
    </row>
    <row r="140" customFormat="false" ht="22.5" hidden="false" customHeight="true" outlineLevel="0" collapsed="false">
      <c r="A140" s="95" t="s">
        <v>1037</v>
      </c>
      <c r="B140" s="95"/>
      <c r="C140" s="95" t="s">
        <v>1007</v>
      </c>
      <c r="D140" s="95" t="s">
        <v>288</v>
      </c>
      <c r="E140" s="95" t="n">
        <v>14</v>
      </c>
      <c r="F140" s="95" t="n">
        <v>250</v>
      </c>
      <c r="G140" s="95" t="n">
        <v>25</v>
      </c>
      <c r="H140" s="95" t="n">
        <v>33</v>
      </c>
      <c r="I140" s="95" t="n">
        <v>70</v>
      </c>
      <c r="J140" s="95" t="n">
        <v>10</v>
      </c>
      <c r="K140" s="95" t="n">
        <v>500</v>
      </c>
      <c r="L140" s="95" t="n">
        <v>35</v>
      </c>
      <c r="M140" s="96" t="s">
        <v>1038</v>
      </c>
      <c r="N140" s="95" t="s">
        <v>582</v>
      </c>
      <c r="O140" s="95" t="n">
        <v>180</v>
      </c>
      <c r="P140" s="95" t="s">
        <v>235</v>
      </c>
      <c r="Q140" s="95" t="n">
        <v>17</v>
      </c>
      <c r="R140" s="95"/>
      <c r="S140" s="96" t="s">
        <v>933</v>
      </c>
      <c r="T140" s="95" t="s">
        <v>1039</v>
      </c>
      <c r="U140" s="95" t="n">
        <v>60</v>
      </c>
      <c r="V140" s="95" t="s">
        <v>232</v>
      </c>
      <c r="W140" s="95" t="n">
        <v>18</v>
      </c>
      <c r="X140" s="95"/>
      <c r="Y140" s="95"/>
      <c r="Z140" s="95"/>
      <c r="AA140" s="95"/>
      <c r="AB140" s="95"/>
      <c r="AC140" s="95"/>
      <c r="AD140" s="95" t="s">
        <v>1040</v>
      </c>
      <c r="AE140" s="95" t="s">
        <v>1041</v>
      </c>
      <c r="AF140" s="95" t="n">
        <v>150</v>
      </c>
      <c r="AG140" s="95" t="s">
        <v>1042</v>
      </c>
      <c r="AH140" s="95" t="n">
        <v>15</v>
      </c>
      <c r="AI140" s="95"/>
      <c r="AJ140" s="95"/>
      <c r="AK140" s="95"/>
      <c r="AL140" s="95"/>
      <c r="AM140" s="95"/>
      <c r="AN140" s="95"/>
      <c r="AO140" s="95" t="s">
        <v>314</v>
      </c>
      <c r="AP140" s="95" t="s">
        <v>704</v>
      </c>
      <c r="AQ140" s="95" t="n">
        <v>150</v>
      </c>
      <c r="AR140" s="95" t="s">
        <v>470</v>
      </c>
      <c r="AS140" s="95" t="n">
        <v>15</v>
      </c>
      <c r="AT140" s="95" t="s">
        <v>245</v>
      </c>
      <c r="AU140" s="95"/>
      <c r="AV140" s="95"/>
      <c r="AW140" s="95"/>
      <c r="AX140" s="95"/>
      <c r="AY140" s="95"/>
      <c r="AZ140" s="95"/>
      <c r="BA140" s="95" t="s">
        <v>241</v>
      </c>
      <c r="BB140" s="95"/>
      <c r="BC140" s="95"/>
      <c r="BD140" s="95"/>
      <c r="BE140" s="95"/>
      <c r="BF140" s="95"/>
      <c r="BG140" s="95"/>
      <c r="BH140" s="95" t="s">
        <v>241</v>
      </c>
      <c r="BI140" s="95"/>
      <c r="BJ140" s="95"/>
      <c r="BK140" s="95"/>
      <c r="BL140" s="95"/>
      <c r="BM140" s="95" t="s">
        <v>245</v>
      </c>
      <c r="BN140" s="95"/>
      <c r="BO140" s="95"/>
      <c r="BP140" s="95"/>
      <c r="BQ140" s="95"/>
      <c r="BR140" s="95"/>
      <c r="BS140" s="95"/>
      <c r="BT140" s="95"/>
      <c r="BU140" s="95"/>
      <c r="BV140" s="95"/>
      <c r="BW140" s="95"/>
      <c r="BX140" s="95"/>
      <c r="BY140" s="95"/>
      <c r="BZ140" s="95"/>
      <c r="CA140" s="95"/>
      <c r="CB140" s="95"/>
      <c r="CC140" s="95"/>
      <c r="CD140" s="95"/>
      <c r="CE140" s="95"/>
      <c r="CF140" s="95"/>
      <c r="CG140" s="95"/>
      <c r="CH140" s="95"/>
      <c r="CI140" s="95"/>
      <c r="CJ140" s="95"/>
      <c r="CK140" s="95"/>
      <c r="CL140" s="94"/>
      <c r="CM140" s="94"/>
      <c r="CN140" s="94"/>
      <c r="CO140" s="94"/>
      <c r="CP140" s="94"/>
      <c r="CQ140" s="94"/>
    </row>
    <row r="141" customFormat="false" ht="22.5" hidden="false" customHeight="true" outlineLevel="0" collapsed="false">
      <c r="A141" s="95" t="s">
        <v>1043</v>
      </c>
      <c r="B141" s="95"/>
      <c r="C141" s="95" t="s">
        <v>1007</v>
      </c>
      <c r="D141" s="95" t="s">
        <v>311</v>
      </c>
      <c r="E141" s="95" t="n">
        <v>2</v>
      </c>
      <c r="F141" s="95" t="n">
        <v>60</v>
      </c>
      <c r="G141" s="95" t="n">
        <v>22</v>
      </c>
      <c r="H141" s="95" t="n">
        <v>10</v>
      </c>
      <c r="I141" s="95" t="n">
        <v>900</v>
      </c>
      <c r="J141" s="95" t="n">
        <v>3</v>
      </c>
      <c r="K141" s="95" t="n">
        <v>300</v>
      </c>
      <c r="L141" s="95" t="n">
        <v>15</v>
      </c>
      <c r="M141" s="96" t="s">
        <v>1044</v>
      </c>
      <c r="N141" s="95" t="s">
        <v>1045</v>
      </c>
      <c r="O141" s="95" t="n">
        <v>40</v>
      </c>
      <c r="P141" s="95" t="s">
        <v>360</v>
      </c>
      <c r="Q141" s="95" t="n">
        <v>19</v>
      </c>
      <c r="R141" s="95"/>
      <c r="S141" s="96" t="s">
        <v>314</v>
      </c>
      <c r="T141" s="95" t="s">
        <v>704</v>
      </c>
      <c r="U141" s="95" t="n">
        <v>40</v>
      </c>
      <c r="V141" s="95" t="s">
        <v>1030</v>
      </c>
      <c r="W141" s="95" t="n">
        <v>14</v>
      </c>
      <c r="X141" s="95"/>
      <c r="Y141" s="95"/>
      <c r="Z141" s="95"/>
      <c r="AA141" s="95"/>
      <c r="AB141" s="95"/>
      <c r="AC141" s="95"/>
      <c r="AD141" s="95" t="s">
        <v>1046</v>
      </c>
      <c r="AE141" s="95" t="s">
        <v>1047</v>
      </c>
      <c r="AF141" s="95" t="n">
        <v>45</v>
      </c>
      <c r="AG141" s="95" t="s">
        <v>235</v>
      </c>
      <c r="AH141" s="95" t="n">
        <v>17</v>
      </c>
      <c r="AI141" s="95"/>
      <c r="AJ141" s="95"/>
      <c r="AK141" s="95"/>
      <c r="AL141" s="95"/>
      <c r="AM141" s="95"/>
      <c r="AN141" s="95"/>
      <c r="AO141" s="95"/>
      <c r="AP141" s="95"/>
      <c r="AQ141" s="95"/>
      <c r="AR141" s="95"/>
      <c r="AS141" s="95"/>
      <c r="AT141" s="95"/>
      <c r="AU141" s="95"/>
      <c r="AV141" s="95"/>
      <c r="AW141" s="95"/>
      <c r="AX141" s="95"/>
      <c r="AY141" s="95"/>
      <c r="AZ141" s="95"/>
      <c r="BA141" s="95"/>
      <c r="BB141" s="95"/>
      <c r="BC141" s="95"/>
      <c r="BD141" s="95"/>
      <c r="BE141" s="95"/>
      <c r="BF141" s="95"/>
      <c r="BG141" s="95"/>
      <c r="BH141" s="95"/>
      <c r="BI141" s="95"/>
      <c r="BJ141" s="95"/>
      <c r="BK141" s="95"/>
      <c r="BL141" s="95"/>
      <c r="BM141" s="95"/>
      <c r="BN141" s="95"/>
      <c r="BO141" s="95"/>
      <c r="BP141" s="95"/>
      <c r="BQ141" s="95"/>
      <c r="BR141" s="95"/>
      <c r="BS141" s="95"/>
      <c r="BT141" s="95"/>
      <c r="BU141" s="95"/>
      <c r="BV141" s="95"/>
      <c r="BW141" s="95"/>
      <c r="BX141" s="95"/>
      <c r="BY141" s="95"/>
      <c r="BZ141" s="95"/>
      <c r="CA141" s="95"/>
      <c r="CB141" s="95"/>
      <c r="CC141" s="95"/>
      <c r="CD141" s="95"/>
      <c r="CE141" s="95"/>
      <c r="CF141" s="95"/>
      <c r="CG141" s="95"/>
      <c r="CH141" s="95"/>
      <c r="CI141" s="95"/>
      <c r="CJ141" s="95"/>
      <c r="CK141" s="95"/>
      <c r="CL141" s="94"/>
      <c r="CM141" s="94"/>
      <c r="CN141" s="94"/>
      <c r="CO141" s="94"/>
      <c r="CP141" s="94"/>
      <c r="CQ141" s="94"/>
    </row>
    <row r="142" customFormat="false" ht="22.5" hidden="false" customHeight="true" outlineLevel="0" collapsed="false">
      <c r="A142" s="95" t="s">
        <v>1048</v>
      </c>
      <c r="B142" s="95"/>
      <c r="C142" s="95" t="s">
        <v>785</v>
      </c>
      <c r="D142" s="95" t="s">
        <v>288</v>
      </c>
      <c r="E142" s="95" t="n">
        <v>5</v>
      </c>
      <c r="F142" s="95" t="n">
        <v>80</v>
      </c>
      <c r="G142" s="95" t="n">
        <v>16</v>
      </c>
      <c r="H142" s="95" t="n">
        <v>9</v>
      </c>
      <c r="I142" s="95" t="n">
        <v>3000</v>
      </c>
      <c r="J142" s="95" t="n">
        <v>2</v>
      </c>
      <c r="K142" s="95" t="n">
        <v>300</v>
      </c>
      <c r="L142" s="95" t="n">
        <v>20</v>
      </c>
      <c r="M142" s="96" t="s">
        <v>451</v>
      </c>
      <c r="N142" s="95" t="s">
        <v>265</v>
      </c>
      <c r="O142" s="95" t="n">
        <v>50</v>
      </c>
      <c r="P142" s="95" t="s">
        <v>240</v>
      </c>
      <c r="Q142" s="95" t="n">
        <v>15</v>
      </c>
      <c r="R142" s="95"/>
      <c r="S142" s="96" t="s">
        <v>344</v>
      </c>
      <c r="T142" s="95" t="s">
        <v>1049</v>
      </c>
      <c r="U142" s="95" t="n">
        <v>75</v>
      </c>
      <c r="V142" s="95" t="s">
        <v>1050</v>
      </c>
      <c r="W142" s="95" t="n">
        <v>14</v>
      </c>
      <c r="X142" s="95"/>
      <c r="Y142" s="95"/>
      <c r="Z142" s="95"/>
      <c r="AA142" s="95"/>
      <c r="AB142" s="95"/>
      <c r="AC142" s="95"/>
      <c r="AD142" s="95"/>
      <c r="AE142" s="95"/>
      <c r="AF142" s="95"/>
      <c r="AG142" s="95"/>
      <c r="AH142" s="95"/>
      <c r="AI142" s="95"/>
      <c r="AJ142" s="95"/>
      <c r="AK142" s="95"/>
      <c r="AL142" s="95"/>
      <c r="AM142" s="95"/>
      <c r="AN142" s="95"/>
      <c r="AO142" s="95"/>
      <c r="AP142" s="95"/>
      <c r="AQ142" s="95"/>
      <c r="AR142" s="95"/>
      <c r="AS142" s="95"/>
      <c r="AT142" s="95" t="s">
        <v>245</v>
      </c>
      <c r="AU142" s="95"/>
      <c r="AV142" s="95"/>
      <c r="AW142" s="95"/>
      <c r="AX142" s="95"/>
      <c r="AY142" s="95"/>
      <c r="AZ142" s="95"/>
      <c r="BA142" s="95" t="s">
        <v>241</v>
      </c>
      <c r="BB142" s="95"/>
      <c r="BC142" s="95"/>
      <c r="BD142" s="95"/>
      <c r="BE142" s="95"/>
      <c r="BF142" s="95"/>
      <c r="BG142" s="95"/>
      <c r="BH142" s="95" t="s">
        <v>241</v>
      </c>
      <c r="BI142" s="95"/>
      <c r="BJ142" s="95"/>
      <c r="BK142" s="95"/>
      <c r="BL142" s="95"/>
      <c r="BM142" s="95" t="s">
        <v>245</v>
      </c>
      <c r="BN142" s="95"/>
      <c r="BO142" s="95"/>
      <c r="BP142" s="95"/>
      <c r="BQ142" s="95"/>
      <c r="BR142" s="95"/>
      <c r="BS142" s="95"/>
      <c r="BT142" s="95"/>
      <c r="BU142" s="95"/>
      <c r="BV142" s="95"/>
      <c r="BW142" s="95"/>
      <c r="BX142" s="95"/>
      <c r="BY142" s="95"/>
      <c r="BZ142" s="95"/>
      <c r="CA142" s="95"/>
      <c r="CB142" s="95"/>
      <c r="CC142" s="95"/>
      <c r="CD142" s="95"/>
      <c r="CE142" s="95"/>
      <c r="CF142" s="95"/>
      <c r="CG142" s="95"/>
      <c r="CH142" s="95"/>
      <c r="CI142" s="95"/>
      <c r="CJ142" s="95"/>
      <c r="CK142" s="95"/>
      <c r="CL142" s="94"/>
      <c r="CM142" s="94"/>
      <c r="CN142" s="94"/>
      <c r="CO142" s="94"/>
      <c r="CP142" s="94"/>
      <c r="CQ142" s="94"/>
    </row>
    <row r="143" customFormat="false" ht="22.5" hidden="false" customHeight="true" outlineLevel="0" collapsed="false">
      <c r="A143" s="95" t="s">
        <v>1051</v>
      </c>
      <c r="B143" s="95" t="s">
        <v>1048</v>
      </c>
      <c r="C143" s="95" t="s">
        <v>785</v>
      </c>
      <c r="D143" s="95" t="s">
        <v>288</v>
      </c>
      <c r="E143" s="95" t="n">
        <v>9</v>
      </c>
      <c r="F143" s="95" t="n">
        <v>150</v>
      </c>
      <c r="G143" s="95" t="n">
        <v>17</v>
      </c>
      <c r="H143" s="95" t="n">
        <v>10</v>
      </c>
      <c r="I143" s="95" t="n">
        <v>3300</v>
      </c>
      <c r="J143" s="95" t="n">
        <v>2</v>
      </c>
      <c r="K143" s="95" t="n">
        <v>300</v>
      </c>
      <c r="L143" s="95" t="n">
        <v>18</v>
      </c>
      <c r="M143" s="96" t="s">
        <v>392</v>
      </c>
      <c r="N143" s="95" t="s">
        <v>582</v>
      </c>
      <c r="O143" s="95" t="n">
        <v>130</v>
      </c>
      <c r="P143" s="95" t="s">
        <v>499</v>
      </c>
      <c r="Q143" s="95" t="n">
        <v>17</v>
      </c>
      <c r="R143" s="95"/>
      <c r="S143" s="96" t="s">
        <v>1052</v>
      </c>
      <c r="T143" s="95" t="s">
        <v>1053</v>
      </c>
      <c r="U143" s="95"/>
      <c r="V143" s="95"/>
      <c r="W143" s="95"/>
      <c r="X143" s="95"/>
      <c r="Y143" s="95" t="n">
        <v>500</v>
      </c>
      <c r="Z143" s="95"/>
      <c r="AA143" s="95"/>
      <c r="AB143" s="95"/>
      <c r="AC143" s="95" t="s">
        <v>295</v>
      </c>
      <c r="AD143" s="95" t="s">
        <v>451</v>
      </c>
      <c r="AE143" s="95" t="s">
        <v>265</v>
      </c>
      <c r="AF143" s="95" t="n">
        <v>100</v>
      </c>
      <c r="AG143" s="95" t="s">
        <v>271</v>
      </c>
      <c r="AH143" s="95" t="n">
        <v>15</v>
      </c>
      <c r="AI143" s="95"/>
      <c r="AJ143" s="95"/>
      <c r="AK143" s="95"/>
      <c r="AL143" s="95"/>
      <c r="AM143" s="95"/>
      <c r="AN143" s="95"/>
      <c r="AO143" s="95"/>
      <c r="AP143" s="95"/>
      <c r="AQ143" s="95"/>
      <c r="AR143" s="95"/>
      <c r="AS143" s="95"/>
      <c r="AT143" s="95" t="s">
        <v>245</v>
      </c>
      <c r="AU143" s="95"/>
      <c r="AV143" s="95"/>
      <c r="AW143" s="95"/>
      <c r="AX143" s="95"/>
      <c r="AY143" s="95"/>
      <c r="AZ143" s="95"/>
      <c r="BA143" s="95" t="s">
        <v>241</v>
      </c>
      <c r="BB143" s="95"/>
      <c r="BC143" s="95"/>
      <c r="BD143" s="95"/>
      <c r="BE143" s="95"/>
      <c r="BF143" s="95"/>
      <c r="BG143" s="95"/>
      <c r="BH143" s="95" t="s">
        <v>241</v>
      </c>
      <c r="BI143" s="95"/>
      <c r="BJ143" s="95"/>
      <c r="BK143" s="95"/>
      <c r="BL143" s="95"/>
      <c r="BM143" s="95" t="s">
        <v>245</v>
      </c>
      <c r="BN143" s="95"/>
      <c r="BO143" s="95"/>
      <c r="BP143" s="95"/>
      <c r="BQ143" s="95"/>
      <c r="BR143" s="95"/>
      <c r="BS143" s="95"/>
      <c r="BT143" s="95"/>
      <c r="BU143" s="95"/>
      <c r="BV143" s="95"/>
      <c r="BW143" s="95"/>
      <c r="BX143" s="95"/>
      <c r="BY143" s="95"/>
      <c r="BZ143" s="95"/>
      <c r="CA143" s="95"/>
      <c r="CB143" s="95"/>
      <c r="CC143" s="95"/>
      <c r="CD143" s="95"/>
      <c r="CE143" s="95"/>
      <c r="CF143" s="95"/>
      <c r="CG143" s="95"/>
      <c r="CH143" s="95"/>
      <c r="CI143" s="95"/>
      <c r="CJ143" s="95"/>
      <c r="CK143" s="95"/>
      <c r="CL143" s="94"/>
      <c r="CM143" s="94"/>
      <c r="CN143" s="94"/>
      <c r="CO143" s="94"/>
      <c r="CP143" s="94"/>
      <c r="CQ143" s="94"/>
    </row>
    <row r="144" customFormat="false" ht="126" hidden="false" customHeight="true" outlineLevel="0" collapsed="false">
      <c r="A144" s="95" t="s">
        <v>1054</v>
      </c>
      <c r="B144" s="95" t="s">
        <v>1048</v>
      </c>
      <c r="C144" s="95" t="s">
        <v>785</v>
      </c>
      <c r="D144" s="95" t="s">
        <v>288</v>
      </c>
      <c r="E144" s="95" t="n">
        <v>10</v>
      </c>
      <c r="F144" s="95" t="n">
        <v>200</v>
      </c>
      <c r="G144" s="95" t="n">
        <v>18</v>
      </c>
      <c r="H144" s="95" t="n">
        <v>13</v>
      </c>
      <c r="I144" s="95" t="n">
        <v>3000</v>
      </c>
      <c r="J144" s="95" t="n">
        <v>4</v>
      </c>
      <c r="K144" s="95" t="n">
        <v>450</v>
      </c>
      <c r="L144" s="95" t="n">
        <v>15</v>
      </c>
      <c r="M144" s="96" t="s">
        <v>1055</v>
      </c>
      <c r="N144" s="95" t="s">
        <v>531</v>
      </c>
      <c r="O144" s="95" t="n">
        <v>90</v>
      </c>
      <c r="P144" s="95" t="s">
        <v>232</v>
      </c>
      <c r="Q144" s="95" t="n">
        <v>18</v>
      </c>
      <c r="R144" s="95"/>
      <c r="S144" s="96" t="s">
        <v>1052</v>
      </c>
      <c r="T144" s="95" t="s">
        <v>1056</v>
      </c>
      <c r="U144" s="95"/>
      <c r="V144" s="95"/>
      <c r="W144" s="95"/>
      <c r="X144" s="95"/>
      <c r="Y144" s="95" t="n">
        <v>400</v>
      </c>
      <c r="Z144" s="95"/>
      <c r="AA144" s="95"/>
      <c r="AB144" s="95"/>
      <c r="AC144" s="95" t="s">
        <v>295</v>
      </c>
      <c r="AD144" s="95" t="s">
        <v>666</v>
      </c>
      <c r="AE144" s="95" t="s">
        <v>265</v>
      </c>
      <c r="AF144" s="95" t="n">
        <v>130</v>
      </c>
      <c r="AG144" s="95" t="s">
        <v>240</v>
      </c>
      <c r="AH144" s="95" t="n">
        <v>15</v>
      </c>
      <c r="AI144" s="95"/>
      <c r="AJ144" s="95"/>
      <c r="AK144" s="95"/>
      <c r="AL144" s="95"/>
      <c r="AM144" s="95"/>
      <c r="AN144" s="95"/>
      <c r="AO144" s="95"/>
      <c r="AP144" s="95"/>
      <c r="AQ144" s="95"/>
      <c r="AR144" s="95"/>
      <c r="AS144" s="95"/>
      <c r="AT144" s="95" t="s">
        <v>245</v>
      </c>
      <c r="AU144" s="95"/>
      <c r="AV144" s="95"/>
      <c r="AW144" s="95"/>
      <c r="AX144" s="95"/>
      <c r="AY144" s="95"/>
      <c r="AZ144" s="95"/>
      <c r="BA144" s="95" t="s">
        <v>241</v>
      </c>
      <c r="BB144" s="95"/>
      <c r="BC144" s="95"/>
      <c r="BD144" s="95"/>
      <c r="BE144" s="95"/>
      <c r="BF144" s="95"/>
      <c r="BG144" s="95"/>
      <c r="BH144" s="95" t="s">
        <v>241</v>
      </c>
      <c r="BI144" s="95"/>
      <c r="BJ144" s="95"/>
      <c r="BK144" s="95"/>
      <c r="BL144" s="95"/>
      <c r="BM144" s="95" t="s">
        <v>245</v>
      </c>
      <c r="BN144" s="95"/>
      <c r="BO144" s="95"/>
      <c r="BP144" s="95"/>
      <c r="BQ144" s="95"/>
      <c r="BR144" s="95"/>
      <c r="BS144" s="95"/>
      <c r="BT144" s="95"/>
      <c r="BU144" s="95"/>
      <c r="BV144" s="95"/>
      <c r="BW144" s="95"/>
      <c r="BX144" s="95"/>
      <c r="BY144" s="95"/>
      <c r="BZ144" s="95"/>
      <c r="CA144" s="95"/>
      <c r="CB144" s="95"/>
      <c r="CC144" s="95"/>
      <c r="CD144" s="95"/>
      <c r="CE144" s="95"/>
      <c r="CF144" s="95"/>
      <c r="CG144" s="95"/>
      <c r="CH144" s="95"/>
      <c r="CI144" s="95"/>
      <c r="CJ144" s="95"/>
      <c r="CK144" s="95"/>
      <c r="CL144" s="94"/>
      <c r="CM144" s="94"/>
      <c r="CN144" s="94"/>
      <c r="CO144" s="94"/>
      <c r="CP144" s="94"/>
      <c r="CQ144" s="94"/>
    </row>
    <row r="145" customFormat="false" ht="22.5" hidden="false" customHeight="true" outlineLevel="0" collapsed="false">
      <c r="A145" s="95" t="s">
        <v>1057</v>
      </c>
      <c r="B145" s="95" t="s">
        <v>1048</v>
      </c>
      <c r="C145" s="95" t="s">
        <v>785</v>
      </c>
      <c r="D145" s="95" t="s">
        <v>288</v>
      </c>
      <c r="E145" s="95" t="n">
        <v>15</v>
      </c>
      <c r="F145" s="95" t="n">
        <v>250</v>
      </c>
      <c r="G145" s="95" t="n">
        <v>18</v>
      </c>
      <c r="H145" s="95" t="n">
        <v>15</v>
      </c>
      <c r="I145" s="95" t="n">
        <v>350</v>
      </c>
      <c r="J145" s="95" t="n">
        <v>4</v>
      </c>
      <c r="K145" s="95" t="n">
        <v>600</v>
      </c>
      <c r="L145" s="95" t="n">
        <v>30</v>
      </c>
      <c r="M145" s="96" t="s">
        <v>1058</v>
      </c>
      <c r="N145" s="95" t="s">
        <v>265</v>
      </c>
      <c r="O145" s="95" t="n">
        <v>180</v>
      </c>
      <c r="P145" s="95" t="s">
        <v>271</v>
      </c>
      <c r="Q145" s="95" t="n">
        <v>15</v>
      </c>
      <c r="R145" s="95"/>
      <c r="S145" s="96" t="s">
        <v>1059</v>
      </c>
      <c r="T145" s="95" t="s">
        <v>1060</v>
      </c>
      <c r="U145" s="95" t="n">
        <v>90</v>
      </c>
      <c r="V145" s="95" t="s">
        <v>881</v>
      </c>
      <c r="W145" s="95" t="n">
        <v>18</v>
      </c>
      <c r="X145" s="95"/>
      <c r="Y145" s="95"/>
      <c r="Z145" s="95"/>
      <c r="AA145" s="95"/>
      <c r="AB145" s="95"/>
      <c r="AC145" s="95"/>
      <c r="AD145" s="95" t="s">
        <v>1061</v>
      </c>
      <c r="AE145" s="95" t="s">
        <v>294</v>
      </c>
      <c r="AF145" s="95"/>
      <c r="AG145" s="95"/>
      <c r="AH145" s="95"/>
      <c r="AI145" s="95"/>
      <c r="AJ145" s="95"/>
      <c r="AK145" s="95"/>
      <c r="AL145" s="95"/>
      <c r="AM145" s="95"/>
      <c r="AN145" s="95" t="s">
        <v>772</v>
      </c>
      <c r="AO145" s="95" t="s">
        <v>1062</v>
      </c>
      <c r="AP145" s="95" t="s">
        <v>1063</v>
      </c>
      <c r="AQ145" s="95" t="n">
        <v>250</v>
      </c>
      <c r="AR145" s="95" t="s">
        <v>470</v>
      </c>
      <c r="AS145" s="95" t="n">
        <v>14</v>
      </c>
      <c r="AT145" s="95" t="s">
        <v>245</v>
      </c>
      <c r="AU145" s="95"/>
      <c r="AV145" s="95"/>
      <c r="AW145" s="95"/>
      <c r="AX145" s="95"/>
      <c r="AY145" s="95"/>
      <c r="AZ145" s="95"/>
      <c r="BA145" s="95" t="s">
        <v>241</v>
      </c>
      <c r="BB145" s="95"/>
      <c r="BC145" s="95"/>
      <c r="BD145" s="95"/>
      <c r="BE145" s="95"/>
      <c r="BF145" s="95"/>
      <c r="BG145" s="95"/>
      <c r="BH145" s="95" t="s">
        <v>241</v>
      </c>
      <c r="BI145" s="95"/>
      <c r="BJ145" s="95"/>
      <c r="BK145" s="95"/>
      <c r="BL145" s="95"/>
      <c r="BM145" s="95" t="s">
        <v>245</v>
      </c>
      <c r="BN145" s="95"/>
      <c r="BO145" s="95"/>
      <c r="BP145" s="95"/>
      <c r="BQ145" s="95"/>
      <c r="BR145" s="95"/>
      <c r="BS145" s="95"/>
      <c r="BT145" s="95"/>
      <c r="BU145" s="95"/>
      <c r="BV145" s="95"/>
      <c r="BW145" s="95"/>
      <c r="BX145" s="95"/>
      <c r="BY145" s="95"/>
      <c r="BZ145" s="95"/>
      <c r="CA145" s="95"/>
      <c r="CB145" s="95"/>
      <c r="CC145" s="95"/>
      <c r="CD145" s="95"/>
      <c r="CE145" s="95"/>
      <c r="CF145" s="95"/>
      <c r="CG145" s="95"/>
      <c r="CH145" s="95"/>
      <c r="CI145" s="95"/>
      <c r="CJ145" s="95"/>
      <c r="CK145" s="95"/>
      <c r="CL145" s="94"/>
      <c r="CM145" s="94"/>
      <c r="CN145" s="94"/>
      <c r="CO145" s="94"/>
      <c r="CP145" s="94"/>
      <c r="CQ145" s="94"/>
    </row>
    <row r="146" customFormat="false" ht="22.5" hidden="false" customHeight="true" outlineLevel="0" collapsed="false">
      <c r="A146" s="95" t="s">
        <v>1064</v>
      </c>
      <c r="B146" s="95"/>
      <c r="C146" s="95" t="s">
        <v>785</v>
      </c>
      <c r="D146" s="95" t="s">
        <v>311</v>
      </c>
      <c r="E146" s="95" t="n">
        <v>2</v>
      </c>
      <c r="F146" s="95" t="n">
        <v>55</v>
      </c>
      <c r="G146" s="95" t="n">
        <v>20</v>
      </c>
      <c r="H146" s="95" t="n">
        <v>10</v>
      </c>
      <c r="I146" s="95" t="n">
        <v>2000</v>
      </c>
      <c r="J146" s="95" t="n">
        <v>2</v>
      </c>
      <c r="K146" s="95" t="n">
        <v>1000</v>
      </c>
      <c r="L146" s="95" t="n">
        <v>20</v>
      </c>
      <c r="M146" s="96" t="s">
        <v>1022</v>
      </c>
      <c r="N146" s="95" t="s">
        <v>1065</v>
      </c>
      <c r="O146" s="95" t="n">
        <v>30</v>
      </c>
      <c r="P146" s="95" t="s">
        <v>584</v>
      </c>
      <c r="Q146" s="95" t="n">
        <v>18</v>
      </c>
      <c r="R146" s="95"/>
      <c r="S146" s="96" t="s">
        <v>1066</v>
      </c>
      <c r="T146" s="95" t="s">
        <v>988</v>
      </c>
      <c r="U146" s="95" t="n">
        <v>40</v>
      </c>
      <c r="V146" s="95" t="s">
        <v>881</v>
      </c>
      <c r="W146" s="95" t="n">
        <v>18</v>
      </c>
      <c r="X146" s="95"/>
      <c r="Y146" s="95"/>
      <c r="Z146" s="95"/>
      <c r="AA146" s="95"/>
      <c r="AB146" s="95"/>
      <c r="AC146" s="95"/>
      <c r="AD146" s="95" t="s">
        <v>989</v>
      </c>
      <c r="AE146" s="95" t="s">
        <v>265</v>
      </c>
      <c r="AF146" s="95" t="n">
        <v>30</v>
      </c>
      <c r="AG146" s="95" t="s">
        <v>588</v>
      </c>
      <c r="AH146" s="95" t="n">
        <v>14</v>
      </c>
      <c r="AI146" s="95"/>
      <c r="AJ146" s="95"/>
      <c r="AK146" s="95"/>
      <c r="AL146" s="95"/>
      <c r="AM146" s="95"/>
      <c r="AN146" s="95"/>
      <c r="AO146" s="95"/>
      <c r="AP146" s="95"/>
      <c r="AQ146" s="95"/>
      <c r="AR146" s="95"/>
      <c r="AS146" s="95"/>
      <c r="AT146" s="95" t="s">
        <v>245</v>
      </c>
      <c r="AU146" s="95"/>
      <c r="AV146" s="95"/>
      <c r="AW146" s="95"/>
      <c r="AX146" s="95"/>
      <c r="AY146" s="95"/>
      <c r="AZ146" s="95"/>
      <c r="BA146" s="95" t="s">
        <v>241</v>
      </c>
      <c r="BB146" s="95"/>
      <c r="BC146" s="95"/>
      <c r="BD146" s="95"/>
      <c r="BE146" s="95"/>
      <c r="BF146" s="95"/>
      <c r="BG146" s="95"/>
      <c r="BH146" s="95" t="s">
        <v>241</v>
      </c>
      <c r="BI146" s="95"/>
      <c r="BJ146" s="95"/>
      <c r="BK146" s="95"/>
      <c r="BL146" s="95"/>
      <c r="BM146" s="95" t="s">
        <v>245</v>
      </c>
      <c r="BN146" s="95"/>
      <c r="BO146" s="95"/>
      <c r="BP146" s="95"/>
      <c r="BQ146" s="95"/>
      <c r="BR146" s="95"/>
      <c r="BS146" s="95"/>
      <c r="BT146" s="95"/>
      <c r="BU146" s="95"/>
      <c r="BV146" s="95"/>
      <c r="BW146" s="95"/>
      <c r="BX146" s="95"/>
      <c r="BY146" s="95"/>
      <c r="BZ146" s="95"/>
      <c r="CA146" s="95"/>
      <c r="CB146" s="95"/>
      <c r="CC146" s="95"/>
      <c r="CD146" s="95"/>
      <c r="CE146" s="95"/>
      <c r="CF146" s="95"/>
      <c r="CG146" s="95"/>
      <c r="CH146" s="95"/>
      <c r="CI146" s="95"/>
      <c r="CJ146" s="95"/>
      <c r="CK146" s="95"/>
      <c r="CL146" s="94"/>
      <c r="CM146" s="94"/>
      <c r="CN146" s="94"/>
      <c r="CO146" s="94"/>
      <c r="CP146" s="94"/>
      <c r="CQ146" s="94"/>
    </row>
    <row r="147" customFormat="false" ht="22.5" hidden="false" customHeight="true" outlineLevel="0" collapsed="false">
      <c r="A147" s="95" t="s">
        <v>1067</v>
      </c>
      <c r="B147" s="95" t="s">
        <v>1064</v>
      </c>
      <c r="C147" s="95" t="s">
        <v>785</v>
      </c>
      <c r="D147" s="95" t="s">
        <v>311</v>
      </c>
      <c r="E147" s="95" t="n">
        <v>4</v>
      </c>
      <c r="F147" s="95" t="n">
        <v>60</v>
      </c>
      <c r="G147" s="95" t="n">
        <v>20</v>
      </c>
      <c r="H147" s="95" t="n">
        <v>10</v>
      </c>
      <c r="I147" s="95" t="n">
        <v>1200</v>
      </c>
      <c r="J147" s="95" t="n">
        <v>2</v>
      </c>
      <c r="K147" s="95" t="n">
        <v>1500</v>
      </c>
      <c r="L147" s="95" t="n">
        <v>13</v>
      </c>
      <c r="M147" s="96" t="s">
        <v>1022</v>
      </c>
      <c r="N147" s="95" t="s">
        <v>1068</v>
      </c>
      <c r="O147" s="95" t="n">
        <v>30</v>
      </c>
      <c r="P147" s="95" t="s">
        <v>283</v>
      </c>
      <c r="Q147" s="95" t="n">
        <v>18</v>
      </c>
      <c r="R147" s="95"/>
      <c r="S147" s="96" t="s">
        <v>1069</v>
      </c>
      <c r="T147" s="95" t="s">
        <v>1070</v>
      </c>
      <c r="U147" s="95" t="n">
        <v>50</v>
      </c>
      <c r="V147" s="95" t="s">
        <v>881</v>
      </c>
      <c r="W147" s="95" t="n">
        <v>18</v>
      </c>
      <c r="X147" s="95"/>
      <c r="Y147" s="95"/>
      <c r="Z147" s="95"/>
      <c r="AA147" s="95"/>
      <c r="AB147" s="95"/>
      <c r="AC147" s="95"/>
      <c r="AD147" s="95" t="s">
        <v>1071</v>
      </c>
      <c r="AE147" s="95" t="s">
        <v>988</v>
      </c>
      <c r="AF147" s="95" t="n">
        <v>65</v>
      </c>
      <c r="AG147" s="95" t="s">
        <v>360</v>
      </c>
      <c r="AH147" s="95" t="n">
        <v>17</v>
      </c>
      <c r="AI147" s="95"/>
      <c r="AJ147" s="95"/>
      <c r="AK147" s="95"/>
      <c r="AL147" s="95"/>
      <c r="AM147" s="95"/>
      <c r="AN147" s="95"/>
      <c r="AO147" s="95" t="s">
        <v>989</v>
      </c>
      <c r="AP147" s="95" t="s">
        <v>265</v>
      </c>
      <c r="AQ147" s="95" t="n">
        <v>50</v>
      </c>
      <c r="AR147" s="95" t="s">
        <v>240</v>
      </c>
      <c r="AS147" s="95" t="n">
        <v>13</v>
      </c>
      <c r="AT147" s="95" t="s">
        <v>245</v>
      </c>
      <c r="AU147" s="95"/>
      <c r="AV147" s="95"/>
      <c r="AW147" s="95"/>
      <c r="AX147" s="95"/>
      <c r="AY147" s="95"/>
      <c r="AZ147" s="95"/>
      <c r="BA147" s="95" t="s">
        <v>241</v>
      </c>
      <c r="BB147" s="95"/>
      <c r="BC147" s="95"/>
      <c r="BD147" s="95"/>
      <c r="BE147" s="95"/>
      <c r="BF147" s="95"/>
      <c r="BG147" s="95"/>
      <c r="BH147" s="95" t="s">
        <v>241</v>
      </c>
      <c r="BI147" s="95"/>
      <c r="BJ147" s="95"/>
      <c r="BK147" s="95"/>
      <c r="BL147" s="95"/>
      <c r="BM147" s="95" t="s">
        <v>245</v>
      </c>
      <c r="BN147" s="95"/>
      <c r="BO147" s="95"/>
      <c r="BP147" s="95"/>
      <c r="BQ147" s="95"/>
      <c r="BR147" s="95"/>
      <c r="BS147" s="95"/>
      <c r="BT147" s="95"/>
      <c r="BU147" s="95"/>
      <c r="BV147" s="95"/>
      <c r="BW147" s="95"/>
      <c r="BX147" s="95"/>
      <c r="BY147" s="95"/>
      <c r="BZ147" s="95"/>
      <c r="CA147" s="95"/>
      <c r="CB147" s="95"/>
      <c r="CC147" s="95"/>
      <c r="CD147" s="95"/>
      <c r="CE147" s="95"/>
      <c r="CF147" s="95"/>
      <c r="CG147" s="95"/>
      <c r="CH147" s="95"/>
      <c r="CI147" s="95"/>
      <c r="CJ147" s="95"/>
      <c r="CK147" s="95"/>
      <c r="CL147" s="94"/>
      <c r="CM147" s="94"/>
      <c r="CN147" s="94"/>
      <c r="CO147" s="94"/>
      <c r="CP147" s="94"/>
      <c r="CQ147" s="94"/>
    </row>
    <row r="148" customFormat="false" ht="22.5" hidden="false" customHeight="true" outlineLevel="0" collapsed="false">
      <c r="A148" s="95" t="s">
        <v>1072</v>
      </c>
      <c r="B148" s="95" t="s">
        <v>1064</v>
      </c>
      <c r="C148" s="95" t="s">
        <v>785</v>
      </c>
      <c r="D148" s="95" t="s">
        <v>311</v>
      </c>
      <c r="E148" s="95" t="n">
        <v>5</v>
      </c>
      <c r="F148" s="95" t="n">
        <v>140</v>
      </c>
      <c r="G148" s="95" t="n">
        <v>18</v>
      </c>
      <c r="H148" s="95" t="n">
        <v>10</v>
      </c>
      <c r="I148" s="95" t="n">
        <v>2100</v>
      </c>
      <c r="J148" s="95" t="n">
        <v>3</v>
      </c>
      <c r="K148" s="95" t="n">
        <v>2000</v>
      </c>
      <c r="L148" s="95" t="n">
        <v>20</v>
      </c>
      <c r="M148" s="96" t="s">
        <v>1022</v>
      </c>
      <c r="N148" s="95" t="s">
        <v>1068</v>
      </c>
      <c r="O148" s="95" t="n">
        <v>30</v>
      </c>
      <c r="P148" s="95" t="s">
        <v>283</v>
      </c>
      <c r="Q148" s="95" t="n">
        <v>18</v>
      </c>
      <c r="R148" s="95"/>
      <c r="S148" s="96" t="s">
        <v>1069</v>
      </c>
      <c r="T148" s="95" t="s">
        <v>1070</v>
      </c>
      <c r="U148" s="95" t="n">
        <v>50</v>
      </c>
      <c r="V148" s="95" t="s">
        <v>881</v>
      </c>
      <c r="W148" s="95" t="n">
        <v>18</v>
      </c>
      <c r="X148" s="95"/>
      <c r="Y148" s="95"/>
      <c r="Z148" s="95"/>
      <c r="AA148" s="95"/>
      <c r="AB148" s="95"/>
      <c r="AC148" s="95"/>
      <c r="AD148" s="95" t="s">
        <v>1073</v>
      </c>
      <c r="AE148" s="95" t="s">
        <v>1074</v>
      </c>
      <c r="AF148" s="95"/>
      <c r="AG148" s="95"/>
      <c r="AH148" s="95"/>
      <c r="AI148" s="95"/>
      <c r="AJ148" s="95"/>
      <c r="AK148" s="95" t="n">
        <v>10</v>
      </c>
      <c r="AL148" s="95"/>
      <c r="AM148" s="95"/>
      <c r="AN148" s="95" t="s">
        <v>295</v>
      </c>
      <c r="AO148" s="95" t="s">
        <v>989</v>
      </c>
      <c r="AP148" s="95" t="s">
        <v>265</v>
      </c>
      <c r="AQ148" s="95" t="n">
        <v>55</v>
      </c>
      <c r="AR148" s="95" t="s">
        <v>588</v>
      </c>
      <c r="AS148" s="95" t="n">
        <v>14</v>
      </c>
      <c r="AT148" s="95" t="s">
        <v>245</v>
      </c>
      <c r="AU148" s="95"/>
      <c r="AV148" s="95"/>
      <c r="AW148" s="95"/>
      <c r="AX148" s="95"/>
      <c r="AY148" s="95"/>
      <c r="AZ148" s="95"/>
      <c r="BA148" s="95" t="s">
        <v>241</v>
      </c>
      <c r="BB148" s="95"/>
      <c r="BC148" s="95"/>
      <c r="BD148" s="95"/>
      <c r="BE148" s="95"/>
      <c r="BF148" s="95"/>
      <c r="BG148" s="95"/>
      <c r="BH148" s="95" t="s">
        <v>241</v>
      </c>
      <c r="BI148" s="95"/>
      <c r="BJ148" s="95"/>
      <c r="BK148" s="95"/>
      <c r="BL148" s="95"/>
      <c r="BM148" s="95" t="s">
        <v>245</v>
      </c>
      <c r="BN148" s="95"/>
      <c r="BO148" s="95"/>
      <c r="BP148" s="95"/>
      <c r="BQ148" s="95"/>
      <c r="BR148" s="95"/>
      <c r="BS148" s="95"/>
      <c r="BT148" s="95"/>
      <c r="BU148" s="95"/>
      <c r="BV148" s="95"/>
      <c r="BW148" s="95"/>
      <c r="BX148" s="95"/>
      <c r="BY148" s="95"/>
      <c r="BZ148" s="95"/>
      <c r="CA148" s="95"/>
      <c r="CB148" s="95"/>
      <c r="CC148" s="95"/>
      <c r="CD148" s="95"/>
      <c r="CE148" s="95"/>
      <c r="CF148" s="95"/>
      <c r="CG148" s="95"/>
      <c r="CH148" s="95"/>
      <c r="CI148" s="95"/>
      <c r="CJ148" s="95"/>
      <c r="CK148" s="95"/>
      <c r="CL148" s="94"/>
      <c r="CM148" s="94"/>
      <c r="CN148" s="94"/>
      <c r="CO148" s="94"/>
      <c r="CP148" s="94"/>
      <c r="CQ148" s="94"/>
    </row>
    <row r="149" customFormat="false" ht="22.5" hidden="false" customHeight="true" outlineLevel="0" collapsed="false">
      <c r="A149" s="95" t="s">
        <v>1075</v>
      </c>
      <c r="B149" s="95"/>
      <c r="C149" s="95" t="s">
        <v>785</v>
      </c>
      <c r="D149" s="95" t="s">
        <v>229</v>
      </c>
      <c r="E149" s="95" t="n">
        <v>13</v>
      </c>
      <c r="F149" s="95" t="n">
        <v>220</v>
      </c>
      <c r="G149" s="95" t="n">
        <v>21</v>
      </c>
      <c r="H149" s="95" t="n">
        <v>20</v>
      </c>
      <c r="I149" s="95" t="n">
        <v>3200</v>
      </c>
      <c r="J149" s="95" t="n">
        <v>4</v>
      </c>
      <c r="K149" s="95" t="n">
        <v>2000</v>
      </c>
      <c r="L149" s="95" t="n">
        <v>30</v>
      </c>
      <c r="M149" s="96" t="s">
        <v>1076</v>
      </c>
      <c r="N149" s="95" t="s">
        <v>1077</v>
      </c>
      <c r="O149" s="95" t="n">
        <v>75</v>
      </c>
      <c r="P149" s="95" t="s">
        <v>499</v>
      </c>
      <c r="Q149" s="95" t="n">
        <v>17</v>
      </c>
      <c r="R149" s="95"/>
      <c r="S149" s="96" t="s">
        <v>666</v>
      </c>
      <c r="T149" s="95" t="s">
        <v>1078</v>
      </c>
      <c r="U149" s="95" t="n">
        <v>190</v>
      </c>
      <c r="V149" s="95" t="s">
        <v>240</v>
      </c>
      <c r="W149" s="95" t="n">
        <v>14</v>
      </c>
      <c r="X149" s="95"/>
      <c r="Y149" s="95"/>
      <c r="Z149" s="95"/>
      <c r="AA149" s="95"/>
      <c r="AB149" s="95"/>
      <c r="AC149" s="95"/>
      <c r="AD149" s="95"/>
      <c r="AE149" s="95"/>
      <c r="AF149" s="95"/>
      <c r="AG149" s="95"/>
      <c r="AH149" s="95"/>
      <c r="AI149" s="95"/>
      <c r="AJ149" s="95"/>
      <c r="AK149" s="95"/>
      <c r="AL149" s="95"/>
      <c r="AM149" s="95"/>
      <c r="AN149" s="95"/>
      <c r="AO149" s="95"/>
      <c r="AP149" s="95"/>
      <c r="AQ149" s="95"/>
      <c r="AR149" s="95"/>
      <c r="AS149" s="95"/>
      <c r="AT149" s="95" t="s">
        <v>245</v>
      </c>
      <c r="AU149" s="95"/>
      <c r="AV149" s="95"/>
      <c r="AW149" s="95"/>
      <c r="AX149" s="95"/>
      <c r="AY149" s="95"/>
      <c r="AZ149" s="95"/>
      <c r="BA149" s="95" t="s">
        <v>241</v>
      </c>
      <c r="BB149" s="95"/>
      <c r="BC149" s="95"/>
      <c r="BD149" s="95"/>
      <c r="BE149" s="95"/>
      <c r="BF149" s="95"/>
      <c r="BG149" s="95"/>
      <c r="BH149" s="95" t="s">
        <v>241</v>
      </c>
      <c r="BI149" s="95"/>
      <c r="BJ149" s="95"/>
      <c r="BK149" s="95"/>
      <c r="BL149" s="95"/>
      <c r="BM149" s="95" t="s">
        <v>245</v>
      </c>
      <c r="BN149" s="95"/>
      <c r="BO149" s="95"/>
      <c r="BP149" s="95"/>
      <c r="BQ149" s="95"/>
      <c r="BR149" s="95"/>
      <c r="BS149" s="95"/>
      <c r="BT149" s="95"/>
      <c r="BU149" s="95"/>
      <c r="BV149" s="95"/>
      <c r="BW149" s="95"/>
      <c r="BX149" s="95"/>
      <c r="BY149" s="95"/>
      <c r="BZ149" s="95"/>
      <c r="CA149" s="107"/>
      <c r="CB149" s="107"/>
      <c r="CL149" s="94"/>
      <c r="CM149" s="94"/>
      <c r="CN149" s="94"/>
      <c r="CO149" s="94"/>
      <c r="CP149" s="94"/>
      <c r="CQ149" s="94"/>
    </row>
    <row r="150" customFormat="false" ht="22.5" hidden="false" customHeight="true" outlineLevel="0" collapsed="false">
      <c r="A150" s="95" t="s">
        <v>1079</v>
      </c>
      <c r="B150" s="95" t="s">
        <v>1075</v>
      </c>
      <c r="C150" s="95" t="s">
        <v>785</v>
      </c>
      <c r="D150" s="95" t="s">
        <v>229</v>
      </c>
      <c r="E150" s="95" t="n">
        <v>14</v>
      </c>
      <c r="F150" s="95" t="n">
        <v>220</v>
      </c>
      <c r="G150" s="95" t="n">
        <v>20</v>
      </c>
      <c r="H150" s="95" t="n">
        <v>18</v>
      </c>
      <c r="I150" s="95" t="n">
        <v>3100</v>
      </c>
      <c r="J150" s="95" t="n">
        <v>3</v>
      </c>
      <c r="K150" s="95" t="n">
        <v>600</v>
      </c>
      <c r="L150" s="95" t="n">
        <v>40</v>
      </c>
      <c r="M150" s="96" t="s">
        <v>1080</v>
      </c>
      <c r="N150" s="95" t="s">
        <v>1081</v>
      </c>
      <c r="O150" s="95" t="n">
        <v>65</v>
      </c>
      <c r="P150" s="95" t="s">
        <v>584</v>
      </c>
      <c r="Q150" s="95" t="n">
        <v>17</v>
      </c>
      <c r="R150" s="95"/>
      <c r="S150" s="96" t="s">
        <v>1082</v>
      </c>
      <c r="T150" s="95" t="s">
        <v>292</v>
      </c>
      <c r="U150" s="95" t="n">
        <v>150</v>
      </c>
      <c r="V150" s="95" t="s">
        <v>588</v>
      </c>
      <c r="W150" s="95" t="n">
        <v>15</v>
      </c>
      <c r="X150" s="95"/>
      <c r="Y150" s="95"/>
      <c r="Z150" s="95"/>
      <c r="AA150" s="95"/>
      <c r="AB150" s="95"/>
      <c r="AC150" s="95"/>
      <c r="AD150" s="95"/>
      <c r="AE150" s="95"/>
      <c r="AF150" s="95"/>
      <c r="AG150" s="95"/>
      <c r="AH150" s="95"/>
      <c r="AI150" s="95"/>
      <c r="AJ150" s="95"/>
      <c r="AK150" s="95"/>
      <c r="AL150" s="95"/>
      <c r="AM150" s="95"/>
      <c r="AN150" s="95"/>
      <c r="AO150" s="95"/>
      <c r="AP150" s="95"/>
      <c r="AQ150" s="95"/>
      <c r="AR150" s="95"/>
      <c r="AS150" s="95"/>
      <c r="AT150" s="95" t="s">
        <v>245</v>
      </c>
      <c r="AU150" s="95"/>
      <c r="AV150" s="95"/>
      <c r="AW150" s="95"/>
      <c r="AX150" s="95"/>
      <c r="AY150" s="95"/>
      <c r="AZ150" s="95"/>
      <c r="BA150" s="95" t="s">
        <v>241</v>
      </c>
      <c r="BB150" s="95"/>
      <c r="BC150" s="95"/>
      <c r="BD150" s="95"/>
      <c r="BE150" s="95"/>
      <c r="BF150" s="95"/>
      <c r="BG150" s="95"/>
      <c r="BH150" s="95" t="s">
        <v>241</v>
      </c>
      <c r="BI150" s="95"/>
      <c r="BJ150" s="95"/>
      <c r="BK150" s="95"/>
      <c r="BL150" s="95"/>
      <c r="BM150" s="95" t="s">
        <v>245</v>
      </c>
      <c r="BN150" s="95"/>
      <c r="BO150" s="95"/>
      <c r="BP150" s="95"/>
      <c r="BQ150" s="95"/>
      <c r="BR150" s="95"/>
      <c r="BS150" s="95"/>
      <c r="BT150" s="95"/>
      <c r="BU150" s="95"/>
      <c r="BV150" s="95"/>
      <c r="BW150" s="95"/>
      <c r="BX150" s="95"/>
      <c r="BY150" s="95"/>
      <c r="BZ150" s="95"/>
      <c r="CA150" s="95"/>
      <c r="CB150" s="95"/>
      <c r="CC150" s="95"/>
      <c r="CD150" s="95"/>
      <c r="CE150" s="95"/>
      <c r="CF150" s="95"/>
      <c r="CG150" s="95"/>
      <c r="CH150" s="95"/>
      <c r="CI150" s="95"/>
      <c r="CJ150" s="95"/>
      <c r="CK150" s="95"/>
      <c r="CL150" s="94"/>
      <c r="CM150" s="94"/>
      <c r="CN150" s="94"/>
      <c r="CO150" s="94"/>
      <c r="CP150" s="94"/>
      <c r="CQ150" s="94"/>
    </row>
    <row r="151" customFormat="false" ht="22.5" hidden="false" customHeight="true" outlineLevel="0" collapsed="false">
      <c r="A151" s="95" t="s">
        <v>1083</v>
      </c>
      <c r="B151" s="95" t="s">
        <v>1084</v>
      </c>
      <c r="C151" s="95" t="s">
        <v>785</v>
      </c>
      <c r="D151" s="95" t="s">
        <v>229</v>
      </c>
      <c r="E151" s="95" t="n">
        <v>17</v>
      </c>
      <c r="F151" s="95" t="n">
        <v>280</v>
      </c>
      <c r="G151" s="95" t="n">
        <v>20</v>
      </c>
      <c r="H151" s="95" t="n">
        <v>28</v>
      </c>
      <c r="I151" s="95" t="n">
        <v>4000</v>
      </c>
      <c r="J151" s="95" t="n">
        <v>20</v>
      </c>
      <c r="K151" s="95" t="n">
        <v>650</v>
      </c>
      <c r="L151" s="95" t="n">
        <v>30</v>
      </c>
      <c r="M151" s="96" t="s">
        <v>428</v>
      </c>
      <c r="N151" s="95" t="s">
        <v>339</v>
      </c>
      <c r="O151" s="95" t="n">
        <v>230</v>
      </c>
      <c r="P151" s="95" t="s">
        <v>932</v>
      </c>
      <c r="Q151" s="95" t="n">
        <v>17</v>
      </c>
      <c r="R151" s="95"/>
      <c r="S151" s="96" t="s">
        <v>1085</v>
      </c>
      <c r="T151" s="95" t="s">
        <v>1086</v>
      </c>
      <c r="U151" s="95" t="n">
        <v>150</v>
      </c>
      <c r="V151" s="95" t="s">
        <v>499</v>
      </c>
      <c r="W151" s="95" t="n">
        <v>17</v>
      </c>
      <c r="X151" s="95"/>
      <c r="Y151" s="95"/>
      <c r="Z151" s="95"/>
      <c r="AA151" s="95"/>
      <c r="AB151" s="95"/>
      <c r="AC151" s="95"/>
      <c r="AD151" s="95" t="s">
        <v>342</v>
      </c>
      <c r="AE151" s="95" t="s">
        <v>780</v>
      </c>
      <c r="AF151" s="95"/>
      <c r="AG151" s="95"/>
      <c r="AH151" s="95"/>
      <c r="AI151" s="95" t="n">
        <v>300</v>
      </c>
      <c r="AJ151" s="95"/>
      <c r="AK151" s="95"/>
      <c r="AL151" s="95"/>
      <c r="AM151" s="95"/>
      <c r="AN151" s="95" t="s">
        <v>295</v>
      </c>
      <c r="AO151" s="95" t="s">
        <v>1087</v>
      </c>
      <c r="AP151" s="95" t="s">
        <v>1088</v>
      </c>
      <c r="AQ151" s="95" t="n">
        <v>200</v>
      </c>
      <c r="AR151" s="95" t="s">
        <v>588</v>
      </c>
      <c r="AS151" s="95" t="n">
        <v>19</v>
      </c>
      <c r="AT151" s="95" t="s">
        <v>245</v>
      </c>
      <c r="AU151" s="95"/>
      <c r="AV151" s="95"/>
      <c r="AW151" s="95"/>
      <c r="AX151" s="95"/>
      <c r="AY151" s="95"/>
      <c r="AZ151" s="95"/>
      <c r="BA151" s="95" t="s">
        <v>241</v>
      </c>
      <c r="BB151" s="95"/>
      <c r="BC151" s="95"/>
      <c r="BD151" s="95"/>
      <c r="BE151" s="95"/>
      <c r="BF151" s="95"/>
      <c r="BG151" s="95"/>
      <c r="BH151" s="95" t="s">
        <v>241</v>
      </c>
      <c r="BI151" s="95"/>
      <c r="BJ151" s="95"/>
      <c r="BK151" s="95"/>
      <c r="BL151" s="95"/>
      <c r="BM151" s="95" t="s">
        <v>245</v>
      </c>
      <c r="BN151" s="95"/>
      <c r="BO151" s="95"/>
      <c r="BP151" s="95"/>
      <c r="BQ151" s="95"/>
      <c r="BR151" s="95"/>
      <c r="BS151" s="95"/>
      <c r="BT151" s="95"/>
      <c r="BU151" s="95"/>
      <c r="BV151" s="95"/>
      <c r="BW151" s="95"/>
      <c r="BX151" s="95"/>
      <c r="BY151" s="95"/>
      <c r="BZ151" s="95"/>
      <c r="CA151" s="95"/>
      <c r="CB151" s="95"/>
      <c r="CC151" s="95"/>
      <c r="CD151" s="95"/>
      <c r="CE151" s="95"/>
      <c r="CF151" s="95"/>
      <c r="CG151" s="95"/>
      <c r="CH151" s="95"/>
      <c r="CI151" s="95"/>
      <c r="CJ151" s="95"/>
      <c r="CK151" s="95"/>
      <c r="CL151" s="94"/>
      <c r="CM151" s="94"/>
      <c r="CN151" s="94"/>
      <c r="CO151" s="94"/>
      <c r="CP151" s="94"/>
      <c r="CQ151" s="94"/>
    </row>
    <row r="152" customFormat="false" ht="22.5" hidden="false" customHeight="true" outlineLevel="0" collapsed="false">
      <c r="A152" s="95" t="s">
        <v>1089</v>
      </c>
      <c r="B152" s="95"/>
      <c r="C152" s="95" t="s">
        <v>785</v>
      </c>
      <c r="D152" s="95" t="s">
        <v>311</v>
      </c>
      <c r="E152" s="95" t="n">
        <v>3</v>
      </c>
      <c r="F152" s="95" t="n">
        <v>60</v>
      </c>
      <c r="G152" s="95" t="n">
        <v>14</v>
      </c>
      <c r="H152" s="95" t="n">
        <v>10</v>
      </c>
      <c r="I152" s="95" t="n">
        <v>2800</v>
      </c>
      <c r="J152" s="95" t="n">
        <v>20</v>
      </c>
      <c r="K152" s="95" t="n">
        <v>600</v>
      </c>
      <c r="L152" s="95" t="n">
        <v>20</v>
      </c>
      <c r="M152" s="96" t="s">
        <v>551</v>
      </c>
      <c r="N152" s="95" t="s">
        <v>1090</v>
      </c>
      <c r="O152" s="95" t="n">
        <v>27</v>
      </c>
      <c r="P152" s="95" t="s">
        <v>499</v>
      </c>
      <c r="Q152" s="95" t="n">
        <v>18</v>
      </c>
      <c r="R152" s="95"/>
      <c r="S152" s="96" t="s">
        <v>692</v>
      </c>
      <c r="T152" s="95" t="s">
        <v>265</v>
      </c>
      <c r="U152" s="95" t="n">
        <v>65</v>
      </c>
      <c r="V152" s="95" t="s">
        <v>877</v>
      </c>
      <c r="W152" s="95" t="n">
        <v>15</v>
      </c>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t="s">
        <v>245</v>
      </c>
      <c r="AU152" s="95"/>
      <c r="AV152" s="95"/>
      <c r="AW152" s="95"/>
      <c r="AX152" s="95"/>
      <c r="AY152" s="95"/>
      <c r="AZ152" s="95"/>
      <c r="BA152" s="95" t="s">
        <v>245</v>
      </c>
      <c r="BB152" s="95"/>
      <c r="BC152" s="95"/>
      <c r="BD152" s="95"/>
      <c r="BE152" s="95"/>
      <c r="BF152" s="95"/>
      <c r="BG152" s="95"/>
      <c r="BH152" s="95" t="s">
        <v>245</v>
      </c>
      <c r="BI152" s="95"/>
      <c r="BJ152" s="95"/>
      <c r="BK152" s="95"/>
      <c r="BL152" s="95"/>
      <c r="BM152" s="95" t="s">
        <v>245</v>
      </c>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4"/>
      <c r="CM152" s="94"/>
      <c r="CN152" s="94"/>
      <c r="CO152" s="94"/>
      <c r="CP152" s="94"/>
      <c r="CQ152" s="94"/>
    </row>
    <row r="153" customFormat="false" ht="22.5" hidden="false" customHeight="true" outlineLevel="0" collapsed="false">
      <c r="A153" s="95" t="s">
        <v>1091</v>
      </c>
      <c r="B153" s="95"/>
      <c r="C153" s="95" t="s">
        <v>785</v>
      </c>
      <c r="D153" s="95" t="s">
        <v>288</v>
      </c>
      <c r="E153" s="95" t="n">
        <v>8</v>
      </c>
      <c r="F153" s="95" t="n">
        <v>160</v>
      </c>
      <c r="G153" s="95" t="n">
        <v>21</v>
      </c>
      <c r="H153" s="95" t="n">
        <v>10</v>
      </c>
      <c r="I153" s="95" t="n">
        <v>3300</v>
      </c>
      <c r="J153" s="95" t="n">
        <v>15</v>
      </c>
      <c r="K153" s="95" t="n">
        <v>1500</v>
      </c>
      <c r="L153" s="95" t="n">
        <v>20</v>
      </c>
      <c r="M153" s="96" t="s">
        <v>1092</v>
      </c>
      <c r="N153" s="95" t="s">
        <v>1093</v>
      </c>
      <c r="O153" s="95" t="n">
        <v>90</v>
      </c>
      <c r="P153" s="95" t="s">
        <v>499</v>
      </c>
      <c r="Q153" s="95" t="n">
        <v>18</v>
      </c>
      <c r="R153" s="95"/>
      <c r="S153" s="96" t="s">
        <v>1073</v>
      </c>
      <c r="T153" s="95" t="s">
        <v>1094</v>
      </c>
      <c r="U153" s="95"/>
      <c r="V153" s="95"/>
      <c r="W153" s="95"/>
      <c r="X153" s="95"/>
      <c r="Y153" s="95"/>
      <c r="Z153" s="95" t="n">
        <v>6</v>
      </c>
      <c r="AA153" s="95"/>
      <c r="AB153" s="95"/>
      <c r="AC153" s="95" t="s">
        <v>295</v>
      </c>
      <c r="AD153" s="95" t="s">
        <v>1095</v>
      </c>
      <c r="AE153" s="95" t="s">
        <v>265</v>
      </c>
      <c r="AF153" s="95" t="n">
        <v>75</v>
      </c>
      <c r="AG153" s="95" t="s">
        <v>877</v>
      </c>
      <c r="AH153" s="95" t="n">
        <v>15</v>
      </c>
      <c r="AI153" s="95"/>
      <c r="AJ153" s="95"/>
      <c r="AK153" s="95"/>
      <c r="AL153" s="95"/>
      <c r="AM153" s="95"/>
      <c r="AN153" s="95"/>
      <c r="AO153" s="95"/>
      <c r="AP153" s="95"/>
      <c r="AQ153" s="95"/>
      <c r="AR153" s="95"/>
      <c r="AS153" s="95"/>
      <c r="AT153" s="95" t="s">
        <v>245</v>
      </c>
      <c r="AU153" s="95"/>
      <c r="AV153" s="95"/>
      <c r="AW153" s="95"/>
      <c r="AX153" s="95"/>
      <c r="AY153" s="95"/>
      <c r="AZ153" s="95"/>
      <c r="BA153" s="95" t="s">
        <v>241</v>
      </c>
      <c r="BB153" s="95"/>
      <c r="BC153" s="95"/>
      <c r="BD153" s="95"/>
      <c r="BE153" s="95"/>
      <c r="BF153" s="95"/>
      <c r="BG153" s="95"/>
      <c r="BH153" s="95" t="s">
        <v>241</v>
      </c>
      <c r="BI153" s="95"/>
      <c r="BJ153" s="95"/>
      <c r="BK153" s="95"/>
      <c r="BL153" s="95"/>
      <c r="BM153" s="95" t="s">
        <v>245</v>
      </c>
      <c r="BN153" s="95"/>
      <c r="BO153" s="95"/>
      <c r="BP153" s="95"/>
      <c r="BQ153" s="95"/>
      <c r="BR153" s="95"/>
      <c r="BS153" s="95"/>
      <c r="BT153" s="95"/>
      <c r="BU153" s="95"/>
      <c r="BV153" s="95"/>
      <c r="BW153" s="95"/>
      <c r="BX153" s="95"/>
      <c r="BY153" s="95"/>
      <c r="BZ153" s="95"/>
      <c r="CA153" s="95"/>
      <c r="CB153" s="95"/>
      <c r="CC153" s="95"/>
      <c r="CD153" s="95"/>
      <c r="CE153" s="95"/>
      <c r="CF153" s="95"/>
      <c r="CG153" s="95"/>
      <c r="CH153" s="95"/>
      <c r="CI153" s="95"/>
      <c r="CJ153" s="95"/>
      <c r="CK153" s="95"/>
      <c r="CL153" s="94"/>
      <c r="CM153" s="94"/>
      <c r="CN153" s="94"/>
      <c r="CO153" s="94"/>
      <c r="CP153" s="94"/>
      <c r="CQ153" s="94"/>
    </row>
    <row r="154" customFormat="false" ht="22.5" hidden="false" customHeight="true" outlineLevel="0" collapsed="false">
      <c r="A154" s="95" t="s">
        <v>1096</v>
      </c>
      <c r="B154" s="95"/>
      <c r="C154" s="95" t="s">
        <v>785</v>
      </c>
      <c r="D154" s="95" t="s">
        <v>723</v>
      </c>
      <c r="E154" s="95" t="n">
        <v>20</v>
      </c>
      <c r="F154" s="95" t="n">
        <v>450</v>
      </c>
      <c r="G154" s="95" t="n">
        <v>21</v>
      </c>
      <c r="H154" s="95" t="n">
        <v>33</v>
      </c>
      <c r="I154" s="95" t="n">
        <v>2000</v>
      </c>
      <c r="J154" s="95" t="n">
        <v>20</v>
      </c>
      <c r="K154" s="95" t="n">
        <v>1000</v>
      </c>
      <c r="L154" s="95" t="n">
        <v>50</v>
      </c>
      <c r="M154" s="96" t="s">
        <v>1097</v>
      </c>
      <c r="N154" s="95" t="s">
        <v>1098</v>
      </c>
      <c r="O154" s="95" t="n">
        <v>200</v>
      </c>
      <c r="P154" s="95" t="s">
        <v>499</v>
      </c>
      <c r="Q154" s="95" t="n">
        <v>19</v>
      </c>
      <c r="R154" s="95"/>
      <c r="S154" s="96" t="s">
        <v>1099</v>
      </c>
      <c r="T154" s="95" t="s">
        <v>1100</v>
      </c>
      <c r="U154" s="95" t="n">
        <v>160</v>
      </c>
      <c r="V154" s="95" t="s">
        <v>283</v>
      </c>
      <c r="W154" s="95" t="n">
        <v>17</v>
      </c>
      <c r="X154" s="95"/>
      <c r="Y154" s="95"/>
      <c r="Z154" s="95"/>
      <c r="AA154" s="95"/>
      <c r="AB154" s="95"/>
      <c r="AC154" s="95"/>
      <c r="AD154" s="95" t="s">
        <v>1101</v>
      </c>
      <c r="AE154" s="95" t="s">
        <v>1102</v>
      </c>
      <c r="AF154" s="95" t="n">
        <v>220</v>
      </c>
      <c r="AG154" s="95" t="s">
        <v>1103</v>
      </c>
      <c r="AH154" s="95" t="n">
        <v>12</v>
      </c>
      <c r="AI154" s="95"/>
      <c r="AJ154" s="95"/>
      <c r="AK154" s="95"/>
      <c r="AL154" s="95"/>
      <c r="AM154" s="95"/>
      <c r="AN154" s="95"/>
      <c r="AO154" s="95"/>
      <c r="AP154" s="95"/>
      <c r="AQ154" s="95"/>
      <c r="AR154" s="95"/>
      <c r="AS154" s="95"/>
      <c r="AT154" s="95" t="s">
        <v>245</v>
      </c>
      <c r="AU154" s="95"/>
      <c r="AV154" s="95"/>
      <c r="AW154" s="95"/>
      <c r="AX154" s="95"/>
      <c r="AY154" s="95"/>
      <c r="AZ154" s="95"/>
      <c r="BA154" s="95" t="s">
        <v>241</v>
      </c>
      <c r="BB154" s="95"/>
      <c r="BC154" s="95"/>
      <c r="BD154" s="95"/>
      <c r="BE154" s="95"/>
      <c r="BF154" s="95"/>
      <c r="BG154" s="95"/>
      <c r="BH154" s="95" t="s">
        <v>241</v>
      </c>
      <c r="BI154" s="95"/>
      <c r="BJ154" s="95"/>
      <c r="BK154" s="95"/>
      <c r="BL154" s="95"/>
      <c r="BM154" s="95" t="s">
        <v>245</v>
      </c>
      <c r="BN154" s="95"/>
      <c r="BO154" s="95"/>
      <c r="BP154" s="95"/>
      <c r="BQ154" s="95"/>
      <c r="BR154" s="95"/>
      <c r="BS154" s="95"/>
      <c r="BT154" s="95"/>
      <c r="BU154" s="95"/>
      <c r="BV154" s="95"/>
      <c r="BW154" s="95"/>
      <c r="BX154" s="95"/>
      <c r="BY154" s="95"/>
      <c r="BZ154" s="95"/>
      <c r="CA154" s="95"/>
      <c r="CB154" s="95"/>
      <c r="CC154" s="95"/>
      <c r="CD154" s="95"/>
      <c r="CE154" s="95"/>
      <c r="CF154" s="95"/>
      <c r="CG154" s="95"/>
      <c r="CH154" s="95"/>
      <c r="CI154" s="95"/>
      <c r="CJ154" s="95"/>
      <c r="CK154" s="95"/>
      <c r="CL154" s="94"/>
      <c r="CM154" s="94"/>
      <c r="CN154" s="94"/>
      <c r="CO154" s="94"/>
      <c r="CP154" s="94"/>
      <c r="CQ154" s="94"/>
    </row>
    <row r="155" customFormat="false" ht="113.25" hidden="false" customHeight="true" outlineLevel="0" collapsed="false">
      <c r="A155" s="95" t="s">
        <v>1104</v>
      </c>
      <c r="B155" s="95"/>
      <c r="C155" s="95" t="s">
        <v>961</v>
      </c>
      <c r="D155" s="95" t="s">
        <v>288</v>
      </c>
      <c r="E155" s="95" t="n">
        <v>6</v>
      </c>
      <c r="F155" s="95" t="n">
        <v>200</v>
      </c>
      <c r="G155" s="95" t="n">
        <v>28</v>
      </c>
      <c r="H155" s="95" t="n">
        <v>15</v>
      </c>
      <c r="I155" s="95" t="n">
        <v>135</v>
      </c>
      <c r="J155" s="95" t="n">
        <v>4</v>
      </c>
      <c r="K155" s="95" t="n">
        <v>500</v>
      </c>
      <c r="L155" s="95" t="n">
        <v>100</v>
      </c>
      <c r="M155" s="96" t="s">
        <v>1105</v>
      </c>
      <c r="N155" s="95" t="s">
        <v>1106</v>
      </c>
      <c r="O155" s="95" t="n">
        <v>140</v>
      </c>
      <c r="P155" s="95" t="s">
        <v>235</v>
      </c>
      <c r="Q155" s="95" t="n">
        <v>10</v>
      </c>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95"/>
      <c r="AO155" s="95"/>
      <c r="AP155" s="95"/>
      <c r="AQ155" s="95"/>
      <c r="AR155" s="95"/>
      <c r="AS155" s="95"/>
      <c r="AT155" s="95"/>
      <c r="AU155" s="95"/>
      <c r="AV155" s="95"/>
      <c r="AW155" s="95"/>
      <c r="AX155" s="95"/>
      <c r="AY155" s="95"/>
      <c r="AZ155" s="95"/>
      <c r="BA155" s="95"/>
      <c r="BB155" s="95"/>
      <c r="BC155" s="95"/>
      <c r="BD155" s="95"/>
      <c r="BE155" s="95"/>
      <c r="BF155" s="95"/>
      <c r="BG155" s="95"/>
      <c r="BH155" s="95"/>
      <c r="BI155" s="95"/>
      <c r="BJ155" s="95"/>
      <c r="BK155" s="95"/>
      <c r="BL155" s="95"/>
      <c r="BM155" s="95"/>
      <c r="BN155" s="95"/>
      <c r="BO155" s="95"/>
      <c r="BP155" s="95"/>
      <c r="BQ155" s="95"/>
      <c r="BR155" s="95"/>
      <c r="BS155" s="95"/>
      <c r="BT155" s="95"/>
      <c r="BU155" s="95"/>
      <c r="BV155" s="95"/>
      <c r="BW155" s="95"/>
      <c r="BX155" s="95"/>
      <c r="BY155" s="95"/>
      <c r="BZ155" s="95"/>
      <c r="CA155" s="95"/>
      <c r="CB155" s="95"/>
      <c r="CC155" s="95"/>
      <c r="CD155" s="95"/>
      <c r="CE155" s="95"/>
      <c r="CF155" s="95"/>
      <c r="CG155" s="95"/>
      <c r="CH155" s="95"/>
      <c r="CI155" s="95"/>
      <c r="CJ155" s="95"/>
      <c r="CK155" s="95"/>
      <c r="CL155" s="94"/>
      <c r="CM155" s="94"/>
      <c r="CN155" s="94"/>
      <c r="CO155" s="94"/>
      <c r="CP155" s="94"/>
      <c r="CQ155" s="94"/>
    </row>
    <row r="156" customFormat="false" ht="111" hidden="false" customHeight="true" outlineLevel="0" collapsed="false">
      <c r="A156" s="95" t="s">
        <v>1107</v>
      </c>
      <c r="B156" s="95"/>
      <c r="C156" s="95" t="s">
        <v>961</v>
      </c>
      <c r="D156" s="95" t="s">
        <v>713</v>
      </c>
      <c r="E156" s="95" t="n">
        <v>10</v>
      </c>
      <c r="F156" s="95" t="n">
        <v>350</v>
      </c>
      <c r="G156" s="95" t="n">
        <v>25</v>
      </c>
      <c r="H156" s="95" t="n">
        <v>30</v>
      </c>
      <c r="I156" s="95" t="n">
        <v>410</v>
      </c>
      <c r="J156" s="95" t="n">
        <v>3</v>
      </c>
      <c r="K156" s="95" t="n">
        <v>1500</v>
      </c>
      <c r="L156" s="95" t="n">
        <v>500</v>
      </c>
      <c r="M156" s="95" t="s">
        <v>1105</v>
      </c>
      <c r="N156" s="95" t="s">
        <v>1108</v>
      </c>
      <c r="O156" s="95" t="n">
        <v>180</v>
      </c>
      <c r="P156" s="95" t="s">
        <v>235</v>
      </c>
      <c r="Q156" s="95" t="n">
        <v>15</v>
      </c>
      <c r="R156" s="95"/>
      <c r="S156" s="95"/>
      <c r="T156" s="95"/>
      <c r="U156" s="95"/>
      <c r="V156" s="95"/>
      <c r="W156" s="95"/>
      <c r="X156" s="95"/>
      <c r="Y156" s="95"/>
      <c r="Z156" s="95"/>
      <c r="AA156" s="95"/>
      <c r="AB156" s="95"/>
      <c r="AC156" s="95"/>
      <c r="AD156" s="95"/>
      <c r="AE156" s="95"/>
      <c r="AF156" s="95"/>
      <c r="AG156" s="95"/>
      <c r="AH156" s="95"/>
      <c r="AI156" s="95"/>
      <c r="AJ156" s="95"/>
      <c r="AK156" s="95"/>
      <c r="AL156" s="95"/>
      <c r="AM156" s="95"/>
      <c r="AN156" s="95"/>
      <c r="AO156" s="95"/>
      <c r="AP156" s="95"/>
      <c r="AQ156" s="95"/>
      <c r="AR156" s="95"/>
      <c r="AS156" s="95"/>
      <c r="AT156" s="95"/>
      <c r="AU156" s="95"/>
      <c r="AV156" s="95"/>
      <c r="AW156" s="95"/>
      <c r="AX156" s="95"/>
      <c r="AY156" s="95"/>
      <c r="AZ156" s="95"/>
      <c r="BA156" s="95"/>
      <c r="BB156" s="95"/>
      <c r="BC156" s="95"/>
      <c r="BD156" s="95"/>
      <c r="BE156" s="95"/>
      <c r="BF156" s="95"/>
      <c r="BG156" s="95"/>
      <c r="BH156" s="95"/>
      <c r="BI156" s="95"/>
      <c r="BJ156" s="95"/>
      <c r="BK156" s="95"/>
      <c r="BL156" s="95"/>
      <c r="BM156" s="95"/>
      <c r="BN156" s="95"/>
      <c r="BO156" s="95"/>
      <c r="BP156" s="95"/>
      <c r="BQ156" s="95"/>
      <c r="BR156" s="95"/>
      <c r="BS156" s="95"/>
      <c r="BT156" s="95"/>
      <c r="BU156" s="95"/>
      <c r="BV156" s="95"/>
      <c r="BW156" s="95"/>
      <c r="BX156" s="95"/>
      <c r="BY156" s="95"/>
      <c r="BZ156" s="95"/>
      <c r="CA156" s="95"/>
      <c r="CB156" s="95"/>
      <c r="CC156" s="95"/>
      <c r="CD156" s="95"/>
      <c r="CE156" s="95"/>
      <c r="CF156" s="95"/>
      <c r="CG156" s="95"/>
      <c r="CH156" s="95"/>
      <c r="CI156" s="95"/>
      <c r="CJ156" s="95"/>
      <c r="CK156" s="95"/>
      <c r="CL156" s="94"/>
      <c r="CM156" s="94"/>
      <c r="CN156" s="94"/>
      <c r="CO156" s="94"/>
      <c r="CP156" s="94"/>
      <c r="CQ156" s="94"/>
    </row>
    <row r="157" customFormat="false" ht="90" hidden="false" customHeight="true" outlineLevel="0" collapsed="false">
      <c r="A157" s="95" t="s">
        <v>1109</v>
      </c>
      <c r="B157" s="95"/>
      <c r="C157" s="95" t="s">
        <v>1007</v>
      </c>
      <c r="D157" s="95" t="s">
        <v>713</v>
      </c>
      <c r="E157" s="95" t="n">
        <v>16</v>
      </c>
      <c r="F157" s="95" t="n">
        <v>800</v>
      </c>
      <c r="G157" s="95" t="n">
        <v>28</v>
      </c>
      <c r="H157" s="95" t="n">
        <v>35</v>
      </c>
      <c r="I157" s="95" t="n">
        <v>120</v>
      </c>
      <c r="J157" s="95" t="n">
        <v>10</v>
      </c>
      <c r="K157" s="95" t="n">
        <v>1500</v>
      </c>
      <c r="L157" s="95" t="n">
        <v>850</v>
      </c>
      <c r="M157" s="95" t="s">
        <v>1105</v>
      </c>
      <c r="N157" s="95" t="s">
        <v>1110</v>
      </c>
      <c r="O157" s="95" t="n">
        <v>250</v>
      </c>
      <c r="P157" s="95" t="s">
        <v>360</v>
      </c>
      <c r="Q157" s="95" t="n">
        <v>13</v>
      </c>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c r="AR157" s="95"/>
      <c r="AS157" s="95"/>
      <c r="AT157" s="95"/>
      <c r="AU157" s="95"/>
      <c r="AV157" s="95"/>
      <c r="AW157" s="95"/>
      <c r="AX157" s="95"/>
      <c r="AY157" s="95"/>
      <c r="AZ157" s="95"/>
      <c r="BA157" s="95"/>
      <c r="BB157" s="95"/>
      <c r="BC157" s="95"/>
      <c r="BD157" s="95"/>
      <c r="BE157" s="95"/>
      <c r="BF157" s="95"/>
      <c r="BG157" s="95"/>
      <c r="BH157" s="95"/>
      <c r="BI157" s="95"/>
      <c r="BJ157" s="95"/>
      <c r="BK157" s="95"/>
      <c r="BL157" s="95"/>
      <c r="BM157" s="95"/>
      <c r="BN157" s="95"/>
      <c r="BO157" s="95"/>
      <c r="BP157" s="95"/>
      <c r="BQ157" s="95"/>
      <c r="BR157" s="95"/>
      <c r="BS157" s="95"/>
      <c r="BT157" s="95"/>
      <c r="BU157" s="95"/>
      <c r="BV157" s="95"/>
      <c r="BW157" s="95"/>
      <c r="BX157" s="95"/>
      <c r="BY157" s="95"/>
      <c r="BZ157" s="95"/>
      <c r="CA157" s="95"/>
      <c r="CB157" s="95"/>
      <c r="CC157" s="95"/>
      <c r="CD157" s="95"/>
      <c r="CE157" s="95"/>
      <c r="CF157" s="95"/>
      <c r="CG157" s="95"/>
      <c r="CH157" s="95"/>
      <c r="CI157" s="95"/>
      <c r="CJ157" s="95"/>
      <c r="CK157" s="95"/>
      <c r="CL157" s="94"/>
      <c r="CM157" s="94"/>
      <c r="CN157" s="94"/>
      <c r="CO157" s="94"/>
      <c r="CP157" s="94"/>
      <c r="CQ157" s="94"/>
    </row>
    <row r="158" customFormat="false" ht="104.25" hidden="false" customHeight="true" outlineLevel="0" collapsed="false">
      <c r="A158" s="95" t="s">
        <v>1111</v>
      </c>
      <c r="B158" s="95"/>
      <c r="C158" s="95" t="s">
        <v>1007</v>
      </c>
      <c r="D158" s="95" t="s">
        <v>713</v>
      </c>
      <c r="E158" s="95" t="n">
        <v>18</v>
      </c>
      <c r="F158" s="95" t="n">
        <v>1000</v>
      </c>
      <c r="G158" s="95" t="n">
        <v>28</v>
      </c>
      <c r="H158" s="95" t="n">
        <v>35</v>
      </c>
      <c r="I158" s="95" t="n">
        <v>827</v>
      </c>
      <c r="J158" s="95" t="n">
        <v>2</v>
      </c>
      <c r="K158" s="95" t="n">
        <v>2000</v>
      </c>
      <c r="L158" s="95" t="n">
        <v>950</v>
      </c>
      <c r="M158" s="95" t="s">
        <v>1105</v>
      </c>
      <c r="N158" s="95" t="s">
        <v>1110</v>
      </c>
      <c r="O158" s="95" t="n">
        <v>350</v>
      </c>
      <c r="P158" s="95" t="s">
        <v>360</v>
      </c>
      <c r="Q158" s="95" t="n">
        <v>15</v>
      </c>
      <c r="R158" s="95"/>
      <c r="S158" s="95"/>
      <c r="T158" s="95"/>
      <c r="U158" s="95"/>
      <c r="V158" s="95"/>
      <c r="W158" s="95"/>
      <c r="X158" s="95"/>
      <c r="Y158" s="95"/>
      <c r="Z158" s="95"/>
      <c r="AA158" s="95"/>
      <c r="AB158" s="95"/>
      <c r="AC158" s="95"/>
      <c r="AD158" s="95"/>
      <c r="AE158" s="95"/>
      <c r="AF158" s="95"/>
      <c r="AG158" s="95"/>
      <c r="AH158" s="95"/>
      <c r="AI158" s="95"/>
      <c r="AJ158" s="95"/>
      <c r="AK158" s="95"/>
      <c r="AL158" s="95"/>
      <c r="AM158" s="95"/>
      <c r="AN158" s="95"/>
      <c r="AO158" s="95"/>
      <c r="AP158" s="95"/>
      <c r="AQ158" s="95"/>
      <c r="AR158" s="95"/>
      <c r="AS158" s="95"/>
      <c r="AT158" s="95"/>
      <c r="AU158" s="95"/>
      <c r="AV158" s="95"/>
      <c r="AW158" s="95"/>
      <c r="AX158" s="95"/>
      <c r="AY158" s="95"/>
      <c r="AZ158" s="95"/>
      <c r="BA158" s="95"/>
      <c r="BB158" s="95"/>
      <c r="BC158" s="95"/>
      <c r="BD158" s="95"/>
      <c r="BE158" s="95"/>
      <c r="BF158" s="95"/>
      <c r="BG158" s="95"/>
      <c r="BH158" s="95"/>
      <c r="BI158" s="95"/>
      <c r="BJ158" s="95"/>
      <c r="BK158" s="95"/>
      <c r="BL158" s="95"/>
      <c r="BM158" s="95"/>
      <c r="BN158" s="95"/>
      <c r="BO158" s="95"/>
      <c r="BP158" s="95"/>
      <c r="BQ158" s="95"/>
      <c r="BR158" s="95"/>
      <c r="BS158" s="95"/>
      <c r="BT158" s="95"/>
      <c r="BU158" s="95"/>
      <c r="BV158" s="95"/>
      <c r="BW158" s="95"/>
      <c r="BX158" s="95"/>
      <c r="BY158" s="95"/>
      <c r="BZ158" s="95"/>
      <c r="CA158" s="95"/>
      <c r="CB158" s="95"/>
      <c r="CC158" s="95"/>
      <c r="CD158" s="95"/>
      <c r="CE158" s="95"/>
      <c r="CF158" s="95"/>
      <c r="CG158" s="95"/>
      <c r="CH158" s="95"/>
      <c r="CI158" s="95"/>
      <c r="CJ158" s="95"/>
      <c r="CK158" s="95"/>
      <c r="CL158" s="94"/>
      <c r="CM158" s="94"/>
      <c r="CN158" s="94"/>
      <c r="CO158" s="94"/>
      <c r="CP158" s="94"/>
      <c r="CQ158" s="94"/>
    </row>
    <row r="159" customFormat="false" ht="22.5" hidden="false" customHeight="true" outlineLevel="0" collapsed="false">
      <c r="A159" s="111" t="s">
        <v>1112</v>
      </c>
      <c r="B159" s="111" t="s">
        <v>1113</v>
      </c>
      <c r="C159" s="111" t="s">
        <v>550</v>
      </c>
      <c r="D159" s="111" t="s">
        <v>229</v>
      </c>
      <c r="E159" s="111" t="n">
        <v>20</v>
      </c>
      <c r="F159" s="111" t="n">
        <v>380</v>
      </c>
      <c r="G159" s="111" t="n">
        <v>24</v>
      </c>
      <c r="H159" s="111" t="n">
        <v>50</v>
      </c>
      <c r="I159" s="111" t="n">
        <v>380</v>
      </c>
      <c r="J159" s="111" t="n">
        <v>16</v>
      </c>
      <c r="K159" s="111" t="n">
        <v>500</v>
      </c>
      <c r="L159" s="111" t="n">
        <v>45</v>
      </c>
      <c r="M159" s="112" t="s">
        <v>813</v>
      </c>
      <c r="N159" s="111" t="s">
        <v>531</v>
      </c>
      <c r="O159" s="111" t="n">
        <v>400</v>
      </c>
      <c r="P159" s="111" t="s">
        <v>608</v>
      </c>
      <c r="Q159" s="111" t="n">
        <v>14</v>
      </c>
      <c r="R159" s="112" t="s">
        <v>813</v>
      </c>
      <c r="S159" s="112" t="s">
        <v>597</v>
      </c>
      <c r="T159" s="111" t="s">
        <v>598</v>
      </c>
      <c r="U159" s="111" t="n">
        <v>250</v>
      </c>
      <c r="V159" s="111" t="s">
        <v>599</v>
      </c>
      <c r="W159" s="111" t="n">
        <v>17</v>
      </c>
      <c r="X159" s="111"/>
      <c r="Y159" s="111"/>
      <c r="Z159" s="111"/>
      <c r="AA159" s="111"/>
      <c r="AB159" s="111"/>
      <c r="AC159" s="111"/>
      <c r="AD159" s="111" t="s">
        <v>342</v>
      </c>
      <c r="AE159" s="111" t="s">
        <v>600</v>
      </c>
      <c r="AF159" s="111"/>
      <c r="AG159" s="111"/>
      <c r="AH159" s="111"/>
      <c r="AI159" s="111" t="n">
        <v>400</v>
      </c>
      <c r="AJ159" s="111"/>
      <c r="AK159" s="111"/>
      <c r="AL159" s="111"/>
      <c r="AM159" s="111"/>
      <c r="AN159" s="111" t="s">
        <v>295</v>
      </c>
      <c r="AO159" s="111" t="s">
        <v>361</v>
      </c>
      <c r="AP159" s="111" t="s">
        <v>601</v>
      </c>
      <c r="AQ159" s="111" t="n">
        <v>230</v>
      </c>
      <c r="AR159" s="111" t="s">
        <v>337</v>
      </c>
      <c r="AS159" s="111" t="n">
        <v>15</v>
      </c>
      <c r="AT159" s="111" t="s">
        <v>245</v>
      </c>
      <c r="AU159" s="111"/>
      <c r="AV159" s="111"/>
      <c r="AW159" s="111"/>
      <c r="AX159" s="111"/>
      <c r="AY159" s="111"/>
      <c r="AZ159" s="111"/>
      <c r="BA159" s="111" t="s">
        <v>241</v>
      </c>
      <c r="BB159" s="111"/>
      <c r="BC159" s="111"/>
      <c r="BD159" s="111"/>
      <c r="BE159" s="111"/>
      <c r="BF159" s="111"/>
      <c r="BG159" s="111"/>
      <c r="BH159" s="111" t="s">
        <v>241</v>
      </c>
      <c r="BI159" s="111"/>
      <c r="BJ159" s="111"/>
      <c r="BK159" s="111"/>
      <c r="BL159" s="111"/>
      <c r="BM159" s="111" t="s">
        <v>245</v>
      </c>
      <c r="BN159" s="111"/>
      <c r="BO159" s="111"/>
      <c r="BP159" s="111"/>
      <c r="BQ159" s="111"/>
      <c r="BR159" s="111"/>
      <c r="BS159" s="111"/>
      <c r="BT159" s="111"/>
      <c r="BU159" s="111"/>
      <c r="BV159" s="111"/>
      <c r="BW159" s="111"/>
      <c r="BX159" s="111"/>
      <c r="BY159" s="111"/>
      <c r="BZ159" s="111"/>
      <c r="CA159" s="111"/>
      <c r="CB159" s="111"/>
      <c r="CC159" s="111"/>
      <c r="CD159" s="111"/>
      <c r="CE159" s="111"/>
      <c r="CF159" s="111"/>
      <c r="CG159" s="111" t="n">
        <v>1</v>
      </c>
      <c r="CH159" s="111" t="n">
        <v>1</v>
      </c>
      <c r="CI159" s="111"/>
      <c r="CJ159" s="111"/>
      <c r="CK159" s="111"/>
      <c r="CL159" s="113"/>
      <c r="CM159" s="113"/>
      <c r="CN159" s="113"/>
      <c r="CO159" s="113"/>
      <c r="CP159" s="113"/>
      <c r="CQ159" s="113"/>
    </row>
    <row r="160" customFormat="false" ht="22.5" hidden="false" customHeight="true" outlineLevel="0" collapsed="false">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95"/>
      <c r="AH160" s="95"/>
      <c r="AI160" s="95"/>
      <c r="AJ160" s="95"/>
      <c r="AK160" s="95"/>
      <c r="AL160" s="95"/>
      <c r="AM160" s="95"/>
      <c r="AN160" s="95"/>
      <c r="AO160" s="95"/>
      <c r="AP160" s="95"/>
      <c r="AQ160" s="95"/>
      <c r="AR160" s="95"/>
      <c r="AS160" s="95"/>
      <c r="AT160" s="95"/>
      <c r="AU160" s="95"/>
      <c r="AV160" s="95"/>
      <c r="AW160" s="95"/>
      <c r="AX160" s="95"/>
      <c r="AY160" s="95"/>
      <c r="AZ160" s="95"/>
      <c r="BA160" s="95"/>
      <c r="BB160" s="95"/>
      <c r="BC160" s="95"/>
      <c r="BD160" s="95"/>
      <c r="BE160" s="95"/>
      <c r="BF160" s="95"/>
      <c r="BG160" s="95"/>
      <c r="BH160" s="95"/>
      <c r="BI160" s="95"/>
      <c r="BJ160" s="95"/>
      <c r="BK160" s="95"/>
      <c r="BL160" s="95"/>
      <c r="BM160" s="95"/>
      <c r="BN160" s="95"/>
      <c r="BO160" s="95"/>
      <c r="BP160" s="95"/>
      <c r="BQ160" s="95"/>
      <c r="BR160" s="95"/>
      <c r="BS160" s="95"/>
      <c r="BT160" s="95"/>
      <c r="BU160" s="95"/>
      <c r="BV160" s="95"/>
      <c r="BW160" s="95"/>
      <c r="BX160" s="95"/>
      <c r="BY160" s="95"/>
      <c r="BZ160" s="95"/>
      <c r="CA160" s="95"/>
      <c r="CB160" s="95"/>
      <c r="CC160" s="95"/>
      <c r="CD160" s="95"/>
      <c r="CE160" s="95"/>
      <c r="CF160" s="95"/>
      <c r="CG160" s="95"/>
      <c r="CH160" s="95"/>
      <c r="CI160" s="95"/>
      <c r="CJ160" s="95"/>
      <c r="CK160" s="95"/>
      <c r="CL160" s="94"/>
      <c r="CM160" s="94"/>
      <c r="CN160" s="94"/>
      <c r="CO160" s="94"/>
      <c r="CP160" s="94"/>
      <c r="CQ160" s="94"/>
    </row>
    <row r="161" customFormat="false" ht="22.5" hidden="false" customHeight="true" outlineLevel="0" collapsed="false">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95"/>
      <c r="AO161" s="95"/>
      <c r="AP161" s="95"/>
      <c r="AQ161" s="95"/>
      <c r="AR161" s="95"/>
      <c r="AS161" s="95"/>
      <c r="AT161" s="95"/>
      <c r="AU161" s="95"/>
      <c r="AV161" s="95"/>
      <c r="AW161" s="95"/>
      <c r="AX161" s="95"/>
      <c r="AY161" s="95"/>
      <c r="AZ161" s="95"/>
      <c r="BA161" s="95"/>
      <c r="BB161" s="95"/>
      <c r="BC161" s="95"/>
      <c r="BD161" s="95"/>
      <c r="BE161" s="95"/>
      <c r="BF161" s="95"/>
      <c r="BG161" s="95"/>
      <c r="BH161" s="95"/>
      <c r="BI161" s="95"/>
      <c r="BJ161" s="95"/>
      <c r="BK161" s="95"/>
      <c r="BL161" s="95"/>
      <c r="BM161" s="95"/>
      <c r="BN161" s="95"/>
      <c r="BO161" s="95"/>
      <c r="BP161" s="95"/>
      <c r="BQ161" s="95"/>
      <c r="BR161" s="95"/>
      <c r="BS161" s="95"/>
      <c r="BT161" s="95"/>
      <c r="BU161" s="95"/>
      <c r="BV161" s="95"/>
      <c r="BW161" s="95"/>
      <c r="BX161" s="95"/>
      <c r="BY161" s="95"/>
      <c r="BZ161" s="95"/>
      <c r="CA161" s="95"/>
      <c r="CB161" s="95"/>
      <c r="CC161" s="95"/>
      <c r="CD161" s="95"/>
      <c r="CE161" s="95"/>
      <c r="CF161" s="95"/>
      <c r="CG161" s="95"/>
      <c r="CH161" s="95"/>
      <c r="CI161" s="95"/>
      <c r="CJ161" s="95"/>
      <c r="CK161" s="95"/>
      <c r="CL161" s="94"/>
      <c r="CM161" s="94"/>
      <c r="CN161" s="94"/>
      <c r="CO161" s="94"/>
      <c r="CP161" s="94"/>
      <c r="CQ161" s="94"/>
    </row>
    <row r="162" customFormat="false" ht="22.5" hidden="false" customHeight="true" outlineLevel="0" collapsed="false">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c r="AR162" s="95"/>
      <c r="AS162" s="95"/>
      <c r="AT162" s="95"/>
      <c r="AU162" s="95"/>
      <c r="AV162" s="95"/>
      <c r="AW162" s="95"/>
      <c r="AX162" s="95"/>
      <c r="AY162" s="95"/>
      <c r="AZ162" s="95"/>
      <c r="BA162" s="95"/>
      <c r="BB162" s="95"/>
      <c r="BC162" s="95"/>
      <c r="BD162" s="95"/>
      <c r="BE162" s="95"/>
      <c r="BF162" s="95"/>
      <c r="BG162" s="95"/>
      <c r="BH162" s="95"/>
      <c r="BI162" s="95"/>
      <c r="BJ162" s="95"/>
      <c r="BK162" s="95"/>
      <c r="BL162" s="95"/>
      <c r="BM162" s="95"/>
      <c r="BN162" s="95"/>
      <c r="BO162" s="95"/>
      <c r="BP162" s="95"/>
      <c r="BQ162" s="95"/>
      <c r="BR162" s="95"/>
      <c r="BS162" s="95"/>
      <c r="BT162" s="95"/>
      <c r="BU162" s="95"/>
      <c r="BV162" s="95"/>
      <c r="BW162" s="95"/>
      <c r="BX162" s="95"/>
      <c r="BY162" s="95"/>
      <c r="BZ162" s="95"/>
      <c r="CA162" s="95"/>
      <c r="CB162" s="95"/>
      <c r="CC162" s="95"/>
      <c r="CD162" s="95"/>
      <c r="CE162" s="95"/>
      <c r="CF162" s="95"/>
      <c r="CG162" s="95"/>
      <c r="CH162" s="95"/>
      <c r="CI162" s="95"/>
      <c r="CJ162" s="95"/>
      <c r="CK162" s="95"/>
      <c r="CL162" s="94"/>
      <c r="CM162" s="94"/>
      <c r="CN162" s="94"/>
      <c r="CO162" s="94"/>
      <c r="CP162" s="94"/>
      <c r="CQ162" s="94"/>
    </row>
    <row r="163" customFormat="false" ht="22.5" hidden="false" customHeight="true" outlineLevel="0" collapsed="false">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95"/>
      <c r="AO163" s="95"/>
      <c r="AP163" s="95"/>
      <c r="AQ163" s="95"/>
      <c r="AR163" s="95"/>
      <c r="AS163" s="95"/>
      <c r="AT163" s="95"/>
      <c r="AU163" s="95"/>
      <c r="AV163" s="95"/>
      <c r="AW163" s="95"/>
      <c r="AX163" s="95"/>
      <c r="AY163" s="95"/>
      <c r="AZ163" s="95"/>
      <c r="BA163" s="95"/>
      <c r="BB163" s="95"/>
      <c r="BC163" s="95"/>
      <c r="BD163" s="95"/>
      <c r="BE163" s="95"/>
      <c r="BF163" s="95"/>
      <c r="BG163" s="95"/>
      <c r="BH163" s="95"/>
      <c r="BI163" s="95"/>
      <c r="BJ163" s="95"/>
      <c r="BK163" s="95"/>
      <c r="BL163" s="95"/>
      <c r="BM163" s="95"/>
      <c r="BN163" s="95"/>
      <c r="BO163" s="95"/>
      <c r="BP163" s="95"/>
      <c r="BQ163" s="95"/>
      <c r="BR163" s="95"/>
      <c r="BS163" s="95"/>
      <c r="BT163" s="95"/>
      <c r="BU163" s="95"/>
      <c r="BV163" s="95"/>
      <c r="BW163" s="95"/>
      <c r="BX163" s="95"/>
      <c r="BY163" s="95"/>
      <c r="BZ163" s="95"/>
      <c r="CA163" s="95"/>
      <c r="CB163" s="95"/>
      <c r="CC163" s="95"/>
      <c r="CD163" s="95"/>
      <c r="CE163" s="95"/>
      <c r="CF163" s="95"/>
      <c r="CG163" s="95"/>
      <c r="CH163" s="95"/>
      <c r="CI163" s="95"/>
      <c r="CJ163" s="95"/>
      <c r="CK163" s="95"/>
      <c r="CL163" s="94"/>
      <c r="CM163" s="94"/>
      <c r="CN163" s="94"/>
      <c r="CO163" s="94"/>
      <c r="CP163" s="94"/>
      <c r="CQ163" s="94"/>
    </row>
  </sheetData>
  <hyperlinks>
    <hyperlink ref="CC2" r:id="rId1" display="https://drive.google.com/file/d/1QrN6lz-o5Xx2XJOgrZTd3B-jem0QrbCz/view?usp=share_link"/>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tableParts>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159:159 B3"/>
    </sheetView>
  </sheetViews>
  <sheetFormatPr defaultColWidth="12.6328125" defaultRowHeight="15.75" customHeight="true" zeroHeight="false" outlineLevelRow="0" outlineLevelCol="0"/>
  <cols>
    <col collapsed="false" customWidth="true" hidden="false" outlineLevel="0" max="1" min="1" style="0" width="18.25"/>
    <col collapsed="false" customWidth="true" hidden="false" outlineLevel="0" max="3" min="2" style="0" width="16.38"/>
    <col collapsed="false" customWidth="true" hidden="false" outlineLevel="0" max="4" min="4" style="0" width="19.13"/>
    <col collapsed="false" customWidth="true" hidden="false" outlineLevel="0" max="11" min="11" style="0" width="15.75"/>
    <col collapsed="false" customWidth="true" hidden="false" outlineLevel="0" max="13" min="13" style="0" width="16.25"/>
    <col collapsed="false" customWidth="true" hidden="false" outlineLevel="0" max="15" min="15" style="0" width="15.13"/>
  </cols>
  <sheetData>
    <row r="1" customFormat="false" ht="22.5" hidden="false" customHeight="true" outlineLevel="0" collapsed="false">
      <c r="A1" s="114" t="s">
        <v>1114</v>
      </c>
      <c r="B1" s="114" t="s">
        <v>1115</v>
      </c>
      <c r="C1" s="114" t="s">
        <v>1116</v>
      </c>
      <c r="D1" s="114" t="s">
        <v>1117</v>
      </c>
      <c r="E1" s="114" t="s">
        <v>1118</v>
      </c>
      <c r="F1" s="114" t="s">
        <v>1119</v>
      </c>
      <c r="G1" s="114" t="s">
        <v>144</v>
      </c>
      <c r="H1" s="114" t="s">
        <v>1120</v>
      </c>
      <c r="I1" s="114" t="s">
        <v>1121</v>
      </c>
      <c r="J1" s="114" t="s">
        <v>147</v>
      </c>
      <c r="K1" s="114" t="s">
        <v>1122</v>
      </c>
      <c r="L1" s="115" t="s">
        <v>1123</v>
      </c>
      <c r="M1" s="116" t="s">
        <v>1124</v>
      </c>
      <c r="N1" s="116" t="s">
        <v>1125</v>
      </c>
      <c r="O1" s="116" t="s">
        <v>1126</v>
      </c>
      <c r="P1" s="117" t="s">
        <v>1127</v>
      </c>
      <c r="Q1" s="3"/>
      <c r="R1" s="3"/>
      <c r="S1" s="3"/>
      <c r="T1" s="3"/>
      <c r="U1" s="3"/>
      <c r="V1" s="3"/>
      <c r="W1" s="3"/>
      <c r="X1" s="3"/>
      <c r="Y1" s="3"/>
      <c r="Z1" s="3"/>
      <c r="AA1" s="3"/>
      <c r="AB1" s="3"/>
      <c r="AC1" s="3"/>
      <c r="AD1" s="3"/>
      <c r="AE1" s="3"/>
      <c r="AF1" s="3"/>
      <c r="AG1" s="3"/>
      <c r="AH1" s="3"/>
      <c r="AI1" s="3"/>
    </row>
    <row r="2" customFormat="false" ht="22.5" hidden="false" customHeight="true" outlineLevel="0" collapsed="false">
      <c r="A2" s="8" t="s">
        <v>53</v>
      </c>
      <c r="B2" s="8" t="n">
        <v>0</v>
      </c>
      <c r="C2" s="4"/>
      <c r="D2" s="4"/>
      <c r="E2" s="4"/>
      <c r="F2" s="4"/>
      <c r="G2" s="4"/>
      <c r="H2" s="4"/>
      <c r="I2" s="4"/>
      <c r="J2" s="4"/>
      <c r="K2" s="4"/>
      <c r="L2" s="14"/>
      <c r="M2" s="118"/>
      <c r="N2" s="118"/>
      <c r="O2" s="118"/>
      <c r="P2" s="3"/>
      <c r="Q2" s="3"/>
      <c r="R2" s="3"/>
      <c r="S2" s="3"/>
      <c r="T2" s="3"/>
      <c r="U2" s="3"/>
      <c r="V2" s="3"/>
      <c r="W2" s="3"/>
      <c r="X2" s="3"/>
      <c r="Y2" s="3"/>
      <c r="Z2" s="3"/>
      <c r="AA2" s="3"/>
      <c r="AB2" s="3"/>
      <c r="AC2" s="3"/>
      <c r="AD2" s="3"/>
      <c r="AE2" s="3"/>
      <c r="AF2" s="3"/>
      <c r="AG2" s="3"/>
      <c r="AH2" s="3"/>
      <c r="AI2" s="3"/>
    </row>
    <row r="3" customFormat="false" ht="22.5" hidden="false" customHeight="true" outlineLevel="0" collapsed="false">
      <c r="A3" s="4" t="n">
        <f aca="false">VLOOKUP(Zoid!C4,Zoid_DB[],47,FALSE())</f>
        <v>0</v>
      </c>
      <c r="B3" s="4" t="n">
        <f aca="false">VLOOKUP(Zoid!C4,Zoid_DB[],49,FALSE())</f>
        <v>0</v>
      </c>
      <c r="C3" s="4" t="n">
        <f aca="false">VLOOKUP(Zoid!C4,Zoid_DB[],50,FALSE())</f>
        <v>0</v>
      </c>
      <c r="D3" s="4" t="n">
        <f aca="false">VLOOKUP(Zoid!C4,Zoid_DB[],48,FALSE())</f>
        <v>0</v>
      </c>
      <c r="E3" s="4" t="n">
        <f aca="false">VLOOKUP(Zoid!C4,Zoid_DB[],51,FALSE())</f>
        <v>0</v>
      </c>
      <c r="F3" s="4"/>
      <c r="G3" s="4"/>
      <c r="H3" s="4"/>
      <c r="I3" s="4"/>
      <c r="J3" s="4"/>
      <c r="K3" s="4"/>
      <c r="L3" s="4" t="n">
        <f aca="false">VLOOKUP(Zoid!C4,Zoid_DB[],52,FALSE())</f>
        <v>0</v>
      </c>
      <c r="M3" s="118"/>
      <c r="N3" s="118"/>
      <c r="O3" s="118"/>
      <c r="P3" s="3"/>
      <c r="Q3" s="3"/>
      <c r="R3" s="3"/>
      <c r="S3" s="3"/>
      <c r="T3" s="3"/>
      <c r="U3" s="3"/>
      <c r="V3" s="3"/>
      <c r="W3" s="3"/>
      <c r="X3" s="3"/>
      <c r="Y3" s="3"/>
      <c r="Z3" s="3"/>
      <c r="AA3" s="3"/>
      <c r="AB3" s="3"/>
      <c r="AC3" s="3"/>
      <c r="AD3" s="3"/>
      <c r="AE3" s="3"/>
      <c r="AF3" s="3"/>
      <c r="AG3" s="3"/>
      <c r="AH3" s="3"/>
      <c r="AI3" s="3"/>
    </row>
    <row r="4" customFormat="false" ht="22.5" hidden="false" customHeight="true" outlineLevel="0" collapsed="false">
      <c r="A4" s="119" t="n">
        <f aca="false">VLOOKUP(Zoid!C4,Zoid_DB[],54,FALSE())</f>
        <v>0</v>
      </c>
      <c r="B4" s="4" t="n">
        <f aca="false">VLOOKUP(Zoid!C4,Zoid_DB[],55,FALSE())</f>
        <v>0</v>
      </c>
      <c r="C4" s="4" t="n">
        <f aca="false">VLOOKUP(Zoid!C4,Zoid_DB[],58,FALSE())</f>
        <v>0</v>
      </c>
      <c r="D4" s="4" t="n">
        <f aca="false">VLOOKUP(Zoid!C4,Zoid_DB[],56,FALSE())</f>
        <v>0</v>
      </c>
      <c r="E4" s="4" t="n">
        <f aca="false">VLOOKUP(Zoid!C4,Zoid_DB[],57,FALSE())</f>
        <v>0</v>
      </c>
      <c r="F4" s="4"/>
      <c r="G4" s="4"/>
      <c r="H4" s="4"/>
      <c r="I4" s="4"/>
      <c r="J4" s="4"/>
      <c r="K4" s="4"/>
      <c r="L4" s="4" t="n">
        <f aca="false">VLOOKUP(Zoid!C4,Zoid_DB[],59,FALSE())</f>
        <v>0</v>
      </c>
      <c r="M4" s="118"/>
      <c r="N4" s="118"/>
      <c r="O4" s="118" t="n">
        <f aca="false">VLOOKUP(Zoid!C4,Zoid_DB[],55,FALSE())</f>
        <v>0</v>
      </c>
      <c r="P4" s="3"/>
      <c r="Q4" s="3"/>
      <c r="R4" s="3"/>
      <c r="S4" s="3"/>
      <c r="T4" s="3"/>
      <c r="U4" s="3"/>
      <c r="V4" s="3"/>
      <c r="W4" s="3"/>
      <c r="X4" s="3"/>
      <c r="Y4" s="3"/>
      <c r="Z4" s="3"/>
      <c r="AA4" s="3"/>
      <c r="AB4" s="3"/>
      <c r="AC4" s="3"/>
      <c r="AD4" s="3"/>
      <c r="AE4" s="3"/>
      <c r="AF4" s="3"/>
      <c r="AG4" s="3"/>
      <c r="AH4" s="3"/>
      <c r="AI4" s="3"/>
    </row>
    <row r="5" customFormat="false" ht="22.5" hidden="false" customHeight="true" outlineLevel="0" collapsed="false">
      <c r="A5" s="4" t="n">
        <f aca="false">VLOOKUP(Zoid!C4,Zoid_DB[],61,FALSE())</f>
        <v>0</v>
      </c>
      <c r="B5" s="4"/>
      <c r="C5" s="4"/>
      <c r="D5" s="4"/>
      <c r="E5" s="4"/>
      <c r="F5" s="4"/>
      <c r="G5" s="4"/>
      <c r="H5" s="4"/>
      <c r="I5" s="4"/>
      <c r="J5" s="4"/>
      <c r="K5" s="4"/>
      <c r="L5" s="4"/>
      <c r="M5" s="118"/>
      <c r="N5" s="118"/>
      <c r="O5" s="118"/>
      <c r="P5" s="3"/>
      <c r="Q5" s="3"/>
      <c r="R5" s="3"/>
      <c r="S5" s="3"/>
      <c r="T5" s="3"/>
      <c r="U5" s="3"/>
      <c r="V5" s="3"/>
      <c r="W5" s="3"/>
      <c r="X5" s="3"/>
      <c r="Y5" s="3"/>
      <c r="Z5" s="3"/>
      <c r="AA5" s="3"/>
      <c r="AB5" s="3"/>
      <c r="AC5" s="3"/>
      <c r="AD5" s="3"/>
      <c r="AE5" s="3"/>
      <c r="AF5" s="3"/>
      <c r="AG5" s="3"/>
      <c r="AH5" s="3"/>
      <c r="AI5" s="3"/>
    </row>
    <row r="6" customFormat="false" ht="22.5" hidden="false" customHeight="true" outlineLevel="0" collapsed="false">
      <c r="A6" s="4" t="n">
        <f aca="false">VLOOKUP(Zoid!C4,Zoid_DB[],66,FALSE())</f>
        <v>0</v>
      </c>
      <c r="B6" s="118" t="n">
        <f aca="false">VLOOKUP(Zoid!C4,Zoid_DB[],67,FALSE())</f>
        <v>0</v>
      </c>
      <c r="C6" s="4"/>
      <c r="D6" s="4" t="n">
        <f aca="false">VLOOKUP(Zoid!C4,Zoid_DB[],69,FALSE())</f>
        <v>0</v>
      </c>
      <c r="E6" s="4" t="n">
        <f aca="false">VLOOKUP(Zoid!C4,Zoid_DB[],68,FALSE())</f>
        <v>0</v>
      </c>
      <c r="F6" s="4" t="n">
        <f aca="false">VLOOKUP(Zoid!C4,Zoid_DB[],71,FALSE())</f>
        <v>0</v>
      </c>
      <c r="G6" s="4"/>
      <c r="H6" s="4"/>
      <c r="I6" s="4"/>
      <c r="J6" s="4"/>
      <c r="K6" s="4"/>
      <c r="L6" s="14" t="n">
        <f aca="false">VLOOKUP(Zoid!C4,Zoid_DB[],70,FALSE())</f>
        <v>0</v>
      </c>
      <c r="M6" s="118" t="n">
        <f aca="false">VLOOKUP(Zoid!C4,Zoid_DB[],72,FALSE())</f>
        <v>0</v>
      </c>
      <c r="N6" s="118"/>
      <c r="O6" s="118"/>
      <c r="P6" s="3"/>
      <c r="Q6" s="3"/>
      <c r="R6" s="3"/>
      <c r="S6" s="3"/>
      <c r="T6" s="3"/>
      <c r="U6" s="3"/>
      <c r="V6" s="3"/>
      <c r="W6" s="3"/>
      <c r="X6" s="3"/>
      <c r="Y6" s="3"/>
      <c r="Z6" s="3"/>
      <c r="AA6" s="3"/>
      <c r="AB6" s="3"/>
      <c r="AC6" s="3"/>
      <c r="AD6" s="3"/>
      <c r="AE6" s="3"/>
      <c r="AF6" s="3"/>
      <c r="AG6" s="3"/>
      <c r="AH6" s="3"/>
      <c r="AI6" s="3"/>
    </row>
    <row r="7" customFormat="false" ht="22.5" hidden="false" customHeight="true" outlineLevel="0" collapsed="false">
      <c r="A7" s="8" t="s">
        <v>1128</v>
      </c>
      <c r="B7" s="4"/>
      <c r="C7" s="4"/>
      <c r="D7" s="4"/>
      <c r="E7" s="4"/>
      <c r="F7" s="4"/>
      <c r="G7" s="4"/>
      <c r="H7" s="4"/>
      <c r="I7" s="4"/>
      <c r="J7" s="4"/>
      <c r="K7" s="4"/>
      <c r="L7" s="14"/>
      <c r="M7" s="118"/>
      <c r="N7" s="118"/>
      <c r="O7" s="118"/>
      <c r="P7" s="3"/>
      <c r="Q7" s="3"/>
      <c r="R7" s="3"/>
      <c r="S7" s="3"/>
      <c r="T7" s="3"/>
      <c r="U7" s="3"/>
      <c r="V7" s="3"/>
      <c r="W7" s="3"/>
      <c r="X7" s="3"/>
      <c r="Y7" s="3"/>
      <c r="Z7" s="3"/>
      <c r="AA7" s="3"/>
      <c r="AB7" s="3"/>
      <c r="AC7" s="3"/>
      <c r="AD7" s="3"/>
      <c r="AE7" s="3"/>
      <c r="AF7" s="3"/>
      <c r="AG7" s="3"/>
      <c r="AH7" s="3"/>
      <c r="AI7" s="3"/>
    </row>
    <row r="8" customFormat="false" ht="22.5" hidden="false" customHeight="true" outlineLevel="0" collapsed="false">
      <c r="A8" s="8" t="s">
        <v>1129</v>
      </c>
      <c r="B8" s="8" t="n">
        <v>65</v>
      </c>
      <c r="C8" s="4" t="s">
        <v>555</v>
      </c>
      <c r="D8" s="120" t="s">
        <v>1130</v>
      </c>
      <c r="E8" s="8" t="n">
        <v>16</v>
      </c>
      <c r="F8" s="4"/>
      <c r="G8" s="4"/>
      <c r="H8" s="4"/>
      <c r="I8" s="4"/>
      <c r="J8" s="4"/>
      <c r="K8" s="4"/>
      <c r="L8" s="121" t="n">
        <v>20</v>
      </c>
      <c r="M8" s="118"/>
      <c r="N8" s="118"/>
      <c r="O8" s="118" t="s">
        <v>1131</v>
      </c>
      <c r="P8" s="3" t="n">
        <v>3</v>
      </c>
      <c r="Q8" s="3"/>
      <c r="R8" s="3"/>
      <c r="S8" s="3"/>
      <c r="T8" s="3"/>
      <c r="U8" s="3"/>
      <c r="V8" s="3"/>
      <c r="W8" s="3"/>
      <c r="X8" s="3"/>
      <c r="Y8" s="3"/>
      <c r="Z8" s="3"/>
      <c r="AA8" s="3"/>
      <c r="AB8" s="3"/>
      <c r="AC8" s="3"/>
      <c r="AD8" s="3"/>
      <c r="AE8" s="3"/>
      <c r="AF8" s="3"/>
      <c r="AG8" s="3"/>
      <c r="AH8" s="3"/>
      <c r="AI8" s="3"/>
    </row>
    <row r="9" customFormat="false" ht="22.5" hidden="false" customHeight="true" outlineLevel="0" collapsed="false">
      <c r="A9" s="8" t="s">
        <v>1132</v>
      </c>
      <c r="B9" s="122" t="n">
        <v>85</v>
      </c>
      <c r="C9" s="4" t="s">
        <v>555</v>
      </c>
      <c r="D9" s="123" t="s">
        <v>1133</v>
      </c>
      <c r="E9" s="4" t="n">
        <v>16</v>
      </c>
      <c r="F9" s="4"/>
      <c r="G9" s="4"/>
      <c r="H9" s="4"/>
      <c r="I9" s="4"/>
      <c r="J9" s="4"/>
      <c r="K9" s="4"/>
      <c r="L9" s="121" t="n">
        <v>25</v>
      </c>
      <c r="M9" s="118"/>
      <c r="N9" s="118"/>
      <c r="O9" s="118" t="s">
        <v>1131</v>
      </c>
      <c r="P9" s="3" t="n">
        <v>3</v>
      </c>
      <c r="Q9" s="3"/>
      <c r="R9" s="3"/>
      <c r="S9" s="3"/>
      <c r="T9" s="3"/>
      <c r="U9" s="3"/>
      <c r="V9" s="3"/>
      <c r="W9" s="3"/>
      <c r="X9" s="3"/>
      <c r="Y9" s="3"/>
      <c r="Z9" s="3"/>
      <c r="AA9" s="3"/>
      <c r="AB9" s="3"/>
      <c r="AC9" s="3"/>
      <c r="AD9" s="3"/>
      <c r="AE9" s="3"/>
      <c r="AF9" s="3"/>
      <c r="AG9" s="3"/>
      <c r="AH9" s="3"/>
      <c r="AI9" s="3"/>
    </row>
    <row r="10" customFormat="false" ht="22.5" hidden="false" customHeight="true" outlineLevel="0" collapsed="false">
      <c r="A10" s="4" t="s">
        <v>1134</v>
      </c>
      <c r="B10" s="124" t="n">
        <v>100</v>
      </c>
      <c r="C10" s="4" t="s">
        <v>1135</v>
      </c>
      <c r="D10" s="125" t="s">
        <v>1136</v>
      </c>
      <c r="E10" s="4" t="n">
        <v>16</v>
      </c>
      <c r="F10" s="4"/>
      <c r="G10" s="4"/>
      <c r="H10" s="4"/>
      <c r="I10" s="4"/>
      <c r="J10" s="4"/>
      <c r="K10" s="4"/>
      <c r="L10" s="121" t="n">
        <v>27</v>
      </c>
      <c r="M10" s="118"/>
      <c r="N10" s="118"/>
      <c r="O10" s="118" t="s">
        <v>1131</v>
      </c>
      <c r="P10" s="3" t="n">
        <v>2</v>
      </c>
      <c r="Q10" s="3"/>
      <c r="R10" s="3"/>
      <c r="S10" s="3"/>
      <c r="T10" s="3"/>
      <c r="U10" s="3"/>
      <c r="V10" s="3"/>
      <c r="W10" s="3"/>
      <c r="X10" s="3"/>
      <c r="Y10" s="3"/>
      <c r="Z10" s="3"/>
      <c r="AA10" s="3"/>
      <c r="AB10" s="3"/>
      <c r="AC10" s="3"/>
      <c r="AD10" s="3"/>
      <c r="AE10" s="3"/>
      <c r="AF10" s="3"/>
      <c r="AG10" s="3"/>
      <c r="AH10" s="3"/>
      <c r="AI10" s="3"/>
    </row>
    <row r="11" customFormat="false" ht="22.5" hidden="false" customHeight="true" outlineLevel="0" collapsed="false">
      <c r="A11" s="4" t="s">
        <v>1137</v>
      </c>
      <c r="B11" s="126" t="n">
        <v>130</v>
      </c>
      <c r="C11" s="4" t="s">
        <v>1135</v>
      </c>
      <c r="D11" s="123" t="s">
        <v>1138</v>
      </c>
      <c r="E11" s="4" t="n">
        <v>17</v>
      </c>
      <c r="F11" s="4"/>
      <c r="G11" s="4"/>
      <c r="H11" s="4"/>
      <c r="I11" s="4"/>
      <c r="J11" s="4"/>
      <c r="K11" s="4"/>
      <c r="L11" s="14" t="n">
        <v>35</v>
      </c>
      <c r="M11" s="118"/>
      <c r="N11" s="118"/>
      <c r="O11" s="118" t="s">
        <v>1131</v>
      </c>
      <c r="P11" s="3" t="n">
        <v>2</v>
      </c>
      <c r="Q11" s="3"/>
      <c r="R11" s="3"/>
      <c r="S11" s="3"/>
      <c r="T11" s="3"/>
      <c r="U11" s="3"/>
      <c r="V11" s="3"/>
      <c r="W11" s="3"/>
      <c r="X11" s="3"/>
      <c r="Y11" s="3"/>
      <c r="Z11" s="3"/>
      <c r="AA11" s="3"/>
      <c r="AB11" s="3"/>
      <c r="AC11" s="3"/>
      <c r="AD11" s="3"/>
      <c r="AE11" s="3"/>
      <c r="AF11" s="3"/>
      <c r="AG11" s="3"/>
      <c r="AH11" s="3"/>
      <c r="AI11" s="3"/>
    </row>
    <row r="12" customFormat="false" ht="22.5" hidden="false" customHeight="true" outlineLevel="0" collapsed="false">
      <c r="A12" s="4" t="s">
        <v>1139</v>
      </c>
      <c r="B12" s="124" t="n">
        <v>180</v>
      </c>
      <c r="C12" s="4" t="s">
        <v>1135</v>
      </c>
      <c r="D12" s="125" t="s">
        <v>1140</v>
      </c>
      <c r="E12" s="4" t="n">
        <v>18</v>
      </c>
      <c r="F12" s="4"/>
      <c r="G12" s="4"/>
      <c r="H12" s="4"/>
      <c r="I12" s="4"/>
      <c r="J12" s="4"/>
      <c r="K12" s="4"/>
      <c r="L12" s="14" t="n">
        <v>30</v>
      </c>
      <c r="M12" s="118"/>
      <c r="N12" s="118"/>
      <c r="O12" s="118" t="s">
        <v>1131</v>
      </c>
      <c r="P12" s="3" t="n">
        <v>1</v>
      </c>
      <c r="Q12" s="3"/>
      <c r="R12" s="3"/>
      <c r="S12" s="3"/>
      <c r="T12" s="3"/>
      <c r="U12" s="3"/>
      <c r="V12" s="3"/>
      <c r="W12" s="3"/>
      <c r="X12" s="3"/>
      <c r="Y12" s="3"/>
      <c r="Z12" s="3"/>
      <c r="AA12" s="3"/>
      <c r="AB12" s="3"/>
      <c r="AC12" s="3"/>
      <c r="AD12" s="3"/>
      <c r="AE12" s="3"/>
      <c r="AF12" s="3"/>
      <c r="AG12" s="3"/>
      <c r="AH12" s="3"/>
      <c r="AI12" s="3"/>
    </row>
    <row r="13" customFormat="false" ht="22.5" hidden="false" customHeight="true" outlineLevel="0" collapsed="false">
      <c r="A13" s="4" t="s">
        <v>1141</v>
      </c>
      <c r="B13" s="126" t="n">
        <v>200</v>
      </c>
      <c r="C13" s="4" t="s">
        <v>1135</v>
      </c>
      <c r="D13" s="123" t="s">
        <v>1142</v>
      </c>
      <c r="E13" s="4" t="n">
        <v>18</v>
      </c>
      <c r="F13" s="4"/>
      <c r="G13" s="4"/>
      <c r="H13" s="4"/>
      <c r="I13" s="4"/>
      <c r="J13" s="4"/>
      <c r="K13" s="4"/>
      <c r="L13" s="14" t="n">
        <v>50</v>
      </c>
      <c r="M13" s="118"/>
      <c r="N13" s="118"/>
      <c r="O13" s="118" t="s">
        <v>1131</v>
      </c>
      <c r="P13" s="3" t="n">
        <v>1</v>
      </c>
      <c r="Q13" s="3"/>
      <c r="R13" s="3"/>
      <c r="S13" s="3"/>
      <c r="T13" s="3"/>
      <c r="U13" s="3"/>
      <c r="V13" s="3"/>
      <c r="W13" s="3"/>
      <c r="X13" s="3"/>
      <c r="Y13" s="3"/>
      <c r="Z13" s="3"/>
      <c r="AA13" s="3"/>
      <c r="AB13" s="3"/>
      <c r="AC13" s="3"/>
      <c r="AD13" s="3"/>
      <c r="AE13" s="3"/>
      <c r="AF13" s="3"/>
      <c r="AG13" s="3"/>
      <c r="AH13" s="3"/>
      <c r="AI13" s="3"/>
    </row>
    <row r="14" customFormat="false" ht="22.5" hidden="false" customHeight="true" outlineLevel="0" collapsed="false">
      <c r="A14" s="4" t="s">
        <v>1143</v>
      </c>
      <c r="B14" s="124" t="n">
        <v>200</v>
      </c>
      <c r="C14" s="4" t="s">
        <v>1135</v>
      </c>
      <c r="D14" s="125" t="s">
        <v>1144</v>
      </c>
      <c r="E14" s="4" t="n">
        <v>17</v>
      </c>
      <c r="F14" s="4"/>
      <c r="G14" s="4"/>
      <c r="H14" s="4"/>
      <c r="I14" s="4"/>
      <c r="J14" s="4"/>
      <c r="K14" s="4"/>
      <c r="L14" s="14" t="n">
        <v>40</v>
      </c>
      <c r="M14" s="118"/>
      <c r="N14" s="118"/>
      <c r="O14" s="118" t="s">
        <v>1131</v>
      </c>
      <c r="P14" s="3" t="n">
        <v>1</v>
      </c>
      <c r="Q14" s="3"/>
      <c r="R14" s="3"/>
      <c r="S14" s="3"/>
      <c r="T14" s="3"/>
      <c r="U14" s="3"/>
      <c r="V14" s="3"/>
      <c r="W14" s="3"/>
      <c r="X14" s="3"/>
      <c r="Y14" s="3"/>
      <c r="Z14" s="3"/>
      <c r="AA14" s="3"/>
      <c r="AB14" s="3"/>
      <c r="AC14" s="3"/>
      <c r="AD14" s="3"/>
      <c r="AE14" s="3"/>
      <c r="AF14" s="3"/>
      <c r="AG14" s="3"/>
      <c r="AH14" s="3"/>
      <c r="AI14" s="3"/>
    </row>
    <row r="15" customFormat="false" ht="22.5" hidden="false" customHeight="true" outlineLevel="0" collapsed="false">
      <c r="A15" s="4" t="s">
        <v>1145</v>
      </c>
      <c r="B15" s="126" t="n">
        <v>300</v>
      </c>
      <c r="C15" s="4" t="s">
        <v>1135</v>
      </c>
      <c r="D15" s="123" t="s">
        <v>1146</v>
      </c>
      <c r="E15" s="4" t="n">
        <v>19</v>
      </c>
      <c r="F15" s="4"/>
      <c r="G15" s="4"/>
      <c r="H15" s="4"/>
      <c r="I15" s="4"/>
      <c r="J15" s="4"/>
      <c r="K15" s="4"/>
      <c r="L15" s="14" t="n">
        <v>50</v>
      </c>
      <c r="M15" s="118"/>
      <c r="N15" s="118"/>
      <c r="O15" s="118" t="s">
        <v>1131</v>
      </c>
      <c r="P15" s="3" t="n">
        <v>1</v>
      </c>
      <c r="Q15" s="3"/>
      <c r="R15" s="3"/>
      <c r="S15" s="3"/>
      <c r="T15" s="3"/>
      <c r="U15" s="3"/>
      <c r="V15" s="3"/>
      <c r="W15" s="3"/>
      <c r="X15" s="3"/>
      <c r="Y15" s="3"/>
      <c r="Z15" s="3"/>
      <c r="AA15" s="3"/>
      <c r="AB15" s="3"/>
      <c r="AC15" s="3"/>
      <c r="AD15" s="3"/>
      <c r="AE15" s="3"/>
      <c r="AF15" s="3"/>
      <c r="AG15" s="3"/>
      <c r="AH15" s="3"/>
      <c r="AI15" s="3"/>
    </row>
    <row r="16" customFormat="false" ht="22.5" hidden="false" customHeight="true" outlineLevel="0" collapsed="false">
      <c r="A16" s="4" t="s">
        <v>1147</v>
      </c>
      <c r="B16" s="124" t="n">
        <v>250</v>
      </c>
      <c r="C16" s="4" t="s">
        <v>1148</v>
      </c>
      <c r="D16" s="125" t="s">
        <v>1149</v>
      </c>
      <c r="E16" s="4" t="n">
        <v>17</v>
      </c>
      <c r="F16" s="4"/>
      <c r="G16" s="4"/>
      <c r="H16" s="4"/>
      <c r="I16" s="4"/>
      <c r="J16" s="4"/>
      <c r="K16" s="4"/>
      <c r="L16" s="14" t="n">
        <v>60</v>
      </c>
      <c r="M16" s="118"/>
      <c r="N16" s="118"/>
      <c r="O16" s="118" t="s">
        <v>1131</v>
      </c>
      <c r="P16" s="3" t="n">
        <v>1</v>
      </c>
      <c r="Q16" s="3"/>
      <c r="R16" s="3"/>
      <c r="S16" s="3"/>
      <c r="T16" s="3"/>
      <c r="U16" s="3"/>
      <c r="V16" s="3"/>
      <c r="W16" s="3"/>
      <c r="X16" s="3"/>
      <c r="Y16" s="3"/>
      <c r="Z16" s="3"/>
      <c r="AA16" s="3"/>
      <c r="AB16" s="3"/>
      <c r="AC16" s="3"/>
      <c r="AD16" s="3"/>
      <c r="AE16" s="3"/>
      <c r="AF16" s="3"/>
      <c r="AG16" s="3"/>
      <c r="AH16" s="3"/>
      <c r="AI16" s="3"/>
    </row>
    <row r="17" customFormat="false" ht="22.5" hidden="false" customHeight="true" outlineLevel="0" collapsed="false">
      <c r="A17" s="4" t="s">
        <v>1150</v>
      </c>
      <c r="B17" s="126" t="n">
        <v>350</v>
      </c>
      <c r="C17" s="4" t="s">
        <v>1148</v>
      </c>
      <c r="D17" s="123" t="s">
        <v>1151</v>
      </c>
      <c r="E17" s="4" t="n">
        <v>19</v>
      </c>
      <c r="F17" s="4"/>
      <c r="G17" s="4"/>
      <c r="H17" s="4"/>
      <c r="I17" s="4"/>
      <c r="J17" s="4"/>
      <c r="K17" s="4"/>
      <c r="L17" s="14" t="n">
        <v>80</v>
      </c>
      <c r="M17" s="118"/>
      <c r="N17" s="118"/>
      <c r="O17" s="118" t="s">
        <v>1131</v>
      </c>
      <c r="P17" s="3" t="n">
        <v>1</v>
      </c>
      <c r="Q17" s="3"/>
      <c r="R17" s="3"/>
      <c r="S17" s="3"/>
      <c r="T17" s="3"/>
      <c r="U17" s="3"/>
      <c r="V17" s="3"/>
      <c r="W17" s="3"/>
      <c r="X17" s="3"/>
      <c r="Y17" s="3"/>
      <c r="Z17" s="3"/>
      <c r="AA17" s="3"/>
      <c r="AB17" s="3"/>
      <c r="AC17" s="3"/>
      <c r="AD17" s="3"/>
      <c r="AE17" s="3"/>
      <c r="AF17" s="3"/>
      <c r="AG17" s="3"/>
      <c r="AH17" s="3"/>
      <c r="AI17" s="3"/>
    </row>
    <row r="18" customFormat="false" ht="22.5" hidden="false" customHeight="true" outlineLevel="0" collapsed="false">
      <c r="A18" s="4" t="s">
        <v>1152</v>
      </c>
      <c r="B18" s="124" t="n">
        <v>50</v>
      </c>
      <c r="C18" s="4" t="s">
        <v>1153</v>
      </c>
      <c r="D18" s="125" t="s">
        <v>1154</v>
      </c>
      <c r="E18" s="4" t="n">
        <v>18</v>
      </c>
      <c r="F18" s="4"/>
      <c r="G18" s="4"/>
      <c r="H18" s="4"/>
      <c r="I18" s="4"/>
      <c r="J18" s="4"/>
      <c r="K18" s="4"/>
      <c r="L18" s="14" t="n">
        <v>5</v>
      </c>
      <c r="M18" s="118"/>
      <c r="N18" s="118"/>
      <c r="O18" s="118" t="s">
        <v>1131</v>
      </c>
      <c r="P18" s="3"/>
      <c r="Q18" s="3"/>
      <c r="R18" s="3"/>
      <c r="S18" s="3"/>
      <c r="T18" s="3"/>
      <c r="U18" s="3"/>
      <c r="V18" s="3"/>
      <c r="W18" s="3"/>
      <c r="X18" s="3"/>
      <c r="Y18" s="3"/>
      <c r="Z18" s="3"/>
      <c r="AA18" s="3"/>
      <c r="AB18" s="3"/>
      <c r="AC18" s="3"/>
      <c r="AD18" s="3"/>
      <c r="AE18" s="3"/>
      <c r="AF18" s="3"/>
      <c r="AG18" s="3"/>
      <c r="AH18" s="3"/>
      <c r="AI18" s="3"/>
    </row>
    <row r="19" customFormat="false" ht="22.5" hidden="false" customHeight="true" outlineLevel="0" collapsed="false">
      <c r="A19" s="4" t="s">
        <v>1155</v>
      </c>
      <c r="B19" s="126" t="n">
        <v>80</v>
      </c>
      <c r="C19" s="4" t="s">
        <v>257</v>
      </c>
      <c r="D19" s="123" t="s">
        <v>1156</v>
      </c>
      <c r="E19" s="4" t="n">
        <v>18</v>
      </c>
      <c r="F19" s="4"/>
      <c r="G19" s="4"/>
      <c r="H19" s="4"/>
      <c r="I19" s="4"/>
      <c r="J19" s="4"/>
      <c r="K19" s="4"/>
      <c r="L19" s="14" t="n">
        <v>11</v>
      </c>
      <c r="M19" s="118"/>
      <c r="N19" s="118"/>
      <c r="O19" s="118" t="s">
        <v>1131</v>
      </c>
      <c r="P19" s="3"/>
      <c r="Q19" s="3"/>
      <c r="R19" s="3"/>
      <c r="S19" s="3"/>
      <c r="T19" s="3"/>
      <c r="U19" s="3"/>
      <c r="V19" s="3"/>
      <c r="W19" s="3"/>
      <c r="X19" s="3"/>
      <c r="Y19" s="3"/>
      <c r="Z19" s="3"/>
      <c r="AA19" s="3"/>
      <c r="AB19" s="3"/>
      <c r="AC19" s="3"/>
      <c r="AD19" s="3"/>
      <c r="AE19" s="3"/>
      <c r="AF19" s="3"/>
      <c r="AG19" s="3"/>
      <c r="AH19" s="3"/>
      <c r="AI19" s="3"/>
    </row>
    <row r="20" customFormat="false" ht="22.5" hidden="false" customHeight="true" outlineLevel="0" collapsed="false">
      <c r="A20" s="4" t="s">
        <v>1157</v>
      </c>
      <c r="B20" s="124" t="n">
        <v>110</v>
      </c>
      <c r="C20" s="4" t="s">
        <v>257</v>
      </c>
      <c r="D20" s="125" t="s">
        <v>1158</v>
      </c>
      <c r="E20" s="4" t="n">
        <v>18</v>
      </c>
      <c r="F20" s="4"/>
      <c r="G20" s="4"/>
      <c r="H20" s="4"/>
      <c r="I20" s="4"/>
      <c r="J20" s="4"/>
      <c r="K20" s="4"/>
      <c r="L20" s="14" t="n">
        <v>23</v>
      </c>
      <c r="M20" s="118"/>
      <c r="N20" s="118"/>
      <c r="O20" s="118" t="s">
        <v>1131</v>
      </c>
      <c r="P20" s="3"/>
      <c r="Q20" s="3"/>
      <c r="R20" s="3"/>
      <c r="S20" s="3"/>
      <c r="T20" s="3"/>
      <c r="U20" s="3"/>
      <c r="V20" s="3"/>
      <c r="W20" s="3"/>
      <c r="X20" s="3"/>
      <c r="Y20" s="3"/>
      <c r="Z20" s="3"/>
      <c r="AA20" s="3"/>
      <c r="AB20" s="3"/>
      <c r="AC20" s="3"/>
      <c r="AD20" s="3"/>
      <c r="AE20" s="3"/>
      <c r="AF20" s="3"/>
      <c r="AG20" s="3"/>
      <c r="AH20" s="3"/>
      <c r="AI20" s="3"/>
    </row>
    <row r="21" customFormat="false" ht="22.5" hidden="false" customHeight="true" outlineLevel="0" collapsed="false">
      <c r="A21" s="4" t="s">
        <v>1159</v>
      </c>
      <c r="B21" s="126" t="n">
        <v>150</v>
      </c>
      <c r="C21" s="4" t="s">
        <v>257</v>
      </c>
      <c r="D21" s="123" t="s">
        <v>1160</v>
      </c>
      <c r="E21" s="4" t="n">
        <v>19</v>
      </c>
      <c r="F21" s="4"/>
      <c r="G21" s="4"/>
      <c r="H21" s="4"/>
      <c r="I21" s="4"/>
      <c r="J21" s="4"/>
      <c r="K21" s="4"/>
      <c r="L21" s="14" t="n">
        <v>26</v>
      </c>
      <c r="M21" s="118"/>
      <c r="N21" s="118"/>
      <c r="O21" s="118" t="s">
        <v>1131</v>
      </c>
      <c r="P21" s="3"/>
      <c r="Q21" s="3"/>
      <c r="R21" s="3"/>
      <c r="S21" s="3"/>
      <c r="T21" s="3"/>
      <c r="U21" s="3"/>
      <c r="V21" s="3"/>
      <c r="W21" s="3"/>
      <c r="X21" s="3"/>
      <c r="Y21" s="3"/>
      <c r="Z21" s="3"/>
      <c r="AA21" s="3"/>
      <c r="AB21" s="3"/>
      <c r="AC21" s="3"/>
      <c r="AD21" s="3"/>
      <c r="AE21" s="3"/>
      <c r="AF21" s="3"/>
      <c r="AG21" s="3"/>
      <c r="AH21" s="3"/>
      <c r="AI21" s="3"/>
    </row>
    <row r="22" customFormat="false" ht="22.5" hidden="false" customHeight="true" outlineLevel="0" collapsed="false">
      <c r="A22" s="4" t="s">
        <v>1161</v>
      </c>
      <c r="B22" s="124" t="n">
        <v>50</v>
      </c>
      <c r="C22" s="4" t="s">
        <v>1162</v>
      </c>
      <c r="D22" s="125" t="s">
        <v>1163</v>
      </c>
      <c r="E22" s="4" t="n">
        <v>18</v>
      </c>
      <c r="F22" s="4"/>
      <c r="G22" s="4"/>
      <c r="H22" s="4"/>
      <c r="I22" s="4"/>
      <c r="J22" s="4"/>
      <c r="K22" s="4"/>
      <c r="L22" s="14" t="n">
        <v>6</v>
      </c>
      <c r="M22" s="118"/>
      <c r="N22" s="118"/>
      <c r="O22" s="118" t="s">
        <v>1131</v>
      </c>
      <c r="P22" s="3"/>
      <c r="Q22" s="3"/>
      <c r="R22" s="3"/>
      <c r="S22" s="3"/>
      <c r="T22" s="3"/>
      <c r="U22" s="3"/>
      <c r="V22" s="3"/>
      <c r="W22" s="3"/>
      <c r="X22" s="3"/>
      <c r="Y22" s="3"/>
      <c r="Z22" s="3"/>
      <c r="AA22" s="3"/>
      <c r="AB22" s="3"/>
      <c r="AC22" s="3"/>
      <c r="AD22" s="3"/>
      <c r="AE22" s="3"/>
      <c r="AF22" s="3"/>
      <c r="AG22" s="3"/>
      <c r="AH22" s="3"/>
      <c r="AI22" s="3"/>
    </row>
    <row r="23" customFormat="false" ht="22.5" hidden="false" customHeight="true" outlineLevel="0" collapsed="false">
      <c r="A23" s="4" t="s">
        <v>1164</v>
      </c>
      <c r="B23" s="126" t="n">
        <v>80</v>
      </c>
      <c r="C23" s="4" t="s">
        <v>1162</v>
      </c>
      <c r="D23" s="123" t="s">
        <v>1165</v>
      </c>
      <c r="E23" s="4" t="n">
        <v>18</v>
      </c>
      <c r="F23" s="4"/>
      <c r="G23" s="4"/>
      <c r="H23" s="4"/>
      <c r="I23" s="4"/>
      <c r="J23" s="4"/>
      <c r="K23" s="4"/>
      <c r="L23" s="14" t="n">
        <v>15</v>
      </c>
      <c r="M23" s="118"/>
      <c r="N23" s="118"/>
      <c r="O23" s="118" t="s">
        <v>1131</v>
      </c>
      <c r="P23" s="3"/>
      <c r="Q23" s="3"/>
      <c r="R23" s="3"/>
      <c r="S23" s="3"/>
      <c r="T23" s="3"/>
      <c r="U23" s="3"/>
      <c r="V23" s="3"/>
      <c r="W23" s="3"/>
      <c r="X23" s="3"/>
      <c r="Y23" s="3"/>
      <c r="Z23" s="3"/>
      <c r="AA23" s="3"/>
      <c r="AB23" s="3"/>
      <c r="AC23" s="3"/>
      <c r="AD23" s="3"/>
      <c r="AE23" s="3"/>
      <c r="AF23" s="3"/>
      <c r="AG23" s="3"/>
      <c r="AH23" s="3"/>
      <c r="AI23" s="3"/>
    </row>
    <row r="24" customFormat="false" ht="22.5" hidden="false" customHeight="true" outlineLevel="0" collapsed="false">
      <c r="A24" s="4" t="s">
        <v>1166</v>
      </c>
      <c r="B24" s="124" t="n">
        <v>110</v>
      </c>
      <c r="C24" s="4" t="s">
        <v>1162</v>
      </c>
      <c r="D24" s="125" t="s">
        <v>1167</v>
      </c>
      <c r="E24" s="4" t="n">
        <v>18</v>
      </c>
      <c r="F24" s="4"/>
      <c r="G24" s="4"/>
      <c r="H24" s="4"/>
      <c r="I24" s="4"/>
      <c r="J24" s="4"/>
      <c r="K24" s="4"/>
      <c r="L24" s="14" t="n">
        <v>20</v>
      </c>
      <c r="M24" s="118"/>
      <c r="N24" s="118"/>
      <c r="O24" s="118" t="s">
        <v>1131</v>
      </c>
      <c r="P24" s="3"/>
      <c r="Q24" s="3"/>
      <c r="R24" s="3"/>
      <c r="S24" s="3"/>
      <c r="T24" s="3"/>
      <c r="U24" s="3"/>
      <c r="V24" s="3"/>
      <c r="W24" s="3"/>
      <c r="X24" s="3"/>
      <c r="Y24" s="3"/>
      <c r="Z24" s="3"/>
      <c r="AA24" s="3"/>
      <c r="AB24" s="3"/>
      <c r="AC24" s="3"/>
      <c r="AD24" s="3"/>
      <c r="AE24" s="3"/>
      <c r="AF24" s="3"/>
      <c r="AG24" s="3"/>
      <c r="AH24" s="3"/>
      <c r="AI24" s="3"/>
    </row>
    <row r="25" customFormat="false" ht="22.5" hidden="false" customHeight="true" outlineLevel="0" collapsed="false">
      <c r="A25" s="4" t="s">
        <v>1168</v>
      </c>
      <c r="B25" s="126" t="n">
        <v>150</v>
      </c>
      <c r="C25" s="4" t="s">
        <v>1162</v>
      </c>
      <c r="D25" s="123" t="s">
        <v>1169</v>
      </c>
      <c r="E25" s="4" t="n">
        <v>19</v>
      </c>
      <c r="F25" s="4"/>
      <c r="G25" s="4"/>
      <c r="H25" s="4"/>
      <c r="I25" s="4"/>
      <c r="J25" s="4"/>
      <c r="K25" s="4"/>
      <c r="L25" s="14" t="n">
        <v>25</v>
      </c>
      <c r="M25" s="118"/>
      <c r="N25" s="118"/>
      <c r="O25" s="118" t="s">
        <v>1131</v>
      </c>
      <c r="P25" s="3"/>
      <c r="Q25" s="3"/>
      <c r="R25" s="3"/>
      <c r="S25" s="3"/>
      <c r="T25" s="3"/>
      <c r="U25" s="3"/>
      <c r="V25" s="3"/>
      <c r="W25" s="3"/>
      <c r="X25" s="3"/>
      <c r="Y25" s="3"/>
      <c r="Z25" s="3"/>
      <c r="AA25" s="3"/>
      <c r="AB25" s="3"/>
      <c r="AC25" s="3"/>
      <c r="AD25" s="3"/>
      <c r="AE25" s="3"/>
      <c r="AF25" s="3"/>
      <c r="AG25" s="3"/>
      <c r="AH25" s="3"/>
      <c r="AI25" s="3"/>
    </row>
    <row r="26" customFormat="false" ht="22.5" hidden="false" customHeight="true" outlineLevel="0" collapsed="false">
      <c r="A26" s="4" t="s">
        <v>1170</v>
      </c>
      <c r="B26" s="124" t="n">
        <v>60</v>
      </c>
      <c r="C26" s="4" t="s">
        <v>1162</v>
      </c>
      <c r="D26" s="125" t="s">
        <v>1171</v>
      </c>
      <c r="E26" s="4" t="n">
        <v>17</v>
      </c>
      <c r="F26" s="4"/>
      <c r="G26" s="4"/>
      <c r="H26" s="4"/>
      <c r="I26" s="4"/>
      <c r="J26" s="4"/>
      <c r="K26" s="4"/>
      <c r="L26" s="14" t="n">
        <v>8</v>
      </c>
      <c r="M26" s="118"/>
      <c r="N26" s="118"/>
      <c r="O26" s="118" t="s">
        <v>1131</v>
      </c>
      <c r="P26" s="3"/>
      <c r="Q26" s="3"/>
      <c r="R26" s="3"/>
      <c r="S26" s="3"/>
      <c r="T26" s="3"/>
      <c r="U26" s="3"/>
      <c r="V26" s="3"/>
      <c r="W26" s="3"/>
      <c r="X26" s="3"/>
      <c r="Y26" s="3"/>
      <c r="Z26" s="3"/>
      <c r="AA26" s="3"/>
      <c r="AB26" s="3"/>
      <c r="AC26" s="3"/>
      <c r="AD26" s="3"/>
      <c r="AE26" s="3"/>
      <c r="AF26" s="3"/>
      <c r="AG26" s="3"/>
      <c r="AH26" s="3"/>
      <c r="AI26" s="3"/>
    </row>
    <row r="27" customFormat="false" ht="22.5" hidden="false" customHeight="true" outlineLevel="0" collapsed="false">
      <c r="A27" s="4" t="s">
        <v>1172</v>
      </c>
      <c r="B27" s="126" t="n">
        <v>90</v>
      </c>
      <c r="C27" s="4" t="s">
        <v>1162</v>
      </c>
      <c r="D27" s="123" t="s">
        <v>1173</v>
      </c>
      <c r="E27" s="4" t="n">
        <v>17</v>
      </c>
      <c r="F27" s="4"/>
      <c r="G27" s="4"/>
      <c r="H27" s="4"/>
      <c r="I27" s="4"/>
      <c r="J27" s="4"/>
      <c r="K27" s="4"/>
      <c r="L27" s="14" t="n">
        <v>12</v>
      </c>
      <c r="M27" s="118"/>
      <c r="N27" s="118"/>
      <c r="O27" s="118" t="s">
        <v>1131</v>
      </c>
      <c r="P27" s="3"/>
      <c r="Q27" s="3"/>
      <c r="R27" s="3"/>
      <c r="S27" s="3"/>
      <c r="T27" s="3"/>
      <c r="U27" s="3"/>
      <c r="V27" s="3"/>
      <c r="W27" s="3"/>
      <c r="X27" s="3"/>
      <c r="Y27" s="3"/>
      <c r="Z27" s="3"/>
      <c r="AA27" s="3"/>
      <c r="AB27" s="3"/>
      <c r="AC27" s="3"/>
      <c r="AD27" s="3"/>
      <c r="AE27" s="3"/>
      <c r="AF27" s="3"/>
      <c r="AG27" s="3"/>
      <c r="AH27" s="3"/>
      <c r="AI27" s="3"/>
    </row>
    <row r="28" customFormat="false" ht="22.5" hidden="false" customHeight="true" outlineLevel="0" collapsed="false">
      <c r="A28" s="4" t="s">
        <v>1174</v>
      </c>
      <c r="B28" s="124" t="n">
        <v>120</v>
      </c>
      <c r="C28" s="4" t="s">
        <v>1162</v>
      </c>
      <c r="D28" s="125" t="s">
        <v>1175</v>
      </c>
      <c r="E28" s="4" t="n">
        <v>17</v>
      </c>
      <c r="F28" s="4"/>
      <c r="G28" s="4"/>
      <c r="H28" s="4"/>
      <c r="I28" s="4"/>
      <c r="J28" s="4"/>
      <c r="K28" s="4"/>
      <c r="L28" s="14" t="n">
        <v>15</v>
      </c>
      <c r="M28" s="118"/>
      <c r="N28" s="118"/>
      <c r="O28" s="118" t="s">
        <v>1131</v>
      </c>
      <c r="P28" s="3"/>
      <c r="Q28" s="3"/>
      <c r="R28" s="3"/>
      <c r="S28" s="3"/>
      <c r="T28" s="3"/>
      <c r="U28" s="3"/>
      <c r="V28" s="3"/>
      <c r="W28" s="3"/>
      <c r="X28" s="3"/>
      <c r="Y28" s="3"/>
      <c r="Z28" s="3"/>
      <c r="AA28" s="3"/>
      <c r="AB28" s="3"/>
      <c r="AC28" s="3"/>
      <c r="AD28" s="3"/>
      <c r="AE28" s="3"/>
      <c r="AF28" s="3"/>
      <c r="AG28" s="3"/>
      <c r="AH28" s="3"/>
      <c r="AI28" s="3"/>
    </row>
    <row r="29" customFormat="false" ht="22.5" hidden="false" customHeight="true" outlineLevel="0" collapsed="false">
      <c r="A29" s="4" t="s">
        <v>1176</v>
      </c>
      <c r="B29" s="126" t="n">
        <v>140</v>
      </c>
      <c r="C29" s="4" t="s">
        <v>1177</v>
      </c>
      <c r="D29" s="123" t="s">
        <v>1178</v>
      </c>
      <c r="E29" s="4" t="n">
        <v>17</v>
      </c>
      <c r="F29" s="4"/>
      <c r="G29" s="4"/>
      <c r="H29" s="4"/>
      <c r="I29" s="4"/>
      <c r="J29" s="4"/>
      <c r="K29" s="4"/>
      <c r="L29" s="14" t="n">
        <v>23</v>
      </c>
      <c r="M29" s="118"/>
      <c r="N29" s="118"/>
      <c r="O29" s="118" t="s">
        <v>1131</v>
      </c>
      <c r="P29" s="3"/>
      <c r="Q29" s="3"/>
      <c r="R29" s="3"/>
      <c r="S29" s="3"/>
      <c r="T29" s="3"/>
      <c r="U29" s="3"/>
      <c r="V29" s="3"/>
      <c r="W29" s="3"/>
      <c r="X29" s="3"/>
      <c r="Y29" s="3"/>
      <c r="Z29" s="3"/>
      <c r="AA29" s="3"/>
      <c r="AB29" s="3"/>
      <c r="AC29" s="3"/>
      <c r="AD29" s="3"/>
      <c r="AE29" s="3"/>
      <c r="AF29" s="3"/>
      <c r="AG29" s="3"/>
      <c r="AH29" s="3"/>
      <c r="AI29" s="3"/>
    </row>
    <row r="30" customFormat="false" ht="22.5" hidden="false" customHeight="true" outlineLevel="0" collapsed="false">
      <c r="A30" s="4" t="s">
        <v>1179</v>
      </c>
      <c r="B30" s="124" t="n">
        <v>100</v>
      </c>
      <c r="C30" s="4" t="s">
        <v>257</v>
      </c>
      <c r="D30" s="125" t="s">
        <v>1180</v>
      </c>
      <c r="E30" s="4" t="n">
        <v>18</v>
      </c>
      <c r="F30" s="4"/>
      <c r="G30" s="4"/>
      <c r="H30" s="4"/>
      <c r="I30" s="4"/>
      <c r="J30" s="4"/>
      <c r="K30" s="4"/>
      <c r="L30" s="14" t="n">
        <v>14</v>
      </c>
      <c r="M30" s="118"/>
      <c r="N30" s="118"/>
      <c r="O30" s="118" t="s">
        <v>1131</v>
      </c>
      <c r="P30" s="3"/>
      <c r="Q30" s="3"/>
      <c r="R30" s="3"/>
      <c r="S30" s="3"/>
      <c r="T30" s="3"/>
      <c r="U30" s="3"/>
      <c r="V30" s="3"/>
      <c r="W30" s="3"/>
      <c r="X30" s="3"/>
      <c r="Y30" s="3"/>
      <c r="Z30" s="3"/>
      <c r="AA30" s="3"/>
      <c r="AB30" s="3"/>
      <c r="AC30" s="3"/>
      <c r="AD30" s="3"/>
      <c r="AE30" s="3"/>
      <c r="AF30" s="3"/>
      <c r="AG30" s="3"/>
      <c r="AH30" s="3"/>
      <c r="AI30" s="3"/>
    </row>
    <row r="31" customFormat="false" ht="22.5" hidden="false" customHeight="true" outlineLevel="0" collapsed="false">
      <c r="A31" s="4" t="s">
        <v>1181</v>
      </c>
      <c r="B31" s="126" t="n">
        <v>75</v>
      </c>
      <c r="C31" s="4" t="s">
        <v>257</v>
      </c>
      <c r="D31" s="123" t="s">
        <v>1182</v>
      </c>
      <c r="E31" s="4" t="n">
        <v>17</v>
      </c>
      <c r="F31" s="4"/>
      <c r="G31" s="4"/>
      <c r="H31" s="4"/>
      <c r="I31" s="4"/>
      <c r="J31" s="4"/>
      <c r="K31" s="4"/>
      <c r="L31" s="14" t="n">
        <v>12</v>
      </c>
      <c r="M31" s="118"/>
      <c r="N31" s="118"/>
      <c r="O31" s="118" t="s">
        <v>1131</v>
      </c>
      <c r="P31" s="3"/>
      <c r="Q31" s="3"/>
      <c r="R31" s="3"/>
      <c r="S31" s="3"/>
      <c r="T31" s="3"/>
      <c r="U31" s="3"/>
      <c r="V31" s="3"/>
      <c r="W31" s="3"/>
      <c r="X31" s="3"/>
      <c r="Y31" s="3"/>
      <c r="Z31" s="3"/>
      <c r="AA31" s="3"/>
      <c r="AB31" s="3"/>
      <c r="AC31" s="3"/>
      <c r="AD31" s="3"/>
      <c r="AE31" s="3"/>
      <c r="AF31" s="3"/>
      <c r="AG31" s="3"/>
      <c r="AH31" s="3"/>
      <c r="AI31" s="3"/>
    </row>
    <row r="32" customFormat="false" ht="22.5" hidden="false" customHeight="true" outlineLevel="0" collapsed="false">
      <c r="A32" s="4" t="s">
        <v>1183</v>
      </c>
      <c r="B32" s="124" t="n">
        <v>140</v>
      </c>
      <c r="C32" s="4" t="s">
        <v>257</v>
      </c>
      <c r="D32" s="125" t="s">
        <v>1184</v>
      </c>
      <c r="E32" s="4" t="n">
        <v>16</v>
      </c>
      <c r="F32" s="4"/>
      <c r="G32" s="4"/>
      <c r="H32" s="4"/>
      <c r="I32" s="4"/>
      <c r="J32" s="4"/>
      <c r="K32" s="4"/>
      <c r="L32" s="14" t="n">
        <v>25</v>
      </c>
      <c r="M32" s="118"/>
      <c r="N32" s="118"/>
      <c r="O32" s="118" t="s">
        <v>1131</v>
      </c>
      <c r="P32" s="3"/>
      <c r="Q32" s="3"/>
      <c r="R32" s="3"/>
      <c r="S32" s="3"/>
      <c r="T32" s="3"/>
      <c r="U32" s="3"/>
      <c r="V32" s="3"/>
      <c r="W32" s="3"/>
      <c r="X32" s="3"/>
      <c r="Y32" s="3"/>
      <c r="Z32" s="3"/>
      <c r="AA32" s="3"/>
      <c r="AB32" s="3"/>
      <c r="AC32" s="3"/>
      <c r="AD32" s="3"/>
      <c r="AE32" s="3"/>
      <c r="AF32" s="3"/>
      <c r="AG32" s="3"/>
      <c r="AH32" s="3"/>
      <c r="AI32" s="3"/>
    </row>
    <row r="33" customFormat="false" ht="22.5" hidden="false" customHeight="true" outlineLevel="0" collapsed="false">
      <c r="A33" s="4" t="s">
        <v>1185</v>
      </c>
      <c r="B33" s="126" t="n">
        <v>140</v>
      </c>
      <c r="C33" s="4" t="s">
        <v>1162</v>
      </c>
      <c r="D33" s="123" t="s">
        <v>1186</v>
      </c>
      <c r="E33" s="4" t="n">
        <v>18</v>
      </c>
      <c r="F33" s="4"/>
      <c r="G33" s="4"/>
      <c r="H33" s="4"/>
      <c r="I33" s="4"/>
      <c r="J33" s="4"/>
      <c r="K33" s="4"/>
      <c r="L33" s="14" t="n">
        <v>32</v>
      </c>
      <c r="M33" s="118"/>
      <c r="N33" s="118"/>
      <c r="O33" s="118" t="s">
        <v>1131</v>
      </c>
      <c r="P33" s="3"/>
      <c r="Q33" s="3"/>
      <c r="R33" s="3"/>
      <c r="S33" s="3"/>
      <c r="T33" s="3"/>
      <c r="U33" s="3"/>
      <c r="V33" s="3"/>
      <c r="W33" s="3"/>
      <c r="X33" s="3"/>
      <c r="Y33" s="3"/>
      <c r="Z33" s="3"/>
      <c r="AA33" s="3"/>
      <c r="AB33" s="3"/>
      <c r="AC33" s="3"/>
      <c r="AD33" s="3"/>
      <c r="AE33" s="3"/>
      <c r="AF33" s="3"/>
      <c r="AG33" s="3"/>
      <c r="AH33" s="3"/>
      <c r="AI33" s="3"/>
    </row>
    <row r="34" customFormat="false" ht="22.5" hidden="false" customHeight="true" outlineLevel="0" collapsed="false">
      <c r="A34" s="4" t="s">
        <v>1187</v>
      </c>
      <c r="B34" s="124" t="n">
        <v>160</v>
      </c>
      <c r="C34" s="4" t="s">
        <v>1188</v>
      </c>
      <c r="D34" s="125" t="s">
        <v>1189</v>
      </c>
      <c r="E34" s="4"/>
      <c r="F34" s="4"/>
      <c r="G34" s="4"/>
      <c r="H34" s="4"/>
      <c r="I34" s="4"/>
      <c r="J34" s="4"/>
      <c r="K34" s="4"/>
      <c r="L34" s="14" t="n">
        <v>35</v>
      </c>
      <c r="M34" s="118"/>
      <c r="N34" s="118"/>
      <c r="O34" s="118" t="s">
        <v>1131</v>
      </c>
      <c r="P34" s="3"/>
      <c r="Q34" s="3"/>
      <c r="R34" s="3"/>
      <c r="S34" s="3"/>
      <c r="T34" s="3"/>
      <c r="U34" s="3"/>
      <c r="V34" s="3"/>
      <c r="W34" s="3"/>
      <c r="X34" s="3"/>
      <c r="Y34" s="3"/>
      <c r="Z34" s="3"/>
      <c r="AA34" s="3"/>
      <c r="AB34" s="3"/>
      <c r="AC34" s="3"/>
      <c r="AD34" s="3"/>
      <c r="AE34" s="3"/>
      <c r="AF34" s="3"/>
      <c r="AG34" s="3"/>
      <c r="AH34" s="3"/>
      <c r="AI34" s="3"/>
    </row>
    <row r="35" customFormat="false" ht="22.5" hidden="false" customHeight="true" outlineLevel="0" collapsed="false">
      <c r="A35" s="4" t="s">
        <v>1190</v>
      </c>
      <c r="B35" s="126" t="n">
        <v>200</v>
      </c>
      <c r="C35" s="4" t="s">
        <v>1191</v>
      </c>
      <c r="D35" s="123" t="s">
        <v>1192</v>
      </c>
      <c r="E35" s="4" t="n">
        <v>18</v>
      </c>
      <c r="F35" s="4"/>
      <c r="G35" s="4"/>
      <c r="H35" s="4"/>
      <c r="I35" s="4"/>
      <c r="J35" s="4"/>
      <c r="K35" s="4"/>
      <c r="L35" s="14" t="n">
        <v>40</v>
      </c>
      <c r="M35" s="118"/>
      <c r="N35" s="118"/>
      <c r="O35" s="118" t="s">
        <v>1131</v>
      </c>
      <c r="P35" s="3" t="n">
        <v>3</v>
      </c>
      <c r="Q35" s="3"/>
      <c r="R35" s="3"/>
      <c r="S35" s="3"/>
      <c r="T35" s="3"/>
      <c r="U35" s="3"/>
      <c r="V35" s="3"/>
      <c r="W35" s="3"/>
      <c r="X35" s="3"/>
      <c r="Y35" s="3"/>
      <c r="Z35" s="3"/>
      <c r="AA35" s="3"/>
      <c r="AB35" s="3"/>
      <c r="AC35" s="3"/>
      <c r="AD35" s="3"/>
      <c r="AE35" s="3"/>
      <c r="AF35" s="3"/>
      <c r="AG35" s="3"/>
      <c r="AH35" s="3"/>
      <c r="AI35" s="3"/>
    </row>
    <row r="36" customFormat="false" ht="22.5" hidden="false" customHeight="true" outlineLevel="0" collapsed="false">
      <c r="A36" s="4" t="s">
        <v>1193</v>
      </c>
      <c r="B36" s="124" t="n">
        <v>90</v>
      </c>
      <c r="C36" s="4" t="s">
        <v>1194</v>
      </c>
      <c r="D36" s="125" t="s">
        <v>1195</v>
      </c>
      <c r="E36" s="4" t="n">
        <v>13</v>
      </c>
      <c r="F36" s="4"/>
      <c r="G36" s="4"/>
      <c r="H36" s="4"/>
      <c r="I36" s="4"/>
      <c r="J36" s="4"/>
      <c r="K36" s="4"/>
      <c r="L36" s="14" t="n">
        <v>15</v>
      </c>
      <c r="M36" s="118"/>
      <c r="N36" s="118"/>
      <c r="O36" s="118" t="s">
        <v>1131</v>
      </c>
      <c r="P36" s="3"/>
      <c r="Q36" s="3"/>
      <c r="R36" s="3"/>
      <c r="S36" s="3"/>
      <c r="T36" s="3"/>
      <c r="U36" s="3"/>
      <c r="V36" s="3"/>
      <c r="W36" s="3"/>
      <c r="X36" s="3"/>
      <c r="Y36" s="3"/>
      <c r="Z36" s="3"/>
      <c r="AA36" s="3"/>
      <c r="AB36" s="3"/>
      <c r="AC36" s="3"/>
      <c r="AD36" s="3"/>
      <c r="AE36" s="3"/>
      <c r="AF36" s="3"/>
      <c r="AG36" s="3"/>
      <c r="AH36" s="3"/>
      <c r="AI36" s="3"/>
    </row>
    <row r="37" customFormat="false" ht="22.5" hidden="false" customHeight="true" outlineLevel="0" collapsed="false">
      <c r="A37" s="4" t="s">
        <v>1196</v>
      </c>
      <c r="B37" s="126" t="n">
        <v>120</v>
      </c>
      <c r="C37" s="4" t="s">
        <v>1194</v>
      </c>
      <c r="D37" s="123" t="s">
        <v>1197</v>
      </c>
      <c r="E37" s="4" t="n">
        <v>13</v>
      </c>
      <c r="F37" s="4"/>
      <c r="G37" s="4"/>
      <c r="H37" s="4"/>
      <c r="I37" s="4"/>
      <c r="J37" s="4"/>
      <c r="K37" s="4"/>
      <c r="L37" s="14" t="n">
        <v>18</v>
      </c>
      <c r="M37" s="118"/>
      <c r="N37" s="118"/>
      <c r="O37" s="118" t="s">
        <v>1131</v>
      </c>
      <c r="P37" s="3"/>
      <c r="Q37" s="3"/>
      <c r="R37" s="3"/>
      <c r="S37" s="3"/>
      <c r="T37" s="3"/>
      <c r="U37" s="3"/>
      <c r="V37" s="3"/>
      <c r="W37" s="3"/>
      <c r="X37" s="3"/>
      <c r="Y37" s="3"/>
      <c r="Z37" s="3"/>
      <c r="AA37" s="3"/>
      <c r="AB37" s="3"/>
      <c r="AC37" s="3"/>
      <c r="AD37" s="3"/>
      <c r="AE37" s="3"/>
      <c r="AF37" s="3"/>
      <c r="AG37" s="3"/>
      <c r="AH37" s="3"/>
      <c r="AI37" s="3"/>
    </row>
    <row r="38" customFormat="false" ht="22.5" hidden="false" customHeight="true" outlineLevel="0" collapsed="false">
      <c r="A38" s="4" t="s">
        <v>1198</v>
      </c>
      <c r="B38" s="124" t="n">
        <v>140</v>
      </c>
      <c r="C38" s="4" t="s">
        <v>1194</v>
      </c>
      <c r="D38" s="125" t="s">
        <v>1199</v>
      </c>
      <c r="E38" s="4" t="n">
        <v>12</v>
      </c>
      <c r="F38" s="4"/>
      <c r="G38" s="4"/>
      <c r="H38" s="4"/>
      <c r="I38" s="4"/>
      <c r="J38" s="4"/>
      <c r="K38" s="4"/>
      <c r="L38" s="14" t="n">
        <v>25</v>
      </c>
      <c r="M38" s="118"/>
      <c r="N38" s="118"/>
      <c r="O38" s="118" t="s">
        <v>1131</v>
      </c>
      <c r="P38" s="3"/>
      <c r="Q38" s="3"/>
      <c r="R38" s="3"/>
      <c r="S38" s="3"/>
      <c r="T38" s="3"/>
      <c r="U38" s="3"/>
      <c r="V38" s="3"/>
      <c r="W38" s="3"/>
      <c r="X38" s="3"/>
      <c r="Y38" s="3"/>
      <c r="Z38" s="3"/>
      <c r="AA38" s="3"/>
      <c r="AB38" s="3"/>
      <c r="AC38" s="3"/>
      <c r="AD38" s="3"/>
      <c r="AE38" s="3"/>
      <c r="AF38" s="3"/>
      <c r="AG38" s="3"/>
      <c r="AH38" s="3"/>
      <c r="AI38" s="3"/>
    </row>
    <row r="39" customFormat="false" ht="22.5" hidden="false" customHeight="true" outlineLevel="0" collapsed="false">
      <c r="A39" s="4" t="s">
        <v>1200</v>
      </c>
      <c r="B39" s="126" t="n">
        <v>150</v>
      </c>
      <c r="C39" s="4" t="s">
        <v>1201</v>
      </c>
      <c r="D39" s="123" t="s">
        <v>1202</v>
      </c>
      <c r="E39" s="4"/>
      <c r="F39" s="4"/>
      <c r="G39" s="4"/>
      <c r="H39" s="4"/>
      <c r="I39" s="4"/>
      <c r="J39" s="4"/>
      <c r="K39" s="4"/>
      <c r="L39" s="14" t="n">
        <v>28</v>
      </c>
      <c r="M39" s="118"/>
      <c r="N39" s="118"/>
      <c r="O39" s="118" t="s">
        <v>1131</v>
      </c>
      <c r="P39" s="3"/>
      <c r="Q39" s="3"/>
      <c r="R39" s="3"/>
      <c r="S39" s="3"/>
      <c r="T39" s="3"/>
      <c r="U39" s="3"/>
      <c r="V39" s="3"/>
      <c r="W39" s="3"/>
      <c r="X39" s="3"/>
      <c r="Y39" s="3"/>
      <c r="Z39" s="3"/>
      <c r="AA39" s="3"/>
      <c r="AB39" s="3"/>
      <c r="AC39" s="3"/>
      <c r="AD39" s="3"/>
      <c r="AE39" s="3"/>
      <c r="AF39" s="3"/>
      <c r="AG39" s="3"/>
      <c r="AH39" s="3"/>
      <c r="AI39" s="3"/>
    </row>
    <row r="40" customFormat="false" ht="22.5" hidden="false" customHeight="true" outlineLevel="0" collapsed="false">
      <c r="A40" s="4" t="s">
        <v>1203</v>
      </c>
      <c r="B40" s="124" t="n">
        <v>350</v>
      </c>
      <c r="C40" s="4" t="s">
        <v>1204</v>
      </c>
      <c r="D40" s="127"/>
      <c r="E40" s="4"/>
      <c r="F40" s="4"/>
      <c r="G40" s="4"/>
      <c r="H40" s="4"/>
      <c r="I40" s="4"/>
      <c r="J40" s="4"/>
      <c r="K40" s="4"/>
      <c r="L40" s="14" t="n">
        <v>30</v>
      </c>
      <c r="M40" s="118"/>
      <c r="N40" s="118"/>
      <c r="O40" s="118" t="s">
        <v>1131</v>
      </c>
      <c r="P40" s="3" t="n">
        <v>1</v>
      </c>
      <c r="Q40" s="3"/>
      <c r="R40" s="3"/>
      <c r="S40" s="3"/>
      <c r="T40" s="3"/>
      <c r="U40" s="3"/>
      <c r="V40" s="3"/>
      <c r="W40" s="3"/>
      <c r="X40" s="3"/>
      <c r="Y40" s="3"/>
      <c r="Z40" s="3"/>
      <c r="AA40" s="3"/>
      <c r="AB40" s="3"/>
      <c r="AC40" s="3"/>
      <c r="AD40" s="3"/>
      <c r="AE40" s="3"/>
      <c r="AF40" s="3"/>
      <c r="AG40" s="3"/>
      <c r="AH40" s="3"/>
      <c r="AI40" s="3"/>
    </row>
    <row r="41" customFormat="false" ht="22.5" hidden="false" customHeight="true" outlineLevel="0" collapsed="false">
      <c r="A41" s="4" t="s">
        <v>1205</v>
      </c>
      <c r="B41" s="126" t="n">
        <v>60</v>
      </c>
      <c r="C41" s="4" t="s">
        <v>1206</v>
      </c>
      <c r="D41" s="123" t="s">
        <v>1207</v>
      </c>
      <c r="E41" s="4"/>
      <c r="F41" s="4"/>
      <c r="G41" s="4"/>
      <c r="H41" s="4"/>
      <c r="I41" s="4"/>
      <c r="J41" s="4"/>
      <c r="K41" s="4"/>
      <c r="L41" s="14" t="n">
        <v>8</v>
      </c>
      <c r="M41" s="118"/>
      <c r="N41" s="118"/>
      <c r="O41" s="118" t="s">
        <v>1131</v>
      </c>
      <c r="P41" s="3"/>
      <c r="Q41" s="3"/>
      <c r="R41" s="3"/>
      <c r="S41" s="3"/>
      <c r="T41" s="3"/>
      <c r="U41" s="3"/>
      <c r="V41" s="3"/>
      <c r="W41" s="3"/>
      <c r="X41" s="3"/>
      <c r="Y41" s="3"/>
      <c r="Z41" s="3"/>
      <c r="AA41" s="3"/>
      <c r="AB41" s="3"/>
      <c r="AC41" s="3"/>
      <c r="AD41" s="3"/>
      <c r="AE41" s="3"/>
      <c r="AF41" s="3"/>
      <c r="AG41" s="3"/>
      <c r="AH41" s="3"/>
      <c r="AI41" s="3"/>
    </row>
    <row r="42" customFormat="false" ht="22.5" hidden="false" customHeight="true" outlineLevel="0" collapsed="false">
      <c r="A42" s="4" t="s">
        <v>1208</v>
      </c>
      <c r="B42" s="4" t="n">
        <v>120</v>
      </c>
      <c r="C42" s="4" t="s">
        <v>1206</v>
      </c>
      <c r="D42" s="4" t="s">
        <v>1209</v>
      </c>
      <c r="E42" s="4"/>
      <c r="F42" s="4"/>
      <c r="G42" s="4"/>
      <c r="H42" s="4"/>
      <c r="I42" s="4"/>
      <c r="J42" s="4"/>
      <c r="K42" s="4"/>
      <c r="L42" s="14" t="n">
        <v>12</v>
      </c>
      <c r="M42" s="118"/>
      <c r="N42" s="118"/>
      <c r="O42" s="118" t="s">
        <v>1131</v>
      </c>
      <c r="P42" s="3"/>
      <c r="Q42" s="3"/>
      <c r="R42" s="3"/>
      <c r="S42" s="3"/>
      <c r="T42" s="3"/>
      <c r="U42" s="3"/>
      <c r="V42" s="3"/>
      <c r="W42" s="3"/>
      <c r="X42" s="3"/>
      <c r="Y42" s="3"/>
      <c r="Z42" s="3"/>
      <c r="AA42" s="3"/>
      <c r="AB42" s="3"/>
      <c r="AC42" s="3"/>
      <c r="AD42" s="3"/>
      <c r="AE42" s="3"/>
      <c r="AF42" s="3"/>
      <c r="AG42" s="3"/>
      <c r="AH42" s="3"/>
      <c r="AI42" s="3"/>
    </row>
    <row r="43" customFormat="false" ht="22.5" hidden="false" customHeight="true" outlineLevel="0" collapsed="false">
      <c r="A43" s="4" t="s">
        <v>1210</v>
      </c>
      <c r="B43" s="4" t="n">
        <v>160</v>
      </c>
      <c r="C43" s="4" t="s">
        <v>1204</v>
      </c>
      <c r="D43" s="4" t="s">
        <v>1202</v>
      </c>
      <c r="E43" s="4"/>
      <c r="F43" s="4"/>
      <c r="G43" s="4"/>
      <c r="H43" s="4"/>
      <c r="I43" s="4"/>
      <c r="J43" s="4"/>
      <c r="K43" s="4"/>
      <c r="L43" s="14" t="n">
        <v>18</v>
      </c>
      <c r="M43" s="118"/>
      <c r="N43" s="118"/>
      <c r="O43" s="118" t="s">
        <v>1131</v>
      </c>
      <c r="P43" s="3"/>
      <c r="Q43" s="3"/>
      <c r="R43" s="3"/>
      <c r="S43" s="3"/>
      <c r="T43" s="3"/>
      <c r="U43" s="3"/>
      <c r="V43" s="3"/>
      <c r="W43" s="3"/>
      <c r="X43" s="3"/>
      <c r="Y43" s="3"/>
      <c r="Z43" s="3"/>
      <c r="AA43" s="3"/>
      <c r="AB43" s="3"/>
      <c r="AC43" s="3"/>
      <c r="AD43" s="3"/>
      <c r="AE43" s="3"/>
      <c r="AF43" s="3"/>
      <c r="AG43" s="3"/>
      <c r="AH43" s="3"/>
      <c r="AI43" s="3"/>
    </row>
    <row r="44" customFormat="false" ht="22.5" hidden="false" customHeight="true" outlineLevel="0" collapsed="false">
      <c r="A44" s="4" t="s">
        <v>1211</v>
      </c>
      <c r="B44" s="4" t="n">
        <v>220</v>
      </c>
      <c r="C44" s="4" t="s">
        <v>1201</v>
      </c>
      <c r="D44" s="4" t="s">
        <v>1212</v>
      </c>
      <c r="E44" s="4" t="n">
        <v>12</v>
      </c>
      <c r="F44" s="4"/>
      <c r="G44" s="4"/>
      <c r="H44" s="4"/>
      <c r="I44" s="4"/>
      <c r="J44" s="4"/>
      <c r="K44" s="4"/>
      <c r="L44" s="14" t="n">
        <v>20</v>
      </c>
      <c r="M44" s="118"/>
      <c r="N44" s="118"/>
      <c r="O44" s="118" t="s">
        <v>1131</v>
      </c>
      <c r="P44" s="3" t="n">
        <v>2</v>
      </c>
      <c r="Q44" s="3"/>
      <c r="R44" s="3"/>
      <c r="S44" s="3"/>
      <c r="T44" s="3"/>
      <c r="U44" s="3"/>
      <c r="V44" s="3"/>
      <c r="W44" s="3"/>
      <c r="X44" s="3"/>
      <c r="Y44" s="3"/>
      <c r="Z44" s="3"/>
      <c r="AA44" s="3"/>
      <c r="AB44" s="3"/>
      <c r="AC44" s="3"/>
      <c r="AD44" s="3"/>
      <c r="AE44" s="3"/>
      <c r="AF44" s="3"/>
      <c r="AG44" s="3"/>
      <c r="AH44" s="3"/>
      <c r="AI44" s="3"/>
    </row>
    <row r="45" customFormat="false" ht="22.5" hidden="false" customHeight="true" outlineLevel="0" collapsed="false">
      <c r="A45" s="4" t="s">
        <v>1213</v>
      </c>
      <c r="B45" s="4" t="n">
        <v>250</v>
      </c>
      <c r="C45" s="4" t="s">
        <v>1201</v>
      </c>
      <c r="D45" s="4" t="s">
        <v>1214</v>
      </c>
      <c r="E45" s="4" t="n">
        <v>13</v>
      </c>
      <c r="F45" s="4"/>
      <c r="G45" s="4"/>
      <c r="H45" s="4"/>
      <c r="I45" s="4"/>
      <c r="J45" s="4"/>
      <c r="K45" s="4"/>
      <c r="L45" s="14" t="n">
        <v>23</v>
      </c>
      <c r="M45" s="118"/>
      <c r="N45" s="118"/>
      <c r="O45" s="118" t="s">
        <v>1131</v>
      </c>
      <c r="P45" s="3" t="n">
        <v>2</v>
      </c>
      <c r="Q45" s="3"/>
      <c r="R45" s="3"/>
      <c r="S45" s="3"/>
      <c r="T45" s="3"/>
      <c r="U45" s="3"/>
      <c r="V45" s="3"/>
      <c r="W45" s="3"/>
      <c r="X45" s="3"/>
      <c r="Y45" s="3"/>
      <c r="Z45" s="3"/>
      <c r="AA45" s="3"/>
      <c r="AB45" s="3"/>
      <c r="AC45" s="3"/>
      <c r="AD45" s="3"/>
      <c r="AE45" s="3"/>
      <c r="AF45" s="3"/>
      <c r="AG45" s="3"/>
      <c r="AH45" s="3"/>
      <c r="AI45" s="3"/>
    </row>
    <row r="46" customFormat="false" ht="22.5" hidden="false" customHeight="true" outlineLevel="0" collapsed="false">
      <c r="A46" s="4" t="s">
        <v>1215</v>
      </c>
      <c r="B46" s="4" t="n">
        <v>120</v>
      </c>
      <c r="C46" s="4" t="s">
        <v>1204</v>
      </c>
      <c r="D46" s="4" t="s">
        <v>1216</v>
      </c>
      <c r="E46" s="4" t="n">
        <v>19</v>
      </c>
      <c r="F46" s="4"/>
      <c r="G46" s="4"/>
      <c r="H46" s="4"/>
      <c r="I46" s="4"/>
      <c r="J46" s="4"/>
      <c r="K46" s="4"/>
      <c r="L46" s="14" t="n">
        <v>21</v>
      </c>
      <c r="M46" s="118"/>
      <c r="N46" s="118"/>
      <c r="O46" s="118" t="s">
        <v>1131</v>
      </c>
      <c r="P46" s="3"/>
      <c r="Q46" s="3"/>
      <c r="R46" s="3"/>
      <c r="S46" s="3"/>
      <c r="T46" s="3"/>
      <c r="U46" s="3"/>
      <c r="V46" s="3"/>
      <c r="W46" s="3"/>
      <c r="X46" s="3"/>
      <c r="Y46" s="3"/>
      <c r="Z46" s="3"/>
      <c r="AA46" s="3"/>
      <c r="AB46" s="3"/>
      <c r="AC46" s="3"/>
      <c r="AD46" s="3"/>
      <c r="AE46" s="3"/>
      <c r="AF46" s="3"/>
      <c r="AG46" s="3"/>
      <c r="AH46" s="3"/>
      <c r="AI46" s="3"/>
    </row>
    <row r="47" customFormat="false" ht="22.5" hidden="false" customHeight="true" outlineLevel="0" collapsed="false">
      <c r="A47" s="4" t="s">
        <v>1217</v>
      </c>
      <c r="B47" s="4" t="n">
        <v>180</v>
      </c>
      <c r="C47" s="4" t="s">
        <v>434</v>
      </c>
      <c r="D47" s="4" t="s">
        <v>1218</v>
      </c>
      <c r="E47" s="4" t="n">
        <v>19</v>
      </c>
      <c r="F47" s="4"/>
      <c r="G47" s="4"/>
      <c r="H47" s="4"/>
      <c r="I47" s="4"/>
      <c r="J47" s="4"/>
      <c r="K47" s="4"/>
      <c r="L47" s="14" t="n">
        <v>18</v>
      </c>
      <c r="M47" s="118"/>
      <c r="N47" s="118"/>
      <c r="O47" s="118" t="s">
        <v>1131</v>
      </c>
      <c r="P47" s="3"/>
      <c r="Q47" s="3"/>
      <c r="R47" s="3"/>
      <c r="S47" s="3"/>
      <c r="T47" s="3"/>
      <c r="U47" s="3"/>
      <c r="V47" s="3"/>
      <c r="W47" s="3"/>
      <c r="X47" s="3"/>
      <c r="Y47" s="3"/>
      <c r="Z47" s="3"/>
      <c r="AA47" s="3"/>
      <c r="AB47" s="3"/>
      <c r="AC47" s="3"/>
      <c r="AD47" s="3"/>
      <c r="AE47" s="3"/>
      <c r="AF47" s="3"/>
      <c r="AG47" s="3"/>
      <c r="AH47" s="3"/>
      <c r="AI47" s="3"/>
    </row>
    <row r="48" customFormat="false" ht="22.5" hidden="false" customHeight="true" outlineLevel="0" collapsed="false">
      <c r="A48" s="4" t="s">
        <v>1219</v>
      </c>
      <c r="B48" s="4" t="n">
        <v>400</v>
      </c>
      <c r="C48" s="4" t="s">
        <v>1194</v>
      </c>
      <c r="D48" s="4" t="s">
        <v>1220</v>
      </c>
      <c r="E48" s="4"/>
      <c r="F48" s="4"/>
      <c r="G48" s="4"/>
      <c r="H48" s="4"/>
      <c r="I48" s="4"/>
      <c r="J48" s="4"/>
      <c r="K48" s="4"/>
      <c r="L48" s="14" t="n">
        <v>35</v>
      </c>
      <c r="M48" s="118"/>
      <c r="N48" s="118"/>
      <c r="O48" s="118" t="s">
        <v>1131</v>
      </c>
      <c r="P48" s="3" t="n">
        <v>1</v>
      </c>
      <c r="Q48" s="3"/>
      <c r="R48" s="3"/>
      <c r="S48" s="3"/>
      <c r="T48" s="3"/>
      <c r="U48" s="3"/>
      <c r="V48" s="3"/>
      <c r="W48" s="3"/>
      <c r="X48" s="3"/>
      <c r="Y48" s="3"/>
      <c r="Z48" s="3"/>
      <c r="AA48" s="3"/>
      <c r="AB48" s="3"/>
      <c r="AC48" s="3"/>
      <c r="AD48" s="3"/>
      <c r="AE48" s="3"/>
      <c r="AF48" s="3"/>
      <c r="AG48" s="3"/>
      <c r="AH48" s="3"/>
      <c r="AI48" s="3"/>
    </row>
    <row r="49" customFormat="false" ht="22.5" hidden="false" customHeight="true" outlineLevel="0" collapsed="false">
      <c r="A49" s="4" t="s">
        <v>1221</v>
      </c>
      <c r="B49" s="4" t="n">
        <v>600</v>
      </c>
      <c r="C49" s="4" t="s">
        <v>1201</v>
      </c>
      <c r="D49" s="4" t="s">
        <v>1222</v>
      </c>
      <c r="E49" s="4"/>
      <c r="F49" s="4"/>
      <c r="G49" s="4"/>
      <c r="H49" s="4"/>
      <c r="I49" s="4"/>
      <c r="J49" s="4"/>
      <c r="K49" s="4"/>
      <c r="L49" s="14" t="n">
        <v>40</v>
      </c>
      <c r="M49" s="118"/>
      <c r="N49" s="118"/>
      <c r="O49" s="118" t="s">
        <v>1131</v>
      </c>
      <c r="P49" s="3" t="n">
        <v>1</v>
      </c>
      <c r="Q49" s="3"/>
      <c r="R49" s="3"/>
      <c r="S49" s="3"/>
      <c r="T49" s="3"/>
      <c r="U49" s="3"/>
      <c r="V49" s="3"/>
      <c r="W49" s="3"/>
      <c r="X49" s="3"/>
      <c r="Y49" s="3"/>
      <c r="Z49" s="3"/>
      <c r="AA49" s="3"/>
      <c r="AB49" s="3"/>
      <c r="AC49" s="3"/>
      <c r="AD49" s="3"/>
      <c r="AE49" s="3"/>
      <c r="AF49" s="3"/>
      <c r="AG49" s="3"/>
      <c r="AH49" s="3"/>
      <c r="AI49" s="3"/>
    </row>
    <row r="50" customFormat="false" ht="22.5" hidden="false" customHeight="true" outlineLevel="0" collapsed="false">
      <c r="A50" s="4" t="s">
        <v>1223</v>
      </c>
      <c r="B50" s="4" t="n">
        <v>60</v>
      </c>
      <c r="C50" s="4" t="s">
        <v>1204</v>
      </c>
      <c r="D50" s="4" t="s">
        <v>1224</v>
      </c>
      <c r="E50" s="4" t="n">
        <v>16</v>
      </c>
      <c r="F50" s="4"/>
      <c r="G50" s="4"/>
      <c r="H50" s="4"/>
      <c r="I50" s="4"/>
      <c r="J50" s="4"/>
      <c r="K50" s="4"/>
      <c r="L50" s="14" t="n">
        <v>8</v>
      </c>
      <c r="M50" s="118"/>
      <c r="N50" s="118"/>
      <c r="O50" s="118" t="s">
        <v>1131</v>
      </c>
      <c r="P50" s="3"/>
      <c r="Q50" s="3"/>
      <c r="R50" s="3"/>
      <c r="S50" s="3"/>
      <c r="T50" s="3"/>
      <c r="U50" s="3"/>
      <c r="V50" s="3"/>
      <c r="W50" s="3"/>
      <c r="X50" s="3"/>
      <c r="Y50" s="3"/>
      <c r="Z50" s="3"/>
      <c r="AA50" s="3"/>
      <c r="AB50" s="3"/>
      <c r="AC50" s="3"/>
      <c r="AD50" s="3"/>
      <c r="AE50" s="3"/>
      <c r="AF50" s="3"/>
      <c r="AG50" s="3"/>
      <c r="AH50" s="3"/>
      <c r="AI50" s="3"/>
    </row>
    <row r="51" customFormat="false" ht="22.5" hidden="false" customHeight="true" outlineLevel="0" collapsed="false">
      <c r="A51" s="4" t="s">
        <v>1225</v>
      </c>
      <c r="B51" s="4" t="n">
        <v>130</v>
      </c>
      <c r="C51" s="4" t="s">
        <v>1204</v>
      </c>
      <c r="D51" s="4" t="s">
        <v>1226</v>
      </c>
      <c r="E51" s="4" t="n">
        <v>18</v>
      </c>
      <c r="F51" s="4"/>
      <c r="G51" s="4"/>
      <c r="H51" s="4"/>
      <c r="I51" s="4"/>
      <c r="J51" s="4"/>
      <c r="K51" s="4"/>
      <c r="L51" s="14" t="n">
        <v>20</v>
      </c>
      <c r="M51" s="118"/>
      <c r="N51" s="118"/>
      <c r="O51" s="118" t="s">
        <v>1131</v>
      </c>
      <c r="P51" s="3"/>
      <c r="Q51" s="3"/>
      <c r="R51" s="3"/>
      <c r="S51" s="3"/>
      <c r="T51" s="3"/>
      <c r="U51" s="3"/>
      <c r="V51" s="3"/>
      <c r="W51" s="3"/>
      <c r="X51" s="3"/>
      <c r="Y51" s="3"/>
      <c r="Z51" s="3"/>
      <c r="AA51" s="3"/>
      <c r="AB51" s="3"/>
      <c r="AC51" s="3"/>
      <c r="AD51" s="3"/>
      <c r="AE51" s="3"/>
      <c r="AF51" s="3"/>
      <c r="AG51" s="3"/>
      <c r="AH51" s="3"/>
      <c r="AI51" s="3"/>
    </row>
    <row r="52" customFormat="false" ht="22.5" hidden="false" customHeight="true" outlineLevel="0" collapsed="false">
      <c r="A52" s="4" t="s">
        <v>1227</v>
      </c>
      <c r="B52" s="4" t="n">
        <v>150</v>
      </c>
      <c r="C52" s="4" t="s">
        <v>1206</v>
      </c>
      <c r="D52" s="4" t="s">
        <v>1228</v>
      </c>
      <c r="E52" s="4" t="n">
        <v>18</v>
      </c>
      <c r="F52" s="4"/>
      <c r="G52" s="4"/>
      <c r="H52" s="4"/>
      <c r="I52" s="4"/>
      <c r="J52" s="4"/>
      <c r="K52" s="4"/>
      <c r="L52" s="14" t="n">
        <v>23</v>
      </c>
      <c r="M52" s="118"/>
      <c r="N52" s="118"/>
      <c r="O52" s="118" t="s">
        <v>1131</v>
      </c>
      <c r="P52" s="3"/>
      <c r="Q52" s="3"/>
      <c r="R52" s="3"/>
      <c r="S52" s="3"/>
      <c r="T52" s="3"/>
      <c r="U52" s="3"/>
      <c r="V52" s="3"/>
      <c r="W52" s="3"/>
      <c r="X52" s="3"/>
      <c r="Y52" s="3"/>
      <c r="Z52" s="3"/>
      <c r="AA52" s="3"/>
      <c r="AB52" s="3"/>
      <c r="AC52" s="3"/>
      <c r="AD52" s="3"/>
      <c r="AE52" s="3"/>
      <c r="AF52" s="3"/>
      <c r="AG52" s="3"/>
      <c r="AH52" s="3"/>
      <c r="AI52" s="3"/>
    </row>
    <row r="53" customFormat="false" ht="22.5" hidden="false" customHeight="true" outlineLevel="0" collapsed="false">
      <c r="A53" s="4" t="s">
        <v>1229</v>
      </c>
      <c r="B53" s="4" t="n">
        <v>120</v>
      </c>
      <c r="C53" s="4" t="s">
        <v>1230</v>
      </c>
      <c r="D53" s="4" t="s">
        <v>1231</v>
      </c>
      <c r="E53" s="4" t="n">
        <v>14</v>
      </c>
      <c r="F53" s="4"/>
      <c r="G53" s="4"/>
      <c r="H53" s="4"/>
      <c r="I53" s="4"/>
      <c r="J53" s="4"/>
      <c r="K53" s="4"/>
      <c r="L53" s="14" t="n">
        <v>25</v>
      </c>
      <c r="M53" s="118"/>
      <c r="N53" s="118"/>
      <c r="O53" s="118" t="s">
        <v>1131</v>
      </c>
      <c r="P53" s="3"/>
      <c r="Q53" s="3"/>
      <c r="R53" s="3"/>
      <c r="S53" s="3"/>
      <c r="T53" s="3"/>
      <c r="U53" s="3"/>
      <c r="V53" s="3"/>
      <c r="W53" s="3"/>
      <c r="X53" s="3"/>
      <c r="Y53" s="3"/>
      <c r="Z53" s="3"/>
      <c r="AA53" s="3"/>
      <c r="AB53" s="3"/>
      <c r="AC53" s="3"/>
      <c r="AD53" s="3"/>
      <c r="AE53" s="3"/>
      <c r="AF53" s="3"/>
      <c r="AG53" s="3"/>
      <c r="AH53" s="3"/>
      <c r="AI53" s="3"/>
    </row>
    <row r="54" customFormat="false" ht="22.5" hidden="false" customHeight="true" outlineLevel="0" collapsed="false">
      <c r="A54" s="4" t="s">
        <v>1232</v>
      </c>
      <c r="B54" s="4" t="n">
        <v>150</v>
      </c>
      <c r="C54" s="4" t="s">
        <v>1233</v>
      </c>
      <c r="D54" s="4" t="s">
        <v>1231</v>
      </c>
      <c r="E54" s="4" t="n">
        <v>18</v>
      </c>
      <c r="F54" s="4"/>
      <c r="G54" s="4"/>
      <c r="H54" s="4"/>
      <c r="I54" s="4"/>
      <c r="J54" s="4"/>
      <c r="K54" s="4"/>
      <c r="L54" s="14" t="n">
        <v>27</v>
      </c>
      <c r="M54" s="118"/>
      <c r="N54" s="118"/>
      <c r="O54" s="118" t="s">
        <v>1131</v>
      </c>
      <c r="P54" s="3"/>
      <c r="Q54" s="3"/>
      <c r="R54" s="3"/>
      <c r="S54" s="3"/>
      <c r="T54" s="3"/>
      <c r="U54" s="3"/>
      <c r="V54" s="3"/>
      <c r="W54" s="3"/>
      <c r="X54" s="3"/>
      <c r="Y54" s="3"/>
      <c r="Z54" s="3"/>
      <c r="AA54" s="3"/>
      <c r="AB54" s="3"/>
      <c r="AC54" s="3"/>
      <c r="AD54" s="3"/>
      <c r="AE54" s="3"/>
      <c r="AF54" s="3"/>
      <c r="AG54" s="3"/>
      <c r="AH54" s="3"/>
      <c r="AI54" s="3"/>
    </row>
    <row r="55" customFormat="false" ht="22.5" hidden="false" customHeight="true" outlineLevel="0" collapsed="false">
      <c r="A55" s="4" t="s">
        <v>1234</v>
      </c>
      <c r="B55" s="4" t="n">
        <v>180</v>
      </c>
      <c r="C55" s="4" t="s">
        <v>1233</v>
      </c>
      <c r="D55" s="4" t="s">
        <v>1235</v>
      </c>
      <c r="E55" s="4"/>
      <c r="F55" s="4"/>
      <c r="G55" s="4"/>
      <c r="H55" s="4"/>
      <c r="I55" s="4"/>
      <c r="J55" s="4"/>
      <c r="K55" s="4"/>
      <c r="L55" s="14" t="n">
        <v>30</v>
      </c>
      <c r="M55" s="118"/>
      <c r="N55" s="118"/>
      <c r="O55" s="118" t="s">
        <v>1131</v>
      </c>
      <c r="P55" s="3"/>
      <c r="Q55" s="3"/>
      <c r="R55" s="3"/>
      <c r="S55" s="3"/>
      <c r="T55" s="3"/>
      <c r="U55" s="3"/>
      <c r="V55" s="3"/>
      <c r="W55" s="3"/>
      <c r="X55" s="3"/>
      <c r="Y55" s="3"/>
      <c r="Z55" s="3"/>
      <c r="AA55" s="3"/>
      <c r="AB55" s="3"/>
      <c r="AC55" s="3"/>
      <c r="AD55" s="3"/>
      <c r="AE55" s="3"/>
      <c r="AF55" s="3"/>
      <c r="AG55" s="3"/>
      <c r="AH55" s="3"/>
      <c r="AI55" s="3"/>
    </row>
    <row r="56" customFormat="false" ht="22.5" hidden="false" customHeight="true" outlineLevel="0" collapsed="false">
      <c r="A56" s="4" t="s">
        <v>1236</v>
      </c>
      <c r="B56" s="4" t="n">
        <v>30</v>
      </c>
      <c r="C56" s="4" t="s">
        <v>1204</v>
      </c>
      <c r="D56" s="4" t="s">
        <v>1237</v>
      </c>
      <c r="E56" s="4" t="n">
        <v>19</v>
      </c>
      <c r="F56" s="4"/>
      <c r="G56" s="4"/>
      <c r="H56" s="4"/>
      <c r="I56" s="4"/>
      <c r="J56" s="4"/>
      <c r="K56" s="4"/>
      <c r="L56" s="14" t="n">
        <v>4</v>
      </c>
      <c r="M56" s="118"/>
      <c r="N56" s="118"/>
      <c r="O56" s="118" t="s">
        <v>1131</v>
      </c>
      <c r="P56" s="3"/>
      <c r="Q56" s="3"/>
      <c r="R56" s="3"/>
      <c r="S56" s="3"/>
      <c r="T56" s="3"/>
      <c r="U56" s="3"/>
      <c r="V56" s="3"/>
      <c r="W56" s="3"/>
      <c r="X56" s="3"/>
      <c r="Y56" s="3"/>
      <c r="Z56" s="3"/>
      <c r="AA56" s="3"/>
      <c r="AB56" s="3"/>
      <c r="AC56" s="3"/>
      <c r="AD56" s="3"/>
      <c r="AE56" s="3"/>
      <c r="AF56" s="3"/>
      <c r="AG56" s="3"/>
      <c r="AH56" s="3"/>
      <c r="AI56" s="3"/>
    </row>
    <row r="57" customFormat="false" ht="22.5" hidden="false" customHeight="true" outlineLevel="0" collapsed="false">
      <c r="A57" s="4" t="s">
        <v>1238</v>
      </c>
      <c r="B57" s="4" t="n">
        <v>40</v>
      </c>
      <c r="C57" s="4" t="s">
        <v>1239</v>
      </c>
      <c r="D57" s="4" t="s">
        <v>1237</v>
      </c>
      <c r="E57" s="4" t="n">
        <v>19</v>
      </c>
      <c r="F57" s="4"/>
      <c r="G57" s="4"/>
      <c r="H57" s="4"/>
      <c r="I57" s="4"/>
      <c r="J57" s="4"/>
      <c r="K57" s="4"/>
      <c r="L57" s="14" t="n">
        <v>5</v>
      </c>
      <c r="M57" s="118"/>
      <c r="N57" s="118"/>
      <c r="O57" s="118" t="s">
        <v>1131</v>
      </c>
      <c r="P57" s="3"/>
      <c r="Q57" s="3"/>
      <c r="R57" s="3"/>
      <c r="S57" s="3"/>
      <c r="T57" s="3"/>
      <c r="U57" s="3"/>
      <c r="V57" s="3"/>
      <c r="W57" s="3"/>
      <c r="X57" s="3"/>
      <c r="Y57" s="3"/>
      <c r="Z57" s="3"/>
      <c r="AA57" s="3"/>
      <c r="AB57" s="3"/>
      <c r="AC57" s="3"/>
      <c r="AD57" s="3"/>
      <c r="AE57" s="3"/>
      <c r="AF57" s="3"/>
      <c r="AG57" s="3"/>
      <c r="AH57" s="3"/>
      <c r="AI57" s="3"/>
    </row>
    <row r="58" customFormat="false" ht="22.5" hidden="false" customHeight="true" outlineLevel="0" collapsed="false">
      <c r="A58" s="4" t="s">
        <v>1240</v>
      </c>
      <c r="B58" s="4" t="n">
        <v>80</v>
      </c>
      <c r="C58" s="4" t="s">
        <v>1204</v>
      </c>
      <c r="D58" s="4" t="s">
        <v>1241</v>
      </c>
      <c r="E58" s="4" t="n">
        <v>19</v>
      </c>
      <c r="F58" s="4"/>
      <c r="G58" s="4"/>
      <c r="H58" s="4"/>
      <c r="I58" s="4"/>
      <c r="J58" s="4"/>
      <c r="K58" s="4"/>
      <c r="L58" s="14" t="n">
        <v>7</v>
      </c>
      <c r="M58" s="118"/>
      <c r="N58" s="118"/>
      <c r="O58" s="118" t="s">
        <v>1131</v>
      </c>
      <c r="P58" s="3"/>
      <c r="Q58" s="3"/>
      <c r="R58" s="3"/>
      <c r="S58" s="3"/>
      <c r="T58" s="3"/>
      <c r="U58" s="3"/>
      <c r="V58" s="3"/>
      <c r="W58" s="3"/>
      <c r="X58" s="3"/>
      <c r="Y58" s="3"/>
      <c r="Z58" s="3"/>
      <c r="AA58" s="3"/>
      <c r="AB58" s="3"/>
      <c r="AC58" s="3"/>
      <c r="AD58" s="3"/>
      <c r="AE58" s="3"/>
      <c r="AF58" s="3"/>
      <c r="AG58" s="3"/>
      <c r="AH58" s="3"/>
      <c r="AI58" s="3"/>
    </row>
    <row r="59" customFormat="false" ht="22.5" hidden="false" customHeight="true" outlineLevel="0" collapsed="false">
      <c r="A59" s="4" t="s">
        <v>1242</v>
      </c>
      <c r="B59" s="4" t="n">
        <v>80</v>
      </c>
      <c r="C59" s="4" t="s">
        <v>1204</v>
      </c>
      <c r="D59" s="4" t="s">
        <v>1243</v>
      </c>
      <c r="E59" s="4" t="n">
        <v>19</v>
      </c>
      <c r="F59" s="4"/>
      <c r="G59" s="4"/>
      <c r="H59" s="4"/>
      <c r="I59" s="4"/>
      <c r="J59" s="4"/>
      <c r="K59" s="4"/>
      <c r="L59" s="14" t="n">
        <v>10</v>
      </c>
      <c r="M59" s="118"/>
      <c r="N59" s="118"/>
      <c r="O59" s="118" t="s">
        <v>1131</v>
      </c>
      <c r="P59" s="3"/>
      <c r="Q59" s="3"/>
      <c r="R59" s="3"/>
      <c r="S59" s="3"/>
      <c r="T59" s="3"/>
      <c r="U59" s="3"/>
      <c r="V59" s="3"/>
      <c r="W59" s="3"/>
      <c r="X59" s="3"/>
      <c r="Y59" s="3"/>
      <c r="Z59" s="3"/>
      <c r="AA59" s="3"/>
      <c r="AB59" s="3"/>
      <c r="AC59" s="3"/>
      <c r="AD59" s="3"/>
      <c r="AE59" s="3"/>
      <c r="AF59" s="3"/>
      <c r="AG59" s="3"/>
      <c r="AH59" s="3"/>
      <c r="AI59" s="3"/>
    </row>
    <row r="60" customFormat="false" ht="22.5" hidden="false" customHeight="true" outlineLevel="0" collapsed="false">
      <c r="A60" s="4" t="s">
        <v>1244</v>
      </c>
      <c r="B60" s="4" t="n">
        <v>40</v>
      </c>
      <c r="C60" s="4" t="s">
        <v>1204</v>
      </c>
      <c r="D60" s="4" t="s">
        <v>1245</v>
      </c>
      <c r="E60" s="4" t="n">
        <v>17</v>
      </c>
      <c r="F60" s="4"/>
      <c r="G60" s="4"/>
      <c r="H60" s="4"/>
      <c r="I60" s="4"/>
      <c r="J60" s="4"/>
      <c r="K60" s="4"/>
      <c r="L60" s="14" t="n">
        <v>3</v>
      </c>
      <c r="M60" s="118"/>
      <c r="N60" s="118"/>
      <c r="O60" s="118" t="s">
        <v>1131</v>
      </c>
      <c r="P60" s="3"/>
      <c r="Q60" s="3"/>
      <c r="R60" s="3"/>
      <c r="S60" s="3"/>
      <c r="T60" s="3"/>
      <c r="U60" s="3"/>
      <c r="V60" s="3"/>
      <c r="W60" s="3"/>
      <c r="X60" s="3"/>
      <c r="Y60" s="3"/>
      <c r="Z60" s="3"/>
      <c r="AA60" s="3"/>
      <c r="AB60" s="3"/>
      <c r="AC60" s="3"/>
      <c r="AD60" s="3"/>
      <c r="AE60" s="3"/>
      <c r="AF60" s="3"/>
      <c r="AG60" s="3"/>
      <c r="AH60" s="3"/>
      <c r="AI60" s="3"/>
    </row>
    <row r="61" customFormat="false" ht="22.5" hidden="false" customHeight="true" outlineLevel="0" collapsed="false">
      <c r="A61" s="4" t="s">
        <v>1246</v>
      </c>
      <c r="B61" s="4" t="n">
        <v>50</v>
      </c>
      <c r="C61" s="4" t="s">
        <v>1239</v>
      </c>
      <c r="D61" s="4" t="s">
        <v>1243</v>
      </c>
      <c r="E61" s="4" t="n">
        <v>17</v>
      </c>
      <c r="F61" s="4"/>
      <c r="G61" s="4"/>
      <c r="H61" s="4"/>
      <c r="I61" s="4"/>
      <c r="J61" s="4"/>
      <c r="K61" s="4"/>
      <c r="L61" s="14" t="n">
        <v>3</v>
      </c>
      <c r="M61" s="118"/>
      <c r="N61" s="118"/>
      <c r="O61" s="118" t="s">
        <v>1131</v>
      </c>
      <c r="P61" s="3"/>
      <c r="Q61" s="3"/>
      <c r="R61" s="3"/>
      <c r="S61" s="3"/>
      <c r="T61" s="3"/>
      <c r="U61" s="3"/>
      <c r="V61" s="3"/>
      <c r="W61" s="3"/>
      <c r="X61" s="3"/>
      <c r="Y61" s="3"/>
      <c r="Z61" s="3"/>
      <c r="AA61" s="3"/>
      <c r="AB61" s="3"/>
      <c r="AC61" s="3"/>
      <c r="AD61" s="3"/>
      <c r="AE61" s="3"/>
      <c r="AF61" s="3"/>
      <c r="AG61" s="3"/>
      <c r="AH61" s="3"/>
      <c r="AI61" s="3"/>
    </row>
    <row r="62" customFormat="false" ht="22.5" hidden="false" customHeight="true" outlineLevel="0" collapsed="false">
      <c r="A62" s="4" t="s">
        <v>1247</v>
      </c>
      <c r="B62" s="4" t="n">
        <v>60</v>
      </c>
      <c r="C62" s="4" t="s">
        <v>1204</v>
      </c>
      <c r="D62" s="4" t="s">
        <v>1248</v>
      </c>
      <c r="E62" s="4" t="n">
        <v>17</v>
      </c>
      <c r="F62" s="4"/>
      <c r="G62" s="4"/>
      <c r="H62" s="4"/>
      <c r="I62" s="4"/>
      <c r="J62" s="4"/>
      <c r="K62" s="4"/>
      <c r="L62" s="14" t="n">
        <v>8</v>
      </c>
      <c r="M62" s="118"/>
      <c r="N62" s="118"/>
      <c r="O62" s="118" t="s">
        <v>1131</v>
      </c>
      <c r="P62" s="3"/>
      <c r="Q62" s="3"/>
      <c r="R62" s="3"/>
      <c r="S62" s="3"/>
      <c r="T62" s="3"/>
      <c r="U62" s="3"/>
      <c r="V62" s="3"/>
      <c r="W62" s="3"/>
      <c r="X62" s="3"/>
      <c r="Y62" s="3"/>
      <c r="Z62" s="3"/>
      <c r="AA62" s="3"/>
      <c r="AB62" s="3"/>
      <c r="AC62" s="3"/>
      <c r="AD62" s="3"/>
      <c r="AE62" s="3"/>
      <c r="AF62" s="3"/>
      <c r="AG62" s="3"/>
      <c r="AH62" s="3"/>
      <c r="AI62" s="3"/>
    </row>
    <row r="63" customFormat="false" ht="22.5" hidden="false" customHeight="true" outlineLevel="0" collapsed="false">
      <c r="A63" s="4" t="s">
        <v>1249</v>
      </c>
      <c r="B63" s="4" t="n">
        <v>70</v>
      </c>
      <c r="C63" s="4" t="s">
        <v>1239</v>
      </c>
      <c r="D63" s="4" t="s">
        <v>1250</v>
      </c>
      <c r="E63" s="4" t="n">
        <v>17</v>
      </c>
      <c r="F63" s="4"/>
      <c r="G63" s="4"/>
      <c r="H63" s="4"/>
      <c r="I63" s="4"/>
      <c r="J63" s="4"/>
      <c r="K63" s="4"/>
      <c r="L63" s="14" t="n">
        <v>8</v>
      </c>
      <c r="M63" s="118"/>
      <c r="N63" s="118"/>
      <c r="O63" s="118" t="s">
        <v>1131</v>
      </c>
      <c r="P63" s="3"/>
      <c r="Q63" s="3"/>
      <c r="R63" s="3"/>
      <c r="S63" s="3"/>
      <c r="T63" s="3"/>
      <c r="U63" s="3"/>
      <c r="V63" s="3"/>
      <c r="W63" s="3"/>
      <c r="X63" s="3"/>
      <c r="Y63" s="3"/>
      <c r="Z63" s="3"/>
      <c r="AA63" s="3"/>
      <c r="AB63" s="3"/>
      <c r="AC63" s="3"/>
      <c r="AD63" s="3"/>
      <c r="AE63" s="3"/>
      <c r="AF63" s="3"/>
      <c r="AG63" s="3"/>
      <c r="AH63" s="3"/>
      <c r="AI63" s="3"/>
    </row>
    <row r="64" customFormat="false" ht="22.5" hidden="false" customHeight="true" outlineLevel="0" collapsed="false">
      <c r="A64" s="4" t="s">
        <v>1251</v>
      </c>
      <c r="B64" s="4" t="n">
        <v>40</v>
      </c>
      <c r="C64" s="4" t="s">
        <v>1206</v>
      </c>
      <c r="D64" s="4" t="s">
        <v>1252</v>
      </c>
      <c r="E64" s="4" t="n">
        <v>14</v>
      </c>
      <c r="F64" s="4"/>
      <c r="G64" s="4"/>
      <c r="H64" s="4"/>
      <c r="I64" s="4"/>
      <c r="J64" s="4"/>
      <c r="K64" s="4"/>
      <c r="L64" s="14" t="n">
        <v>10</v>
      </c>
      <c r="M64" s="118"/>
      <c r="N64" s="118"/>
      <c r="O64" s="118" t="s">
        <v>1131</v>
      </c>
      <c r="P64" s="3"/>
      <c r="Q64" s="3"/>
      <c r="R64" s="3"/>
      <c r="S64" s="3"/>
      <c r="T64" s="3"/>
      <c r="U64" s="3"/>
      <c r="V64" s="3"/>
      <c r="W64" s="3"/>
      <c r="X64" s="3"/>
      <c r="Y64" s="3"/>
      <c r="Z64" s="3"/>
      <c r="AA64" s="3"/>
      <c r="AB64" s="3"/>
      <c r="AC64" s="3"/>
      <c r="AD64" s="3"/>
      <c r="AE64" s="3"/>
      <c r="AF64" s="3"/>
      <c r="AG64" s="3"/>
      <c r="AH64" s="3"/>
      <c r="AI64" s="3"/>
    </row>
    <row r="65" customFormat="false" ht="22.5" hidden="false" customHeight="true" outlineLevel="0" collapsed="false">
      <c r="A65" s="4" t="s">
        <v>1253</v>
      </c>
      <c r="B65" s="4" t="n">
        <v>50</v>
      </c>
      <c r="C65" s="4" t="s">
        <v>1254</v>
      </c>
      <c r="D65" s="4" t="s">
        <v>1255</v>
      </c>
      <c r="E65" s="4" t="n">
        <v>14</v>
      </c>
      <c r="F65" s="4"/>
      <c r="G65" s="4"/>
      <c r="H65" s="4"/>
      <c r="I65" s="4"/>
      <c r="J65" s="4"/>
      <c r="K65" s="4"/>
      <c r="L65" s="14" t="n">
        <v>12</v>
      </c>
      <c r="M65" s="118"/>
      <c r="N65" s="118"/>
      <c r="O65" s="118" t="s">
        <v>1131</v>
      </c>
      <c r="P65" s="3"/>
      <c r="Q65" s="3"/>
      <c r="R65" s="3"/>
      <c r="S65" s="3"/>
      <c r="T65" s="3"/>
      <c r="U65" s="3"/>
      <c r="V65" s="3"/>
      <c r="W65" s="3"/>
      <c r="X65" s="3"/>
      <c r="Y65" s="3"/>
      <c r="Z65" s="3"/>
      <c r="AA65" s="3"/>
      <c r="AB65" s="3"/>
      <c r="AC65" s="3"/>
      <c r="AD65" s="3"/>
      <c r="AE65" s="3"/>
      <c r="AF65" s="3"/>
      <c r="AG65" s="3"/>
      <c r="AH65" s="3"/>
      <c r="AI65" s="3"/>
    </row>
    <row r="66" customFormat="false" ht="22.5" hidden="false" customHeight="true" outlineLevel="0" collapsed="false">
      <c r="A66" s="4" t="s">
        <v>1256</v>
      </c>
      <c r="B66" s="4" t="n">
        <v>60</v>
      </c>
      <c r="C66" s="4" t="s">
        <v>1206</v>
      </c>
      <c r="D66" s="4" t="s">
        <v>1257</v>
      </c>
      <c r="E66" s="4" t="n">
        <v>14</v>
      </c>
      <c r="F66" s="4"/>
      <c r="G66" s="4"/>
      <c r="H66" s="4"/>
      <c r="I66" s="4"/>
      <c r="J66" s="4"/>
      <c r="K66" s="4"/>
      <c r="L66" s="14" t="n">
        <v>13</v>
      </c>
      <c r="M66" s="118"/>
      <c r="N66" s="118"/>
      <c r="O66" s="118" t="s">
        <v>1131</v>
      </c>
      <c r="P66" s="3"/>
      <c r="Q66" s="3"/>
      <c r="R66" s="3"/>
      <c r="S66" s="3"/>
      <c r="T66" s="3"/>
      <c r="U66" s="3"/>
      <c r="V66" s="3"/>
      <c r="W66" s="3"/>
      <c r="X66" s="3"/>
      <c r="Y66" s="3"/>
      <c r="Z66" s="3"/>
      <c r="AA66" s="3"/>
      <c r="AB66" s="3"/>
      <c r="AC66" s="3"/>
      <c r="AD66" s="3"/>
      <c r="AE66" s="3"/>
      <c r="AF66" s="3"/>
      <c r="AG66" s="3"/>
      <c r="AH66" s="3"/>
      <c r="AI66" s="3"/>
    </row>
    <row r="67" customFormat="false" ht="22.5" hidden="false" customHeight="true" outlineLevel="0" collapsed="false">
      <c r="A67" s="4" t="s">
        <v>1258</v>
      </c>
      <c r="B67" s="4" t="n">
        <v>120</v>
      </c>
      <c r="C67" s="4" t="s">
        <v>1254</v>
      </c>
      <c r="D67" s="4" t="s">
        <v>1259</v>
      </c>
      <c r="E67" s="4" t="n">
        <v>12</v>
      </c>
      <c r="F67" s="4"/>
      <c r="G67" s="4"/>
      <c r="H67" s="4"/>
      <c r="I67" s="4"/>
      <c r="J67" s="4"/>
      <c r="K67" s="4"/>
      <c r="L67" s="14" t="n">
        <v>15</v>
      </c>
      <c r="M67" s="118"/>
      <c r="N67" s="118"/>
      <c r="O67" s="118" t="s">
        <v>1131</v>
      </c>
      <c r="P67" s="3"/>
      <c r="Q67" s="3"/>
      <c r="R67" s="3"/>
      <c r="S67" s="3"/>
      <c r="T67" s="3"/>
      <c r="U67" s="3"/>
      <c r="V67" s="3"/>
      <c r="W67" s="3"/>
      <c r="X67" s="3"/>
      <c r="Y67" s="3"/>
      <c r="Z67" s="3"/>
      <c r="AA67" s="3"/>
      <c r="AB67" s="3"/>
      <c r="AC67" s="3"/>
      <c r="AD67" s="3"/>
      <c r="AE67" s="3"/>
      <c r="AF67" s="3"/>
      <c r="AG67" s="3"/>
      <c r="AH67" s="3"/>
      <c r="AI67" s="3"/>
    </row>
    <row r="68" customFormat="false" ht="22.5" hidden="false" customHeight="true" outlineLevel="0" collapsed="false">
      <c r="A68" s="4" t="s">
        <v>1260</v>
      </c>
      <c r="B68" s="4" t="n">
        <v>75</v>
      </c>
      <c r="C68" s="4" t="s">
        <v>1254</v>
      </c>
      <c r="D68" s="4" t="s">
        <v>1261</v>
      </c>
      <c r="E68" s="4" t="n">
        <v>14</v>
      </c>
      <c r="F68" s="4"/>
      <c r="G68" s="4"/>
      <c r="H68" s="4"/>
      <c r="I68" s="4"/>
      <c r="J68" s="4"/>
      <c r="K68" s="4"/>
      <c r="L68" s="14" t="n">
        <v>15</v>
      </c>
      <c r="M68" s="118"/>
      <c r="N68" s="118"/>
      <c r="O68" s="118" t="s">
        <v>1131</v>
      </c>
      <c r="P68" s="3"/>
      <c r="Q68" s="3"/>
      <c r="R68" s="3"/>
      <c r="S68" s="3"/>
      <c r="T68" s="3"/>
      <c r="U68" s="3"/>
      <c r="V68" s="3"/>
      <c r="W68" s="3"/>
      <c r="X68" s="3"/>
      <c r="Y68" s="3"/>
      <c r="Z68" s="3"/>
      <c r="AA68" s="3"/>
      <c r="AB68" s="3"/>
      <c r="AC68" s="3"/>
      <c r="AD68" s="3"/>
      <c r="AE68" s="3"/>
      <c r="AF68" s="3"/>
      <c r="AG68" s="3"/>
      <c r="AH68" s="3"/>
      <c r="AI68" s="3"/>
    </row>
    <row r="69" customFormat="false" ht="22.5" hidden="false" customHeight="true" outlineLevel="0" collapsed="false">
      <c r="A69" s="4" t="s">
        <v>1262</v>
      </c>
      <c r="B69" s="4" t="n">
        <v>50</v>
      </c>
      <c r="C69" s="4" t="s">
        <v>1263</v>
      </c>
      <c r="D69" s="4" t="s">
        <v>1264</v>
      </c>
      <c r="E69" s="4" t="n">
        <v>18</v>
      </c>
      <c r="F69" s="4"/>
      <c r="G69" s="4"/>
      <c r="H69" s="4"/>
      <c r="I69" s="4"/>
      <c r="J69" s="4"/>
      <c r="K69" s="4"/>
      <c r="L69" s="14" t="n">
        <v>10</v>
      </c>
      <c r="M69" s="118"/>
      <c r="N69" s="118"/>
      <c r="O69" s="118" t="s">
        <v>1131</v>
      </c>
      <c r="P69" s="3"/>
      <c r="Q69" s="3"/>
      <c r="R69" s="3"/>
      <c r="S69" s="3"/>
      <c r="T69" s="3"/>
      <c r="U69" s="3"/>
      <c r="V69" s="3"/>
      <c r="W69" s="3"/>
      <c r="X69" s="3"/>
      <c r="Y69" s="3"/>
      <c r="Z69" s="3"/>
      <c r="AA69" s="3"/>
      <c r="AB69" s="3"/>
      <c r="AC69" s="3"/>
      <c r="AD69" s="3"/>
      <c r="AE69" s="3"/>
      <c r="AF69" s="3"/>
      <c r="AG69" s="3"/>
      <c r="AH69" s="3"/>
      <c r="AI69" s="3"/>
    </row>
    <row r="70" customFormat="false" ht="22.5" hidden="false" customHeight="true" outlineLevel="0" collapsed="false">
      <c r="A70" s="4" t="s">
        <v>1265</v>
      </c>
      <c r="B70" s="4" t="n">
        <v>50</v>
      </c>
      <c r="C70" s="4" t="s">
        <v>1263</v>
      </c>
      <c r="D70" s="4" t="s">
        <v>1266</v>
      </c>
      <c r="E70" s="4" t="n">
        <v>18</v>
      </c>
      <c r="F70" s="4"/>
      <c r="G70" s="4"/>
      <c r="H70" s="4"/>
      <c r="I70" s="4"/>
      <c r="J70" s="4"/>
      <c r="K70" s="4"/>
      <c r="L70" s="14" t="n">
        <v>15</v>
      </c>
      <c r="M70" s="118"/>
      <c r="N70" s="118"/>
      <c r="O70" s="118" t="s">
        <v>1131</v>
      </c>
      <c r="P70" s="3"/>
      <c r="Q70" s="3"/>
      <c r="R70" s="3"/>
      <c r="S70" s="3"/>
      <c r="T70" s="3"/>
      <c r="U70" s="3"/>
      <c r="V70" s="3"/>
      <c r="W70" s="3"/>
      <c r="X70" s="3"/>
      <c r="Y70" s="3"/>
      <c r="Z70" s="3"/>
      <c r="AA70" s="3"/>
      <c r="AB70" s="3"/>
      <c r="AC70" s="3"/>
      <c r="AD70" s="3"/>
      <c r="AE70" s="3"/>
      <c r="AF70" s="3"/>
      <c r="AG70" s="3"/>
      <c r="AH70" s="3"/>
      <c r="AI70" s="3"/>
    </row>
    <row r="71" customFormat="false" ht="22.5" hidden="false" customHeight="true" outlineLevel="0" collapsed="false">
      <c r="A71" s="4" t="s">
        <v>1267</v>
      </c>
      <c r="B71" s="4" t="n">
        <v>70</v>
      </c>
      <c r="C71" s="4" t="s">
        <v>1263</v>
      </c>
      <c r="D71" s="4" t="s">
        <v>1268</v>
      </c>
      <c r="E71" s="4" t="n">
        <v>18</v>
      </c>
      <c r="F71" s="4"/>
      <c r="G71" s="4"/>
      <c r="H71" s="4"/>
      <c r="I71" s="4"/>
      <c r="J71" s="4"/>
      <c r="K71" s="4"/>
      <c r="L71" s="14" t="n">
        <v>18</v>
      </c>
      <c r="M71" s="118"/>
      <c r="N71" s="118"/>
      <c r="O71" s="118" t="s">
        <v>1131</v>
      </c>
      <c r="P71" s="3"/>
      <c r="Q71" s="3"/>
      <c r="R71" s="3"/>
      <c r="S71" s="3"/>
      <c r="T71" s="3"/>
      <c r="U71" s="3"/>
      <c r="V71" s="3"/>
      <c r="W71" s="3"/>
      <c r="X71" s="3"/>
      <c r="Y71" s="3"/>
      <c r="Z71" s="3"/>
      <c r="AA71" s="3"/>
      <c r="AB71" s="3"/>
      <c r="AC71" s="3"/>
      <c r="AD71" s="3"/>
      <c r="AE71" s="3"/>
      <c r="AF71" s="3"/>
      <c r="AG71" s="3"/>
      <c r="AH71" s="3"/>
      <c r="AI71" s="3"/>
    </row>
    <row r="72" customFormat="false" ht="22.5" hidden="false" customHeight="true" outlineLevel="0" collapsed="false">
      <c r="A72" s="4" t="s">
        <v>1269</v>
      </c>
      <c r="B72" s="4" t="n">
        <v>80</v>
      </c>
      <c r="C72" s="4" t="s">
        <v>1263</v>
      </c>
      <c r="D72" s="4" t="s">
        <v>1270</v>
      </c>
      <c r="E72" s="4" t="n">
        <v>18</v>
      </c>
      <c r="F72" s="4"/>
      <c r="G72" s="4"/>
      <c r="H72" s="4"/>
      <c r="I72" s="4"/>
      <c r="J72" s="4"/>
      <c r="K72" s="4"/>
      <c r="L72" s="14" t="n">
        <v>20</v>
      </c>
      <c r="M72" s="118"/>
      <c r="N72" s="118"/>
      <c r="O72" s="118" t="s">
        <v>1131</v>
      </c>
      <c r="P72" s="3"/>
      <c r="Q72" s="3"/>
      <c r="R72" s="3"/>
      <c r="S72" s="3"/>
      <c r="T72" s="3"/>
      <c r="U72" s="3"/>
      <c r="V72" s="3"/>
      <c r="W72" s="3"/>
      <c r="X72" s="3"/>
      <c r="Y72" s="3"/>
      <c r="Z72" s="3"/>
      <c r="AA72" s="3"/>
      <c r="AB72" s="3"/>
      <c r="AC72" s="3"/>
      <c r="AD72" s="3"/>
      <c r="AE72" s="3"/>
      <c r="AF72" s="3"/>
      <c r="AG72" s="3"/>
      <c r="AH72" s="3"/>
      <c r="AI72" s="3"/>
    </row>
    <row r="73" customFormat="false" ht="22.5" hidden="false" customHeight="true" outlineLevel="0" collapsed="false">
      <c r="A73" s="4" t="s">
        <v>1271</v>
      </c>
      <c r="B73" s="4" t="n">
        <v>120</v>
      </c>
      <c r="C73" s="4" t="s">
        <v>1263</v>
      </c>
      <c r="D73" s="4" t="s">
        <v>1272</v>
      </c>
      <c r="E73" s="4" t="n">
        <v>18</v>
      </c>
      <c r="F73" s="4"/>
      <c r="G73" s="4"/>
      <c r="H73" s="4"/>
      <c r="I73" s="4"/>
      <c r="J73" s="4"/>
      <c r="K73" s="4"/>
      <c r="L73" s="14" t="n">
        <v>26</v>
      </c>
      <c r="M73" s="118"/>
      <c r="N73" s="118"/>
      <c r="O73" s="118" t="s">
        <v>1131</v>
      </c>
      <c r="P73" s="3" t="n">
        <v>2</v>
      </c>
      <c r="Q73" s="3"/>
      <c r="R73" s="3"/>
      <c r="S73" s="3"/>
      <c r="T73" s="3"/>
      <c r="U73" s="3"/>
      <c r="V73" s="3"/>
      <c r="W73" s="3"/>
      <c r="X73" s="3"/>
      <c r="Y73" s="3"/>
      <c r="Z73" s="3"/>
      <c r="AA73" s="3"/>
      <c r="AB73" s="3"/>
      <c r="AC73" s="3"/>
      <c r="AD73" s="3"/>
      <c r="AE73" s="3"/>
      <c r="AF73" s="3"/>
      <c r="AG73" s="3"/>
      <c r="AH73" s="3"/>
      <c r="AI73" s="3"/>
    </row>
    <row r="74" customFormat="false" ht="22.5" hidden="false" customHeight="true" outlineLevel="0" collapsed="false">
      <c r="A74" s="4" t="s">
        <v>1273</v>
      </c>
      <c r="B74" s="4" t="n">
        <v>60</v>
      </c>
      <c r="C74" s="4" t="s">
        <v>1274</v>
      </c>
      <c r="D74" s="4" t="s">
        <v>1275</v>
      </c>
      <c r="E74" s="4" t="n">
        <v>18</v>
      </c>
      <c r="F74" s="4"/>
      <c r="G74" s="4"/>
      <c r="H74" s="4"/>
      <c r="I74" s="4"/>
      <c r="J74" s="4"/>
      <c r="K74" s="4"/>
      <c r="L74" s="14" t="n">
        <v>10</v>
      </c>
      <c r="M74" s="118"/>
      <c r="N74" s="118"/>
      <c r="O74" s="118" t="s">
        <v>1131</v>
      </c>
      <c r="P74" s="3"/>
      <c r="Q74" s="3"/>
      <c r="R74" s="3"/>
      <c r="S74" s="3"/>
      <c r="T74" s="3"/>
      <c r="U74" s="3"/>
      <c r="V74" s="3"/>
      <c r="W74" s="3"/>
      <c r="X74" s="3"/>
      <c r="Y74" s="3"/>
      <c r="Z74" s="3"/>
      <c r="AA74" s="3"/>
      <c r="AB74" s="3"/>
      <c r="AC74" s="3"/>
      <c r="AD74" s="3"/>
      <c r="AE74" s="3"/>
      <c r="AF74" s="3"/>
      <c r="AG74" s="3"/>
      <c r="AH74" s="3"/>
      <c r="AI74" s="3"/>
    </row>
    <row r="75" customFormat="false" ht="22.5" hidden="false" customHeight="true" outlineLevel="0" collapsed="false">
      <c r="A75" s="4" t="s">
        <v>1276</v>
      </c>
      <c r="B75" s="4" t="n">
        <v>60</v>
      </c>
      <c r="C75" s="4" t="s">
        <v>1274</v>
      </c>
      <c r="D75" s="4" t="s">
        <v>1277</v>
      </c>
      <c r="E75" s="4" t="n">
        <v>18</v>
      </c>
      <c r="F75" s="4"/>
      <c r="G75" s="4"/>
      <c r="H75" s="4"/>
      <c r="I75" s="4"/>
      <c r="J75" s="4"/>
      <c r="K75" s="4"/>
      <c r="L75" s="14" t="n">
        <v>15</v>
      </c>
      <c r="M75" s="118"/>
      <c r="N75" s="118"/>
      <c r="O75" s="118" t="s">
        <v>1131</v>
      </c>
      <c r="P75" s="3"/>
      <c r="Q75" s="3"/>
      <c r="R75" s="3"/>
      <c r="S75" s="3"/>
      <c r="T75" s="3"/>
      <c r="U75" s="3"/>
      <c r="V75" s="3"/>
      <c r="W75" s="3"/>
      <c r="X75" s="3"/>
      <c r="Y75" s="3"/>
      <c r="Z75" s="3"/>
      <c r="AA75" s="3"/>
      <c r="AB75" s="3"/>
      <c r="AC75" s="3"/>
      <c r="AD75" s="3"/>
      <c r="AE75" s="3"/>
      <c r="AF75" s="3"/>
      <c r="AG75" s="3"/>
      <c r="AH75" s="3"/>
      <c r="AI75" s="3"/>
    </row>
    <row r="76" customFormat="false" ht="22.5" hidden="false" customHeight="true" outlineLevel="0" collapsed="false">
      <c r="A76" s="4" t="s">
        <v>1278</v>
      </c>
      <c r="B76" s="4" t="n">
        <v>90</v>
      </c>
      <c r="C76" s="4" t="s">
        <v>1274</v>
      </c>
      <c r="D76" s="4" t="s">
        <v>1270</v>
      </c>
      <c r="E76" s="4" t="n">
        <v>18</v>
      </c>
      <c r="F76" s="4"/>
      <c r="G76" s="4"/>
      <c r="H76" s="4"/>
      <c r="I76" s="4"/>
      <c r="J76" s="4"/>
      <c r="K76" s="4"/>
      <c r="L76" s="14" t="n">
        <v>22</v>
      </c>
      <c r="M76" s="118"/>
      <c r="N76" s="118"/>
      <c r="O76" s="118" t="s">
        <v>1131</v>
      </c>
      <c r="P76" s="3"/>
      <c r="Q76" s="3"/>
      <c r="R76" s="3"/>
      <c r="S76" s="3"/>
      <c r="T76" s="3"/>
      <c r="U76" s="3"/>
      <c r="V76" s="3"/>
      <c r="W76" s="3"/>
      <c r="X76" s="3"/>
      <c r="Y76" s="3"/>
      <c r="Z76" s="3"/>
      <c r="AA76" s="3"/>
      <c r="AB76" s="3"/>
      <c r="AC76" s="3"/>
      <c r="AD76" s="3"/>
      <c r="AE76" s="3"/>
      <c r="AF76" s="3"/>
      <c r="AG76" s="3"/>
      <c r="AH76" s="3"/>
      <c r="AI76" s="3"/>
    </row>
    <row r="77" customFormat="false" ht="22.5" hidden="false" customHeight="true" outlineLevel="0" collapsed="false">
      <c r="A77" s="4" t="s">
        <v>1279</v>
      </c>
      <c r="B77" s="4" t="n">
        <v>120</v>
      </c>
      <c r="C77" s="4" t="s">
        <v>1274</v>
      </c>
      <c r="D77" s="4" t="s">
        <v>1272</v>
      </c>
      <c r="E77" s="4" t="n">
        <v>18</v>
      </c>
      <c r="F77" s="4"/>
      <c r="G77" s="4"/>
      <c r="H77" s="4"/>
      <c r="I77" s="4"/>
      <c r="J77" s="4"/>
      <c r="K77" s="4"/>
      <c r="L77" s="14" t="n">
        <v>15</v>
      </c>
      <c r="M77" s="118"/>
      <c r="N77" s="118"/>
      <c r="O77" s="118" t="s">
        <v>1131</v>
      </c>
      <c r="P77" s="3" t="n">
        <v>2</v>
      </c>
      <c r="Q77" s="3"/>
      <c r="R77" s="3"/>
      <c r="S77" s="3"/>
      <c r="T77" s="3"/>
      <c r="U77" s="3"/>
      <c r="V77" s="3"/>
      <c r="W77" s="3"/>
      <c r="X77" s="3"/>
      <c r="Y77" s="3"/>
      <c r="Z77" s="3"/>
      <c r="AA77" s="3"/>
      <c r="AB77" s="3"/>
      <c r="AC77" s="3"/>
      <c r="AD77" s="3"/>
      <c r="AE77" s="3"/>
      <c r="AF77" s="3"/>
      <c r="AG77" s="3"/>
      <c r="AH77" s="3"/>
      <c r="AI77" s="3"/>
    </row>
    <row r="78" customFormat="false" ht="22.5" hidden="false" customHeight="true" outlineLevel="0" collapsed="false">
      <c r="A78" s="4" t="s">
        <v>1280</v>
      </c>
      <c r="B78" s="4" t="n">
        <v>110</v>
      </c>
      <c r="C78" s="4" t="s">
        <v>1281</v>
      </c>
      <c r="D78" s="4" t="s">
        <v>1282</v>
      </c>
      <c r="E78" s="4"/>
      <c r="F78" s="4"/>
      <c r="G78" s="4"/>
      <c r="H78" s="4"/>
      <c r="I78" s="4"/>
      <c r="J78" s="4"/>
      <c r="K78" s="4"/>
      <c r="L78" s="14" t="n">
        <v>15</v>
      </c>
      <c r="M78" s="118"/>
      <c r="N78" s="118"/>
      <c r="O78" s="118" t="s">
        <v>1131</v>
      </c>
      <c r="P78" s="3"/>
      <c r="Q78" s="3"/>
      <c r="R78" s="3"/>
      <c r="S78" s="3"/>
      <c r="T78" s="3"/>
      <c r="U78" s="3"/>
      <c r="V78" s="3"/>
      <c r="W78" s="3"/>
      <c r="X78" s="3"/>
      <c r="Y78" s="3"/>
      <c r="Z78" s="3"/>
      <c r="AA78" s="3"/>
      <c r="AB78" s="3"/>
      <c r="AC78" s="3"/>
      <c r="AD78" s="3"/>
      <c r="AE78" s="3"/>
      <c r="AF78" s="3"/>
      <c r="AG78" s="3"/>
      <c r="AH78" s="3"/>
      <c r="AI78" s="3"/>
    </row>
    <row r="79" customFormat="false" ht="22.5" hidden="false" customHeight="true" outlineLevel="0" collapsed="false">
      <c r="A79" s="4" t="s">
        <v>1283</v>
      </c>
      <c r="B79" s="4" t="n">
        <v>130</v>
      </c>
      <c r="C79" s="4" t="s">
        <v>1281</v>
      </c>
      <c r="D79" s="4" t="s">
        <v>1284</v>
      </c>
      <c r="E79" s="4" t="n">
        <v>18</v>
      </c>
      <c r="F79" s="4"/>
      <c r="G79" s="4"/>
      <c r="H79" s="4"/>
      <c r="I79" s="4"/>
      <c r="J79" s="4"/>
      <c r="K79" s="4"/>
      <c r="L79" s="14" t="n">
        <v>18</v>
      </c>
      <c r="M79" s="118"/>
      <c r="N79" s="118"/>
      <c r="O79" s="118" t="s">
        <v>1131</v>
      </c>
      <c r="P79" s="3"/>
      <c r="Q79" s="3"/>
      <c r="R79" s="3"/>
      <c r="S79" s="3"/>
      <c r="T79" s="3"/>
      <c r="U79" s="3"/>
      <c r="V79" s="3"/>
      <c r="W79" s="3"/>
      <c r="X79" s="3"/>
      <c r="Y79" s="3"/>
      <c r="Z79" s="3"/>
      <c r="AA79" s="3"/>
      <c r="AB79" s="3"/>
      <c r="AC79" s="3"/>
      <c r="AD79" s="3"/>
      <c r="AE79" s="3"/>
      <c r="AF79" s="3"/>
      <c r="AG79" s="3"/>
      <c r="AH79" s="3"/>
      <c r="AI79" s="3"/>
    </row>
    <row r="80" customFormat="false" ht="22.5" hidden="false" customHeight="true" outlineLevel="0" collapsed="false">
      <c r="A80" s="4" t="s">
        <v>1285</v>
      </c>
      <c r="B80" s="4" t="n">
        <v>120</v>
      </c>
      <c r="C80" s="4" t="s">
        <v>1286</v>
      </c>
      <c r="D80" s="4" t="s">
        <v>1287</v>
      </c>
      <c r="E80" s="4" t="n">
        <v>17</v>
      </c>
      <c r="F80" s="4"/>
      <c r="G80" s="4"/>
      <c r="H80" s="4"/>
      <c r="I80" s="4"/>
      <c r="J80" s="4"/>
      <c r="K80" s="4"/>
      <c r="L80" s="14" t="n">
        <v>10</v>
      </c>
      <c r="M80" s="118"/>
      <c r="N80" s="118"/>
      <c r="O80" s="118" t="s">
        <v>1131</v>
      </c>
      <c r="P80" s="3"/>
      <c r="Q80" s="3"/>
      <c r="R80" s="3"/>
      <c r="S80" s="3"/>
      <c r="T80" s="3"/>
      <c r="U80" s="3"/>
      <c r="V80" s="3"/>
      <c r="W80" s="3"/>
      <c r="X80" s="3"/>
      <c r="Y80" s="3"/>
      <c r="Z80" s="3"/>
      <c r="AA80" s="3"/>
      <c r="AB80" s="3"/>
      <c r="AC80" s="3"/>
      <c r="AD80" s="3"/>
      <c r="AE80" s="3"/>
      <c r="AF80" s="3"/>
      <c r="AG80" s="3"/>
      <c r="AH80" s="3"/>
      <c r="AI80" s="3"/>
    </row>
    <row r="81" customFormat="false" ht="22.5" hidden="false" customHeight="true" outlineLevel="0" collapsed="false">
      <c r="A81" s="4" t="s">
        <v>1288</v>
      </c>
      <c r="B81" s="4" t="n">
        <v>150</v>
      </c>
      <c r="C81" s="4" t="s">
        <v>1263</v>
      </c>
      <c r="D81" s="4" t="s">
        <v>1289</v>
      </c>
      <c r="E81" s="4"/>
      <c r="F81" s="4"/>
      <c r="G81" s="4"/>
      <c r="H81" s="4"/>
      <c r="I81" s="4"/>
      <c r="J81" s="4"/>
      <c r="K81" s="4"/>
      <c r="L81" s="14" t="n">
        <v>30</v>
      </c>
      <c r="M81" s="118"/>
      <c r="N81" s="118"/>
      <c r="O81" s="118" t="s">
        <v>1131</v>
      </c>
      <c r="P81" s="3" t="n">
        <v>1</v>
      </c>
      <c r="Q81" s="3"/>
      <c r="R81" s="3"/>
      <c r="S81" s="3"/>
      <c r="T81" s="3"/>
      <c r="U81" s="3"/>
      <c r="V81" s="3"/>
      <c r="W81" s="3"/>
      <c r="X81" s="3"/>
      <c r="Y81" s="3"/>
      <c r="Z81" s="3"/>
      <c r="AA81" s="3"/>
      <c r="AB81" s="3"/>
      <c r="AC81" s="3"/>
      <c r="AD81" s="3"/>
      <c r="AE81" s="3"/>
      <c r="AF81" s="3"/>
      <c r="AG81" s="3"/>
      <c r="AH81" s="3"/>
      <c r="AI81" s="3"/>
    </row>
    <row r="82" customFormat="false" ht="22.5" hidden="false" customHeight="true" outlineLevel="0" collapsed="false">
      <c r="A82" s="4" t="s">
        <v>1290</v>
      </c>
      <c r="B82" s="4" t="n">
        <v>300</v>
      </c>
      <c r="C82" s="4" t="s">
        <v>1263</v>
      </c>
      <c r="D82" s="4" t="s">
        <v>1289</v>
      </c>
      <c r="E82" s="4"/>
      <c r="F82" s="4"/>
      <c r="G82" s="4"/>
      <c r="H82" s="4"/>
      <c r="I82" s="4"/>
      <c r="J82" s="4"/>
      <c r="K82" s="4"/>
      <c r="L82" s="14" t="n">
        <v>80</v>
      </c>
      <c r="M82" s="118"/>
      <c r="N82" s="118"/>
      <c r="O82" s="118" t="s">
        <v>1131</v>
      </c>
      <c r="P82" s="3" t="n">
        <v>1</v>
      </c>
      <c r="Q82" s="3"/>
      <c r="R82" s="3"/>
      <c r="S82" s="3"/>
      <c r="T82" s="3"/>
      <c r="U82" s="3"/>
      <c r="V82" s="3"/>
      <c r="W82" s="3"/>
      <c r="X82" s="3"/>
      <c r="Y82" s="3"/>
      <c r="Z82" s="3"/>
      <c r="AA82" s="3"/>
      <c r="AB82" s="3"/>
      <c r="AC82" s="3"/>
      <c r="AD82" s="3"/>
      <c r="AE82" s="3"/>
      <c r="AF82" s="3"/>
      <c r="AG82" s="3"/>
      <c r="AH82" s="3"/>
      <c r="AI82" s="3"/>
    </row>
    <row r="83" customFormat="false" ht="22.5" hidden="false" customHeight="true" outlineLevel="0" collapsed="false">
      <c r="A83" s="4" t="s">
        <v>1291</v>
      </c>
      <c r="B83" s="4" t="n">
        <v>250</v>
      </c>
      <c r="C83" s="4" t="s">
        <v>1263</v>
      </c>
      <c r="D83" s="4" t="s">
        <v>1289</v>
      </c>
      <c r="E83" s="4" t="n">
        <v>18</v>
      </c>
      <c r="F83" s="4"/>
      <c r="G83" s="4"/>
      <c r="H83" s="4"/>
      <c r="I83" s="4"/>
      <c r="J83" s="4"/>
      <c r="K83" s="4"/>
      <c r="L83" s="14" t="n">
        <v>30</v>
      </c>
      <c r="M83" s="118"/>
      <c r="N83" s="118"/>
      <c r="O83" s="118" t="s">
        <v>1131</v>
      </c>
      <c r="P83" s="3" t="n">
        <v>1</v>
      </c>
      <c r="Q83" s="3"/>
      <c r="R83" s="3"/>
      <c r="S83" s="3"/>
      <c r="T83" s="3"/>
      <c r="U83" s="3"/>
      <c r="V83" s="3"/>
      <c r="W83" s="3"/>
      <c r="X83" s="3"/>
      <c r="Y83" s="3"/>
      <c r="Z83" s="3"/>
      <c r="AA83" s="3"/>
      <c r="AB83" s="3"/>
      <c r="AC83" s="3"/>
      <c r="AD83" s="3"/>
      <c r="AE83" s="3"/>
      <c r="AF83" s="3"/>
      <c r="AG83" s="3"/>
      <c r="AH83" s="3"/>
      <c r="AI83" s="3"/>
    </row>
    <row r="84" customFormat="false" ht="22.5" hidden="false" customHeight="true" outlineLevel="0" collapsed="false">
      <c r="A84" s="4" t="s">
        <v>1292</v>
      </c>
      <c r="B84" s="4" t="n">
        <v>130</v>
      </c>
      <c r="C84" s="4" t="s">
        <v>1201</v>
      </c>
      <c r="D84" s="4" t="s">
        <v>1293</v>
      </c>
      <c r="E84" s="4"/>
      <c r="F84" s="4"/>
      <c r="G84" s="4"/>
      <c r="H84" s="4"/>
      <c r="I84" s="4"/>
      <c r="J84" s="4"/>
      <c r="K84" s="4"/>
      <c r="L84" s="14"/>
      <c r="M84" s="118"/>
      <c r="N84" s="118"/>
      <c r="O84" s="118" t="s">
        <v>1131</v>
      </c>
      <c r="P84" s="3" t="n">
        <v>1</v>
      </c>
      <c r="Q84" s="3"/>
      <c r="R84" s="3"/>
      <c r="S84" s="3"/>
      <c r="T84" s="3"/>
      <c r="U84" s="3"/>
      <c r="V84" s="3"/>
      <c r="W84" s="3"/>
      <c r="X84" s="3"/>
      <c r="Y84" s="3"/>
      <c r="Z84" s="3"/>
      <c r="AA84" s="3"/>
      <c r="AB84" s="3"/>
      <c r="AC84" s="3"/>
      <c r="AD84" s="3"/>
      <c r="AE84" s="3"/>
      <c r="AF84" s="3"/>
      <c r="AG84" s="3"/>
      <c r="AH84" s="3"/>
      <c r="AI84" s="3"/>
    </row>
    <row r="85" customFormat="false" ht="22.5" hidden="false" customHeight="true" outlineLevel="0" collapsed="false">
      <c r="A85" s="4" t="s">
        <v>1294</v>
      </c>
      <c r="B85" s="4" t="n">
        <v>100</v>
      </c>
      <c r="C85" s="4" t="s">
        <v>1295</v>
      </c>
      <c r="D85" s="4" t="s">
        <v>1296</v>
      </c>
      <c r="E85" s="4"/>
      <c r="F85" s="4"/>
      <c r="G85" s="4"/>
      <c r="H85" s="4"/>
      <c r="I85" s="4"/>
      <c r="J85" s="4"/>
      <c r="K85" s="4"/>
      <c r="L85" s="14" t="n">
        <v>10</v>
      </c>
      <c r="M85" s="118"/>
      <c r="N85" s="118"/>
      <c r="O85" s="118" t="s">
        <v>1131</v>
      </c>
      <c r="P85" s="3"/>
      <c r="Q85" s="3"/>
      <c r="R85" s="3"/>
      <c r="S85" s="3"/>
      <c r="T85" s="3"/>
      <c r="U85" s="3"/>
      <c r="V85" s="3"/>
      <c r="W85" s="3"/>
      <c r="X85" s="3"/>
      <c r="Y85" s="3"/>
      <c r="Z85" s="3"/>
      <c r="AA85" s="3"/>
      <c r="AB85" s="3"/>
      <c r="AC85" s="3"/>
      <c r="AD85" s="3"/>
      <c r="AE85" s="3"/>
      <c r="AF85" s="3"/>
      <c r="AG85" s="3"/>
      <c r="AH85" s="3"/>
      <c r="AI85" s="3"/>
    </row>
    <row r="86" customFormat="false" ht="22.5" hidden="false" customHeight="true" outlineLevel="0" collapsed="false">
      <c r="A86" s="4" t="s">
        <v>1297</v>
      </c>
      <c r="B86" s="4" t="n">
        <v>150</v>
      </c>
      <c r="C86" s="4" t="s">
        <v>1295</v>
      </c>
      <c r="D86" s="4" t="s">
        <v>1298</v>
      </c>
      <c r="E86" s="4"/>
      <c r="F86" s="4"/>
      <c r="G86" s="4"/>
      <c r="H86" s="4"/>
      <c r="I86" s="4"/>
      <c r="J86" s="4"/>
      <c r="K86" s="4"/>
      <c r="L86" s="14" t="n">
        <v>15</v>
      </c>
      <c r="M86" s="118"/>
      <c r="N86" s="118"/>
      <c r="O86" s="118" t="s">
        <v>1131</v>
      </c>
      <c r="P86" s="3"/>
      <c r="Q86" s="3"/>
      <c r="R86" s="3"/>
      <c r="S86" s="3"/>
      <c r="T86" s="3"/>
      <c r="U86" s="3"/>
      <c r="V86" s="3"/>
      <c r="W86" s="3"/>
      <c r="X86" s="3"/>
      <c r="Y86" s="3"/>
      <c r="Z86" s="3"/>
      <c r="AA86" s="3"/>
      <c r="AB86" s="3"/>
      <c r="AC86" s="3"/>
      <c r="AD86" s="3"/>
      <c r="AE86" s="3"/>
      <c r="AF86" s="3"/>
      <c r="AG86" s="3"/>
      <c r="AH86" s="3"/>
      <c r="AI86" s="3"/>
    </row>
    <row r="87" customFormat="false" ht="22.5" hidden="false" customHeight="true" outlineLevel="0" collapsed="false">
      <c r="A87" s="4" t="s">
        <v>1299</v>
      </c>
      <c r="B87" s="4" t="n">
        <v>100</v>
      </c>
      <c r="C87" s="4" t="s">
        <v>1300</v>
      </c>
      <c r="D87" s="4" t="s">
        <v>1301</v>
      </c>
      <c r="E87" s="4"/>
      <c r="F87" s="4"/>
      <c r="G87" s="4"/>
      <c r="H87" s="4"/>
      <c r="I87" s="4"/>
      <c r="J87" s="4"/>
      <c r="K87" s="4"/>
      <c r="L87" s="14" t="n">
        <v>20</v>
      </c>
      <c r="M87" s="118"/>
      <c r="N87" s="118"/>
      <c r="O87" s="118" t="s">
        <v>1131</v>
      </c>
      <c r="P87" s="3"/>
      <c r="Q87" s="3"/>
      <c r="R87" s="3"/>
      <c r="S87" s="3"/>
      <c r="T87" s="3"/>
      <c r="U87" s="3"/>
      <c r="V87" s="3"/>
      <c r="W87" s="3"/>
      <c r="X87" s="3"/>
      <c r="Y87" s="3"/>
      <c r="Z87" s="3"/>
      <c r="AA87" s="3"/>
      <c r="AB87" s="3"/>
      <c r="AC87" s="3"/>
      <c r="AD87" s="3"/>
      <c r="AE87" s="3"/>
      <c r="AF87" s="3"/>
      <c r="AG87" s="3"/>
      <c r="AH87" s="3"/>
      <c r="AI87" s="3"/>
    </row>
    <row r="88" customFormat="false" ht="22.5" hidden="false" customHeight="true" outlineLevel="0" collapsed="false">
      <c r="A88" s="4" t="s">
        <v>1302</v>
      </c>
      <c r="B88" s="4" t="n">
        <v>200</v>
      </c>
      <c r="C88" s="4" t="s">
        <v>1300</v>
      </c>
      <c r="D88" s="4" t="s">
        <v>1303</v>
      </c>
      <c r="E88" s="4"/>
      <c r="F88" s="4"/>
      <c r="G88" s="4"/>
      <c r="H88" s="4"/>
      <c r="I88" s="4"/>
      <c r="J88" s="4"/>
      <c r="K88" s="4"/>
      <c r="L88" s="14" t="n">
        <v>23</v>
      </c>
      <c r="M88" s="118"/>
      <c r="N88" s="118"/>
      <c r="O88" s="118" t="s">
        <v>1131</v>
      </c>
      <c r="P88" s="3"/>
      <c r="Q88" s="3"/>
      <c r="R88" s="3"/>
      <c r="S88" s="3"/>
      <c r="T88" s="3"/>
      <c r="U88" s="3"/>
      <c r="V88" s="3"/>
      <c r="W88" s="3"/>
      <c r="X88" s="3"/>
      <c r="Y88" s="3"/>
      <c r="Z88" s="3"/>
      <c r="AA88" s="3"/>
      <c r="AB88" s="3"/>
      <c r="AC88" s="3"/>
      <c r="AD88" s="3"/>
      <c r="AE88" s="3"/>
      <c r="AF88" s="3"/>
      <c r="AG88" s="3"/>
      <c r="AH88" s="3"/>
      <c r="AI88" s="3"/>
    </row>
    <row r="89" customFormat="false" ht="22.5" hidden="false" customHeight="true" outlineLevel="0" collapsed="false">
      <c r="A89" s="4" t="s">
        <v>1304</v>
      </c>
      <c r="B89" s="4" t="n">
        <v>50</v>
      </c>
      <c r="C89" s="4" t="s">
        <v>1305</v>
      </c>
      <c r="D89" s="4"/>
      <c r="E89" s="4"/>
      <c r="F89" s="4"/>
      <c r="G89" s="4"/>
      <c r="H89" s="4"/>
      <c r="I89" s="4"/>
      <c r="J89" s="4"/>
      <c r="K89" s="4"/>
      <c r="L89" s="14" t="n">
        <v>15</v>
      </c>
      <c r="M89" s="118"/>
      <c r="N89" s="118"/>
      <c r="O89" s="118" t="s">
        <v>1131</v>
      </c>
      <c r="P89" s="3"/>
      <c r="Q89" s="3"/>
      <c r="R89" s="3"/>
      <c r="S89" s="3"/>
      <c r="T89" s="3"/>
      <c r="U89" s="3"/>
      <c r="V89" s="3"/>
      <c r="W89" s="3"/>
      <c r="X89" s="3"/>
      <c r="Y89" s="3"/>
      <c r="Z89" s="3"/>
      <c r="AA89" s="3"/>
      <c r="AB89" s="3"/>
      <c r="AC89" s="3"/>
      <c r="AD89" s="3"/>
      <c r="AE89" s="3"/>
      <c r="AF89" s="3"/>
      <c r="AG89" s="3"/>
      <c r="AH89" s="3"/>
      <c r="AI89" s="3"/>
    </row>
    <row r="90" customFormat="false" ht="22.5" hidden="false" customHeight="true" outlineLevel="0" collapsed="false">
      <c r="A90" s="4" t="s">
        <v>1306</v>
      </c>
      <c r="B90" s="4" t="n">
        <v>50</v>
      </c>
      <c r="C90" s="4" t="s">
        <v>1307</v>
      </c>
      <c r="D90" s="4" t="s">
        <v>1308</v>
      </c>
      <c r="E90" s="4"/>
      <c r="F90" s="4"/>
      <c r="G90" s="4"/>
      <c r="H90" s="4"/>
      <c r="I90" s="4"/>
      <c r="J90" s="4"/>
      <c r="K90" s="4"/>
      <c r="L90" s="14" t="n">
        <v>23</v>
      </c>
      <c r="M90" s="118"/>
      <c r="N90" s="118"/>
      <c r="O90" s="118" t="s">
        <v>1131</v>
      </c>
      <c r="P90" s="3"/>
      <c r="Q90" s="3"/>
      <c r="R90" s="3"/>
      <c r="S90" s="3"/>
      <c r="T90" s="3"/>
      <c r="U90" s="3"/>
      <c r="V90" s="3"/>
      <c r="W90" s="3"/>
      <c r="X90" s="3"/>
      <c r="Y90" s="3"/>
      <c r="Z90" s="3"/>
      <c r="AA90" s="3"/>
      <c r="AB90" s="3"/>
      <c r="AC90" s="3"/>
      <c r="AD90" s="3"/>
      <c r="AE90" s="3"/>
      <c r="AF90" s="3"/>
      <c r="AG90" s="3"/>
      <c r="AH90" s="3"/>
      <c r="AI90" s="3"/>
    </row>
    <row r="91" customFormat="false" ht="22.5" hidden="false" customHeight="true" outlineLevel="0" collapsed="false">
      <c r="A91" s="4" t="s">
        <v>1309</v>
      </c>
      <c r="B91" s="4" t="n">
        <v>120</v>
      </c>
      <c r="C91" s="4" t="s">
        <v>1307</v>
      </c>
      <c r="D91" s="4" t="s">
        <v>1310</v>
      </c>
      <c r="E91" s="4" t="n">
        <v>16</v>
      </c>
      <c r="F91" s="4"/>
      <c r="G91" s="4"/>
      <c r="H91" s="4"/>
      <c r="I91" s="4"/>
      <c r="J91" s="4"/>
      <c r="K91" s="4"/>
      <c r="L91" s="14" t="n">
        <v>23</v>
      </c>
      <c r="M91" s="118"/>
      <c r="N91" s="118"/>
      <c r="O91" s="118" t="s">
        <v>1131</v>
      </c>
      <c r="P91" s="3"/>
      <c r="Q91" s="3"/>
      <c r="R91" s="3"/>
      <c r="S91" s="3"/>
      <c r="T91" s="3"/>
      <c r="U91" s="3"/>
      <c r="V91" s="3"/>
      <c r="W91" s="3"/>
      <c r="X91" s="3"/>
      <c r="Y91" s="3"/>
      <c r="Z91" s="3"/>
      <c r="AA91" s="3"/>
      <c r="AB91" s="3"/>
      <c r="AC91" s="3"/>
      <c r="AD91" s="3"/>
      <c r="AE91" s="3"/>
      <c r="AF91" s="3"/>
      <c r="AG91" s="3"/>
      <c r="AH91" s="3"/>
      <c r="AI91" s="3"/>
    </row>
    <row r="92" customFormat="false" ht="22.5" hidden="false" customHeight="true" outlineLevel="0" collapsed="false">
      <c r="A92" s="4" t="s">
        <v>1311</v>
      </c>
      <c r="B92" s="4" t="n">
        <v>140</v>
      </c>
      <c r="C92" s="4" t="s">
        <v>1307</v>
      </c>
      <c r="D92" s="4" t="s">
        <v>1312</v>
      </c>
      <c r="E92" s="4" t="n">
        <v>17</v>
      </c>
      <c r="F92" s="4"/>
      <c r="G92" s="4"/>
      <c r="H92" s="4"/>
      <c r="I92" s="4"/>
      <c r="J92" s="4"/>
      <c r="K92" s="4"/>
      <c r="L92" s="14" t="n">
        <v>25</v>
      </c>
      <c r="M92" s="118"/>
      <c r="N92" s="118"/>
      <c r="O92" s="118" t="s">
        <v>1131</v>
      </c>
      <c r="P92" s="3"/>
      <c r="Q92" s="3"/>
      <c r="R92" s="3"/>
      <c r="S92" s="3"/>
      <c r="T92" s="3"/>
      <c r="U92" s="3"/>
      <c r="V92" s="3"/>
      <c r="W92" s="3"/>
      <c r="X92" s="3"/>
      <c r="Y92" s="3"/>
      <c r="Z92" s="3"/>
      <c r="AA92" s="3"/>
      <c r="AB92" s="3"/>
      <c r="AC92" s="3"/>
      <c r="AD92" s="3"/>
      <c r="AE92" s="3"/>
      <c r="AF92" s="3"/>
      <c r="AG92" s="3"/>
      <c r="AH92" s="3"/>
      <c r="AI92" s="3"/>
    </row>
    <row r="93" customFormat="false" ht="22.5" hidden="false" customHeight="true" outlineLevel="0" collapsed="false">
      <c r="A93" s="4" t="s">
        <v>1313</v>
      </c>
      <c r="B93" s="4" t="n">
        <v>40</v>
      </c>
      <c r="C93" s="4" t="s">
        <v>1314</v>
      </c>
      <c r="D93" s="4" t="s">
        <v>1315</v>
      </c>
      <c r="E93" s="4" t="n">
        <v>16</v>
      </c>
      <c r="F93" s="4"/>
      <c r="G93" s="4"/>
      <c r="H93" s="4"/>
      <c r="I93" s="4"/>
      <c r="J93" s="4"/>
      <c r="K93" s="4"/>
      <c r="L93" s="14" t="n">
        <v>12</v>
      </c>
      <c r="M93" s="118"/>
      <c r="N93" s="118"/>
      <c r="O93" s="118" t="s">
        <v>1131</v>
      </c>
      <c r="P93" s="3"/>
      <c r="Q93" s="3"/>
      <c r="R93" s="3"/>
      <c r="S93" s="3"/>
      <c r="T93" s="3"/>
      <c r="U93" s="3"/>
      <c r="V93" s="3"/>
      <c r="W93" s="3"/>
      <c r="X93" s="3"/>
      <c r="Y93" s="3"/>
      <c r="Z93" s="3"/>
      <c r="AA93" s="3"/>
      <c r="AB93" s="3"/>
      <c r="AC93" s="3"/>
      <c r="AD93" s="3"/>
      <c r="AE93" s="3"/>
      <c r="AF93" s="3"/>
      <c r="AG93" s="3"/>
      <c r="AH93" s="3"/>
      <c r="AI93" s="3"/>
    </row>
    <row r="94" customFormat="false" ht="22.5" hidden="false" customHeight="true" outlineLevel="0" collapsed="false">
      <c r="A94" s="4" t="s">
        <v>1316</v>
      </c>
      <c r="B94" s="4" t="n">
        <v>90</v>
      </c>
      <c r="C94" s="4" t="s">
        <v>1314</v>
      </c>
      <c r="D94" s="4" t="s">
        <v>1317</v>
      </c>
      <c r="E94" s="4"/>
      <c r="F94" s="4"/>
      <c r="G94" s="4"/>
      <c r="H94" s="4"/>
      <c r="I94" s="4"/>
      <c r="J94" s="4"/>
      <c r="K94" s="4"/>
      <c r="L94" s="14" t="n">
        <v>13</v>
      </c>
      <c r="M94" s="118"/>
      <c r="N94" s="118"/>
      <c r="O94" s="118" t="s">
        <v>1131</v>
      </c>
      <c r="P94" s="3"/>
      <c r="Q94" s="3"/>
      <c r="R94" s="3"/>
      <c r="S94" s="3"/>
      <c r="T94" s="3"/>
      <c r="U94" s="3"/>
      <c r="V94" s="3"/>
      <c r="W94" s="3"/>
      <c r="X94" s="3"/>
      <c r="Y94" s="3"/>
      <c r="Z94" s="3"/>
      <c r="AA94" s="3"/>
      <c r="AB94" s="3"/>
      <c r="AC94" s="3"/>
      <c r="AD94" s="3"/>
      <c r="AE94" s="3"/>
      <c r="AF94" s="3"/>
      <c r="AG94" s="3"/>
      <c r="AH94" s="3"/>
      <c r="AI94" s="3"/>
    </row>
    <row r="95" customFormat="false" ht="22.5" hidden="false" customHeight="true" outlineLevel="0" collapsed="false">
      <c r="A95" s="4" t="s">
        <v>1318</v>
      </c>
      <c r="B95" s="4" t="n">
        <v>120</v>
      </c>
      <c r="C95" s="4" t="s">
        <v>1314</v>
      </c>
      <c r="D95" s="4" t="s">
        <v>1317</v>
      </c>
      <c r="E95" s="4"/>
      <c r="F95" s="4"/>
      <c r="G95" s="4"/>
      <c r="H95" s="4"/>
      <c r="I95" s="4"/>
      <c r="J95" s="4"/>
      <c r="K95" s="4"/>
      <c r="L95" s="14" t="n">
        <v>14</v>
      </c>
      <c r="M95" s="118"/>
      <c r="N95" s="118"/>
      <c r="O95" s="118" t="s">
        <v>1131</v>
      </c>
      <c r="P95" s="3"/>
      <c r="Q95" s="3"/>
      <c r="R95" s="3"/>
      <c r="S95" s="3"/>
      <c r="T95" s="3"/>
      <c r="U95" s="3"/>
      <c r="V95" s="3"/>
      <c r="W95" s="3"/>
      <c r="X95" s="3"/>
      <c r="Y95" s="3"/>
      <c r="Z95" s="3"/>
      <c r="AA95" s="3"/>
      <c r="AB95" s="3"/>
      <c r="AC95" s="3"/>
      <c r="AD95" s="3"/>
      <c r="AE95" s="3"/>
      <c r="AF95" s="3"/>
      <c r="AG95" s="3"/>
      <c r="AH95" s="3"/>
      <c r="AI95" s="3"/>
    </row>
    <row r="96" customFormat="false" ht="22.5" hidden="false" customHeight="true" outlineLevel="0" collapsed="false">
      <c r="A96" s="4" t="s">
        <v>1319</v>
      </c>
      <c r="B96" s="4"/>
      <c r="C96" s="4"/>
      <c r="D96" s="4"/>
      <c r="E96" s="4"/>
      <c r="F96" s="4"/>
      <c r="G96" s="4"/>
      <c r="H96" s="4"/>
      <c r="I96" s="4"/>
      <c r="J96" s="4"/>
      <c r="K96" s="4"/>
      <c r="L96" s="14"/>
      <c r="M96" s="118"/>
      <c r="N96" s="118"/>
      <c r="O96" s="118" t="s">
        <v>1131</v>
      </c>
      <c r="P96" s="3"/>
      <c r="Q96" s="3"/>
      <c r="R96" s="3"/>
      <c r="S96" s="3"/>
      <c r="T96" s="3"/>
      <c r="U96" s="3"/>
      <c r="V96" s="3"/>
      <c r="W96" s="3"/>
      <c r="X96" s="3"/>
      <c r="Y96" s="3"/>
      <c r="Z96" s="3"/>
      <c r="AA96" s="3"/>
      <c r="AB96" s="3"/>
      <c r="AC96" s="3"/>
      <c r="AD96" s="3"/>
      <c r="AE96" s="3"/>
      <c r="AF96" s="3"/>
      <c r="AG96" s="3"/>
      <c r="AH96" s="3"/>
      <c r="AI96" s="3"/>
    </row>
    <row r="97" customFormat="false" ht="22.5" hidden="false" customHeight="true" outlineLevel="0" collapsed="false">
      <c r="A97" s="14" t="s">
        <v>1320</v>
      </c>
      <c r="B97" s="14"/>
      <c r="C97" s="14"/>
      <c r="D97" s="14"/>
      <c r="E97" s="14"/>
      <c r="F97" s="14"/>
      <c r="G97" s="14"/>
      <c r="H97" s="14"/>
      <c r="I97" s="14"/>
      <c r="J97" s="14"/>
      <c r="K97" s="14"/>
      <c r="L97" s="14"/>
      <c r="M97" s="118"/>
      <c r="N97" s="118"/>
      <c r="O97" s="118"/>
      <c r="P97" s="3"/>
      <c r="Q97" s="3"/>
      <c r="R97" s="3"/>
      <c r="S97" s="3"/>
      <c r="T97" s="3"/>
      <c r="U97" s="3"/>
      <c r="V97" s="3"/>
      <c r="W97" s="3"/>
      <c r="X97" s="3"/>
      <c r="Y97" s="3"/>
      <c r="Z97" s="3"/>
      <c r="AA97" s="3"/>
      <c r="AB97" s="3"/>
      <c r="AC97" s="3"/>
      <c r="AD97" s="3"/>
      <c r="AE97" s="3"/>
      <c r="AF97" s="3"/>
      <c r="AG97" s="3"/>
      <c r="AH97" s="3"/>
      <c r="AI97" s="3"/>
    </row>
    <row r="98" customFormat="false" ht="22.5" hidden="false" customHeight="true" outlineLevel="0" collapsed="false">
      <c r="A98" s="4" t="s">
        <v>1321</v>
      </c>
      <c r="B98" s="119"/>
      <c r="C98" s="128"/>
      <c r="D98" s="4" t="s">
        <v>1322</v>
      </c>
      <c r="E98" s="14" t="n">
        <v>0</v>
      </c>
      <c r="F98" s="14" t="n">
        <v>5</v>
      </c>
      <c r="G98" s="14" t="n">
        <v>5</v>
      </c>
      <c r="H98" s="14" t="n">
        <v>0</v>
      </c>
      <c r="I98" s="14" t="n">
        <v>0</v>
      </c>
      <c r="J98" s="14" t="n">
        <v>0</v>
      </c>
      <c r="K98" s="14" t="n">
        <v>0</v>
      </c>
      <c r="L98" s="14" t="n">
        <v>5</v>
      </c>
      <c r="M98" s="118" t="s">
        <v>772</v>
      </c>
      <c r="N98" s="118"/>
      <c r="O98" s="118"/>
      <c r="P98" s="3"/>
      <c r="Q98" s="3"/>
      <c r="R98" s="3"/>
      <c r="S98" s="3"/>
      <c r="T98" s="3"/>
      <c r="U98" s="3"/>
      <c r="V98" s="3"/>
      <c r="W98" s="3"/>
      <c r="X98" s="3"/>
      <c r="Y98" s="3"/>
      <c r="Z98" s="3"/>
      <c r="AA98" s="3"/>
      <c r="AB98" s="3"/>
      <c r="AC98" s="3"/>
      <c r="AD98" s="3"/>
      <c r="AE98" s="3"/>
      <c r="AF98" s="3"/>
      <c r="AG98" s="3"/>
      <c r="AH98" s="3"/>
      <c r="AI98" s="3"/>
    </row>
    <row r="99" customFormat="false" ht="22.5" hidden="false" customHeight="true" outlineLevel="0" collapsed="false">
      <c r="A99" s="4" t="s">
        <v>1323</v>
      </c>
      <c r="B99" s="119"/>
      <c r="C99" s="128"/>
      <c r="D99" s="4" t="s">
        <v>1324</v>
      </c>
      <c r="E99" s="14" t="n">
        <v>0</v>
      </c>
      <c r="F99" s="14" t="n">
        <v>10</v>
      </c>
      <c r="G99" s="14" t="n">
        <v>10</v>
      </c>
      <c r="H99" s="14" t="n">
        <v>0</v>
      </c>
      <c r="I99" s="14" t="n">
        <v>0</v>
      </c>
      <c r="J99" s="14" t="n">
        <v>0</v>
      </c>
      <c r="K99" s="14" t="n">
        <v>0</v>
      </c>
      <c r="L99" s="14" t="n">
        <v>10</v>
      </c>
      <c r="M99" s="118" t="s">
        <v>772</v>
      </c>
      <c r="N99" s="118"/>
      <c r="O99" s="118"/>
      <c r="P99" s="3"/>
      <c r="Q99" s="3"/>
      <c r="R99" s="3"/>
      <c r="S99" s="3"/>
      <c r="T99" s="3"/>
      <c r="U99" s="3"/>
      <c r="V99" s="3"/>
      <c r="W99" s="3"/>
      <c r="X99" s="3"/>
      <c r="Y99" s="3"/>
      <c r="Z99" s="3"/>
      <c r="AA99" s="3"/>
      <c r="AB99" s="3"/>
      <c r="AC99" s="3"/>
      <c r="AD99" s="3"/>
      <c r="AE99" s="3"/>
      <c r="AF99" s="3"/>
      <c r="AG99" s="3"/>
      <c r="AH99" s="3"/>
      <c r="AI99" s="3"/>
    </row>
    <row r="100" customFormat="false" ht="22.5" hidden="false" customHeight="true" outlineLevel="0" collapsed="false">
      <c r="A100" s="4" t="s">
        <v>1325</v>
      </c>
      <c r="B100" s="119"/>
      <c r="C100" s="128"/>
      <c r="D100" s="4" t="s">
        <v>1326</v>
      </c>
      <c r="E100" s="14" t="n">
        <v>0</v>
      </c>
      <c r="F100" s="14" t="n">
        <v>4</v>
      </c>
      <c r="G100" s="14" t="n">
        <v>0</v>
      </c>
      <c r="H100" s="14" t="n">
        <v>0</v>
      </c>
      <c r="I100" s="14" t="n">
        <v>0</v>
      </c>
      <c r="J100" s="14" t="n">
        <v>0</v>
      </c>
      <c r="K100" s="14" t="n">
        <v>0</v>
      </c>
      <c r="L100" s="14" t="n">
        <v>15</v>
      </c>
      <c r="M100" s="118" t="s">
        <v>772</v>
      </c>
      <c r="N100" s="118"/>
      <c r="O100" s="118"/>
      <c r="P100" s="3"/>
      <c r="Q100" s="3"/>
      <c r="R100" s="3"/>
      <c r="S100" s="3"/>
      <c r="T100" s="3"/>
      <c r="U100" s="3"/>
      <c r="V100" s="3"/>
      <c r="W100" s="3"/>
      <c r="X100" s="3"/>
      <c r="Y100" s="3"/>
      <c r="Z100" s="3"/>
      <c r="AA100" s="3"/>
      <c r="AB100" s="3"/>
      <c r="AC100" s="3"/>
      <c r="AD100" s="3"/>
      <c r="AE100" s="3"/>
      <c r="AF100" s="3"/>
      <c r="AG100" s="3"/>
      <c r="AH100" s="3"/>
      <c r="AI100" s="3"/>
    </row>
    <row r="101" customFormat="false" ht="22.5" hidden="false" customHeight="true" outlineLevel="0" collapsed="false">
      <c r="A101" s="4" t="s">
        <v>1327</v>
      </c>
      <c r="B101" s="119"/>
      <c r="C101" s="128"/>
      <c r="D101" s="4" t="s">
        <v>1328</v>
      </c>
      <c r="E101" s="14" t="n">
        <v>0</v>
      </c>
      <c r="F101" s="14" t="n">
        <v>20</v>
      </c>
      <c r="G101" s="14" t="n">
        <v>6</v>
      </c>
      <c r="H101" s="14" t="n">
        <v>0</v>
      </c>
      <c r="I101" s="14" t="n">
        <v>0</v>
      </c>
      <c r="J101" s="14" t="n">
        <v>0</v>
      </c>
      <c r="K101" s="14" t="n">
        <v>0</v>
      </c>
      <c r="L101" s="14" t="n">
        <v>20</v>
      </c>
      <c r="M101" s="118" t="s">
        <v>772</v>
      </c>
      <c r="N101" s="118"/>
      <c r="O101" s="118"/>
      <c r="P101" s="3"/>
      <c r="Q101" s="3"/>
      <c r="R101" s="3"/>
      <c r="S101" s="3"/>
      <c r="T101" s="3"/>
      <c r="U101" s="3"/>
      <c r="V101" s="3"/>
      <c r="W101" s="3"/>
      <c r="X101" s="3"/>
      <c r="Y101" s="3"/>
      <c r="Z101" s="3"/>
      <c r="AA101" s="3"/>
      <c r="AB101" s="3"/>
      <c r="AC101" s="3"/>
      <c r="AD101" s="3"/>
      <c r="AE101" s="3"/>
      <c r="AF101" s="3"/>
      <c r="AG101" s="3"/>
      <c r="AH101" s="3"/>
      <c r="AI101" s="3"/>
    </row>
    <row r="102" customFormat="false" ht="22.5" hidden="false" customHeight="true" outlineLevel="0" collapsed="false">
      <c r="A102" s="4" t="s">
        <v>1329</v>
      </c>
      <c r="B102" s="119"/>
      <c r="C102" s="128"/>
      <c r="D102" s="4" t="s">
        <v>1330</v>
      </c>
      <c r="E102" s="14" t="n">
        <v>0</v>
      </c>
      <c r="F102" s="14" t="n">
        <v>10</v>
      </c>
      <c r="G102" s="14" t="n">
        <v>0</v>
      </c>
      <c r="H102" s="14" t="n">
        <v>0</v>
      </c>
      <c r="I102" s="14" t="n">
        <v>0</v>
      </c>
      <c r="J102" s="14" t="n">
        <v>0</v>
      </c>
      <c r="K102" s="14" t="n">
        <v>0</v>
      </c>
      <c r="L102" s="14" t="n">
        <v>25</v>
      </c>
      <c r="M102" s="118" t="s">
        <v>772</v>
      </c>
      <c r="N102" s="118"/>
      <c r="O102" s="118"/>
      <c r="P102" s="3"/>
      <c r="Q102" s="3"/>
      <c r="R102" s="3"/>
      <c r="S102" s="3"/>
      <c r="T102" s="3"/>
      <c r="U102" s="3"/>
      <c r="V102" s="3"/>
      <c r="W102" s="3"/>
      <c r="X102" s="3"/>
      <c r="Y102" s="3"/>
      <c r="Z102" s="3"/>
      <c r="AA102" s="3"/>
      <c r="AB102" s="3"/>
      <c r="AC102" s="3"/>
      <c r="AD102" s="3"/>
      <c r="AE102" s="3"/>
      <c r="AF102" s="3"/>
      <c r="AG102" s="3"/>
      <c r="AH102" s="3"/>
      <c r="AI102" s="3"/>
    </row>
    <row r="103" customFormat="false" ht="22.5" hidden="false" customHeight="true" outlineLevel="0" collapsed="false">
      <c r="A103" s="4" t="s">
        <v>1331</v>
      </c>
      <c r="B103" s="119"/>
      <c r="C103" s="128"/>
      <c r="D103" s="4" t="s">
        <v>1332</v>
      </c>
      <c r="E103" s="14" t="n">
        <v>0</v>
      </c>
      <c r="F103" s="14" t="n">
        <v>70</v>
      </c>
      <c r="G103" s="14" t="n">
        <v>8</v>
      </c>
      <c r="H103" s="14" t="n">
        <v>0</v>
      </c>
      <c r="I103" s="14" t="n">
        <v>0</v>
      </c>
      <c r="J103" s="14" t="n">
        <v>0</v>
      </c>
      <c r="K103" s="14" t="n">
        <v>0</v>
      </c>
      <c r="L103" s="14" t="n">
        <v>30</v>
      </c>
      <c r="M103" s="118" t="s">
        <v>772</v>
      </c>
      <c r="N103" s="118"/>
      <c r="O103" s="118"/>
      <c r="P103" s="3"/>
      <c r="Q103" s="3"/>
      <c r="R103" s="3"/>
      <c r="S103" s="3"/>
      <c r="T103" s="3"/>
      <c r="U103" s="3"/>
      <c r="V103" s="3"/>
      <c r="W103" s="3"/>
      <c r="X103" s="3"/>
      <c r="Y103" s="3"/>
      <c r="Z103" s="3"/>
      <c r="AA103" s="3"/>
      <c r="AB103" s="3"/>
      <c r="AC103" s="3"/>
      <c r="AD103" s="3"/>
      <c r="AE103" s="3"/>
      <c r="AF103" s="3"/>
      <c r="AG103" s="3"/>
      <c r="AH103" s="3"/>
      <c r="AI103" s="3"/>
    </row>
    <row r="104" customFormat="false" ht="22.5" hidden="false" customHeight="true" outlineLevel="0" collapsed="false">
      <c r="A104" s="4" t="s">
        <v>1333</v>
      </c>
      <c r="B104" s="119"/>
      <c r="C104" s="4"/>
      <c r="D104" s="4" t="s">
        <v>1334</v>
      </c>
      <c r="E104" s="14" t="n">
        <v>0</v>
      </c>
      <c r="F104" s="14" t="n">
        <v>30</v>
      </c>
      <c r="G104" s="14" t="n">
        <v>6</v>
      </c>
      <c r="H104" s="14" t="n">
        <v>0</v>
      </c>
      <c r="I104" s="14" t="n">
        <v>0</v>
      </c>
      <c r="J104" s="14" t="n">
        <v>0</v>
      </c>
      <c r="K104" s="14" t="n">
        <v>0</v>
      </c>
      <c r="L104" s="14" t="n">
        <v>20</v>
      </c>
      <c r="M104" s="118" t="s">
        <v>772</v>
      </c>
      <c r="N104" s="118"/>
      <c r="O104" s="118"/>
      <c r="P104" s="3"/>
      <c r="Q104" s="3"/>
      <c r="R104" s="3"/>
      <c r="S104" s="3"/>
      <c r="T104" s="3"/>
      <c r="U104" s="3"/>
      <c r="V104" s="3"/>
      <c r="W104" s="3"/>
      <c r="X104" s="3"/>
      <c r="Y104" s="3"/>
      <c r="Z104" s="3"/>
      <c r="AA104" s="3"/>
      <c r="AB104" s="3"/>
      <c r="AC104" s="3"/>
      <c r="AD104" s="3"/>
      <c r="AE104" s="3"/>
      <c r="AF104" s="3"/>
      <c r="AG104" s="3"/>
      <c r="AH104" s="3"/>
      <c r="AI104" s="3"/>
    </row>
    <row r="105" customFormat="false" ht="22.5" hidden="false" customHeight="true" outlineLevel="0" collapsed="false">
      <c r="A105" s="4" t="s">
        <v>1335</v>
      </c>
      <c r="B105" s="119"/>
      <c r="C105" s="4"/>
      <c r="D105" s="4" t="s">
        <v>1336</v>
      </c>
      <c r="E105" s="14" t="n">
        <v>0</v>
      </c>
      <c r="F105" s="14" t="n">
        <v>50</v>
      </c>
      <c r="G105" s="14" t="n">
        <v>6</v>
      </c>
      <c r="H105" s="14" t="n">
        <v>0</v>
      </c>
      <c r="I105" s="14" t="n">
        <v>0</v>
      </c>
      <c r="J105" s="14" t="n">
        <v>0</v>
      </c>
      <c r="K105" s="14" t="n">
        <v>0</v>
      </c>
      <c r="L105" s="14" t="n">
        <v>30</v>
      </c>
      <c r="M105" s="118" t="s">
        <v>772</v>
      </c>
      <c r="N105" s="118"/>
      <c r="O105" s="118"/>
      <c r="P105" s="3"/>
      <c r="Q105" s="3"/>
      <c r="R105" s="3"/>
      <c r="S105" s="3"/>
      <c r="T105" s="3"/>
      <c r="U105" s="3"/>
      <c r="V105" s="3"/>
      <c r="W105" s="3"/>
      <c r="X105" s="3"/>
      <c r="Y105" s="3"/>
      <c r="Z105" s="3"/>
      <c r="AA105" s="3"/>
      <c r="AB105" s="3"/>
      <c r="AC105" s="3"/>
      <c r="AD105" s="3"/>
      <c r="AE105" s="3"/>
      <c r="AF105" s="3"/>
      <c r="AG105" s="3"/>
      <c r="AH105" s="3"/>
      <c r="AI105" s="3"/>
    </row>
    <row r="106" customFormat="false" ht="22.5" hidden="false" customHeight="true" outlineLevel="0" collapsed="false">
      <c r="A106" s="4" t="s">
        <v>1337</v>
      </c>
      <c r="B106" s="119"/>
      <c r="C106" s="128"/>
      <c r="D106" s="4" t="s">
        <v>1338</v>
      </c>
      <c r="E106" s="14" t="n">
        <v>0</v>
      </c>
      <c r="F106" s="14" t="n">
        <v>50</v>
      </c>
      <c r="G106" s="14" t="n">
        <v>18</v>
      </c>
      <c r="H106" s="14" t="n">
        <v>0</v>
      </c>
      <c r="I106" s="14" t="n">
        <v>0</v>
      </c>
      <c r="J106" s="14" t="n">
        <v>0</v>
      </c>
      <c r="K106" s="14" t="n">
        <v>0</v>
      </c>
      <c r="L106" s="14" t="n">
        <v>40</v>
      </c>
      <c r="M106" s="118" t="s">
        <v>772</v>
      </c>
      <c r="N106" s="118"/>
      <c r="O106" s="118"/>
      <c r="P106" s="3"/>
      <c r="Q106" s="3"/>
      <c r="R106" s="3"/>
      <c r="S106" s="3"/>
      <c r="T106" s="3"/>
      <c r="U106" s="3"/>
      <c r="V106" s="3"/>
      <c r="W106" s="3"/>
      <c r="X106" s="3"/>
      <c r="Y106" s="3"/>
      <c r="Z106" s="3"/>
      <c r="AA106" s="3"/>
      <c r="AB106" s="3"/>
      <c r="AC106" s="3"/>
      <c r="AD106" s="3"/>
      <c r="AE106" s="3"/>
      <c r="AF106" s="3"/>
      <c r="AG106" s="3"/>
      <c r="AH106" s="3"/>
      <c r="AI106" s="3"/>
    </row>
    <row r="107" customFormat="false" ht="22.5" hidden="false" customHeight="true" outlineLevel="0" collapsed="false">
      <c r="A107" s="128" t="s">
        <v>1339</v>
      </c>
      <c r="B107" s="119"/>
      <c r="C107" s="4"/>
      <c r="D107" s="4" t="s">
        <v>1340</v>
      </c>
      <c r="E107" s="14" t="n">
        <v>0</v>
      </c>
      <c r="F107" s="14" t="n">
        <v>100</v>
      </c>
      <c r="G107" s="14" t="n">
        <v>0</v>
      </c>
      <c r="H107" s="14" t="n">
        <v>0</v>
      </c>
      <c r="I107" s="14" t="n">
        <v>0</v>
      </c>
      <c r="J107" s="14" t="n">
        <v>0</v>
      </c>
      <c r="K107" s="14" t="n">
        <v>0</v>
      </c>
      <c r="L107" s="14" t="n">
        <v>5</v>
      </c>
      <c r="M107" s="118" t="s">
        <v>295</v>
      </c>
      <c r="N107" s="118"/>
      <c r="O107" s="118"/>
      <c r="P107" s="3" t="n">
        <v>1</v>
      </c>
      <c r="Q107" s="3"/>
      <c r="R107" s="3"/>
      <c r="S107" s="3"/>
      <c r="T107" s="3"/>
      <c r="U107" s="3"/>
      <c r="V107" s="3"/>
      <c r="W107" s="3"/>
      <c r="X107" s="3"/>
      <c r="Y107" s="3"/>
      <c r="Z107" s="3"/>
      <c r="AA107" s="3"/>
      <c r="AB107" s="3"/>
      <c r="AC107" s="3"/>
      <c r="AD107" s="3"/>
      <c r="AE107" s="3"/>
      <c r="AF107" s="3"/>
      <c r="AG107" s="3"/>
      <c r="AH107" s="3"/>
      <c r="AI107" s="3"/>
    </row>
    <row r="108" customFormat="false" ht="22.5" hidden="false" customHeight="true" outlineLevel="0" collapsed="false">
      <c r="A108" s="4" t="s">
        <v>1341</v>
      </c>
      <c r="B108" s="119"/>
      <c r="C108" s="128"/>
      <c r="D108" s="4" t="s">
        <v>1342</v>
      </c>
      <c r="E108" s="14" t="n">
        <v>0</v>
      </c>
      <c r="F108" s="14" t="n">
        <v>100</v>
      </c>
      <c r="G108" s="14" t="n">
        <v>10</v>
      </c>
      <c r="H108" s="14" t="n">
        <v>0</v>
      </c>
      <c r="I108" s="14" t="n">
        <v>0</v>
      </c>
      <c r="J108" s="14" t="n">
        <v>0</v>
      </c>
      <c r="K108" s="14" t="n">
        <v>0</v>
      </c>
      <c r="L108" s="14" t="n">
        <v>10</v>
      </c>
      <c r="M108" s="118" t="s">
        <v>772</v>
      </c>
      <c r="N108" s="118"/>
      <c r="O108" s="118"/>
      <c r="P108" s="3"/>
      <c r="Q108" s="3"/>
      <c r="R108" s="3"/>
      <c r="S108" s="3"/>
      <c r="T108" s="3"/>
      <c r="U108" s="3"/>
      <c r="V108" s="3"/>
      <c r="W108" s="3"/>
      <c r="X108" s="3"/>
      <c r="Y108" s="3"/>
      <c r="Z108" s="3"/>
      <c r="AA108" s="3"/>
      <c r="AB108" s="3"/>
      <c r="AC108" s="3"/>
      <c r="AD108" s="3"/>
      <c r="AE108" s="3"/>
      <c r="AF108" s="3"/>
      <c r="AG108" s="3"/>
      <c r="AH108" s="3"/>
      <c r="AI108" s="3"/>
    </row>
    <row r="109" customFormat="false" ht="22.5" hidden="false" customHeight="true" outlineLevel="0" collapsed="false">
      <c r="A109" s="4" t="s">
        <v>1343</v>
      </c>
      <c r="B109" s="119"/>
      <c r="C109" s="4"/>
      <c r="D109" s="4" t="s">
        <v>1344</v>
      </c>
      <c r="E109" s="14" t="n">
        <v>0</v>
      </c>
      <c r="F109" s="14" t="n">
        <v>200</v>
      </c>
      <c r="G109" s="14" t="n">
        <v>0</v>
      </c>
      <c r="H109" s="14" t="n">
        <v>0</v>
      </c>
      <c r="I109" s="14" t="n">
        <v>0</v>
      </c>
      <c r="J109" s="14" t="n">
        <v>0</v>
      </c>
      <c r="K109" s="14" t="n">
        <v>0</v>
      </c>
      <c r="L109" s="14" t="n">
        <v>30</v>
      </c>
      <c r="M109" s="118" t="s">
        <v>772</v>
      </c>
      <c r="N109" s="118"/>
      <c r="O109" s="118"/>
      <c r="P109" s="3"/>
      <c r="Q109" s="3"/>
      <c r="R109" s="3"/>
      <c r="S109" s="3"/>
      <c r="T109" s="3"/>
      <c r="U109" s="3"/>
      <c r="V109" s="3"/>
      <c r="W109" s="3"/>
      <c r="X109" s="3"/>
      <c r="Y109" s="3"/>
      <c r="Z109" s="3"/>
      <c r="AA109" s="3"/>
      <c r="AB109" s="3"/>
      <c r="AC109" s="3"/>
      <c r="AD109" s="3"/>
      <c r="AE109" s="3"/>
      <c r="AF109" s="3"/>
      <c r="AG109" s="3"/>
      <c r="AH109" s="3"/>
      <c r="AI109" s="3"/>
    </row>
    <row r="110" customFormat="false" ht="22.5" hidden="false" customHeight="true" outlineLevel="0" collapsed="false">
      <c r="A110" s="4" t="s">
        <v>1345</v>
      </c>
      <c r="B110" s="119"/>
      <c r="C110" s="128"/>
      <c r="D110" s="4" t="s">
        <v>1346</v>
      </c>
      <c r="E110" s="14" t="n">
        <v>0</v>
      </c>
      <c r="F110" s="14" t="n">
        <v>60</v>
      </c>
      <c r="G110" s="14" t="n">
        <v>0</v>
      </c>
      <c r="H110" s="14" t="n">
        <v>0</v>
      </c>
      <c r="I110" s="14" t="n">
        <v>0</v>
      </c>
      <c r="J110" s="14" t="n">
        <v>0</v>
      </c>
      <c r="K110" s="14" t="n">
        <v>0</v>
      </c>
      <c r="L110" s="14" t="n">
        <v>15</v>
      </c>
      <c r="M110" s="118" t="s">
        <v>772</v>
      </c>
      <c r="N110" s="118"/>
      <c r="O110" s="118"/>
      <c r="P110" s="3"/>
      <c r="Q110" s="3"/>
      <c r="R110" s="3"/>
      <c r="S110" s="3"/>
      <c r="T110" s="3"/>
      <c r="U110" s="3"/>
      <c r="V110" s="3"/>
      <c r="W110" s="3"/>
      <c r="X110" s="3"/>
      <c r="Y110" s="3"/>
      <c r="Z110" s="3"/>
      <c r="AA110" s="3"/>
      <c r="AB110" s="3"/>
      <c r="AC110" s="3"/>
      <c r="AD110" s="3"/>
      <c r="AE110" s="3"/>
      <c r="AF110" s="3"/>
      <c r="AG110" s="3"/>
      <c r="AH110" s="3"/>
      <c r="AI110" s="3"/>
    </row>
    <row r="111" customFormat="false" ht="22.5" hidden="false" customHeight="true" outlineLevel="0" collapsed="false">
      <c r="A111" s="4" t="s">
        <v>1347</v>
      </c>
      <c r="B111" s="119"/>
      <c r="C111" s="128"/>
      <c r="D111" s="4" t="s">
        <v>1348</v>
      </c>
      <c r="E111" s="14" t="n">
        <v>0</v>
      </c>
      <c r="F111" s="14" t="n">
        <v>80</v>
      </c>
      <c r="G111" s="14" t="n">
        <v>8</v>
      </c>
      <c r="H111" s="14" t="n">
        <v>0</v>
      </c>
      <c r="I111" s="14" t="n">
        <v>0</v>
      </c>
      <c r="J111" s="14" t="n">
        <v>0</v>
      </c>
      <c r="K111" s="14" t="n">
        <v>0</v>
      </c>
      <c r="L111" s="14" t="n">
        <v>20</v>
      </c>
      <c r="M111" s="118" t="s">
        <v>772</v>
      </c>
      <c r="N111" s="118"/>
      <c r="O111" s="118"/>
      <c r="P111" s="3"/>
      <c r="Q111" s="3"/>
      <c r="R111" s="3"/>
      <c r="S111" s="3"/>
      <c r="T111" s="3"/>
      <c r="U111" s="3"/>
      <c r="V111" s="3"/>
      <c r="W111" s="3"/>
      <c r="X111" s="3"/>
      <c r="Y111" s="3"/>
      <c r="Z111" s="3"/>
      <c r="AA111" s="3"/>
      <c r="AB111" s="3"/>
      <c r="AC111" s="3"/>
      <c r="AD111" s="3"/>
      <c r="AE111" s="3"/>
      <c r="AF111" s="3"/>
      <c r="AG111" s="3"/>
      <c r="AH111" s="3"/>
      <c r="AI111" s="3"/>
    </row>
    <row r="112" customFormat="false" ht="22.5" hidden="false" customHeight="true" outlineLevel="0" collapsed="false">
      <c r="A112" s="4" t="s">
        <v>1349</v>
      </c>
      <c r="B112" s="119"/>
      <c r="C112" s="4"/>
      <c r="D112" s="4" t="s">
        <v>1350</v>
      </c>
      <c r="E112" s="14" t="n">
        <v>0</v>
      </c>
      <c r="F112" s="14" t="n">
        <v>60</v>
      </c>
      <c r="G112" s="14" t="n">
        <v>10</v>
      </c>
      <c r="H112" s="14" t="n">
        <v>0</v>
      </c>
      <c r="I112" s="14" t="n">
        <v>0</v>
      </c>
      <c r="J112" s="14" t="n">
        <v>0</v>
      </c>
      <c r="K112" s="14" t="n">
        <v>0</v>
      </c>
      <c r="L112" s="14" t="n">
        <v>30</v>
      </c>
      <c r="M112" s="118" t="s">
        <v>772</v>
      </c>
      <c r="N112" s="118"/>
      <c r="O112" s="118"/>
      <c r="P112" s="3"/>
      <c r="Q112" s="3"/>
      <c r="R112" s="3"/>
      <c r="S112" s="3"/>
      <c r="T112" s="3"/>
      <c r="U112" s="3"/>
      <c r="V112" s="3"/>
      <c r="W112" s="3"/>
      <c r="X112" s="3"/>
      <c r="Y112" s="3"/>
      <c r="Z112" s="3"/>
      <c r="AA112" s="3"/>
      <c r="AB112" s="3"/>
      <c r="AC112" s="3"/>
      <c r="AD112" s="3"/>
      <c r="AE112" s="3"/>
      <c r="AF112" s="3"/>
      <c r="AG112" s="3"/>
      <c r="AH112" s="3"/>
      <c r="AI112" s="3"/>
    </row>
    <row r="113" customFormat="false" ht="22.5" hidden="false" customHeight="true" outlineLevel="0" collapsed="false">
      <c r="A113" s="128" t="s">
        <v>1351</v>
      </c>
      <c r="B113" s="119"/>
      <c r="C113" s="4"/>
      <c r="D113" s="4" t="s">
        <v>1352</v>
      </c>
      <c r="E113" s="14" t="n">
        <v>0</v>
      </c>
      <c r="F113" s="14" t="n">
        <v>150</v>
      </c>
      <c r="G113" s="14" t="n">
        <v>20</v>
      </c>
      <c r="H113" s="14" t="n">
        <v>0</v>
      </c>
      <c r="I113" s="14" t="n">
        <v>0</v>
      </c>
      <c r="J113" s="14" t="n">
        <v>0</v>
      </c>
      <c r="K113" s="14" t="n">
        <v>0</v>
      </c>
      <c r="L113" s="14" t="n">
        <v>50</v>
      </c>
      <c r="M113" s="118" t="s">
        <v>772</v>
      </c>
      <c r="N113" s="118"/>
      <c r="O113" s="118"/>
      <c r="P113" s="3"/>
      <c r="Q113" s="3"/>
      <c r="R113" s="3"/>
      <c r="S113" s="3"/>
      <c r="T113" s="3"/>
      <c r="U113" s="3"/>
      <c r="V113" s="3"/>
      <c r="W113" s="3"/>
      <c r="X113" s="3"/>
      <c r="Y113" s="3"/>
      <c r="Z113" s="3"/>
      <c r="AA113" s="3"/>
      <c r="AB113" s="3"/>
      <c r="AC113" s="3"/>
      <c r="AD113" s="3"/>
      <c r="AE113" s="3"/>
      <c r="AF113" s="3"/>
      <c r="AG113" s="3"/>
      <c r="AH113" s="3"/>
      <c r="AI113" s="3"/>
    </row>
    <row r="114" customFormat="false" ht="22.5" hidden="false" customHeight="true" outlineLevel="0" collapsed="false">
      <c r="A114" s="4" t="s">
        <v>1353</v>
      </c>
      <c r="B114" s="119"/>
      <c r="C114" s="128"/>
      <c r="D114" s="4" t="s">
        <v>1354</v>
      </c>
      <c r="E114" s="14" t="n">
        <v>0</v>
      </c>
      <c r="F114" s="14" t="n">
        <v>70</v>
      </c>
      <c r="G114" s="14" t="n">
        <v>16</v>
      </c>
      <c r="H114" s="14" t="n">
        <v>0</v>
      </c>
      <c r="I114" s="14" t="n">
        <v>0</v>
      </c>
      <c r="J114" s="14" t="n">
        <v>0</v>
      </c>
      <c r="K114" s="14" t="n">
        <v>0</v>
      </c>
      <c r="L114" s="14" t="n">
        <v>15</v>
      </c>
      <c r="M114" s="118" t="s">
        <v>772</v>
      </c>
      <c r="N114" s="118"/>
      <c r="O114" s="118"/>
      <c r="P114" s="3"/>
      <c r="Q114" s="3"/>
      <c r="R114" s="3"/>
      <c r="S114" s="3"/>
      <c r="T114" s="3"/>
      <c r="U114" s="3"/>
      <c r="V114" s="3"/>
      <c r="W114" s="3"/>
      <c r="X114" s="3"/>
      <c r="Y114" s="3"/>
      <c r="Z114" s="3"/>
      <c r="AA114" s="3"/>
      <c r="AB114" s="3"/>
      <c r="AC114" s="3"/>
      <c r="AD114" s="3"/>
      <c r="AE114" s="3"/>
      <c r="AF114" s="3"/>
      <c r="AG114" s="3"/>
      <c r="AH114" s="3"/>
      <c r="AI114" s="3"/>
    </row>
    <row r="115" customFormat="false" ht="22.5" hidden="false" customHeight="true" outlineLevel="0" collapsed="false">
      <c r="A115" s="4" t="s">
        <v>1355</v>
      </c>
      <c r="B115" s="119"/>
      <c r="C115" s="128"/>
      <c r="D115" s="4" t="s">
        <v>1356</v>
      </c>
      <c r="E115" s="14" t="n">
        <v>0</v>
      </c>
      <c r="F115" s="14" t="n">
        <v>0</v>
      </c>
      <c r="G115" s="14" t="n">
        <v>0</v>
      </c>
      <c r="H115" s="14" t="n">
        <v>0</v>
      </c>
      <c r="I115" s="14" t="n">
        <v>0</v>
      </c>
      <c r="J115" s="14" t="n">
        <v>0</v>
      </c>
      <c r="K115" s="14" t="n">
        <v>0</v>
      </c>
      <c r="L115" s="14" t="n">
        <v>3</v>
      </c>
      <c r="M115" s="118" t="s">
        <v>295</v>
      </c>
      <c r="N115" s="118" t="n">
        <v>100</v>
      </c>
      <c r="O115" s="118"/>
      <c r="P115" s="3" t="n">
        <v>3</v>
      </c>
      <c r="Q115" s="3"/>
      <c r="R115" s="3"/>
      <c r="S115" s="3"/>
      <c r="T115" s="3"/>
      <c r="U115" s="3"/>
      <c r="V115" s="3"/>
      <c r="W115" s="3"/>
      <c r="X115" s="3"/>
      <c r="Y115" s="3"/>
      <c r="Z115" s="3"/>
      <c r="AA115" s="3"/>
      <c r="AB115" s="3"/>
      <c r="AC115" s="3"/>
      <c r="AD115" s="3"/>
      <c r="AE115" s="3"/>
      <c r="AF115" s="3"/>
      <c r="AG115" s="3"/>
      <c r="AH115" s="3"/>
      <c r="AI115" s="3"/>
    </row>
    <row r="116" customFormat="false" ht="22.5" hidden="false" customHeight="true" outlineLevel="0" collapsed="false">
      <c r="A116" s="4" t="s">
        <v>1357</v>
      </c>
      <c r="B116" s="119"/>
      <c r="C116" s="128"/>
      <c r="D116" s="4" t="s">
        <v>1358</v>
      </c>
      <c r="E116" s="14" t="n">
        <v>0</v>
      </c>
      <c r="F116" s="14" t="n">
        <v>0</v>
      </c>
      <c r="G116" s="14" t="n">
        <v>0</v>
      </c>
      <c r="H116" s="14" t="n">
        <v>0</v>
      </c>
      <c r="I116" s="14" t="n">
        <v>0</v>
      </c>
      <c r="J116" s="14" t="n">
        <v>0</v>
      </c>
      <c r="K116" s="14" t="n">
        <v>0</v>
      </c>
      <c r="L116" s="14" t="n">
        <v>5</v>
      </c>
      <c r="M116" s="118" t="s">
        <v>295</v>
      </c>
      <c r="N116" s="118" t="n">
        <v>200</v>
      </c>
      <c r="O116" s="118"/>
      <c r="P116" s="3" t="n">
        <v>2</v>
      </c>
      <c r="Q116" s="3"/>
      <c r="R116" s="3"/>
      <c r="S116" s="3"/>
      <c r="T116" s="3"/>
      <c r="U116" s="3"/>
      <c r="V116" s="3"/>
      <c r="W116" s="3"/>
      <c r="X116" s="3"/>
      <c r="Y116" s="3"/>
      <c r="Z116" s="3"/>
      <c r="AA116" s="3"/>
      <c r="AB116" s="3"/>
      <c r="AC116" s="3"/>
      <c r="AD116" s="3"/>
      <c r="AE116" s="3"/>
      <c r="AF116" s="3"/>
      <c r="AG116" s="3"/>
      <c r="AH116" s="3"/>
      <c r="AI116" s="3"/>
    </row>
    <row r="117" customFormat="false" ht="22.5" hidden="false" customHeight="true" outlineLevel="0" collapsed="false">
      <c r="A117" s="4" t="s">
        <v>1359</v>
      </c>
      <c r="B117" s="119"/>
      <c r="C117" s="128"/>
      <c r="D117" s="4" t="s">
        <v>1360</v>
      </c>
      <c r="E117" s="14" t="n">
        <v>0</v>
      </c>
      <c r="F117" s="14" t="n">
        <v>0</v>
      </c>
      <c r="G117" s="14" t="n">
        <v>0</v>
      </c>
      <c r="H117" s="14" t="n">
        <v>0</v>
      </c>
      <c r="I117" s="14" t="n">
        <v>0</v>
      </c>
      <c r="J117" s="14" t="n">
        <v>0</v>
      </c>
      <c r="K117" s="14" t="n">
        <v>0</v>
      </c>
      <c r="L117" s="14" t="n">
        <v>10</v>
      </c>
      <c r="M117" s="118" t="s">
        <v>295</v>
      </c>
      <c r="N117" s="118" t="n">
        <v>300</v>
      </c>
      <c r="O117" s="118"/>
      <c r="P117" s="3" t="n">
        <v>1</v>
      </c>
      <c r="Q117" s="3"/>
      <c r="R117" s="3"/>
      <c r="S117" s="3"/>
      <c r="T117" s="3"/>
      <c r="U117" s="3"/>
      <c r="V117" s="3"/>
      <c r="W117" s="3"/>
      <c r="X117" s="3"/>
      <c r="Y117" s="3"/>
      <c r="Z117" s="3"/>
      <c r="AA117" s="3"/>
      <c r="AB117" s="3"/>
      <c r="AC117" s="3"/>
      <c r="AD117" s="3"/>
      <c r="AE117" s="3"/>
      <c r="AF117" s="3"/>
      <c r="AG117" s="3"/>
      <c r="AH117" s="3"/>
      <c r="AI117" s="3"/>
    </row>
    <row r="118" customFormat="false" ht="22.5" hidden="false" customHeight="true" outlineLevel="0" collapsed="false">
      <c r="A118" s="4" t="s">
        <v>1361</v>
      </c>
      <c r="B118" s="119"/>
      <c r="C118" s="4"/>
      <c r="D118" s="4" t="s">
        <v>1362</v>
      </c>
      <c r="E118" s="14" t="n">
        <v>0</v>
      </c>
      <c r="F118" s="14" t="n">
        <v>0</v>
      </c>
      <c r="G118" s="14" t="n">
        <v>0</v>
      </c>
      <c r="H118" s="14" t="n">
        <v>0</v>
      </c>
      <c r="I118" s="14" t="n">
        <v>0</v>
      </c>
      <c r="J118" s="14" t="n">
        <v>0</v>
      </c>
      <c r="K118" s="14" t="n">
        <v>0</v>
      </c>
      <c r="L118" s="14" t="n">
        <v>1</v>
      </c>
      <c r="M118" s="118" t="s">
        <v>295</v>
      </c>
      <c r="N118" s="118"/>
      <c r="O118" s="118"/>
      <c r="P118" s="3" t="n">
        <v>3</v>
      </c>
      <c r="Q118" s="3"/>
      <c r="R118" s="3"/>
      <c r="S118" s="3"/>
      <c r="T118" s="3"/>
      <c r="U118" s="3"/>
      <c r="V118" s="3"/>
      <c r="W118" s="3"/>
      <c r="X118" s="3"/>
      <c r="Y118" s="3"/>
      <c r="Z118" s="3"/>
      <c r="AA118" s="3"/>
      <c r="AB118" s="3"/>
      <c r="AC118" s="3"/>
      <c r="AD118" s="3"/>
      <c r="AE118" s="3"/>
      <c r="AF118" s="3"/>
      <c r="AG118" s="3"/>
      <c r="AH118" s="3"/>
      <c r="AI118" s="3"/>
    </row>
    <row r="119" customFormat="false" ht="22.5" hidden="false" customHeight="true" outlineLevel="0" collapsed="false">
      <c r="A119" s="4" t="s">
        <v>1363</v>
      </c>
      <c r="B119" s="119"/>
      <c r="C119" s="128"/>
      <c r="D119" s="4" t="s">
        <v>1364</v>
      </c>
      <c r="E119" s="14" t="n">
        <v>0</v>
      </c>
      <c r="F119" s="14" t="n">
        <v>0</v>
      </c>
      <c r="G119" s="14" t="n">
        <v>0</v>
      </c>
      <c r="H119" s="14" t="n">
        <v>0</v>
      </c>
      <c r="I119" s="14" t="n">
        <v>0</v>
      </c>
      <c r="J119" s="14" t="n">
        <v>0</v>
      </c>
      <c r="K119" s="14" t="n">
        <v>0</v>
      </c>
      <c r="L119" s="14" t="n">
        <v>3</v>
      </c>
      <c r="M119" s="118" t="s">
        <v>295</v>
      </c>
      <c r="N119" s="118"/>
      <c r="O119" s="118"/>
      <c r="P119" s="3" t="n">
        <v>2</v>
      </c>
      <c r="Q119" s="3"/>
      <c r="R119" s="3"/>
      <c r="S119" s="3"/>
      <c r="T119" s="3"/>
      <c r="U119" s="3"/>
      <c r="V119" s="3"/>
      <c r="W119" s="3"/>
      <c r="X119" s="3"/>
      <c r="Y119" s="3"/>
      <c r="Z119" s="3"/>
      <c r="AA119" s="3"/>
      <c r="AB119" s="3"/>
      <c r="AC119" s="3"/>
      <c r="AD119" s="3"/>
      <c r="AE119" s="3"/>
      <c r="AF119" s="3"/>
      <c r="AG119" s="3"/>
      <c r="AH119" s="3"/>
      <c r="AI119" s="3"/>
    </row>
    <row r="120" customFormat="false" ht="22.5" hidden="false" customHeight="true" outlineLevel="0" collapsed="false">
      <c r="A120" s="4" t="s">
        <v>1365</v>
      </c>
      <c r="B120" s="119"/>
      <c r="C120" s="128"/>
      <c r="D120" s="4" t="s">
        <v>1366</v>
      </c>
      <c r="E120" s="14" t="n">
        <v>0</v>
      </c>
      <c r="F120" s="14" t="n">
        <v>0</v>
      </c>
      <c r="G120" s="14" t="n">
        <v>0</v>
      </c>
      <c r="H120" s="14" t="n">
        <v>0</v>
      </c>
      <c r="I120" s="14" t="n">
        <v>0</v>
      </c>
      <c r="J120" s="14" t="n">
        <v>0</v>
      </c>
      <c r="K120" s="14" t="n">
        <v>0</v>
      </c>
      <c r="L120" s="14" t="n">
        <v>5</v>
      </c>
      <c r="M120" s="118" t="s">
        <v>295</v>
      </c>
      <c r="N120" s="118"/>
      <c r="O120" s="118"/>
      <c r="P120" s="3" t="n">
        <v>2</v>
      </c>
      <c r="Q120" s="3"/>
      <c r="R120" s="3"/>
      <c r="S120" s="3"/>
      <c r="T120" s="3"/>
      <c r="U120" s="3"/>
      <c r="V120" s="3"/>
      <c r="W120" s="3"/>
      <c r="X120" s="3"/>
      <c r="Y120" s="3"/>
      <c r="Z120" s="3"/>
      <c r="AA120" s="3"/>
      <c r="AB120" s="3"/>
      <c r="AC120" s="3"/>
      <c r="AD120" s="3"/>
      <c r="AE120" s="3"/>
      <c r="AF120" s="3"/>
      <c r="AG120" s="3"/>
      <c r="AH120" s="3"/>
      <c r="AI120" s="3"/>
    </row>
    <row r="121" customFormat="false" ht="22.5" hidden="false" customHeight="true" outlineLevel="0" collapsed="false">
      <c r="A121" s="128" t="s">
        <v>1367</v>
      </c>
      <c r="B121" s="119"/>
      <c r="C121" s="4"/>
      <c r="D121" s="4" t="s">
        <v>1368</v>
      </c>
      <c r="E121" s="14"/>
      <c r="F121" s="14"/>
      <c r="G121" s="14"/>
      <c r="H121" s="14" t="n">
        <v>0</v>
      </c>
      <c r="I121" s="14"/>
      <c r="J121" s="14"/>
      <c r="K121" s="14"/>
      <c r="L121" s="14"/>
      <c r="M121" s="118"/>
      <c r="N121" s="118"/>
      <c r="O121" s="118"/>
      <c r="P121" s="3" t="n">
        <v>1</v>
      </c>
      <c r="Q121" s="3"/>
      <c r="R121" s="3"/>
      <c r="S121" s="3"/>
      <c r="T121" s="3"/>
      <c r="U121" s="3"/>
      <c r="V121" s="3"/>
      <c r="W121" s="3"/>
      <c r="X121" s="3"/>
      <c r="Y121" s="3"/>
      <c r="Z121" s="3"/>
      <c r="AA121" s="3"/>
      <c r="AB121" s="3"/>
      <c r="AC121" s="3"/>
      <c r="AD121" s="3"/>
      <c r="AE121" s="3"/>
      <c r="AF121" s="3"/>
      <c r="AG121" s="3"/>
      <c r="AH121" s="3"/>
      <c r="AI121" s="3"/>
    </row>
    <row r="122" customFormat="false" ht="22.5" hidden="false" customHeight="true" outlineLevel="0" collapsed="false">
      <c r="A122" s="128" t="s">
        <v>1369</v>
      </c>
      <c r="B122" s="119"/>
      <c r="C122" s="4"/>
      <c r="D122" s="4" t="s">
        <v>1370</v>
      </c>
      <c r="E122" s="14"/>
      <c r="F122" s="14"/>
      <c r="G122" s="14"/>
      <c r="H122" s="14" t="n">
        <v>0</v>
      </c>
      <c r="I122" s="14"/>
      <c r="J122" s="14"/>
      <c r="K122" s="14"/>
      <c r="L122" s="14"/>
      <c r="M122" s="118"/>
      <c r="N122" s="118"/>
      <c r="O122" s="118"/>
      <c r="P122" s="3" t="n">
        <v>2</v>
      </c>
      <c r="Q122" s="3"/>
      <c r="R122" s="3"/>
      <c r="S122" s="3"/>
      <c r="T122" s="3"/>
      <c r="U122" s="3"/>
      <c r="V122" s="3"/>
      <c r="W122" s="3"/>
      <c r="X122" s="3"/>
      <c r="Y122" s="3"/>
      <c r="Z122" s="3"/>
      <c r="AA122" s="3"/>
      <c r="AB122" s="3"/>
      <c r="AC122" s="3"/>
      <c r="AD122" s="3"/>
      <c r="AE122" s="3"/>
      <c r="AF122" s="3"/>
      <c r="AG122" s="3"/>
      <c r="AH122" s="3"/>
      <c r="AI122" s="3"/>
    </row>
    <row r="123" customFormat="false" ht="22.5" hidden="false" customHeight="true" outlineLevel="0" collapsed="false">
      <c r="A123" s="128" t="s">
        <v>1371</v>
      </c>
      <c r="B123" s="119"/>
      <c r="C123" s="4"/>
      <c r="D123" s="4"/>
      <c r="E123" s="14"/>
      <c r="F123" s="14"/>
      <c r="G123" s="14"/>
      <c r="H123" s="14" t="n">
        <v>0</v>
      </c>
      <c r="I123" s="14"/>
      <c r="J123" s="14"/>
      <c r="K123" s="14"/>
      <c r="L123" s="14"/>
      <c r="M123" s="118"/>
      <c r="N123" s="118"/>
      <c r="O123" s="118"/>
      <c r="P123" s="3" t="n">
        <v>1</v>
      </c>
      <c r="Q123" s="3"/>
      <c r="R123" s="3"/>
      <c r="S123" s="3"/>
      <c r="T123" s="3"/>
      <c r="U123" s="3"/>
      <c r="V123" s="3"/>
      <c r="W123" s="3"/>
      <c r="X123" s="3"/>
      <c r="Y123" s="3"/>
      <c r="Z123" s="3"/>
      <c r="AA123" s="3"/>
      <c r="AB123" s="3"/>
      <c r="AC123" s="3"/>
      <c r="AD123" s="3"/>
      <c r="AE123" s="3"/>
      <c r="AF123" s="3"/>
      <c r="AG123" s="3"/>
      <c r="AH123" s="3"/>
      <c r="AI123" s="3"/>
    </row>
    <row r="124" customFormat="false" ht="22.5" hidden="false" customHeight="true" outlineLevel="0" collapsed="false">
      <c r="A124" s="4" t="s">
        <v>1372</v>
      </c>
      <c r="B124" s="119"/>
      <c r="C124" s="128"/>
      <c r="D124" s="4" t="s">
        <v>1373</v>
      </c>
      <c r="E124" s="14"/>
      <c r="F124" s="14"/>
      <c r="G124" s="14"/>
      <c r="H124" s="14" t="n">
        <v>0</v>
      </c>
      <c r="I124" s="14"/>
      <c r="J124" s="14"/>
      <c r="K124" s="14"/>
      <c r="L124" s="14" t="n">
        <v>3</v>
      </c>
      <c r="M124" s="118"/>
      <c r="N124" s="118"/>
      <c r="O124" s="118"/>
      <c r="P124" s="3" t="n">
        <v>1</v>
      </c>
      <c r="Q124" s="3"/>
      <c r="R124" s="3"/>
      <c r="S124" s="3"/>
      <c r="T124" s="3"/>
      <c r="U124" s="3"/>
      <c r="V124" s="3"/>
      <c r="W124" s="3"/>
      <c r="X124" s="3"/>
      <c r="Y124" s="3"/>
      <c r="Z124" s="3"/>
      <c r="AA124" s="3"/>
      <c r="AB124" s="3"/>
      <c r="AC124" s="3"/>
      <c r="AD124" s="3"/>
      <c r="AE124" s="3"/>
      <c r="AF124" s="3"/>
      <c r="AG124" s="3"/>
      <c r="AH124" s="3"/>
      <c r="AI124" s="3"/>
    </row>
    <row r="125" customFormat="false" ht="22.5" hidden="false" customHeight="true" outlineLevel="0" collapsed="false">
      <c r="A125" s="128" t="s">
        <v>1374</v>
      </c>
      <c r="B125" s="119"/>
      <c r="C125" s="4"/>
      <c r="D125" s="4"/>
      <c r="E125" s="14"/>
      <c r="F125" s="14"/>
      <c r="G125" s="14"/>
      <c r="H125" s="14" t="n">
        <v>0</v>
      </c>
      <c r="I125" s="14"/>
      <c r="J125" s="14"/>
      <c r="K125" s="14"/>
      <c r="L125" s="14"/>
      <c r="M125" s="118"/>
      <c r="N125" s="118"/>
      <c r="O125" s="118"/>
      <c r="P125" s="3"/>
      <c r="Q125" s="3"/>
      <c r="R125" s="3"/>
      <c r="S125" s="3"/>
      <c r="T125" s="3"/>
      <c r="U125" s="3"/>
      <c r="V125" s="3"/>
      <c r="W125" s="3"/>
      <c r="X125" s="3"/>
      <c r="Y125" s="3"/>
      <c r="Z125" s="3"/>
      <c r="AA125" s="3"/>
      <c r="AB125" s="3"/>
      <c r="AC125" s="3"/>
      <c r="AD125" s="3"/>
      <c r="AE125" s="3"/>
      <c r="AF125" s="3"/>
      <c r="AG125" s="3"/>
      <c r="AH125" s="3"/>
      <c r="AI125" s="3"/>
    </row>
    <row r="126" customFormat="false" ht="22.5" hidden="false" customHeight="true" outlineLevel="0" collapsed="false">
      <c r="A126" s="4" t="s">
        <v>1375</v>
      </c>
      <c r="B126" s="119"/>
      <c r="C126" s="128"/>
      <c r="D126" s="4" t="s">
        <v>1376</v>
      </c>
      <c r="E126" s="14" t="n">
        <v>0</v>
      </c>
      <c r="F126" s="14" t="n">
        <v>0</v>
      </c>
      <c r="G126" s="14" t="n">
        <v>0</v>
      </c>
      <c r="H126" s="14" t="n">
        <v>0</v>
      </c>
      <c r="I126" s="14" t="n">
        <v>200</v>
      </c>
      <c r="J126" s="14" t="n">
        <v>0</v>
      </c>
      <c r="K126" s="14" t="n">
        <v>0</v>
      </c>
      <c r="L126" s="14" t="n">
        <v>3</v>
      </c>
      <c r="M126" s="118" t="s">
        <v>295</v>
      </c>
      <c r="N126" s="118"/>
      <c r="O126" s="118"/>
      <c r="P126" s="3"/>
      <c r="Q126" s="3"/>
      <c r="R126" s="3"/>
      <c r="S126" s="3"/>
      <c r="T126" s="3"/>
      <c r="U126" s="3"/>
      <c r="V126" s="3"/>
      <c r="W126" s="3"/>
      <c r="X126" s="3"/>
      <c r="Y126" s="3"/>
      <c r="Z126" s="3"/>
      <c r="AA126" s="3"/>
      <c r="AB126" s="3"/>
      <c r="AC126" s="3"/>
      <c r="AD126" s="3"/>
      <c r="AE126" s="3"/>
      <c r="AF126" s="3"/>
      <c r="AG126" s="3"/>
      <c r="AH126" s="3"/>
      <c r="AI126" s="3"/>
    </row>
    <row r="127" customFormat="false" ht="22.5" hidden="false" customHeight="true" outlineLevel="0" collapsed="false">
      <c r="A127" s="4" t="s">
        <v>1377</v>
      </c>
      <c r="B127" s="119"/>
      <c r="C127" s="128"/>
      <c r="D127" s="4" t="s">
        <v>1378</v>
      </c>
      <c r="E127" s="14" t="n">
        <v>0</v>
      </c>
      <c r="F127" s="14" t="n">
        <v>0</v>
      </c>
      <c r="G127" s="14" t="n">
        <v>0</v>
      </c>
      <c r="H127" s="14" t="n">
        <v>0</v>
      </c>
      <c r="I127" s="14" t="n">
        <v>300</v>
      </c>
      <c r="J127" s="14" t="n">
        <v>0</v>
      </c>
      <c r="K127" s="14" t="n">
        <v>0</v>
      </c>
      <c r="L127" s="14" t="n">
        <v>5</v>
      </c>
      <c r="M127" s="118" t="s">
        <v>772</v>
      </c>
      <c r="N127" s="118"/>
      <c r="O127" s="118"/>
      <c r="P127" s="3"/>
      <c r="Q127" s="3"/>
      <c r="R127" s="3"/>
      <c r="S127" s="3"/>
      <c r="T127" s="3"/>
      <c r="U127" s="3"/>
      <c r="V127" s="3"/>
      <c r="W127" s="3"/>
      <c r="X127" s="3"/>
      <c r="Y127" s="3"/>
      <c r="Z127" s="3"/>
      <c r="AA127" s="3"/>
      <c r="AB127" s="3"/>
      <c r="AC127" s="3"/>
      <c r="AD127" s="3"/>
      <c r="AE127" s="3"/>
      <c r="AF127" s="3"/>
      <c r="AG127" s="3"/>
      <c r="AH127" s="3"/>
      <c r="AI127" s="3"/>
    </row>
    <row r="128" customFormat="false" ht="22.5" hidden="false" customHeight="true" outlineLevel="0" collapsed="false">
      <c r="A128" s="4" t="s">
        <v>1379</v>
      </c>
      <c r="B128" s="119"/>
      <c r="C128" s="128"/>
      <c r="D128" s="4" t="s">
        <v>1380</v>
      </c>
      <c r="E128" s="14" t="n">
        <v>0</v>
      </c>
      <c r="F128" s="14" t="n">
        <v>0</v>
      </c>
      <c r="G128" s="14" t="n">
        <v>0</v>
      </c>
      <c r="H128" s="14" t="n">
        <v>0</v>
      </c>
      <c r="I128" s="14" t="n">
        <v>400</v>
      </c>
      <c r="J128" s="14" t="n">
        <v>0</v>
      </c>
      <c r="K128" s="14" t="n">
        <v>0</v>
      </c>
      <c r="L128" s="14" t="n">
        <v>6</v>
      </c>
      <c r="M128" s="118" t="s">
        <v>295</v>
      </c>
      <c r="N128" s="118"/>
      <c r="O128" s="118"/>
      <c r="P128" s="3"/>
      <c r="Q128" s="3"/>
      <c r="R128" s="3"/>
      <c r="S128" s="3"/>
      <c r="T128" s="3"/>
      <c r="U128" s="3"/>
      <c r="V128" s="3"/>
      <c r="W128" s="3"/>
      <c r="X128" s="3"/>
      <c r="Y128" s="3"/>
      <c r="Z128" s="3"/>
      <c r="AA128" s="3"/>
      <c r="AB128" s="3"/>
      <c r="AC128" s="3"/>
      <c r="AD128" s="3"/>
      <c r="AE128" s="3"/>
      <c r="AF128" s="3"/>
      <c r="AG128" s="3"/>
      <c r="AH128" s="3"/>
      <c r="AI128" s="3"/>
    </row>
    <row r="129" customFormat="false" ht="22.5" hidden="false" customHeight="true" outlineLevel="0" collapsed="false">
      <c r="A129" s="4" t="s">
        <v>1381</v>
      </c>
      <c r="B129" s="119"/>
      <c r="C129" s="128"/>
      <c r="D129" s="4" t="s">
        <v>1382</v>
      </c>
      <c r="E129" s="14" t="n">
        <v>0</v>
      </c>
      <c r="F129" s="14" t="n">
        <v>0</v>
      </c>
      <c r="G129" s="14" t="n">
        <v>0</v>
      </c>
      <c r="H129" s="14" t="n">
        <v>0</v>
      </c>
      <c r="I129" s="14" t="n">
        <v>500</v>
      </c>
      <c r="J129" s="14" t="n">
        <v>0</v>
      </c>
      <c r="K129" s="14" t="n">
        <v>0</v>
      </c>
      <c r="L129" s="14" t="n">
        <v>8</v>
      </c>
      <c r="M129" s="118" t="s">
        <v>772</v>
      </c>
      <c r="N129" s="118"/>
      <c r="O129" s="118"/>
      <c r="P129" s="3"/>
      <c r="Q129" s="3"/>
      <c r="R129" s="3"/>
      <c r="S129" s="3"/>
      <c r="T129" s="3"/>
      <c r="U129" s="3"/>
      <c r="V129" s="3"/>
      <c r="W129" s="3"/>
      <c r="X129" s="3"/>
      <c r="Y129" s="3"/>
      <c r="Z129" s="3"/>
      <c r="AA129" s="3"/>
      <c r="AB129" s="3"/>
      <c r="AC129" s="3"/>
      <c r="AD129" s="3"/>
      <c r="AE129" s="3"/>
      <c r="AF129" s="3"/>
      <c r="AG129" s="3"/>
      <c r="AH129" s="3"/>
      <c r="AI129" s="3"/>
    </row>
    <row r="130" customFormat="false" ht="22.5" hidden="false" customHeight="true" outlineLevel="0" collapsed="false">
      <c r="A130" s="4" t="s">
        <v>1383</v>
      </c>
      <c r="B130" s="119"/>
      <c r="C130" s="128"/>
      <c r="D130" s="4" t="s">
        <v>1384</v>
      </c>
      <c r="E130" s="14" t="n">
        <v>0</v>
      </c>
      <c r="F130" s="14" t="n">
        <v>0</v>
      </c>
      <c r="G130" s="14" t="n">
        <v>0</v>
      </c>
      <c r="H130" s="14" t="n">
        <v>4</v>
      </c>
      <c r="I130" s="14" t="n">
        <v>300</v>
      </c>
      <c r="J130" s="14" t="n">
        <v>0</v>
      </c>
      <c r="K130" s="14" t="n">
        <v>0</v>
      </c>
      <c r="L130" s="14" t="n">
        <v>5</v>
      </c>
      <c r="M130" s="118" t="s">
        <v>772</v>
      </c>
      <c r="N130" s="118"/>
      <c r="O130" s="118"/>
      <c r="P130" s="3"/>
      <c r="Q130" s="3"/>
      <c r="R130" s="3"/>
      <c r="S130" s="3"/>
      <c r="T130" s="3"/>
      <c r="U130" s="3"/>
      <c r="V130" s="3"/>
      <c r="W130" s="3"/>
      <c r="X130" s="3"/>
      <c r="Y130" s="3"/>
      <c r="Z130" s="3"/>
      <c r="AA130" s="3"/>
      <c r="AB130" s="3"/>
      <c r="AC130" s="3"/>
      <c r="AD130" s="3"/>
      <c r="AE130" s="3"/>
      <c r="AF130" s="3"/>
      <c r="AG130" s="3"/>
      <c r="AH130" s="3"/>
      <c r="AI130" s="3"/>
    </row>
    <row r="131" customFormat="false" ht="22.5" hidden="false" customHeight="true" outlineLevel="0" collapsed="false">
      <c r="A131" s="4" t="s">
        <v>1385</v>
      </c>
      <c r="B131" s="119"/>
      <c r="C131" s="128"/>
      <c r="D131" s="4" t="s">
        <v>1386</v>
      </c>
      <c r="E131" s="14" t="n">
        <v>0</v>
      </c>
      <c r="F131" s="14" t="n">
        <v>0</v>
      </c>
      <c r="G131" s="14" t="n">
        <v>0</v>
      </c>
      <c r="H131" s="14" t="n">
        <v>6</v>
      </c>
      <c r="I131" s="14" t="n">
        <v>500</v>
      </c>
      <c r="J131" s="14" t="n">
        <v>0</v>
      </c>
      <c r="K131" s="14" t="n">
        <v>0</v>
      </c>
      <c r="L131" s="14" t="n">
        <v>3</v>
      </c>
      <c r="M131" s="118" t="s">
        <v>772</v>
      </c>
      <c r="N131" s="118"/>
      <c r="O131" s="118"/>
      <c r="P131" s="3"/>
      <c r="Q131" s="3"/>
      <c r="R131" s="3"/>
      <c r="S131" s="3"/>
      <c r="T131" s="3"/>
      <c r="U131" s="3"/>
      <c r="V131" s="3"/>
      <c r="W131" s="3"/>
      <c r="X131" s="3"/>
      <c r="Y131" s="3"/>
      <c r="Z131" s="3"/>
      <c r="AA131" s="3"/>
      <c r="AB131" s="3"/>
      <c r="AC131" s="3"/>
      <c r="AD131" s="3"/>
      <c r="AE131" s="3"/>
      <c r="AF131" s="3"/>
      <c r="AG131" s="3"/>
      <c r="AH131" s="3"/>
      <c r="AI131" s="3"/>
    </row>
    <row r="132" customFormat="false" ht="22.5" hidden="false" customHeight="true" outlineLevel="0" collapsed="false">
      <c r="A132" s="4" t="s">
        <v>1387</v>
      </c>
      <c r="B132" s="119"/>
      <c r="C132" s="128"/>
      <c r="D132" s="4" t="s">
        <v>1388</v>
      </c>
      <c r="E132" s="14" t="n">
        <v>0</v>
      </c>
      <c r="F132" s="14" t="n">
        <v>0</v>
      </c>
      <c r="G132" s="14" t="n">
        <v>0</v>
      </c>
      <c r="H132" s="14" t="n">
        <v>20</v>
      </c>
      <c r="I132" s="14" t="n">
        <v>0</v>
      </c>
      <c r="J132" s="14" t="n">
        <v>0</v>
      </c>
      <c r="K132" s="14" t="n">
        <v>0</v>
      </c>
      <c r="L132" s="14" t="n">
        <v>3</v>
      </c>
      <c r="M132" s="118" t="s">
        <v>295</v>
      </c>
      <c r="N132" s="118"/>
      <c r="O132" s="118"/>
      <c r="P132" s="3"/>
      <c r="Q132" s="3"/>
      <c r="R132" s="3"/>
      <c r="S132" s="3"/>
      <c r="T132" s="3"/>
      <c r="U132" s="3"/>
      <c r="V132" s="3"/>
      <c r="W132" s="3"/>
      <c r="X132" s="3"/>
      <c r="Y132" s="3"/>
      <c r="Z132" s="3"/>
      <c r="AA132" s="3"/>
      <c r="AB132" s="3"/>
      <c r="AC132" s="3"/>
      <c r="AD132" s="3"/>
      <c r="AE132" s="3"/>
      <c r="AF132" s="3"/>
      <c r="AG132" s="3"/>
      <c r="AH132" s="3"/>
      <c r="AI132" s="3"/>
    </row>
    <row r="133" customFormat="false" ht="22.5" hidden="false" customHeight="true" outlineLevel="0" collapsed="false">
      <c r="A133" s="4" t="s">
        <v>1389</v>
      </c>
      <c r="B133" s="119"/>
      <c r="C133" s="128"/>
      <c r="D133" s="4" t="s">
        <v>1390</v>
      </c>
      <c r="E133" s="14" t="n">
        <v>0</v>
      </c>
      <c r="F133" s="14" t="n">
        <v>0</v>
      </c>
      <c r="G133" s="14" t="n">
        <v>0</v>
      </c>
      <c r="H133" s="14" t="n">
        <v>12</v>
      </c>
      <c r="I133" s="14" t="n">
        <v>0</v>
      </c>
      <c r="J133" s="14" t="n">
        <v>0</v>
      </c>
      <c r="K133" s="14" t="n">
        <v>0</v>
      </c>
      <c r="L133" s="14" t="n">
        <v>2</v>
      </c>
      <c r="M133" s="118" t="s">
        <v>295</v>
      </c>
      <c r="N133" s="118"/>
      <c r="O133" s="118"/>
      <c r="P133" s="3"/>
      <c r="Q133" s="3"/>
      <c r="R133" s="3"/>
      <c r="S133" s="3"/>
      <c r="T133" s="3"/>
      <c r="U133" s="3"/>
      <c r="V133" s="3"/>
      <c r="W133" s="3"/>
      <c r="X133" s="3"/>
      <c r="Y133" s="3"/>
      <c r="Z133" s="3"/>
      <c r="AA133" s="3"/>
      <c r="AB133" s="3"/>
      <c r="AC133" s="3"/>
      <c r="AD133" s="3"/>
      <c r="AE133" s="3"/>
      <c r="AF133" s="3"/>
      <c r="AG133" s="3"/>
      <c r="AH133" s="3"/>
      <c r="AI133" s="3"/>
    </row>
    <row r="134" customFormat="false" ht="22.5" hidden="false" customHeight="true" outlineLevel="0" collapsed="false">
      <c r="A134" s="4" t="s">
        <v>1391</v>
      </c>
      <c r="B134" s="119"/>
      <c r="C134" s="128"/>
      <c r="D134" s="4" t="s">
        <v>1392</v>
      </c>
      <c r="E134" s="14" t="n">
        <v>0</v>
      </c>
      <c r="F134" s="14" t="n">
        <v>0</v>
      </c>
      <c r="G134" s="14" t="n">
        <v>0</v>
      </c>
      <c r="H134" s="14" t="n">
        <v>7</v>
      </c>
      <c r="I134" s="14" t="n">
        <v>0</v>
      </c>
      <c r="J134" s="14" t="n">
        <v>0</v>
      </c>
      <c r="K134" s="14" t="n">
        <v>0</v>
      </c>
      <c r="L134" s="14" t="n">
        <v>2</v>
      </c>
      <c r="M134" s="118" t="s">
        <v>295</v>
      </c>
      <c r="N134" s="118"/>
      <c r="O134" s="118"/>
      <c r="P134" s="3"/>
      <c r="Q134" s="3"/>
      <c r="R134" s="3"/>
      <c r="S134" s="3"/>
      <c r="T134" s="3"/>
      <c r="U134" s="3"/>
      <c r="V134" s="3"/>
      <c r="W134" s="3"/>
      <c r="X134" s="3"/>
      <c r="Y134" s="3"/>
      <c r="Z134" s="3"/>
      <c r="AA134" s="3"/>
      <c r="AB134" s="3"/>
      <c r="AC134" s="3"/>
      <c r="AD134" s="3"/>
      <c r="AE134" s="3"/>
      <c r="AF134" s="3"/>
      <c r="AG134" s="3"/>
      <c r="AH134" s="3"/>
      <c r="AI134" s="3"/>
    </row>
    <row r="135" customFormat="false" ht="22.5" hidden="false" customHeight="true" outlineLevel="0" collapsed="false">
      <c r="A135" s="4" t="s">
        <v>1393</v>
      </c>
      <c r="B135" s="119"/>
      <c r="C135" s="128"/>
      <c r="D135" s="4" t="s">
        <v>1394</v>
      </c>
      <c r="E135" s="14" t="n">
        <v>0</v>
      </c>
      <c r="F135" s="14" t="n">
        <v>0</v>
      </c>
      <c r="G135" s="14" t="n">
        <v>0</v>
      </c>
      <c r="H135" s="14" t="n">
        <v>15</v>
      </c>
      <c r="I135" s="14" t="n">
        <v>0</v>
      </c>
      <c r="J135" s="14" t="n">
        <v>0</v>
      </c>
      <c r="K135" s="14" t="n">
        <v>0</v>
      </c>
      <c r="L135" s="14" t="n">
        <v>4</v>
      </c>
      <c r="M135" s="118" t="s">
        <v>295</v>
      </c>
      <c r="N135" s="118"/>
      <c r="O135" s="118"/>
      <c r="P135" s="3"/>
      <c r="Q135" s="3"/>
      <c r="R135" s="3"/>
      <c r="S135" s="3"/>
      <c r="T135" s="3"/>
      <c r="U135" s="3"/>
      <c r="V135" s="3"/>
      <c r="W135" s="3"/>
      <c r="X135" s="3"/>
      <c r="Y135" s="3"/>
      <c r="Z135" s="3"/>
      <c r="AA135" s="3"/>
      <c r="AB135" s="3"/>
      <c r="AC135" s="3"/>
      <c r="AD135" s="3"/>
      <c r="AE135" s="3"/>
      <c r="AF135" s="3"/>
      <c r="AG135" s="3"/>
      <c r="AH135" s="3"/>
      <c r="AI135" s="3"/>
    </row>
    <row r="136" customFormat="false" ht="22.5" hidden="false" customHeight="true" outlineLevel="0" collapsed="false">
      <c r="A136" s="4" t="s">
        <v>1395</v>
      </c>
      <c r="B136" s="119"/>
      <c r="C136" s="128"/>
      <c r="D136" s="4" t="s">
        <v>1396</v>
      </c>
      <c r="E136" s="14" t="n">
        <v>0</v>
      </c>
      <c r="F136" s="14" t="n">
        <v>0</v>
      </c>
      <c r="G136" s="14" t="n">
        <v>0</v>
      </c>
      <c r="H136" s="14" t="n">
        <v>10</v>
      </c>
      <c r="I136" s="14" t="n">
        <v>0</v>
      </c>
      <c r="J136" s="14" t="n">
        <v>0</v>
      </c>
      <c r="K136" s="14" t="n">
        <v>0</v>
      </c>
      <c r="L136" s="14" t="n">
        <v>6</v>
      </c>
      <c r="M136" s="118" t="s">
        <v>295</v>
      </c>
      <c r="N136" s="118"/>
      <c r="O136" s="118"/>
      <c r="P136" s="3"/>
      <c r="Q136" s="3"/>
      <c r="R136" s="3"/>
      <c r="S136" s="3"/>
      <c r="T136" s="3"/>
      <c r="U136" s="3"/>
      <c r="V136" s="3"/>
      <c r="W136" s="3"/>
      <c r="X136" s="3"/>
      <c r="Y136" s="3"/>
      <c r="Z136" s="3"/>
      <c r="AA136" s="3"/>
      <c r="AB136" s="3"/>
      <c r="AC136" s="3"/>
      <c r="AD136" s="3"/>
      <c r="AE136" s="3"/>
      <c r="AF136" s="3"/>
      <c r="AG136" s="3"/>
      <c r="AH136" s="3"/>
      <c r="AI136" s="3"/>
    </row>
    <row r="137" customFormat="false" ht="22.5" hidden="false" customHeight="true" outlineLevel="0" collapsed="false">
      <c r="A137" s="4" t="s">
        <v>1397</v>
      </c>
      <c r="B137" s="119"/>
      <c r="C137" s="128"/>
      <c r="D137" s="4" t="s">
        <v>1398</v>
      </c>
      <c r="E137" s="14" t="n">
        <v>0</v>
      </c>
      <c r="F137" s="14" t="n">
        <v>0</v>
      </c>
      <c r="G137" s="14" t="n">
        <v>0</v>
      </c>
      <c r="H137" s="14" t="n">
        <v>16</v>
      </c>
      <c r="I137" s="14" t="n">
        <v>0</v>
      </c>
      <c r="J137" s="14" t="n">
        <v>0</v>
      </c>
      <c r="K137" s="14" t="n">
        <v>0</v>
      </c>
      <c r="L137" s="14" t="n">
        <v>8</v>
      </c>
      <c r="M137" s="118" t="s">
        <v>295</v>
      </c>
      <c r="N137" s="118"/>
      <c r="O137" s="118"/>
      <c r="P137" s="3"/>
      <c r="Q137" s="3"/>
      <c r="R137" s="3"/>
      <c r="S137" s="3"/>
      <c r="T137" s="3"/>
      <c r="U137" s="3"/>
      <c r="V137" s="3"/>
      <c r="W137" s="3"/>
      <c r="X137" s="3"/>
      <c r="Y137" s="3"/>
      <c r="Z137" s="3"/>
      <c r="AA137" s="3"/>
      <c r="AB137" s="3"/>
      <c r="AC137" s="3"/>
      <c r="AD137" s="3"/>
      <c r="AE137" s="3"/>
      <c r="AF137" s="3"/>
      <c r="AG137" s="3"/>
      <c r="AH137" s="3"/>
      <c r="AI137" s="3"/>
    </row>
    <row r="138" customFormat="false" ht="22.5" hidden="false" customHeight="true" outlineLevel="0" collapsed="false">
      <c r="A138" s="4" t="s">
        <v>1399</v>
      </c>
      <c r="B138" s="119"/>
      <c r="C138" s="128"/>
      <c r="D138" s="4" t="s">
        <v>1400</v>
      </c>
      <c r="E138" s="14" t="n">
        <v>0</v>
      </c>
      <c r="F138" s="14" t="n">
        <v>0</v>
      </c>
      <c r="G138" s="14" t="n">
        <v>0</v>
      </c>
      <c r="H138" s="14" t="n">
        <v>20</v>
      </c>
      <c r="I138" s="14" t="n">
        <v>0</v>
      </c>
      <c r="J138" s="14" t="n">
        <v>0</v>
      </c>
      <c r="K138" s="14" t="n">
        <v>0</v>
      </c>
      <c r="L138" s="14" t="n">
        <v>5</v>
      </c>
      <c r="M138" s="118" t="s">
        <v>295</v>
      </c>
      <c r="N138" s="118"/>
      <c r="O138" s="118"/>
      <c r="P138" s="3"/>
      <c r="Q138" s="3"/>
      <c r="R138" s="3"/>
      <c r="S138" s="3"/>
      <c r="T138" s="3"/>
      <c r="U138" s="3"/>
      <c r="V138" s="3"/>
      <c r="W138" s="3"/>
      <c r="X138" s="3"/>
      <c r="Y138" s="3"/>
      <c r="Z138" s="3"/>
      <c r="AA138" s="3"/>
      <c r="AB138" s="3"/>
      <c r="AC138" s="3"/>
      <c r="AD138" s="3"/>
      <c r="AE138" s="3"/>
      <c r="AF138" s="3"/>
      <c r="AG138" s="3"/>
      <c r="AH138" s="3"/>
      <c r="AI138" s="3"/>
    </row>
    <row r="139" customFormat="false" ht="22.5" hidden="false" customHeight="true" outlineLevel="0" collapsed="false">
      <c r="A139" s="4" t="s">
        <v>1401</v>
      </c>
      <c r="B139" s="119"/>
      <c r="C139" s="128"/>
      <c r="D139" s="4" t="s">
        <v>1402</v>
      </c>
      <c r="E139" s="14" t="n">
        <v>0</v>
      </c>
      <c r="F139" s="14" t="n">
        <v>0</v>
      </c>
      <c r="G139" s="14" t="n">
        <v>0</v>
      </c>
      <c r="H139" s="14" t="n">
        <v>14</v>
      </c>
      <c r="I139" s="14" t="n">
        <v>0</v>
      </c>
      <c r="J139" s="14" t="n">
        <v>0</v>
      </c>
      <c r="K139" s="14" t="n">
        <v>0</v>
      </c>
      <c r="L139" s="14" t="n">
        <v>3</v>
      </c>
      <c r="M139" s="118" t="s">
        <v>295</v>
      </c>
      <c r="N139" s="118"/>
      <c r="O139" s="118"/>
      <c r="P139" s="3"/>
      <c r="Q139" s="3"/>
      <c r="R139" s="3"/>
      <c r="S139" s="3"/>
      <c r="T139" s="3"/>
      <c r="U139" s="3"/>
      <c r="V139" s="3"/>
      <c r="W139" s="3"/>
      <c r="X139" s="3"/>
      <c r="Y139" s="3"/>
      <c r="Z139" s="3"/>
      <c r="AA139" s="3"/>
      <c r="AB139" s="3"/>
      <c r="AC139" s="3"/>
      <c r="AD139" s="3"/>
      <c r="AE139" s="3"/>
      <c r="AF139" s="3"/>
      <c r="AG139" s="3"/>
      <c r="AH139" s="3"/>
      <c r="AI139" s="3"/>
    </row>
    <row r="140" customFormat="false" ht="22.5" hidden="false" customHeight="true" outlineLevel="0" collapsed="false">
      <c r="A140" s="128" t="s">
        <v>1403</v>
      </c>
      <c r="B140" s="119"/>
      <c r="C140" s="4"/>
      <c r="D140" s="4" t="s">
        <v>1404</v>
      </c>
      <c r="E140" s="14" t="n">
        <v>0</v>
      </c>
      <c r="F140" s="14" t="n">
        <v>0</v>
      </c>
      <c r="G140" s="14" t="n">
        <v>0</v>
      </c>
      <c r="H140" s="14" t="n">
        <v>20</v>
      </c>
      <c r="I140" s="14" t="n">
        <v>0</v>
      </c>
      <c r="J140" s="14" t="n">
        <v>0</v>
      </c>
      <c r="K140" s="14" t="n">
        <v>0</v>
      </c>
      <c r="L140" s="14" t="n">
        <v>10</v>
      </c>
      <c r="M140" s="118" t="s">
        <v>295</v>
      </c>
      <c r="N140" s="118"/>
      <c r="O140" s="118"/>
      <c r="P140" s="3"/>
      <c r="Q140" s="3"/>
      <c r="R140" s="3"/>
      <c r="S140" s="3"/>
      <c r="T140" s="3"/>
      <c r="U140" s="3"/>
      <c r="V140" s="3"/>
      <c r="W140" s="3"/>
      <c r="X140" s="3"/>
      <c r="Y140" s="3"/>
      <c r="Z140" s="3"/>
      <c r="AA140" s="3"/>
      <c r="AB140" s="3"/>
      <c r="AC140" s="3"/>
      <c r="AD140" s="3"/>
      <c r="AE140" s="3"/>
      <c r="AF140" s="3"/>
      <c r="AG140" s="3"/>
      <c r="AH140" s="3"/>
      <c r="AI140" s="3"/>
    </row>
    <row r="141" customFormat="false" ht="22.5" hidden="false" customHeight="true" outlineLevel="0" collapsed="false">
      <c r="A141" s="4" t="s">
        <v>1405</v>
      </c>
      <c r="B141" s="119"/>
      <c r="C141" s="4"/>
      <c r="D141" s="4" t="s">
        <v>1406</v>
      </c>
      <c r="E141" s="14" t="n">
        <v>0</v>
      </c>
      <c r="F141" s="14" t="n">
        <v>0</v>
      </c>
      <c r="G141" s="14" t="n">
        <v>0</v>
      </c>
      <c r="H141" s="14" t="n">
        <v>0</v>
      </c>
      <c r="I141" s="14" t="n">
        <v>800</v>
      </c>
      <c r="J141" s="14" t="n">
        <v>0</v>
      </c>
      <c r="K141" s="14" t="n">
        <v>0</v>
      </c>
      <c r="L141" s="14" t="n">
        <v>5</v>
      </c>
      <c r="M141" s="118" t="s">
        <v>295</v>
      </c>
      <c r="N141" s="118"/>
      <c r="O141" s="118"/>
      <c r="P141" s="3"/>
      <c r="Q141" s="3"/>
      <c r="R141" s="3"/>
      <c r="S141" s="3"/>
      <c r="T141" s="3"/>
      <c r="U141" s="3"/>
      <c r="V141" s="3"/>
      <c r="W141" s="3"/>
      <c r="X141" s="3"/>
      <c r="Y141" s="3"/>
      <c r="Z141" s="3"/>
      <c r="AA141" s="3"/>
      <c r="AB141" s="3"/>
      <c r="AC141" s="3"/>
      <c r="AD141" s="3"/>
      <c r="AE141" s="3"/>
      <c r="AF141" s="3"/>
      <c r="AG141" s="3"/>
      <c r="AH141" s="3"/>
      <c r="AI141" s="3"/>
    </row>
    <row r="142" customFormat="false" ht="22.5" hidden="false" customHeight="true" outlineLevel="0" collapsed="false">
      <c r="A142" s="4" t="s">
        <v>1407</v>
      </c>
      <c r="B142" s="119"/>
      <c r="C142" s="128"/>
      <c r="D142" s="4" t="s">
        <v>1408</v>
      </c>
      <c r="E142" s="14" t="n">
        <v>0</v>
      </c>
      <c r="F142" s="14" t="n">
        <v>0</v>
      </c>
      <c r="G142" s="14" t="n">
        <v>0</v>
      </c>
      <c r="H142" s="14" t="n">
        <v>0</v>
      </c>
      <c r="I142" s="14" t="n">
        <v>1600</v>
      </c>
      <c r="J142" s="14" t="n">
        <v>0</v>
      </c>
      <c r="K142" s="14" t="n">
        <v>0</v>
      </c>
      <c r="L142" s="14" t="n">
        <v>7</v>
      </c>
      <c r="M142" s="118" t="s">
        <v>295</v>
      </c>
      <c r="N142" s="118"/>
      <c r="O142" s="118"/>
      <c r="P142" s="3"/>
      <c r="Q142" s="3"/>
      <c r="R142" s="3"/>
      <c r="S142" s="3"/>
      <c r="T142" s="3"/>
      <c r="U142" s="3"/>
      <c r="V142" s="3"/>
      <c r="W142" s="3"/>
      <c r="X142" s="3"/>
      <c r="Y142" s="3"/>
      <c r="Z142" s="3"/>
      <c r="AA142" s="3"/>
      <c r="AB142" s="3"/>
      <c r="AC142" s="3"/>
      <c r="AD142" s="3"/>
      <c r="AE142" s="3"/>
      <c r="AF142" s="3"/>
      <c r="AG142" s="3"/>
      <c r="AH142" s="3"/>
      <c r="AI142" s="3"/>
    </row>
    <row r="143" customFormat="false" ht="22.5" hidden="false" customHeight="true" outlineLevel="0" collapsed="false">
      <c r="A143" s="4" t="s">
        <v>1409</v>
      </c>
      <c r="B143" s="119"/>
      <c r="C143" s="128"/>
      <c r="D143" s="4" t="s">
        <v>1410</v>
      </c>
      <c r="E143" s="14" t="n">
        <v>0</v>
      </c>
      <c r="F143" s="14" t="n">
        <v>0</v>
      </c>
      <c r="G143" s="14" t="n">
        <v>0</v>
      </c>
      <c r="H143" s="14" t="n">
        <v>0</v>
      </c>
      <c r="I143" s="14" t="n">
        <v>800</v>
      </c>
      <c r="J143" s="14" t="n">
        <v>0</v>
      </c>
      <c r="K143" s="14" t="n">
        <v>0</v>
      </c>
      <c r="L143" s="14" t="n">
        <v>10</v>
      </c>
      <c r="M143" s="118" t="s">
        <v>295</v>
      </c>
      <c r="N143" s="118"/>
      <c r="O143" s="118"/>
      <c r="P143" s="3"/>
      <c r="Q143" s="3"/>
      <c r="R143" s="3"/>
      <c r="S143" s="3"/>
      <c r="T143" s="3"/>
      <c r="U143" s="3"/>
      <c r="V143" s="3"/>
      <c r="W143" s="3"/>
      <c r="X143" s="3"/>
      <c r="Y143" s="3"/>
      <c r="Z143" s="3"/>
      <c r="AA143" s="3"/>
      <c r="AB143" s="3"/>
      <c r="AC143" s="3"/>
      <c r="AD143" s="3"/>
      <c r="AE143" s="3"/>
      <c r="AF143" s="3"/>
      <c r="AG143" s="3"/>
      <c r="AH143" s="3"/>
      <c r="AI143" s="3"/>
    </row>
    <row r="144" customFormat="false" ht="22.5" hidden="false" customHeight="true" outlineLevel="0" collapsed="false">
      <c r="A144" s="128" t="s">
        <v>1411</v>
      </c>
      <c r="B144" s="119"/>
      <c r="C144" s="4"/>
      <c r="D144" s="4" t="s">
        <v>1412</v>
      </c>
      <c r="E144" s="14" t="n">
        <v>0</v>
      </c>
      <c r="F144" s="14" t="n">
        <v>0</v>
      </c>
      <c r="G144" s="14" t="n">
        <v>0</v>
      </c>
      <c r="H144" s="14" t="n">
        <v>0</v>
      </c>
      <c r="I144" s="14" t="n">
        <v>1600</v>
      </c>
      <c r="J144" s="14" t="n">
        <v>0</v>
      </c>
      <c r="K144" s="14" t="n">
        <v>0</v>
      </c>
      <c r="L144" s="14" t="n">
        <v>12</v>
      </c>
      <c r="M144" s="118" t="s">
        <v>295</v>
      </c>
      <c r="N144" s="118"/>
      <c r="O144" s="118"/>
      <c r="P144" s="3"/>
      <c r="Q144" s="3"/>
      <c r="R144" s="3"/>
      <c r="S144" s="3"/>
      <c r="T144" s="3"/>
      <c r="U144" s="3"/>
      <c r="V144" s="3"/>
      <c r="W144" s="3"/>
      <c r="X144" s="3"/>
      <c r="Y144" s="3"/>
      <c r="Z144" s="3"/>
      <c r="AA144" s="3"/>
      <c r="AB144" s="3"/>
      <c r="AC144" s="3"/>
      <c r="AD144" s="3"/>
      <c r="AE144" s="3"/>
      <c r="AF144" s="3"/>
      <c r="AG144" s="3"/>
      <c r="AH144" s="3"/>
      <c r="AI144" s="3"/>
    </row>
    <row r="145" customFormat="false" ht="22.5" hidden="false" customHeight="true" outlineLevel="0" collapsed="false">
      <c r="A145" s="4" t="s">
        <v>1413</v>
      </c>
      <c r="B145" s="119"/>
      <c r="C145" s="128"/>
      <c r="D145" s="4" t="s">
        <v>1414</v>
      </c>
      <c r="E145" s="14" t="n">
        <v>0</v>
      </c>
      <c r="F145" s="14" t="n">
        <v>0</v>
      </c>
      <c r="G145" s="14" t="n">
        <v>0</v>
      </c>
      <c r="H145" s="14" t="n">
        <v>0</v>
      </c>
      <c r="I145" s="14" t="n">
        <v>600</v>
      </c>
      <c r="J145" s="14" t="n">
        <v>0</v>
      </c>
      <c r="K145" s="14" t="n">
        <v>0</v>
      </c>
      <c r="L145" s="14" t="n">
        <v>5</v>
      </c>
      <c r="M145" s="118" t="s">
        <v>295</v>
      </c>
      <c r="N145" s="118"/>
      <c r="O145" s="118"/>
      <c r="P145" s="3"/>
      <c r="Q145" s="3"/>
      <c r="R145" s="3"/>
      <c r="S145" s="3"/>
      <c r="T145" s="3"/>
      <c r="U145" s="3"/>
      <c r="V145" s="3"/>
      <c r="W145" s="3"/>
      <c r="X145" s="3"/>
      <c r="Y145" s="3"/>
      <c r="Z145" s="3"/>
      <c r="AA145" s="3"/>
      <c r="AB145" s="3"/>
      <c r="AC145" s="3"/>
      <c r="AD145" s="3"/>
      <c r="AE145" s="3"/>
      <c r="AF145" s="3"/>
      <c r="AG145" s="3"/>
      <c r="AH145" s="3"/>
      <c r="AI145" s="3"/>
    </row>
    <row r="146" customFormat="false" ht="22.5" hidden="false" customHeight="true" outlineLevel="0" collapsed="false">
      <c r="A146" s="128" t="s">
        <v>1415</v>
      </c>
      <c r="B146" s="119"/>
      <c r="C146" s="4"/>
      <c r="D146" s="4" t="s">
        <v>1416</v>
      </c>
      <c r="E146" s="14" t="n">
        <v>0</v>
      </c>
      <c r="F146" s="14" t="n">
        <v>0</v>
      </c>
      <c r="G146" s="14" t="n">
        <v>0</v>
      </c>
      <c r="H146" s="14" t="n">
        <v>0</v>
      </c>
      <c r="I146" s="14" t="n">
        <v>900</v>
      </c>
      <c r="J146" s="14" t="n">
        <v>0</v>
      </c>
      <c r="K146" s="14" t="n">
        <v>0</v>
      </c>
      <c r="L146" s="14" t="n">
        <v>10</v>
      </c>
      <c r="M146" s="118" t="s">
        <v>295</v>
      </c>
      <c r="N146" s="118"/>
      <c r="O146" s="118"/>
      <c r="P146" s="3"/>
      <c r="Q146" s="3"/>
      <c r="R146" s="3"/>
      <c r="S146" s="3"/>
      <c r="T146" s="3"/>
      <c r="U146" s="3"/>
      <c r="V146" s="3"/>
      <c r="W146" s="3"/>
      <c r="X146" s="3"/>
      <c r="Y146" s="3"/>
      <c r="Z146" s="3"/>
      <c r="AA146" s="3"/>
      <c r="AB146" s="3"/>
      <c r="AC146" s="3"/>
      <c r="AD146" s="3"/>
      <c r="AE146" s="3"/>
      <c r="AF146" s="3"/>
      <c r="AG146" s="3"/>
      <c r="AH146" s="3"/>
      <c r="AI146" s="3"/>
    </row>
    <row r="147" customFormat="false" ht="22.5" hidden="false" customHeight="true" outlineLevel="0" collapsed="false">
      <c r="A147" s="128" t="s">
        <v>1417</v>
      </c>
      <c r="B147" s="119"/>
      <c r="C147" s="128"/>
      <c r="D147" s="128" t="s">
        <v>1418</v>
      </c>
      <c r="E147" s="14" t="n">
        <v>0</v>
      </c>
      <c r="F147" s="14" t="n">
        <v>0</v>
      </c>
      <c r="G147" s="14" t="n">
        <v>0</v>
      </c>
      <c r="H147" s="14" t="n">
        <v>0</v>
      </c>
      <c r="I147" s="14" t="n">
        <v>200</v>
      </c>
      <c r="J147" s="14" t="n">
        <v>0</v>
      </c>
      <c r="K147" s="14" t="n">
        <v>0</v>
      </c>
      <c r="L147" s="14" t="n">
        <v>5</v>
      </c>
      <c r="M147" s="118" t="s">
        <v>295</v>
      </c>
      <c r="N147" s="118"/>
      <c r="O147" s="118"/>
      <c r="P147" s="3"/>
      <c r="Q147" s="3"/>
      <c r="R147" s="3"/>
      <c r="S147" s="3"/>
      <c r="T147" s="3"/>
      <c r="U147" s="3"/>
      <c r="V147" s="3"/>
      <c r="W147" s="3"/>
      <c r="X147" s="3"/>
      <c r="Y147" s="3"/>
      <c r="Z147" s="3"/>
      <c r="AA147" s="3"/>
      <c r="AB147" s="3"/>
      <c r="AC147" s="3"/>
      <c r="AD147" s="3"/>
      <c r="AE147" s="3"/>
      <c r="AF147" s="3"/>
      <c r="AG147" s="3"/>
      <c r="AH147" s="3"/>
      <c r="AI147" s="3"/>
    </row>
    <row r="148" customFormat="false" ht="22.5" hidden="false" customHeight="true" outlineLevel="0" collapsed="false">
      <c r="A148" s="128" t="s">
        <v>1419</v>
      </c>
      <c r="B148" s="119"/>
      <c r="C148" s="128"/>
      <c r="D148" s="128" t="s">
        <v>1420</v>
      </c>
      <c r="E148" s="14" t="n">
        <v>0</v>
      </c>
      <c r="F148" s="14" t="n">
        <v>0</v>
      </c>
      <c r="G148" s="14" t="n">
        <v>0</v>
      </c>
      <c r="H148" s="14" t="n">
        <v>0</v>
      </c>
      <c r="I148" s="14" t="n">
        <v>0</v>
      </c>
      <c r="J148" s="14" t="n">
        <v>0</v>
      </c>
      <c r="K148" s="14" t="n">
        <v>1000</v>
      </c>
      <c r="L148" s="14" t="n">
        <v>5</v>
      </c>
      <c r="M148" s="118" t="s">
        <v>295</v>
      </c>
      <c r="N148" s="118"/>
      <c r="O148" s="118"/>
      <c r="P148" s="3"/>
      <c r="Q148" s="3"/>
      <c r="R148" s="3"/>
      <c r="S148" s="3"/>
      <c r="T148" s="3"/>
      <c r="U148" s="3"/>
      <c r="V148" s="3"/>
      <c r="W148" s="3"/>
      <c r="X148" s="3"/>
      <c r="Y148" s="3"/>
      <c r="Z148" s="3"/>
      <c r="AA148" s="3"/>
      <c r="AB148" s="3"/>
      <c r="AC148" s="3"/>
      <c r="AD148" s="3"/>
      <c r="AE148" s="3"/>
      <c r="AF148" s="3"/>
      <c r="AG148" s="3"/>
      <c r="AH148" s="3"/>
      <c r="AI148" s="3"/>
    </row>
    <row r="149" customFormat="false" ht="22.5" hidden="false" customHeight="true" outlineLevel="0" collapsed="false">
      <c r="A149" s="128" t="s">
        <v>1421</v>
      </c>
      <c r="B149" s="119"/>
      <c r="C149" s="4"/>
      <c r="D149" s="4" t="s">
        <v>1422</v>
      </c>
      <c r="E149" s="14" t="n">
        <v>0</v>
      </c>
      <c r="F149" s="14" t="n">
        <v>0</v>
      </c>
      <c r="G149" s="14" t="n">
        <v>0</v>
      </c>
      <c r="H149" s="14" t="n">
        <v>0</v>
      </c>
      <c r="I149" s="14" t="n">
        <v>0</v>
      </c>
      <c r="J149" s="14" t="n">
        <v>10</v>
      </c>
      <c r="K149" s="14" t="n">
        <v>0</v>
      </c>
      <c r="L149" s="14" t="n">
        <v>10</v>
      </c>
      <c r="M149" s="118" t="s">
        <v>295</v>
      </c>
      <c r="N149" s="118"/>
      <c r="O149" s="118"/>
      <c r="P149" s="3"/>
      <c r="Q149" s="3"/>
      <c r="R149" s="3"/>
      <c r="S149" s="3"/>
      <c r="T149" s="3"/>
      <c r="U149" s="3"/>
      <c r="V149" s="3"/>
      <c r="W149" s="3"/>
      <c r="X149" s="3"/>
      <c r="Y149" s="3"/>
      <c r="Z149" s="3"/>
      <c r="AA149" s="3"/>
      <c r="AB149" s="3"/>
      <c r="AC149" s="3"/>
      <c r="AD149" s="3"/>
      <c r="AE149" s="3"/>
      <c r="AF149" s="3"/>
      <c r="AG149" s="3"/>
      <c r="AH149" s="3"/>
      <c r="AI149" s="3"/>
    </row>
    <row r="150" customFormat="false" ht="22.5" hidden="false" customHeight="true" outlineLevel="0" collapsed="false">
      <c r="A150" s="128" t="s">
        <v>1423</v>
      </c>
      <c r="B150" s="119"/>
      <c r="C150" s="128"/>
      <c r="D150" s="128" t="s">
        <v>1424</v>
      </c>
      <c r="E150" s="14" t="n">
        <v>0</v>
      </c>
      <c r="F150" s="14" t="n">
        <v>0</v>
      </c>
      <c r="G150" s="14" t="n">
        <v>0</v>
      </c>
      <c r="H150" s="14" t="n">
        <v>0</v>
      </c>
      <c r="I150" s="14" t="n">
        <v>0</v>
      </c>
      <c r="J150" s="14" t="n">
        <v>15</v>
      </c>
      <c r="K150" s="14" t="n">
        <v>0</v>
      </c>
      <c r="L150" s="14" t="n">
        <v>10</v>
      </c>
      <c r="M150" s="118" t="s">
        <v>295</v>
      </c>
      <c r="N150" s="118"/>
      <c r="O150" s="118"/>
      <c r="P150" s="3"/>
      <c r="Q150" s="3"/>
      <c r="R150" s="3"/>
      <c r="S150" s="3"/>
      <c r="T150" s="3"/>
      <c r="U150" s="3"/>
      <c r="V150" s="3"/>
      <c r="W150" s="3"/>
      <c r="X150" s="3"/>
      <c r="Y150" s="3"/>
      <c r="Z150" s="3"/>
      <c r="AA150" s="3"/>
      <c r="AB150" s="3"/>
      <c r="AC150" s="3"/>
      <c r="AD150" s="3"/>
      <c r="AE150" s="3"/>
      <c r="AF150" s="3"/>
      <c r="AG150" s="3"/>
      <c r="AH150" s="3"/>
      <c r="AI150" s="3"/>
    </row>
    <row r="151" customFormat="false" ht="22.5" hidden="false" customHeight="true" outlineLevel="0" collapsed="false">
      <c r="A151" s="128" t="s">
        <v>1425</v>
      </c>
      <c r="B151" s="119"/>
      <c r="C151" s="128"/>
      <c r="D151" s="128" t="s">
        <v>1426</v>
      </c>
      <c r="E151" s="14" t="n">
        <v>0</v>
      </c>
      <c r="F151" s="14" t="n">
        <v>0</v>
      </c>
      <c r="G151" s="14" t="n">
        <v>0</v>
      </c>
      <c r="H151" s="14" t="n">
        <v>0</v>
      </c>
      <c r="I151" s="14" t="n">
        <v>0</v>
      </c>
      <c r="J151" s="14" t="n">
        <v>20</v>
      </c>
      <c r="K151" s="14" t="n">
        <v>1000</v>
      </c>
      <c r="L151" s="14" t="n">
        <v>10</v>
      </c>
      <c r="M151" s="118" t="s">
        <v>295</v>
      </c>
      <c r="N151" s="118"/>
      <c r="O151" s="118"/>
      <c r="P151" s="3" t="n">
        <v>1</v>
      </c>
      <c r="Q151" s="3"/>
      <c r="R151" s="3"/>
      <c r="S151" s="3"/>
      <c r="T151" s="3"/>
      <c r="U151" s="3"/>
      <c r="V151" s="3"/>
      <c r="W151" s="3"/>
      <c r="X151" s="3"/>
      <c r="Y151" s="3"/>
      <c r="Z151" s="3"/>
      <c r="AA151" s="3"/>
      <c r="AB151" s="3"/>
      <c r="AC151" s="3"/>
      <c r="AD151" s="3"/>
      <c r="AE151" s="3"/>
      <c r="AF151" s="3"/>
      <c r="AG151" s="3"/>
      <c r="AH151" s="3"/>
      <c r="AI151" s="3"/>
    </row>
    <row r="152" customFormat="false" ht="22.5" hidden="false" customHeight="true" outlineLevel="0" collapsed="false">
      <c r="A152" s="128" t="s">
        <v>1427</v>
      </c>
      <c r="B152" s="119"/>
      <c r="C152" s="4"/>
      <c r="D152" s="4" t="s">
        <v>1428</v>
      </c>
      <c r="E152" s="14" t="n">
        <v>0</v>
      </c>
      <c r="F152" s="14" t="n">
        <v>0</v>
      </c>
      <c r="G152" s="14" t="n">
        <v>0</v>
      </c>
      <c r="H152" s="14" t="n">
        <v>0</v>
      </c>
      <c r="I152" s="14" t="n">
        <v>0</v>
      </c>
      <c r="J152" s="14" t="n">
        <v>0</v>
      </c>
      <c r="K152" s="14" t="n">
        <v>0</v>
      </c>
      <c r="L152" s="14" t="n">
        <v>3</v>
      </c>
      <c r="M152" s="118" t="s">
        <v>772</v>
      </c>
      <c r="N152" s="118"/>
      <c r="O152" s="118"/>
      <c r="P152" s="3"/>
      <c r="Q152" s="3"/>
      <c r="R152" s="3"/>
      <c r="S152" s="3"/>
      <c r="T152" s="3"/>
      <c r="U152" s="3"/>
      <c r="V152" s="3"/>
      <c r="W152" s="3"/>
      <c r="X152" s="3"/>
      <c r="Y152" s="3"/>
      <c r="Z152" s="3"/>
      <c r="AA152" s="3"/>
      <c r="AB152" s="3"/>
      <c r="AC152" s="3"/>
      <c r="AD152" s="3"/>
      <c r="AE152" s="3"/>
      <c r="AF152" s="3"/>
      <c r="AG152" s="3"/>
      <c r="AH152" s="3"/>
      <c r="AI152" s="3"/>
    </row>
    <row r="153" customFormat="false" ht="22.5" hidden="false" customHeight="true" outlineLevel="0" collapsed="false">
      <c r="A153" s="128" t="s">
        <v>1429</v>
      </c>
      <c r="B153" s="119"/>
      <c r="C153" s="128"/>
      <c r="D153" s="128" t="s">
        <v>1430</v>
      </c>
      <c r="E153" s="14" t="n">
        <v>0</v>
      </c>
      <c r="F153" s="14" t="n">
        <v>0</v>
      </c>
      <c r="G153" s="14" t="n">
        <v>0</v>
      </c>
      <c r="H153" s="14" t="n">
        <v>0</v>
      </c>
      <c r="I153" s="14" t="n">
        <v>0</v>
      </c>
      <c r="J153" s="14" t="n">
        <v>0</v>
      </c>
      <c r="K153" s="14" t="n">
        <v>0</v>
      </c>
      <c r="L153" s="14" t="n">
        <v>12</v>
      </c>
      <c r="M153" s="118" t="s">
        <v>295</v>
      </c>
      <c r="N153" s="118"/>
      <c r="O153" s="118"/>
      <c r="P153" s="3"/>
      <c r="Q153" s="3"/>
      <c r="R153" s="3"/>
      <c r="S153" s="3"/>
      <c r="T153" s="3"/>
      <c r="U153" s="3"/>
      <c r="V153" s="3"/>
      <c r="W153" s="3"/>
      <c r="X153" s="3"/>
      <c r="Y153" s="3"/>
      <c r="Z153" s="3"/>
      <c r="AA153" s="3"/>
      <c r="AB153" s="3"/>
      <c r="AC153" s="3"/>
      <c r="AD153" s="3"/>
      <c r="AE153" s="3"/>
      <c r="AF153" s="3"/>
      <c r="AG153" s="3"/>
      <c r="AH153" s="3"/>
      <c r="AI153" s="3"/>
    </row>
    <row r="154" customFormat="false" ht="22.5" hidden="false" customHeight="true" outlineLevel="0" collapsed="false">
      <c r="A154" s="128" t="s">
        <v>1431</v>
      </c>
      <c r="B154" s="119"/>
      <c r="C154" s="4"/>
      <c r="D154" s="4" t="s">
        <v>1432</v>
      </c>
      <c r="E154" s="14" t="n">
        <v>0</v>
      </c>
      <c r="F154" s="14" t="n">
        <v>0</v>
      </c>
      <c r="G154" s="14" t="n">
        <v>0</v>
      </c>
      <c r="H154" s="14" t="n">
        <v>0</v>
      </c>
      <c r="I154" s="14" t="n">
        <v>0</v>
      </c>
      <c r="J154" s="14" t="n">
        <v>0</v>
      </c>
      <c r="K154" s="14" t="n">
        <v>0</v>
      </c>
      <c r="L154" s="14" t="n">
        <v>15</v>
      </c>
      <c r="M154" s="118" t="s">
        <v>295</v>
      </c>
      <c r="N154" s="118"/>
      <c r="O154" s="118"/>
      <c r="P154" s="3"/>
      <c r="Q154" s="3"/>
      <c r="R154" s="3"/>
      <c r="S154" s="3"/>
      <c r="T154" s="3"/>
      <c r="U154" s="3"/>
      <c r="V154" s="3"/>
      <c r="W154" s="3"/>
      <c r="X154" s="3"/>
      <c r="Y154" s="3"/>
      <c r="Z154" s="3"/>
      <c r="AA154" s="3"/>
      <c r="AB154" s="3"/>
      <c r="AC154" s="3"/>
      <c r="AD154" s="3"/>
      <c r="AE154" s="3"/>
      <c r="AF154" s="3"/>
      <c r="AG154" s="3"/>
      <c r="AH154" s="3"/>
      <c r="AI154" s="3"/>
    </row>
    <row r="155" customFormat="false" ht="22.5" hidden="false" customHeight="true" outlineLevel="0" collapsed="false">
      <c r="A155" s="128" t="s">
        <v>1433</v>
      </c>
      <c r="B155" s="119"/>
      <c r="C155" s="4"/>
      <c r="D155" s="4" t="s">
        <v>1434</v>
      </c>
      <c r="E155" s="14" t="n">
        <v>0</v>
      </c>
      <c r="F155" s="14" t="n">
        <v>0</v>
      </c>
      <c r="G155" s="14" t="n">
        <v>0</v>
      </c>
      <c r="H155" s="14" t="n">
        <v>0</v>
      </c>
      <c r="I155" s="14" t="n">
        <v>0</v>
      </c>
      <c r="J155" s="14" t="n">
        <v>0</v>
      </c>
      <c r="K155" s="14" t="n">
        <v>0</v>
      </c>
      <c r="L155" s="14" t="n">
        <v>15</v>
      </c>
      <c r="M155" s="118" t="s">
        <v>772</v>
      </c>
      <c r="N155" s="118"/>
      <c r="O155" s="118"/>
      <c r="P155" s="3"/>
      <c r="Q155" s="3"/>
      <c r="R155" s="3"/>
      <c r="S155" s="3"/>
      <c r="T155" s="3"/>
      <c r="U155" s="3"/>
      <c r="V155" s="3"/>
      <c r="W155" s="3"/>
      <c r="X155" s="3"/>
      <c r="Y155" s="3"/>
      <c r="Z155" s="3"/>
      <c r="AA155" s="3"/>
      <c r="AB155" s="3"/>
      <c r="AC155" s="3"/>
      <c r="AD155" s="3"/>
      <c r="AE155" s="3"/>
      <c r="AF155" s="3"/>
      <c r="AG155" s="3"/>
      <c r="AH155" s="3"/>
      <c r="AI155" s="3"/>
    </row>
    <row r="156" customFormat="false" ht="22.5" hidden="false" customHeight="true" outlineLevel="0" collapsed="false">
      <c r="A156" s="128" t="s">
        <v>1435</v>
      </c>
      <c r="B156" s="119"/>
      <c r="C156" s="4"/>
      <c r="D156" s="4" t="s">
        <v>1436</v>
      </c>
      <c r="E156" s="14"/>
      <c r="F156" s="14"/>
      <c r="G156" s="14"/>
      <c r="H156" s="14"/>
      <c r="I156" s="14"/>
      <c r="J156" s="14"/>
      <c r="K156" s="14"/>
      <c r="L156" s="14"/>
      <c r="M156" s="118"/>
      <c r="N156" s="118"/>
      <c r="O156" s="118"/>
      <c r="P156" s="3"/>
      <c r="Q156" s="3"/>
      <c r="R156" s="3"/>
      <c r="S156" s="3"/>
      <c r="T156" s="3"/>
      <c r="U156" s="3"/>
      <c r="V156" s="3"/>
      <c r="W156" s="3"/>
      <c r="X156" s="3"/>
      <c r="Y156" s="3"/>
      <c r="Z156" s="3"/>
      <c r="AA156" s="3"/>
      <c r="AB156" s="3"/>
      <c r="AC156" s="3"/>
      <c r="AD156" s="3"/>
      <c r="AE156" s="3"/>
      <c r="AF156" s="3"/>
      <c r="AG156" s="3"/>
      <c r="AH156" s="3"/>
      <c r="AI156" s="3"/>
    </row>
    <row r="157" customFormat="false" ht="22.5" hidden="false" customHeight="true" outlineLevel="0" collapsed="false">
      <c r="A157" s="128" t="s">
        <v>1437</v>
      </c>
      <c r="B157" s="119"/>
      <c r="C157" s="4"/>
      <c r="D157" s="4" t="s">
        <v>1438</v>
      </c>
      <c r="E157" s="14"/>
      <c r="F157" s="14"/>
      <c r="G157" s="14"/>
      <c r="H157" s="14"/>
      <c r="I157" s="14"/>
      <c r="J157" s="14"/>
      <c r="K157" s="14"/>
      <c r="L157" s="14"/>
      <c r="M157" s="118"/>
      <c r="N157" s="118"/>
      <c r="O157" s="118"/>
      <c r="P157" s="3"/>
      <c r="Q157" s="3"/>
      <c r="R157" s="3"/>
      <c r="S157" s="3"/>
      <c r="T157" s="3"/>
      <c r="U157" s="3"/>
      <c r="V157" s="3"/>
      <c r="W157" s="3"/>
      <c r="X157" s="3"/>
      <c r="Y157" s="3"/>
      <c r="Z157" s="3"/>
      <c r="AA157" s="3"/>
      <c r="AB157" s="3"/>
      <c r="AC157" s="3"/>
      <c r="AD157" s="3"/>
      <c r="AE157" s="3"/>
      <c r="AF157" s="3"/>
      <c r="AG157" s="3"/>
      <c r="AH157" s="3"/>
      <c r="AI157" s="3"/>
    </row>
    <row r="158" customFormat="false" ht="22.5" hidden="false" customHeight="true" outlineLevel="0" collapsed="false">
      <c r="A158" s="128" t="s">
        <v>1439</v>
      </c>
      <c r="B158" s="119"/>
      <c r="C158" s="4"/>
      <c r="D158" s="4" t="s">
        <v>1436</v>
      </c>
      <c r="E158" s="14"/>
      <c r="F158" s="14"/>
      <c r="G158" s="14"/>
      <c r="H158" s="14"/>
      <c r="I158" s="14"/>
      <c r="J158" s="14"/>
      <c r="K158" s="14"/>
      <c r="L158" s="14"/>
      <c r="M158" s="118"/>
      <c r="N158" s="118"/>
      <c r="O158" s="118"/>
      <c r="P158" s="3"/>
      <c r="Q158" s="3"/>
      <c r="R158" s="3"/>
      <c r="S158" s="3"/>
      <c r="T158" s="3"/>
      <c r="U158" s="3"/>
      <c r="V158" s="3"/>
      <c r="W158" s="3"/>
      <c r="X158" s="3"/>
      <c r="Y158" s="3"/>
      <c r="Z158" s="3"/>
      <c r="AA158" s="3"/>
      <c r="AB158" s="3"/>
      <c r="AC158" s="3"/>
      <c r="AD158" s="3"/>
      <c r="AE158" s="3"/>
      <c r="AF158" s="3"/>
      <c r="AG158" s="3"/>
      <c r="AH158" s="3"/>
      <c r="AI158" s="3"/>
    </row>
    <row r="159" customFormat="false" ht="22.5" hidden="false" customHeight="true" outlineLevel="0" collapsed="false">
      <c r="A159" s="129"/>
      <c r="B159" s="130"/>
      <c r="C159" s="1"/>
      <c r="D159" s="1"/>
      <c r="E159" s="3"/>
      <c r="F159" s="3"/>
      <c r="G159" s="3"/>
      <c r="H159" s="3"/>
      <c r="I159" s="3"/>
      <c r="J159" s="3"/>
      <c r="K159" s="3"/>
      <c r="L159" s="3"/>
      <c r="M159" s="131"/>
      <c r="N159" s="131"/>
      <c r="O159" s="131"/>
      <c r="P159" s="3"/>
      <c r="Q159" s="3"/>
      <c r="R159" s="3"/>
      <c r="S159" s="3"/>
      <c r="T159" s="3"/>
      <c r="U159" s="3"/>
      <c r="V159" s="3"/>
      <c r="W159" s="3"/>
      <c r="X159" s="3"/>
      <c r="Y159" s="3"/>
      <c r="Z159" s="3"/>
      <c r="AA159" s="3"/>
      <c r="AB159" s="3"/>
      <c r="AC159" s="3"/>
      <c r="AD159" s="3"/>
      <c r="AE159" s="3"/>
      <c r="AF159" s="3"/>
      <c r="AG159" s="3"/>
      <c r="AH159" s="3"/>
      <c r="AI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row r="1001" customFormat="false" ht="15.75" hidden="false" customHeight="fals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row>
    <row r="1002" customFormat="false" ht="15.75" hidden="false" customHeight="false" outlineLevel="0" collapsed="false">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row>
    <row r="1003" customFormat="false" ht="15.75" hidden="false" customHeight="false" outlineLevel="0" collapsed="false">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row>
    <row r="1004" customFormat="false" ht="15.75" hidden="false" customHeight="false" outlineLevel="0" collapsed="false">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row>
    <row r="1005" customFormat="false" ht="15.75" hidden="false" customHeight="false" outlineLevel="0" collapsed="false">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row>
    <row r="1006" customFormat="false" ht="15.75" hidden="false" customHeight="false" outlineLevel="0" collapsed="false">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row>
    <row r="1007" customFormat="false" ht="15.75" hidden="false" customHeight="false" outlineLevel="0" collapsed="false">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row>
    <row r="1008" customFormat="false" ht="15.75" hidden="false" customHeight="false" outlineLevel="0" collapsed="false">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row>
    <row r="1009" customFormat="false" ht="15.75" hidden="false" customHeight="false" outlineLevel="0" collapsed="false">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row>
    <row r="1010" customFormat="false" ht="15.75" hidden="false" customHeight="false" outlineLevel="0" collapsed="false">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row>
    <row r="1011" customFormat="false" ht="15.75" hidden="false" customHeight="false" outlineLevel="0" collapsed="false">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row>
    <row r="1012" customFormat="false" ht="15.75" hidden="false" customHeight="false" outlineLevel="0" collapsed="false">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row>
    <row r="1013" customFormat="false" ht="15.75" hidden="false" customHeight="false" outlineLevel="0" collapsed="false">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row>
    <row r="1014" customFormat="false" ht="15.75" hidden="false" customHeight="false" outlineLevel="0" collapsed="false">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row>
    <row r="1015" customFormat="false" ht="15.75" hidden="false" customHeight="false" outlineLevel="0" collapsed="false">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row>
    <row r="1016" customFormat="false" ht="15.75" hidden="false" customHeight="false" outlineLevel="0" collapsed="false">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row>
    <row r="1017" customFormat="false" ht="15.75" hidden="false" customHeight="false" outlineLevel="0" collapsed="false">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row>
    <row r="1018" customFormat="false" ht="15.75" hidden="false" customHeight="false" outlineLevel="0" collapsed="false">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row>
    <row r="1019" customFormat="false" ht="15.75" hidden="false" customHeight="false" outlineLevel="0" collapsed="false">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row>
    <row r="1020" customFormat="false" ht="15.75" hidden="false" customHeight="false" outlineLevel="0" collapsed="false">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row>
    <row r="1021" customFormat="false" ht="15.75" hidden="false" customHeight="false" outlineLevel="0" collapsed="false">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row>
    <row r="1022" customFormat="false" ht="15.75" hidden="false" customHeight="false" outlineLevel="0" collapsed="false">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row>
    <row r="1023" customFormat="false" ht="15.75" hidden="false" customHeight="false" outlineLevel="0" collapsed="false">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row>
    <row r="1024" customFormat="false" ht="15.75" hidden="false" customHeight="false" outlineLevel="0" collapsed="false">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row>
    <row r="1025" customFormat="false" ht="15.75" hidden="false" customHeight="false" outlineLevel="0" collapsed="false">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row>
    <row r="1026" customFormat="false" ht="15.75" hidden="false" customHeight="false" outlineLevel="0" collapsed="false">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row>
    <row r="1027" customFormat="false" ht="15.75" hidden="false" customHeight="false" outlineLevel="0" collapsed="false">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row>
    <row r="1028" customFormat="false" ht="15.75" hidden="false" customHeight="false" outlineLevel="0" collapsed="false">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row>
    <row r="1029" customFormat="false" ht="15.75" hidden="false" customHeight="false" outlineLevel="0" collapsed="false">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row>
    <row r="1030" customFormat="false" ht="15.75" hidden="false" customHeight="false" outlineLevel="0" collapsed="false">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row>
    <row r="1031" customFormat="false" ht="15.75" hidden="false" customHeight="false" outlineLevel="0" collapsed="false">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row>
    <row r="1032" customFormat="false" ht="15.75" hidden="false" customHeight="false" outlineLevel="0" collapsed="false">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row>
    <row r="1033" customFormat="false" ht="15.75" hidden="false" customHeight="false" outlineLevel="0" collapsed="false">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row>
    <row r="1034" customFormat="false" ht="15.75" hidden="false" customHeight="false" outlineLevel="0" collapsed="false">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row>
    <row r="1035" customFormat="false" ht="15.75" hidden="false" customHeight="false" outlineLevel="0" collapsed="false">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row>
    <row r="1036" customFormat="false" ht="15.75" hidden="false" customHeight="false" outlineLevel="0" collapsed="false">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row>
    <row r="1037" customFormat="false" ht="15.75" hidden="false" customHeight="false" outlineLevel="0" collapsed="false">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row>
    <row r="1038" customFormat="false" ht="15.75" hidden="false" customHeight="false" outlineLevel="0" collapsed="false">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row>
    <row r="1039" customFormat="false" ht="15.75" hidden="false" customHeight="false" outlineLevel="0" collapsed="false">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row>
    <row r="1040" customFormat="false" ht="15.75" hidden="false" customHeight="false" outlineLevel="0" collapsed="false">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row>
    <row r="1041" customFormat="false" ht="15.75" hidden="false" customHeight="false" outlineLevel="0" collapsed="false">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row>
    <row r="1042" customFormat="false" ht="15.75" hidden="false" customHeight="false" outlineLevel="0" collapsed="false">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row>
    <row r="1043" customFormat="false" ht="15.75" hidden="false" customHeight="false" outlineLevel="0" collapsed="false">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row>
    <row r="1044" customFormat="false" ht="15.75" hidden="false" customHeight="false" outlineLevel="0" collapsed="false">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row>
    <row r="1045" customFormat="false" ht="15.75" hidden="false" customHeight="false" outlineLevel="0" collapsed="false">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row>
    <row r="1046" customFormat="false" ht="15.75" hidden="false" customHeight="false" outlineLevel="0" collapsed="false">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row>
    <row r="1047" customFormat="false" ht="15.75" hidden="false" customHeight="false" outlineLevel="0" collapsed="false">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row>
    <row r="1048" customFormat="false" ht="15.75" hidden="false" customHeight="false" outlineLevel="0" collapsed="false">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row>
    <row r="1049" customFormat="false" ht="15.75" hidden="false" customHeight="false" outlineLevel="0" collapsed="false">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row>
    <row r="1050" customFormat="false" ht="15.75" hidden="false" customHeight="false" outlineLevel="0" collapsed="false">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row>
    <row r="1051" customFormat="false" ht="15.75" hidden="false" customHeight="false" outlineLevel="0" collapsed="false">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row>
    <row r="1052" customFormat="false" ht="15.75" hidden="false" customHeight="false" outlineLevel="0" collapsed="false">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row>
    <row r="1053" customFormat="false" ht="15.75" hidden="false" customHeight="false" outlineLevel="0" collapsed="false">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row>
    <row r="1054" customFormat="false" ht="15.75" hidden="false" customHeight="false" outlineLevel="0" collapsed="false">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row>
    <row r="1055" customFormat="false" ht="15.75" hidden="false" customHeight="false" outlineLevel="0" collapsed="false">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row>
    <row r="1056" customFormat="false" ht="15.75" hidden="false" customHeight="false" outlineLevel="0" collapsed="false">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row>
    <row r="1057" customFormat="false" ht="15.75" hidden="false" customHeight="false" outlineLevel="0" collapsed="false">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row>
    <row r="1058" customFormat="false" ht="15.75" hidden="false" customHeight="false" outlineLevel="0" collapsed="false">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row>
    <row r="1059" customFormat="false" ht="15.75" hidden="false" customHeight="false" outlineLevel="0" collapsed="false">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row>
    <row r="1060" customFormat="false" ht="15.75" hidden="false" customHeight="false" outlineLevel="0" collapsed="false">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row>
    <row r="1061" customFormat="false" ht="15.75" hidden="false" customHeight="false" outlineLevel="0" collapsed="false">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row>
    <row r="1062" customFormat="false" ht="15.75" hidden="false" customHeight="false" outlineLevel="0" collapsed="false">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row>
    <row r="1063" customFormat="false" ht="15.75" hidden="false" customHeight="false" outlineLevel="0" collapsed="false">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row>
    <row r="1064" customFormat="false" ht="15.75" hidden="false" customHeight="false" outlineLevel="0" collapsed="false">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row>
    <row r="1065" customFormat="false" ht="15.75" hidden="false" customHeight="false" outlineLevel="0" collapsed="false">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row>
    <row r="1066" customFormat="false" ht="15.75" hidden="false" customHeight="false" outlineLevel="0" collapsed="false">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row>
    <row r="1067" customFormat="false" ht="15.75" hidden="false" customHeight="false" outlineLevel="0" collapsed="false">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row>
    <row r="1068" customFormat="false" ht="15.75" hidden="false" customHeight="false" outlineLevel="0" collapsed="false">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row>
    <row r="1069" customFormat="false" ht="15.75" hidden="false" customHeight="false" outlineLevel="0" collapsed="false">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row>
    <row r="1070" customFormat="false" ht="15.75" hidden="false" customHeight="false" outlineLevel="0" collapsed="false">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row>
    <row r="1071" customFormat="false" ht="15.75" hidden="false" customHeight="false" outlineLevel="0" collapsed="false">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row>
    <row r="1072" customFormat="false" ht="15.75" hidden="false" customHeight="false" outlineLevel="0" collapsed="false">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row>
    <row r="1073" customFormat="false" ht="15.75" hidden="false" customHeight="false" outlineLevel="0" collapsed="false">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row>
    <row r="1074" customFormat="false" ht="15.75" hidden="false" customHeight="false" outlineLevel="0" collapsed="false">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row>
    <row r="1075" customFormat="false" ht="15.75" hidden="false" customHeight="false" outlineLevel="0" collapsed="false">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row>
    <row r="1076" customFormat="false" ht="15.75" hidden="false" customHeight="false" outlineLevel="0" collapsed="false">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row>
    <row r="1077" customFormat="false" ht="15.75" hidden="false" customHeight="false" outlineLevel="0" collapsed="false">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row>
    <row r="1078" customFormat="false" ht="15.75" hidden="false" customHeight="false" outlineLevel="0" collapsed="false">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row>
    <row r="1079" customFormat="false" ht="15.75" hidden="false" customHeight="false" outlineLevel="0" collapsed="false">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row>
    <row r="1080" customFormat="false" ht="15.75" hidden="false" customHeight="false" outlineLevel="0" collapsed="false">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row>
    <row r="1081" customFormat="false" ht="15.75" hidden="false" customHeight="false" outlineLevel="0" collapsed="false">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row>
    <row r="1082" customFormat="false" ht="15.75" hidden="false" customHeight="false" outlineLevel="0" collapsed="false">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row>
    <row r="1083" customFormat="false" ht="15.75" hidden="false" customHeight="false" outlineLevel="0" collapsed="false">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row>
    <row r="1084" customFormat="false" ht="15.75" hidden="false" customHeight="false" outlineLevel="0" collapsed="false">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row>
    <row r="1085" customFormat="false" ht="15.75" hidden="false" customHeight="false" outlineLevel="0" collapsed="false">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row>
    <row r="1086" customFormat="false" ht="15.75" hidden="false" customHeight="false" outlineLevel="0" collapsed="false">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row>
    <row r="1087" customFormat="false" ht="15.75" hidden="false" customHeight="false" outlineLevel="0" collapsed="false">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row>
    <row r="1088" customFormat="false" ht="15.75" hidden="false" customHeight="false" outlineLevel="0" collapsed="false">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row>
    <row r="1089" customFormat="false" ht="15.75" hidden="false" customHeight="false" outlineLevel="0" collapsed="false">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row>
    <row r="1090" customFormat="false" ht="15.75" hidden="false" customHeight="false" outlineLevel="0" collapsed="false">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row>
    <row r="1091" customFormat="false" ht="15.75" hidden="false" customHeight="false" outlineLevel="0" collapsed="false">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row>
  </sheetData>
  <dataValidations count="1">
    <dataValidation allowBlank="true" errorStyle="stop" operator="between" showDropDown="true" showErrorMessage="false" showInputMessage="false" sqref="E2:E159 L2:L159" type="custom">
      <formula1>AND(ISNUMBER(E2),(NOT(OR(NOT(ISERROR(DATEVALUE(E2))), AND(ISNUMBER(E2), LEFT(CELL("format", E2))="D")))))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sheetData>
    <row r="1" customFormat="false" ht="15.75" hidden="false" customHeight="false" outlineLevel="0" collapsed="false">
      <c r="A1" s="6" t="s">
        <v>1440</v>
      </c>
      <c r="B1" s="6" t="s">
        <v>1441</v>
      </c>
      <c r="C1" s="6" t="s">
        <v>1442</v>
      </c>
      <c r="D1" s="6" t="s">
        <v>1443</v>
      </c>
      <c r="E1" s="6" t="s">
        <v>1444</v>
      </c>
      <c r="F1" s="6" t="s">
        <v>1445</v>
      </c>
      <c r="G1" s="6" t="s">
        <v>1446</v>
      </c>
      <c r="H1" s="6" t="s">
        <v>1447</v>
      </c>
      <c r="I1" s="6" t="s">
        <v>1448</v>
      </c>
      <c r="J1" s="6" t="s">
        <v>1449</v>
      </c>
      <c r="K1" s="6" t="s">
        <v>1450</v>
      </c>
      <c r="L1" s="6" t="s">
        <v>1451</v>
      </c>
      <c r="M1" s="6" t="s">
        <v>1452</v>
      </c>
      <c r="N1" s="6" t="s">
        <v>1453</v>
      </c>
      <c r="O1" s="6" t="s">
        <v>1454</v>
      </c>
      <c r="P1" s="6" t="s">
        <v>1455</v>
      </c>
      <c r="Q1" s="6" t="s">
        <v>1456</v>
      </c>
      <c r="R1" s="6" t="s">
        <v>1457</v>
      </c>
      <c r="S1" s="6" t="s">
        <v>1458</v>
      </c>
      <c r="T1" s="6" t="s">
        <v>1459</v>
      </c>
      <c r="U1" s="6" t="s">
        <v>1460</v>
      </c>
      <c r="V1" s="6" t="s">
        <v>1461</v>
      </c>
      <c r="W1" s="6" t="s">
        <v>1462</v>
      </c>
      <c r="X1" s="6" t="s">
        <v>1463</v>
      </c>
      <c r="Y1" s="6" t="s">
        <v>1464</v>
      </c>
      <c r="Z1" s="6" t="s">
        <v>1465</v>
      </c>
      <c r="AA1" s="6" t="s">
        <v>1466</v>
      </c>
      <c r="AB1" s="6" t="s">
        <v>1467</v>
      </c>
      <c r="AC1" s="6" t="s">
        <v>1468</v>
      </c>
    </row>
    <row r="2" customFormat="false" ht="15.75" hidden="false" customHeight="false" outlineLevel="0" collapsed="false">
      <c r="A2" s="6" t="n">
        <v>0</v>
      </c>
      <c r="B2" s="132" t="n">
        <v>0</v>
      </c>
      <c r="C2" s="132" t="n">
        <v>0</v>
      </c>
      <c r="D2" s="132" t="n">
        <v>0</v>
      </c>
      <c r="E2" s="132" t="n">
        <v>0</v>
      </c>
      <c r="F2" s="132" t="n">
        <v>0</v>
      </c>
      <c r="G2" s="132" t="n">
        <v>0</v>
      </c>
      <c r="H2" s="132" t="n">
        <v>0</v>
      </c>
      <c r="I2" s="132" t="n">
        <v>0</v>
      </c>
      <c r="J2" s="132" t="n">
        <v>0</v>
      </c>
      <c r="K2" s="132" t="n">
        <v>0</v>
      </c>
      <c r="L2" s="132" t="n">
        <v>0</v>
      </c>
      <c r="M2" s="132" t="n">
        <v>0</v>
      </c>
      <c r="N2" s="132" t="n">
        <v>0</v>
      </c>
      <c r="O2" s="132" t="n">
        <v>0</v>
      </c>
      <c r="P2" s="132" t="n">
        <v>0</v>
      </c>
      <c r="Q2" s="132" t="n">
        <v>0</v>
      </c>
      <c r="R2" s="132" t="n">
        <v>0</v>
      </c>
      <c r="S2" s="132" t="n">
        <v>0</v>
      </c>
      <c r="T2" s="132" t="n">
        <v>0</v>
      </c>
      <c r="U2" s="132" t="n">
        <v>0</v>
      </c>
      <c r="V2" s="6" t="n">
        <v>0</v>
      </c>
      <c r="W2" s="6"/>
      <c r="X2" s="6"/>
      <c r="Y2" s="6"/>
      <c r="Z2" s="132" t="n">
        <v>0</v>
      </c>
      <c r="AA2" s="132" t="n">
        <v>0</v>
      </c>
      <c r="AB2" s="132" t="n">
        <v>0</v>
      </c>
      <c r="AC2" s="132" t="n">
        <v>0</v>
      </c>
    </row>
    <row r="3" customFormat="false" ht="15.75" hidden="false" customHeight="false" outlineLevel="0" collapsed="false">
      <c r="A3" s="6" t="n">
        <v>1</v>
      </c>
      <c r="B3" s="132" t="n">
        <v>0.05</v>
      </c>
      <c r="C3" s="132" t="n">
        <v>0.02</v>
      </c>
      <c r="D3" s="132" t="n">
        <v>0.01</v>
      </c>
      <c r="E3" s="132" t="n">
        <v>0.01</v>
      </c>
      <c r="F3" s="132" t="n">
        <v>0.01</v>
      </c>
      <c r="G3" s="132" t="n">
        <v>0.01</v>
      </c>
      <c r="H3" s="132" t="n">
        <v>0.05</v>
      </c>
      <c r="I3" s="132" t="n">
        <v>0.01</v>
      </c>
      <c r="J3" s="132" t="n">
        <v>0.01</v>
      </c>
      <c r="K3" s="132" t="n">
        <v>0.02</v>
      </c>
      <c r="L3" s="132" t="n">
        <v>0.01</v>
      </c>
      <c r="M3" s="132" t="n">
        <v>0.01</v>
      </c>
      <c r="N3" s="132" t="n">
        <v>0.05</v>
      </c>
      <c r="O3" s="132" t="n">
        <v>0.02</v>
      </c>
      <c r="P3" s="132" t="n">
        <v>0.01</v>
      </c>
      <c r="Q3" s="132" t="n">
        <v>0.01</v>
      </c>
      <c r="R3" s="132" t="n">
        <v>0.01</v>
      </c>
      <c r="S3" s="132" t="n">
        <v>0.02</v>
      </c>
      <c r="T3" s="132" t="n">
        <v>0.01</v>
      </c>
      <c r="U3" s="132" t="n">
        <v>0.05</v>
      </c>
      <c r="V3" s="6" t="n">
        <v>0</v>
      </c>
      <c r="W3" s="132"/>
      <c r="X3" s="132"/>
      <c r="Y3" s="132"/>
      <c r="Z3" s="132" t="n">
        <v>0.01</v>
      </c>
      <c r="AA3" s="132" t="n">
        <v>0.02</v>
      </c>
      <c r="AB3" s="132" t="n">
        <v>0.01</v>
      </c>
      <c r="AC3" s="132" t="n">
        <v>0.05</v>
      </c>
    </row>
    <row r="4" customFormat="false" ht="15.75" hidden="false" customHeight="false" outlineLevel="0" collapsed="false">
      <c r="A4" s="6" t="n">
        <v>2</v>
      </c>
      <c r="B4" s="132" t="n">
        <v>0.1</v>
      </c>
      <c r="C4" s="132" t="n">
        <v>0.04</v>
      </c>
      <c r="D4" s="132" t="n">
        <v>0.02</v>
      </c>
      <c r="E4" s="132" t="n">
        <v>0.02</v>
      </c>
      <c r="F4" s="132" t="n">
        <v>0.02</v>
      </c>
      <c r="G4" s="132" t="n">
        <v>0.02</v>
      </c>
      <c r="H4" s="132" t="n">
        <v>0.1</v>
      </c>
      <c r="I4" s="132" t="n">
        <v>0.02</v>
      </c>
      <c r="J4" s="132" t="n">
        <v>0.02</v>
      </c>
      <c r="K4" s="132" t="n">
        <v>0.04</v>
      </c>
      <c r="L4" s="132" t="n">
        <v>0.02</v>
      </c>
      <c r="M4" s="132" t="n">
        <v>0.02</v>
      </c>
      <c r="N4" s="132" t="n">
        <v>0.1</v>
      </c>
      <c r="O4" s="132" t="n">
        <v>0.04</v>
      </c>
      <c r="P4" s="132" t="n">
        <v>0.02</v>
      </c>
      <c r="Q4" s="132" t="n">
        <v>0.02</v>
      </c>
      <c r="R4" s="132" t="n">
        <v>0.02</v>
      </c>
      <c r="S4" s="132" t="n">
        <v>0.04</v>
      </c>
      <c r="T4" s="132" t="n">
        <v>0.02</v>
      </c>
      <c r="U4" s="132" t="n">
        <v>0.1</v>
      </c>
      <c r="V4" s="6" t="n">
        <v>0</v>
      </c>
      <c r="W4" s="132"/>
      <c r="X4" s="132"/>
      <c r="Y4" s="132"/>
      <c r="Z4" s="132" t="n">
        <v>0.02</v>
      </c>
      <c r="AA4" s="132" t="n">
        <v>0.04</v>
      </c>
      <c r="AB4" s="132" t="n">
        <v>0.02</v>
      </c>
      <c r="AC4" s="132" t="n">
        <v>0.1</v>
      </c>
    </row>
    <row r="5" customFormat="false" ht="15.75" hidden="false" customHeight="false" outlineLevel="0" collapsed="false">
      <c r="A5" s="6" t="n">
        <v>3</v>
      </c>
      <c r="B5" s="132" t="n">
        <v>0.15</v>
      </c>
      <c r="C5" s="132" t="n">
        <v>0.06</v>
      </c>
      <c r="D5" s="132" t="n">
        <v>0.03</v>
      </c>
      <c r="E5" s="132" t="n">
        <v>0.03</v>
      </c>
      <c r="F5" s="132" t="n">
        <v>0.03</v>
      </c>
      <c r="G5" s="132" t="n">
        <v>0.03</v>
      </c>
      <c r="H5" s="132" t="n">
        <v>0.15</v>
      </c>
      <c r="I5" s="132" t="n">
        <v>0.03</v>
      </c>
      <c r="J5" s="132" t="n">
        <v>0.03</v>
      </c>
      <c r="K5" s="132" t="n">
        <v>0.06</v>
      </c>
      <c r="L5" s="132" t="n">
        <v>0.03</v>
      </c>
      <c r="M5" s="132" t="n">
        <v>0.03</v>
      </c>
      <c r="N5" s="132" t="n">
        <v>0.15</v>
      </c>
      <c r="O5" s="132" t="n">
        <v>0.06</v>
      </c>
      <c r="P5" s="132" t="n">
        <v>0.03</v>
      </c>
      <c r="Q5" s="132" t="n">
        <v>0.03</v>
      </c>
      <c r="R5" s="132" t="n">
        <v>0.03</v>
      </c>
      <c r="S5" s="132" t="n">
        <v>0.06</v>
      </c>
      <c r="T5" s="132" t="n">
        <v>0.03</v>
      </c>
      <c r="U5" s="132" t="n">
        <v>0.15</v>
      </c>
      <c r="V5" s="6" t="n">
        <v>0</v>
      </c>
      <c r="W5" s="132"/>
      <c r="X5" s="132"/>
      <c r="Y5" s="132"/>
      <c r="Z5" s="132" t="n">
        <v>0.03</v>
      </c>
      <c r="AA5" s="132" t="n">
        <v>0.06</v>
      </c>
      <c r="AB5" s="132" t="n">
        <v>0.03</v>
      </c>
      <c r="AC5" s="132" t="n">
        <v>0.15</v>
      </c>
    </row>
    <row r="6" customFormat="false" ht="15.75" hidden="false" customHeight="false" outlineLevel="0" collapsed="false">
      <c r="A6" s="6" t="n">
        <v>4</v>
      </c>
      <c r="B6" s="132" t="n">
        <v>0.2</v>
      </c>
      <c r="C6" s="132" t="n">
        <v>0.08</v>
      </c>
      <c r="D6" s="132" t="n">
        <v>0.04</v>
      </c>
      <c r="E6" s="132" t="n">
        <v>0.04</v>
      </c>
      <c r="F6" s="132" t="n">
        <v>0.04</v>
      </c>
      <c r="G6" s="132" t="n">
        <v>0.04</v>
      </c>
      <c r="H6" s="132" t="n">
        <v>0.2</v>
      </c>
      <c r="I6" s="132" t="n">
        <v>0.04</v>
      </c>
      <c r="J6" s="132" t="n">
        <v>0.04</v>
      </c>
      <c r="K6" s="132" t="n">
        <v>0.08</v>
      </c>
      <c r="L6" s="132" t="n">
        <v>0.04</v>
      </c>
      <c r="M6" s="132" t="n">
        <v>0.04</v>
      </c>
      <c r="N6" s="132" t="n">
        <v>0.2</v>
      </c>
      <c r="O6" s="132" t="n">
        <v>0.08</v>
      </c>
      <c r="P6" s="132" t="n">
        <v>0.04</v>
      </c>
      <c r="Q6" s="132" t="n">
        <v>0.04</v>
      </c>
      <c r="R6" s="132" t="n">
        <v>0.04</v>
      </c>
      <c r="S6" s="132" t="n">
        <v>0.08</v>
      </c>
      <c r="T6" s="132" t="n">
        <v>0.04</v>
      </c>
      <c r="U6" s="132" t="n">
        <v>0.2</v>
      </c>
      <c r="V6" s="6" t="n">
        <v>0</v>
      </c>
      <c r="W6" s="132"/>
      <c r="X6" s="132"/>
      <c r="Y6" s="132"/>
      <c r="Z6" s="132" t="n">
        <v>0.04</v>
      </c>
      <c r="AA6" s="132" t="n">
        <v>0.08</v>
      </c>
      <c r="AB6" s="132" t="n">
        <v>0.04</v>
      </c>
      <c r="AC6" s="132" t="n">
        <v>0.2</v>
      </c>
    </row>
    <row r="7" customFormat="false" ht="15.75" hidden="false" customHeight="false" outlineLevel="0" collapsed="false">
      <c r="A7" s="6" t="n">
        <v>5</v>
      </c>
      <c r="B7" s="132" t="n">
        <v>0.25</v>
      </c>
      <c r="C7" s="132" t="n">
        <v>0.1</v>
      </c>
      <c r="D7" s="132" t="n">
        <v>0.05</v>
      </c>
      <c r="E7" s="132" t="n">
        <v>0.05</v>
      </c>
      <c r="F7" s="132" t="n">
        <v>0.05</v>
      </c>
      <c r="G7" s="132" t="n">
        <v>0.05</v>
      </c>
      <c r="H7" s="132" t="n">
        <v>0.25</v>
      </c>
      <c r="I7" s="132" t="n">
        <v>0.05</v>
      </c>
      <c r="J7" s="132" t="n">
        <v>0.05</v>
      </c>
      <c r="K7" s="132" t="n">
        <v>0.1</v>
      </c>
      <c r="L7" s="132" t="n">
        <v>0.05</v>
      </c>
      <c r="M7" s="132" t="n">
        <v>0.05</v>
      </c>
      <c r="N7" s="132" t="n">
        <v>0.25</v>
      </c>
      <c r="O7" s="132" t="n">
        <v>0.1</v>
      </c>
      <c r="P7" s="132" t="n">
        <v>0.05</v>
      </c>
      <c r="Q7" s="132" t="n">
        <v>0.05</v>
      </c>
      <c r="R7" s="132" t="n">
        <v>0.05</v>
      </c>
      <c r="S7" s="132" t="n">
        <v>0.1</v>
      </c>
      <c r="T7" s="132" t="n">
        <v>0.05</v>
      </c>
      <c r="U7" s="132" t="n">
        <v>0.25</v>
      </c>
      <c r="V7" s="6" t="n">
        <v>100</v>
      </c>
      <c r="W7" s="132"/>
      <c r="X7" s="132"/>
      <c r="Y7" s="132"/>
      <c r="Z7" s="132" t="n">
        <v>0.05</v>
      </c>
      <c r="AA7" s="132" t="n">
        <v>0.1</v>
      </c>
      <c r="AB7" s="132" t="n">
        <v>0.05</v>
      </c>
      <c r="AC7" s="132" t="n">
        <v>0.25</v>
      </c>
    </row>
    <row r="8" customFormat="false" ht="15.75" hidden="false" customHeight="false" outlineLevel="0" collapsed="false">
      <c r="A8" s="6" t="n">
        <v>6</v>
      </c>
      <c r="B8" s="132" t="n">
        <v>0.3</v>
      </c>
      <c r="C8" s="132" t="n">
        <v>0.12</v>
      </c>
      <c r="D8" s="132" t="n">
        <v>0.06</v>
      </c>
      <c r="E8" s="132" t="n">
        <v>0.06</v>
      </c>
      <c r="F8" s="132" t="n">
        <v>0.06</v>
      </c>
      <c r="G8" s="132" t="n">
        <v>0.06</v>
      </c>
      <c r="H8" s="132" t="n">
        <v>0.3</v>
      </c>
      <c r="I8" s="132" t="n">
        <v>0.06</v>
      </c>
      <c r="J8" s="132" t="n">
        <v>0.06</v>
      </c>
      <c r="K8" s="132" t="n">
        <v>0.12</v>
      </c>
      <c r="L8" s="132" t="n">
        <v>0.06</v>
      </c>
      <c r="M8" s="132" t="n">
        <v>0.06</v>
      </c>
      <c r="N8" s="132" t="n">
        <v>0.3</v>
      </c>
      <c r="O8" s="132" t="n">
        <v>0.12</v>
      </c>
      <c r="P8" s="132" t="n">
        <v>0.06</v>
      </c>
      <c r="Q8" s="132" t="n">
        <v>0.06</v>
      </c>
      <c r="R8" s="132" t="n">
        <v>0.06</v>
      </c>
      <c r="S8" s="132" t="n">
        <v>0.12</v>
      </c>
      <c r="T8" s="132" t="n">
        <v>0.06</v>
      </c>
      <c r="U8" s="132" t="n">
        <v>0.3</v>
      </c>
      <c r="V8" s="6" t="n">
        <v>100</v>
      </c>
      <c r="W8" s="132"/>
      <c r="X8" s="132"/>
      <c r="Y8" s="132"/>
      <c r="Z8" s="132" t="n">
        <v>0.06</v>
      </c>
      <c r="AA8" s="132" t="n">
        <v>0.12</v>
      </c>
      <c r="AB8" s="132" t="n">
        <v>0.06</v>
      </c>
      <c r="AC8" s="132" t="n">
        <v>0.3</v>
      </c>
    </row>
    <row r="9" customFormat="false" ht="15.75" hidden="false" customHeight="false" outlineLevel="0" collapsed="false">
      <c r="A9" s="6" t="n">
        <v>7</v>
      </c>
      <c r="B9" s="132" t="n">
        <v>0.35</v>
      </c>
      <c r="C9" s="132" t="n">
        <v>0.14</v>
      </c>
      <c r="D9" s="132" t="n">
        <v>0.07</v>
      </c>
      <c r="E9" s="132" t="n">
        <v>0.07</v>
      </c>
      <c r="F9" s="132" t="n">
        <v>0.07</v>
      </c>
      <c r="G9" s="132" t="n">
        <v>0.07</v>
      </c>
      <c r="H9" s="132" t="n">
        <v>0.35</v>
      </c>
      <c r="I9" s="132" t="n">
        <v>0.07</v>
      </c>
      <c r="J9" s="132" t="n">
        <v>0.07</v>
      </c>
      <c r="K9" s="132" t="n">
        <v>0.14</v>
      </c>
      <c r="L9" s="132" t="n">
        <v>0.07</v>
      </c>
      <c r="M9" s="132" t="n">
        <v>0.07</v>
      </c>
      <c r="N9" s="132" t="n">
        <v>0.35</v>
      </c>
      <c r="O9" s="132" t="n">
        <v>0.14</v>
      </c>
      <c r="P9" s="132" t="n">
        <v>0.07</v>
      </c>
      <c r="Q9" s="132" t="n">
        <v>0.07</v>
      </c>
      <c r="R9" s="132" t="n">
        <v>0.07</v>
      </c>
      <c r="S9" s="132" t="n">
        <v>0.14</v>
      </c>
      <c r="T9" s="132" t="n">
        <v>0.07</v>
      </c>
      <c r="U9" s="132" t="n">
        <v>0.35</v>
      </c>
      <c r="V9" s="6" t="n">
        <v>100</v>
      </c>
      <c r="W9" s="132"/>
      <c r="X9" s="132"/>
      <c r="Y9" s="132"/>
      <c r="Z9" s="132" t="n">
        <v>0.07</v>
      </c>
      <c r="AA9" s="132" t="n">
        <v>0.14</v>
      </c>
      <c r="AB9" s="132" t="n">
        <v>0.07</v>
      </c>
      <c r="AC9" s="132" t="n">
        <v>0.35</v>
      </c>
    </row>
    <row r="10" customFormat="false" ht="15.75" hidden="false" customHeight="false" outlineLevel="0" collapsed="false">
      <c r="A10" s="6" t="n">
        <v>8</v>
      </c>
      <c r="B10" s="132" t="n">
        <v>0.4</v>
      </c>
      <c r="C10" s="132" t="n">
        <v>0.16</v>
      </c>
      <c r="D10" s="132" t="n">
        <v>0.08</v>
      </c>
      <c r="E10" s="132" t="n">
        <v>0.08</v>
      </c>
      <c r="F10" s="132" t="n">
        <v>0.08</v>
      </c>
      <c r="G10" s="132" t="n">
        <v>0.08</v>
      </c>
      <c r="H10" s="132" t="n">
        <v>0.4</v>
      </c>
      <c r="I10" s="132" t="n">
        <v>0.08</v>
      </c>
      <c r="J10" s="132" t="n">
        <v>0.08</v>
      </c>
      <c r="K10" s="132" t="n">
        <v>0.16</v>
      </c>
      <c r="L10" s="132" t="n">
        <v>0.08</v>
      </c>
      <c r="M10" s="132" t="n">
        <v>0.08</v>
      </c>
      <c r="N10" s="132" t="n">
        <v>0.4</v>
      </c>
      <c r="O10" s="132" t="n">
        <v>0.16</v>
      </c>
      <c r="P10" s="132" t="n">
        <v>0.08</v>
      </c>
      <c r="Q10" s="132" t="n">
        <v>0.08</v>
      </c>
      <c r="R10" s="132" t="n">
        <v>0.08</v>
      </c>
      <c r="S10" s="132" t="n">
        <v>0.16</v>
      </c>
      <c r="T10" s="132" t="n">
        <v>0.08</v>
      </c>
      <c r="U10" s="132" t="n">
        <v>0.4</v>
      </c>
      <c r="V10" s="6" t="n">
        <v>100</v>
      </c>
      <c r="W10" s="132"/>
      <c r="X10" s="132"/>
      <c r="Y10" s="132"/>
      <c r="Z10" s="132" t="n">
        <v>0.08</v>
      </c>
      <c r="AA10" s="132" t="n">
        <v>0.16</v>
      </c>
      <c r="AB10" s="132" t="n">
        <v>0.08</v>
      </c>
      <c r="AC10" s="132" t="n">
        <v>0.4</v>
      </c>
    </row>
    <row r="11" customFormat="false" ht="15.75" hidden="false" customHeight="false" outlineLevel="0" collapsed="false">
      <c r="A11" s="6" t="n">
        <v>9</v>
      </c>
      <c r="B11" s="132" t="n">
        <v>0.45</v>
      </c>
      <c r="C11" s="132" t="n">
        <v>0.18</v>
      </c>
      <c r="D11" s="132" t="n">
        <v>0.09</v>
      </c>
      <c r="E11" s="132" t="n">
        <v>0.09</v>
      </c>
      <c r="F11" s="132" t="n">
        <v>0.09</v>
      </c>
      <c r="G11" s="132" t="n">
        <v>0.09</v>
      </c>
      <c r="H11" s="132" t="n">
        <v>0.45</v>
      </c>
      <c r="I11" s="132" t="n">
        <v>0.09</v>
      </c>
      <c r="J11" s="132" t="n">
        <v>0.09</v>
      </c>
      <c r="K11" s="132" t="n">
        <v>0.18</v>
      </c>
      <c r="L11" s="132" t="n">
        <v>0.09</v>
      </c>
      <c r="M11" s="132" t="n">
        <v>0.09</v>
      </c>
      <c r="N11" s="132" t="n">
        <v>0.45</v>
      </c>
      <c r="O11" s="132" t="n">
        <v>0.18</v>
      </c>
      <c r="P11" s="132" t="n">
        <v>0.09</v>
      </c>
      <c r="Q11" s="132" t="n">
        <v>0.09</v>
      </c>
      <c r="R11" s="132" t="n">
        <v>0.09</v>
      </c>
      <c r="S11" s="132" t="n">
        <v>0.18</v>
      </c>
      <c r="T11" s="132" t="n">
        <v>0.09</v>
      </c>
      <c r="U11" s="132" t="n">
        <v>0.45</v>
      </c>
      <c r="V11" s="6" t="n">
        <v>100</v>
      </c>
      <c r="W11" s="132"/>
      <c r="X11" s="132"/>
      <c r="Y11" s="132"/>
      <c r="Z11" s="132" t="n">
        <v>0.09</v>
      </c>
      <c r="AA11" s="132" t="n">
        <v>0.18</v>
      </c>
      <c r="AB11" s="132" t="n">
        <v>0.09</v>
      </c>
      <c r="AC11" s="132" t="n">
        <v>0.45</v>
      </c>
    </row>
    <row r="12" customFormat="false" ht="15.75" hidden="false" customHeight="false" outlineLevel="0" collapsed="false">
      <c r="A12" s="6" t="n">
        <v>10</v>
      </c>
      <c r="B12" s="132" t="n">
        <v>0.5</v>
      </c>
      <c r="C12" s="132" t="n">
        <v>0.2</v>
      </c>
      <c r="D12" s="132" t="n">
        <v>0.1</v>
      </c>
      <c r="E12" s="132" t="n">
        <v>0.1</v>
      </c>
      <c r="F12" s="132" t="n">
        <v>0.1</v>
      </c>
      <c r="G12" s="132" t="n">
        <v>0.1</v>
      </c>
      <c r="H12" s="132" t="n">
        <v>0.5</v>
      </c>
      <c r="I12" s="132" t="n">
        <v>0.1</v>
      </c>
      <c r="J12" s="132" t="n">
        <v>0.1</v>
      </c>
      <c r="K12" s="132" t="n">
        <v>0.2</v>
      </c>
      <c r="L12" s="132" t="n">
        <v>0.1</v>
      </c>
      <c r="M12" s="132" t="n">
        <v>0.1</v>
      </c>
      <c r="N12" s="132" t="n">
        <v>0.5</v>
      </c>
      <c r="O12" s="132" t="n">
        <v>0.2</v>
      </c>
      <c r="P12" s="132" t="n">
        <v>0.1</v>
      </c>
      <c r="Q12" s="132" t="n">
        <v>0.1</v>
      </c>
      <c r="R12" s="132" t="n">
        <v>0.1</v>
      </c>
      <c r="S12" s="132" t="n">
        <v>0.2</v>
      </c>
      <c r="T12" s="132" t="n">
        <v>0.1</v>
      </c>
      <c r="U12" s="132" t="n">
        <v>0.5</v>
      </c>
      <c r="V12" s="6" t="n">
        <v>100</v>
      </c>
      <c r="W12" s="132"/>
      <c r="X12" s="132"/>
      <c r="Y12" s="132"/>
      <c r="Z12" s="132" t="n">
        <v>0.1</v>
      </c>
      <c r="AA12" s="132" t="n">
        <v>0.2</v>
      </c>
      <c r="AB12" s="132" t="n">
        <v>0.1</v>
      </c>
      <c r="AC12" s="132" t="n">
        <v>0.5</v>
      </c>
    </row>
    <row r="13" customFormat="false" ht="15.75" hidden="false" customHeight="false" outlineLevel="0" collapsed="false">
      <c r="A13" s="6" t="n">
        <v>11</v>
      </c>
      <c r="B13" s="132" t="n">
        <v>0.55</v>
      </c>
      <c r="C13" s="132" t="n">
        <v>0.22</v>
      </c>
      <c r="D13" s="132" t="n">
        <v>0.11</v>
      </c>
      <c r="E13" s="132" t="n">
        <v>0.11</v>
      </c>
      <c r="F13" s="132" t="n">
        <v>0.11</v>
      </c>
      <c r="G13" s="132" t="n">
        <v>0.11</v>
      </c>
      <c r="H13" s="132" t="n">
        <v>0.55</v>
      </c>
      <c r="I13" s="132" t="n">
        <v>0.11</v>
      </c>
      <c r="J13" s="132" t="n">
        <v>0.11</v>
      </c>
      <c r="K13" s="132" t="n">
        <v>0.22</v>
      </c>
      <c r="L13" s="132" t="n">
        <v>0.11</v>
      </c>
      <c r="M13" s="132" t="n">
        <v>0.11</v>
      </c>
      <c r="N13" s="132" t="n">
        <v>0.55</v>
      </c>
      <c r="O13" s="132" t="n">
        <v>0.22</v>
      </c>
      <c r="P13" s="132" t="n">
        <v>0.11</v>
      </c>
      <c r="Q13" s="132" t="n">
        <v>0.11</v>
      </c>
      <c r="R13" s="132" t="n">
        <v>0.11</v>
      </c>
      <c r="S13" s="132" t="n">
        <v>0.22</v>
      </c>
      <c r="T13" s="132" t="n">
        <v>0.11</v>
      </c>
      <c r="U13" s="132" t="n">
        <v>0.55</v>
      </c>
      <c r="V13" s="6" t="n">
        <v>100</v>
      </c>
      <c r="W13" s="132"/>
      <c r="X13" s="132"/>
      <c r="Y13" s="132"/>
      <c r="Z13" s="132" t="n">
        <v>0.11</v>
      </c>
      <c r="AA13" s="132" t="n">
        <v>0.22</v>
      </c>
      <c r="AB13" s="132" t="n">
        <v>0.11</v>
      </c>
      <c r="AC13" s="132" t="n">
        <v>0.55</v>
      </c>
    </row>
    <row r="14" customFormat="false" ht="15.75" hidden="false" customHeight="false" outlineLevel="0" collapsed="false">
      <c r="A14" s="6" t="n">
        <v>12</v>
      </c>
      <c r="B14" s="132" t="n">
        <v>0.6</v>
      </c>
      <c r="C14" s="132" t="n">
        <v>0.24</v>
      </c>
      <c r="D14" s="132" t="n">
        <v>0.12</v>
      </c>
      <c r="E14" s="132" t="n">
        <v>0.12</v>
      </c>
      <c r="F14" s="132" t="n">
        <v>0.12</v>
      </c>
      <c r="G14" s="132" t="n">
        <v>0.12</v>
      </c>
      <c r="H14" s="132" t="n">
        <v>0.6</v>
      </c>
      <c r="I14" s="132" t="n">
        <v>0.12</v>
      </c>
      <c r="J14" s="132" t="n">
        <v>0.12</v>
      </c>
      <c r="K14" s="132" t="n">
        <v>0.24</v>
      </c>
      <c r="L14" s="132" t="n">
        <v>0.12</v>
      </c>
      <c r="M14" s="132" t="n">
        <v>0.12</v>
      </c>
      <c r="N14" s="132" t="n">
        <v>0.6</v>
      </c>
      <c r="O14" s="132" t="n">
        <v>0.24</v>
      </c>
      <c r="P14" s="132" t="n">
        <v>0.12</v>
      </c>
      <c r="Q14" s="132" t="n">
        <v>0.12</v>
      </c>
      <c r="R14" s="132" t="n">
        <v>0.12</v>
      </c>
      <c r="S14" s="132" t="n">
        <v>0.24</v>
      </c>
      <c r="T14" s="132" t="n">
        <v>0.12</v>
      </c>
      <c r="U14" s="132" t="n">
        <v>0.6</v>
      </c>
      <c r="V14" s="6" t="n">
        <v>100</v>
      </c>
      <c r="W14" s="132"/>
      <c r="X14" s="132"/>
      <c r="Y14" s="132"/>
      <c r="Z14" s="132" t="n">
        <v>0.12</v>
      </c>
      <c r="AA14" s="132" t="n">
        <v>0.24</v>
      </c>
      <c r="AB14" s="132" t="n">
        <v>0.12</v>
      </c>
      <c r="AC14" s="132" t="n">
        <v>0.6</v>
      </c>
    </row>
    <row r="15" customFormat="false" ht="15.75" hidden="false" customHeight="false" outlineLevel="0" collapsed="false">
      <c r="A15" s="6" t="n">
        <v>13</v>
      </c>
      <c r="B15" s="132" t="n">
        <v>0.65</v>
      </c>
      <c r="C15" s="132" t="n">
        <v>0.26</v>
      </c>
      <c r="D15" s="132" t="n">
        <v>0.13</v>
      </c>
      <c r="E15" s="132" t="n">
        <v>0.13</v>
      </c>
      <c r="F15" s="132" t="n">
        <v>0.13</v>
      </c>
      <c r="G15" s="132" t="n">
        <v>0.13</v>
      </c>
      <c r="H15" s="132" t="n">
        <v>0.65</v>
      </c>
      <c r="I15" s="132" t="n">
        <v>0.13</v>
      </c>
      <c r="J15" s="132" t="n">
        <v>0.13</v>
      </c>
      <c r="K15" s="132" t="n">
        <v>0.26</v>
      </c>
      <c r="L15" s="132" t="n">
        <v>0.13</v>
      </c>
      <c r="M15" s="132" t="n">
        <v>0.13</v>
      </c>
      <c r="N15" s="132" t="n">
        <v>0.65</v>
      </c>
      <c r="O15" s="132" t="n">
        <v>0.26</v>
      </c>
      <c r="P15" s="132" t="n">
        <v>0.13</v>
      </c>
      <c r="Q15" s="132" t="n">
        <v>0.13</v>
      </c>
      <c r="R15" s="132" t="n">
        <v>0.13</v>
      </c>
      <c r="S15" s="132" t="n">
        <v>0.26</v>
      </c>
      <c r="T15" s="132" t="n">
        <v>0.13</v>
      </c>
      <c r="U15" s="132" t="n">
        <v>0.65</v>
      </c>
      <c r="V15" s="6" t="n">
        <v>100</v>
      </c>
      <c r="W15" s="132"/>
      <c r="X15" s="132"/>
      <c r="Y15" s="132"/>
      <c r="Z15" s="132" t="n">
        <v>0.13</v>
      </c>
      <c r="AA15" s="132" t="n">
        <v>0.26</v>
      </c>
      <c r="AB15" s="132" t="n">
        <v>0.13</v>
      </c>
      <c r="AC15" s="132" t="n">
        <v>0.65</v>
      </c>
    </row>
    <row r="16" customFormat="false" ht="15.75" hidden="false" customHeight="false" outlineLevel="0" collapsed="false">
      <c r="A16" s="6" t="n">
        <v>14</v>
      </c>
      <c r="B16" s="132" t="n">
        <v>0.7</v>
      </c>
      <c r="C16" s="132" t="n">
        <v>0.28</v>
      </c>
      <c r="D16" s="132" t="n">
        <v>0.14</v>
      </c>
      <c r="E16" s="132" t="n">
        <v>0.14</v>
      </c>
      <c r="F16" s="132" t="n">
        <v>0.14</v>
      </c>
      <c r="G16" s="132" t="n">
        <v>0.14</v>
      </c>
      <c r="H16" s="132" t="n">
        <v>0.7</v>
      </c>
      <c r="I16" s="132" t="n">
        <v>0.14</v>
      </c>
      <c r="J16" s="132" t="n">
        <v>0.14</v>
      </c>
      <c r="K16" s="132" t="n">
        <v>0.28</v>
      </c>
      <c r="L16" s="132" t="n">
        <v>0.14</v>
      </c>
      <c r="M16" s="132" t="n">
        <v>0.14</v>
      </c>
      <c r="N16" s="132" t="n">
        <v>0.7</v>
      </c>
      <c r="O16" s="132" t="n">
        <v>0.28</v>
      </c>
      <c r="P16" s="132" t="n">
        <v>0.14</v>
      </c>
      <c r="Q16" s="132" t="n">
        <v>0.14</v>
      </c>
      <c r="R16" s="132" t="n">
        <v>0.14</v>
      </c>
      <c r="S16" s="132" t="n">
        <v>0.28</v>
      </c>
      <c r="T16" s="132" t="n">
        <v>0.14</v>
      </c>
      <c r="U16" s="132" t="n">
        <v>0.7</v>
      </c>
      <c r="V16" s="6" t="n">
        <v>100</v>
      </c>
      <c r="W16" s="132"/>
      <c r="X16" s="132"/>
      <c r="Y16" s="132"/>
      <c r="Z16" s="132" t="n">
        <v>0.14</v>
      </c>
      <c r="AA16" s="132" t="n">
        <v>0.28</v>
      </c>
      <c r="AB16" s="132" t="n">
        <v>0.14</v>
      </c>
      <c r="AC16" s="132" t="n">
        <v>0.7</v>
      </c>
    </row>
    <row r="17" customFormat="false" ht="15.75" hidden="false" customHeight="false" outlineLevel="0" collapsed="false">
      <c r="A17" s="6" t="n">
        <v>15</v>
      </c>
      <c r="B17" s="132" t="n">
        <v>0.75</v>
      </c>
      <c r="C17" s="132" t="n">
        <v>0.3</v>
      </c>
      <c r="D17" s="132" t="n">
        <v>0.15</v>
      </c>
      <c r="E17" s="132" t="n">
        <v>0.15</v>
      </c>
      <c r="F17" s="132" t="n">
        <v>0.15</v>
      </c>
      <c r="G17" s="132" t="n">
        <v>0.15</v>
      </c>
      <c r="H17" s="132" t="n">
        <v>0.75</v>
      </c>
      <c r="I17" s="132" t="n">
        <v>0.15</v>
      </c>
      <c r="J17" s="132" t="n">
        <v>0.15</v>
      </c>
      <c r="K17" s="132" t="n">
        <v>0.3</v>
      </c>
      <c r="L17" s="132" t="n">
        <v>0.15</v>
      </c>
      <c r="M17" s="132" t="n">
        <v>0.15</v>
      </c>
      <c r="N17" s="132" t="n">
        <v>0.75</v>
      </c>
      <c r="O17" s="132" t="n">
        <v>0.3</v>
      </c>
      <c r="P17" s="132" t="n">
        <v>0.15</v>
      </c>
      <c r="Q17" s="132" t="n">
        <v>0.15</v>
      </c>
      <c r="R17" s="132" t="n">
        <v>0.15</v>
      </c>
      <c r="S17" s="132" t="n">
        <v>0.3</v>
      </c>
      <c r="T17" s="132" t="n">
        <v>0.15</v>
      </c>
      <c r="U17" s="132" t="n">
        <v>0.75</v>
      </c>
      <c r="V17" s="6" t="n">
        <v>150</v>
      </c>
      <c r="W17" s="132"/>
      <c r="X17" s="132"/>
      <c r="Y17" s="132"/>
      <c r="Z17" s="132" t="n">
        <v>0.15</v>
      </c>
      <c r="AA17" s="132" t="n">
        <v>0.3</v>
      </c>
      <c r="AB17" s="132" t="n">
        <v>0.15</v>
      </c>
      <c r="AC17" s="132" t="n">
        <v>0.75</v>
      </c>
    </row>
    <row r="18" customFormat="false" ht="15.75" hidden="false" customHeight="false" outlineLevel="0" collapsed="false">
      <c r="A18" s="6" t="n">
        <v>16</v>
      </c>
      <c r="B18" s="132" t="n">
        <v>0.8</v>
      </c>
      <c r="C18" s="132" t="n">
        <v>0.32</v>
      </c>
      <c r="D18" s="132" t="n">
        <v>0.16</v>
      </c>
      <c r="E18" s="132" t="n">
        <v>0.16</v>
      </c>
      <c r="F18" s="132" t="n">
        <v>0.16</v>
      </c>
      <c r="G18" s="132" t="n">
        <v>0.16</v>
      </c>
      <c r="H18" s="132" t="n">
        <v>0.8</v>
      </c>
      <c r="I18" s="132" t="n">
        <v>0.16</v>
      </c>
      <c r="J18" s="132" t="n">
        <v>0.16</v>
      </c>
      <c r="K18" s="132" t="n">
        <v>0.32</v>
      </c>
      <c r="L18" s="132" t="n">
        <v>0.16</v>
      </c>
      <c r="M18" s="132" t="n">
        <v>0.16</v>
      </c>
      <c r="N18" s="132" t="n">
        <v>0.8</v>
      </c>
      <c r="O18" s="132" t="n">
        <v>0.32</v>
      </c>
      <c r="P18" s="132" t="n">
        <v>0.16</v>
      </c>
      <c r="Q18" s="132" t="n">
        <v>0.16</v>
      </c>
      <c r="R18" s="132" t="n">
        <v>0.16</v>
      </c>
      <c r="S18" s="132" t="n">
        <v>0.32</v>
      </c>
      <c r="T18" s="132" t="n">
        <v>0.16</v>
      </c>
      <c r="U18" s="132" t="n">
        <v>0.8</v>
      </c>
      <c r="V18" s="6" t="n">
        <v>150</v>
      </c>
      <c r="W18" s="132"/>
      <c r="X18" s="132"/>
      <c r="Y18" s="132"/>
      <c r="Z18" s="132" t="n">
        <v>0.16</v>
      </c>
      <c r="AA18" s="132" t="n">
        <v>0.32</v>
      </c>
      <c r="AB18" s="132" t="n">
        <v>0.16</v>
      </c>
      <c r="AC18" s="132" t="n">
        <v>0.8</v>
      </c>
    </row>
    <row r="19" customFormat="false" ht="15.75" hidden="false" customHeight="false" outlineLevel="0" collapsed="false">
      <c r="A19" s="6" t="n">
        <v>17</v>
      </c>
      <c r="B19" s="132" t="n">
        <v>0.85</v>
      </c>
      <c r="C19" s="132" t="n">
        <v>0.34</v>
      </c>
      <c r="D19" s="132" t="n">
        <v>0.17</v>
      </c>
      <c r="E19" s="132" t="n">
        <v>0.17</v>
      </c>
      <c r="F19" s="132" t="n">
        <v>0.17</v>
      </c>
      <c r="G19" s="132" t="n">
        <v>0.17</v>
      </c>
      <c r="H19" s="132" t="n">
        <v>0.85</v>
      </c>
      <c r="I19" s="132" t="n">
        <v>0.17</v>
      </c>
      <c r="J19" s="132" t="n">
        <v>0.17</v>
      </c>
      <c r="K19" s="132" t="n">
        <v>0.34</v>
      </c>
      <c r="L19" s="132" t="n">
        <v>0.17</v>
      </c>
      <c r="M19" s="132" t="n">
        <v>0.17</v>
      </c>
      <c r="N19" s="132" t="n">
        <v>0.85</v>
      </c>
      <c r="O19" s="132" t="n">
        <v>0.34</v>
      </c>
      <c r="P19" s="132" t="n">
        <v>0.17</v>
      </c>
      <c r="Q19" s="132" t="n">
        <v>0.17</v>
      </c>
      <c r="R19" s="132" t="n">
        <v>0.17</v>
      </c>
      <c r="S19" s="132" t="n">
        <v>0.34</v>
      </c>
      <c r="T19" s="132" t="n">
        <v>0.17</v>
      </c>
      <c r="U19" s="132" t="n">
        <v>0.85</v>
      </c>
      <c r="V19" s="6" t="n">
        <v>150</v>
      </c>
      <c r="W19" s="132"/>
      <c r="X19" s="132"/>
      <c r="Y19" s="132"/>
      <c r="Z19" s="132" t="n">
        <v>0.17</v>
      </c>
      <c r="AA19" s="132" t="n">
        <v>0.34</v>
      </c>
      <c r="AB19" s="132" t="n">
        <v>0.17</v>
      </c>
      <c r="AC19" s="132" t="n">
        <v>0.85</v>
      </c>
    </row>
    <row r="20" customFormat="false" ht="15.75" hidden="false" customHeight="false" outlineLevel="0" collapsed="false">
      <c r="A20" s="6" t="n">
        <v>18</v>
      </c>
      <c r="B20" s="132" t="n">
        <v>0.9</v>
      </c>
      <c r="C20" s="132" t="n">
        <v>0.36</v>
      </c>
      <c r="D20" s="132" t="n">
        <v>0.18</v>
      </c>
      <c r="E20" s="132" t="n">
        <v>0.18</v>
      </c>
      <c r="F20" s="132" t="n">
        <v>0.18</v>
      </c>
      <c r="G20" s="132" t="n">
        <v>0.18</v>
      </c>
      <c r="H20" s="132" t="n">
        <v>0.9</v>
      </c>
      <c r="I20" s="132" t="n">
        <v>0.18</v>
      </c>
      <c r="J20" s="132" t="n">
        <v>0.18</v>
      </c>
      <c r="K20" s="132" t="n">
        <v>0.36</v>
      </c>
      <c r="L20" s="132" t="n">
        <v>0.18</v>
      </c>
      <c r="M20" s="132" t="n">
        <v>0.18</v>
      </c>
      <c r="N20" s="132" t="n">
        <v>0.9</v>
      </c>
      <c r="O20" s="132" t="n">
        <v>0.36</v>
      </c>
      <c r="P20" s="132" t="n">
        <v>0.18</v>
      </c>
      <c r="Q20" s="132" t="n">
        <v>0.18</v>
      </c>
      <c r="R20" s="132" t="n">
        <v>0.18</v>
      </c>
      <c r="S20" s="132" t="n">
        <v>0.36</v>
      </c>
      <c r="T20" s="132" t="n">
        <v>0.18</v>
      </c>
      <c r="U20" s="132" t="n">
        <v>0.9</v>
      </c>
      <c r="V20" s="6" t="n">
        <v>150</v>
      </c>
      <c r="W20" s="132"/>
      <c r="X20" s="132"/>
      <c r="Y20" s="132"/>
      <c r="Z20" s="132" t="n">
        <v>0.18</v>
      </c>
      <c r="AA20" s="132" t="n">
        <v>0.36</v>
      </c>
      <c r="AB20" s="132" t="n">
        <v>0.18</v>
      </c>
      <c r="AC20" s="132" t="n">
        <v>0.9</v>
      </c>
    </row>
    <row r="21" customFormat="false" ht="15.75" hidden="false" customHeight="false" outlineLevel="0" collapsed="false">
      <c r="A21" s="6" t="n">
        <v>19</v>
      </c>
      <c r="B21" s="132" t="n">
        <v>0.95</v>
      </c>
      <c r="C21" s="132" t="n">
        <v>0.38</v>
      </c>
      <c r="D21" s="132" t="n">
        <v>0.19</v>
      </c>
      <c r="E21" s="132" t="n">
        <v>0.19</v>
      </c>
      <c r="F21" s="132" t="n">
        <v>0.19</v>
      </c>
      <c r="G21" s="132" t="n">
        <v>0.19</v>
      </c>
      <c r="H21" s="132" t="n">
        <v>0.95</v>
      </c>
      <c r="I21" s="132" t="n">
        <v>0.19</v>
      </c>
      <c r="J21" s="132" t="n">
        <v>0.19</v>
      </c>
      <c r="K21" s="132" t="n">
        <v>0.38</v>
      </c>
      <c r="L21" s="132" t="n">
        <v>0.19</v>
      </c>
      <c r="M21" s="132" t="n">
        <v>0.19</v>
      </c>
      <c r="N21" s="132" t="n">
        <v>0.95</v>
      </c>
      <c r="O21" s="132" t="n">
        <v>0.38</v>
      </c>
      <c r="P21" s="132" t="n">
        <v>0.19</v>
      </c>
      <c r="Q21" s="132" t="n">
        <v>0.19</v>
      </c>
      <c r="R21" s="132" t="n">
        <v>0.19</v>
      </c>
      <c r="S21" s="132" t="n">
        <v>0.38</v>
      </c>
      <c r="T21" s="132" t="n">
        <v>0.19</v>
      </c>
      <c r="U21" s="132" t="n">
        <v>0.95</v>
      </c>
      <c r="V21" s="6" t="n">
        <v>150</v>
      </c>
      <c r="W21" s="132"/>
      <c r="X21" s="132"/>
      <c r="Y21" s="132"/>
      <c r="Z21" s="132" t="n">
        <v>0.19</v>
      </c>
      <c r="AA21" s="132" t="n">
        <v>0.38</v>
      </c>
      <c r="AB21" s="132" t="n">
        <v>0.19</v>
      </c>
      <c r="AC21" s="132" t="n">
        <v>0.95</v>
      </c>
    </row>
    <row r="22" customFormat="false" ht="15.75" hidden="false" customHeight="false" outlineLevel="0" collapsed="false">
      <c r="A22" s="6" t="n">
        <v>20</v>
      </c>
      <c r="B22" s="132" t="n">
        <v>1</v>
      </c>
      <c r="C22" s="132" t="n">
        <v>0.4</v>
      </c>
      <c r="D22" s="132" t="n">
        <v>0.2</v>
      </c>
      <c r="E22" s="132" t="n">
        <v>0.2</v>
      </c>
      <c r="F22" s="132" t="n">
        <v>0.2</v>
      </c>
      <c r="G22" s="132" t="n">
        <v>0.2</v>
      </c>
      <c r="H22" s="132" t="n">
        <v>1</v>
      </c>
      <c r="I22" s="132" t="n">
        <v>0.2</v>
      </c>
      <c r="J22" s="132" t="n">
        <v>0.2</v>
      </c>
      <c r="K22" s="132" t="n">
        <v>0.4</v>
      </c>
      <c r="L22" s="132" t="n">
        <v>0.2</v>
      </c>
      <c r="M22" s="132" t="n">
        <v>0.2</v>
      </c>
      <c r="N22" s="132" t="n">
        <v>1</v>
      </c>
      <c r="O22" s="132" t="n">
        <v>0.4</v>
      </c>
      <c r="P22" s="132" t="n">
        <v>0.2</v>
      </c>
      <c r="Q22" s="132" t="n">
        <v>0.2</v>
      </c>
      <c r="R22" s="132" t="n">
        <v>0.2</v>
      </c>
      <c r="S22" s="132" t="n">
        <v>0.4</v>
      </c>
      <c r="T22" s="132" t="n">
        <v>0.2</v>
      </c>
      <c r="U22" s="132" t="n">
        <v>1</v>
      </c>
      <c r="V22" s="6" t="n">
        <v>150</v>
      </c>
      <c r="W22" s="132"/>
      <c r="X22" s="132"/>
      <c r="Y22" s="132"/>
      <c r="Z22" s="132" t="n">
        <v>0.2</v>
      </c>
      <c r="AA22" s="132" t="n">
        <v>0.4</v>
      </c>
      <c r="AB22" s="132" t="n">
        <v>0.2</v>
      </c>
      <c r="AC22" s="132" t="n">
        <v>1</v>
      </c>
    </row>
    <row r="23" customFormat="false" ht="15.75" hidden="false" customHeight="false" outlineLevel="0" collapsed="false">
      <c r="A23" s="6" t="n">
        <v>21</v>
      </c>
      <c r="B23" s="132" t="n">
        <v>1.05</v>
      </c>
      <c r="C23" s="132" t="n">
        <v>0.42</v>
      </c>
      <c r="D23" s="132" t="n">
        <v>0.21</v>
      </c>
      <c r="E23" s="132" t="n">
        <v>0.21</v>
      </c>
      <c r="F23" s="132" t="n">
        <v>0.21</v>
      </c>
      <c r="G23" s="132" t="n">
        <v>0.21</v>
      </c>
      <c r="H23" s="132" t="n">
        <v>1.05</v>
      </c>
      <c r="I23" s="132" t="n">
        <v>0.21</v>
      </c>
      <c r="J23" s="132" t="n">
        <v>0.21</v>
      </c>
      <c r="K23" s="132" t="n">
        <v>0.42</v>
      </c>
      <c r="L23" s="132" t="n">
        <v>0.21</v>
      </c>
      <c r="M23" s="132" t="n">
        <v>0.21</v>
      </c>
      <c r="N23" s="132" t="n">
        <v>1.05</v>
      </c>
      <c r="O23" s="132" t="n">
        <v>0.42</v>
      </c>
      <c r="P23" s="132" t="n">
        <v>0.21</v>
      </c>
      <c r="Q23" s="132" t="n">
        <v>0.21</v>
      </c>
      <c r="R23" s="132" t="n">
        <v>0.21</v>
      </c>
      <c r="S23" s="132" t="n">
        <v>0.42</v>
      </c>
      <c r="T23" s="132" t="n">
        <v>0.21</v>
      </c>
      <c r="U23" s="132" t="n">
        <v>1.05</v>
      </c>
      <c r="V23" s="6" t="n">
        <v>150</v>
      </c>
      <c r="W23" s="132"/>
      <c r="X23" s="132"/>
      <c r="Y23" s="132"/>
      <c r="Z23" s="132" t="n">
        <v>0.21</v>
      </c>
      <c r="AA23" s="132" t="n">
        <v>0.42</v>
      </c>
      <c r="AB23" s="132" t="n">
        <v>0.21</v>
      </c>
      <c r="AC23" s="132" t="n">
        <v>1.05</v>
      </c>
    </row>
    <row r="24" customFormat="false" ht="15.75" hidden="false" customHeight="false" outlineLevel="0" collapsed="false">
      <c r="A24" s="6" t="n">
        <v>22</v>
      </c>
      <c r="B24" s="132" t="n">
        <v>1.1</v>
      </c>
      <c r="C24" s="132" t="n">
        <v>0.44</v>
      </c>
      <c r="D24" s="132" t="n">
        <v>0.22</v>
      </c>
      <c r="E24" s="132" t="n">
        <v>0.22</v>
      </c>
      <c r="F24" s="132" t="n">
        <v>0.22</v>
      </c>
      <c r="G24" s="132" t="n">
        <v>0.22</v>
      </c>
      <c r="H24" s="132" t="n">
        <v>1.1</v>
      </c>
      <c r="I24" s="132" t="n">
        <v>0.22</v>
      </c>
      <c r="J24" s="132" t="n">
        <v>0.22</v>
      </c>
      <c r="K24" s="132" t="n">
        <v>0.44</v>
      </c>
      <c r="L24" s="132" t="n">
        <v>0.22</v>
      </c>
      <c r="M24" s="132" t="n">
        <v>0.22</v>
      </c>
      <c r="N24" s="132" t="n">
        <v>1.1</v>
      </c>
      <c r="O24" s="132" t="n">
        <v>0.44</v>
      </c>
      <c r="P24" s="132" t="n">
        <v>0.22</v>
      </c>
      <c r="Q24" s="132" t="n">
        <v>0.22</v>
      </c>
      <c r="R24" s="132" t="n">
        <v>0.22</v>
      </c>
      <c r="S24" s="132" t="n">
        <v>0.44</v>
      </c>
      <c r="T24" s="132" t="n">
        <v>0.22</v>
      </c>
      <c r="U24" s="132" t="n">
        <v>1.1</v>
      </c>
      <c r="V24" s="6" t="n">
        <v>150</v>
      </c>
      <c r="W24" s="132"/>
      <c r="X24" s="132"/>
      <c r="Y24" s="132"/>
      <c r="Z24" s="132" t="n">
        <v>0.22</v>
      </c>
      <c r="AA24" s="132" t="n">
        <v>0.44</v>
      </c>
      <c r="AB24" s="132" t="n">
        <v>0.22</v>
      </c>
      <c r="AC24" s="132" t="n">
        <v>1.1</v>
      </c>
    </row>
    <row r="25" customFormat="false" ht="15.75" hidden="false" customHeight="false" outlineLevel="0" collapsed="false">
      <c r="A25" s="6" t="n">
        <v>23</v>
      </c>
      <c r="B25" s="132" t="n">
        <v>1.15</v>
      </c>
      <c r="C25" s="132" t="n">
        <v>0.46</v>
      </c>
      <c r="D25" s="132" t="n">
        <v>0.23</v>
      </c>
      <c r="E25" s="132" t="n">
        <v>0.23</v>
      </c>
      <c r="F25" s="132" t="n">
        <v>0.23</v>
      </c>
      <c r="G25" s="132" t="n">
        <v>0.23</v>
      </c>
      <c r="H25" s="132" t="n">
        <v>1.15</v>
      </c>
      <c r="I25" s="132" t="n">
        <v>0.23</v>
      </c>
      <c r="J25" s="132" t="n">
        <v>0.23</v>
      </c>
      <c r="K25" s="132" t="n">
        <v>0.46</v>
      </c>
      <c r="L25" s="132" t="n">
        <v>0.23</v>
      </c>
      <c r="M25" s="132" t="n">
        <v>0.23</v>
      </c>
      <c r="N25" s="132" t="n">
        <v>1.15</v>
      </c>
      <c r="O25" s="132" t="n">
        <v>0.46</v>
      </c>
      <c r="P25" s="132" t="n">
        <v>0.23</v>
      </c>
      <c r="Q25" s="132" t="n">
        <v>0.23</v>
      </c>
      <c r="R25" s="132" t="n">
        <v>0.23</v>
      </c>
      <c r="S25" s="132" t="n">
        <v>0.46</v>
      </c>
      <c r="T25" s="132" t="n">
        <v>0.23</v>
      </c>
      <c r="U25" s="132" t="n">
        <v>1.15</v>
      </c>
      <c r="V25" s="6" t="n">
        <v>150</v>
      </c>
      <c r="W25" s="132"/>
      <c r="X25" s="132"/>
      <c r="Y25" s="132"/>
      <c r="Z25" s="132" t="n">
        <v>0.23</v>
      </c>
      <c r="AA25" s="132" t="n">
        <v>0.46</v>
      </c>
      <c r="AB25" s="132" t="n">
        <v>0.23</v>
      </c>
      <c r="AC25" s="132" t="n">
        <v>1.15</v>
      </c>
    </row>
    <row r="26" customFormat="false" ht="15.75" hidden="false" customHeight="false" outlineLevel="0" collapsed="false">
      <c r="A26" s="6" t="n">
        <v>24</v>
      </c>
      <c r="B26" s="132" t="n">
        <v>1.2</v>
      </c>
      <c r="C26" s="132" t="n">
        <v>0.48</v>
      </c>
      <c r="D26" s="132" t="n">
        <v>0.24</v>
      </c>
      <c r="E26" s="132" t="n">
        <v>0.24</v>
      </c>
      <c r="F26" s="132" t="n">
        <v>0.24</v>
      </c>
      <c r="G26" s="132" t="n">
        <v>0.24</v>
      </c>
      <c r="H26" s="132" t="n">
        <v>1.2</v>
      </c>
      <c r="I26" s="132" t="n">
        <v>0.24</v>
      </c>
      <c r="J26" s="132" t="n">
        <v>0.24</v>
      </c>
      <c r="K26" s="132" t="n">
        <v>0.48</v>
      </c>
      <c r="L26" s="132" t="n">
        <v>0.24</v>
      </c>
      <c r="M26" s="132" t="n">
        <v>0.24</v>
      </c>
      <c r="N26" s="132" t="n">
        <v>1.2</v>
      </c>
      <c r="O26" s="132" t="n">
        <v>0.48</v>
      </c>
      <c r="P26" s="132" t="n">
        <v>0.24</v>
      </c>
      <c r="Q26" s="132" t="n">
        <v>0.24</v>
      </c>
      <c r="R26" s="132" t="n">
        <v>0.24</v>
      </c>
      <c r="S26" s="132" t="n">
        <v>0.48</v>
      </c>
      <c r="T26" s="132" t="n">
        <v>0.24</v>
      </c>
      <c r="U26" s="132" t="n">
        <v>1.2</v>
      </c>
      <c r="V26" s="6" t="n">
        <v>150</v>
      </c>
      <c r="W26" s="132"/>
      <c r="X26" s="132"/>
      <c r="Y26" s="132"/>
      <c r="Z26" s="132" t="n">
        <v>0.24</v>
      </c>
      <c r="AA26" s="132" t="n">
        <v>0.48</v>
      </c>
      <c r="AB26" s="132" t="n">
        <v>0.24</v>
      </c>
      <c r="AC26" s="132" t="n">
        <v>1.2</v>
      </c>
    </row>
    <row r="27" customFormat="false" ht="15.75" hidden="false" customHeight="false" outlineLevel="0" collapsed="false">
      <c r="A27" s="6" t="n">
        <v>25</v>
      </c>
      <c r="B27" s="132" t="n">
        <v>1.25</v>
      </c>
      <c r="C27" s="132" t="n">
        <v>0.5</v>
      </c>
      <c r="D27" s="132" t="n">
        <v>0.25</v>
      </c>
      <c r="E27" s="132" t="n">
        <v>0.25</v>
      </c>
      <c r="F27" s="132" t="n">
        <v>0.25</v>
      </c>
      <c r="G27" s="132" t="n">
        <v>0.25</v>
      </c>
      <c r="H27" s="132" t="n">
        <v>1.25</v>
      </c>
      <c r="I27" s="132" t="n">
        <v>0.25</v>
      </c>
      <c r="J27" s="132" t="n">
        <v>0.25</v>
      </c>
      <c r="K27" s="132" t="n">
        <v>0.5</v>
      </c>
      <c r="L27" s="132" t="n">
        <v>0.25</v>
      </c>
      <c r="M27" s="132" t="n">
        <v>0.25</v>
      </c>
      <c r="N27" s="132" t="n">
        <v>1.25</v>
      </c>
      <c r="O27" s="132" t="n">
        <v>0.5</v>
      </c>
      <c r="P27" s="132" t="n">
        <v>0.25</v>
      </c>
      <c r="Q27" s="132" t="n">
        <v>0.25</v>
      </c>
      <c r="R27" s="132" t="n">
        <v>0.25</v>
      </c>
      <c r="S27" s="132" t="n">
        <v>0.5</v>
      </c>
      <c r="T27" s="132" t="n">
        <v>0.25</v>
      </c>
      <c r="U27" s="132" t="n">
        <v>1.25</v>
      </c>
      <c r="V27" s="6" t="n">
        <v>150</v>
      </c>
      <c r="W27" s="132"/>
      <c r="X27" s="132"/>
      <c r="Y27" s="132"/>
      <c r="Z27" s="132" t="n">
        <v>0.25</v>
      </c>
      <c r="AA27" s="132" t="n">
        <v>0.5</v>
      </c>
      <c r="AB27" s="132" t="n">
        <v>0.25</v>
      </c>
      <c r="AC27" s="132" t="n">
        <v>1.25</v>
      </c>
    </row>
    <row r="28" customFormat="false" ht="15.75" hidden="false" customHeight="false" outlineLevel="0" collapsed="false">
      <c r="A28" s="6" t="n">
        <v>26</v>
      </c>
      <c r="B28" s="132" t="n">
        <v>1.3</v>
      </c>
      <c r="C28" s="132" t="n">
        <v>0.52</v>
      </c>
      <c r="D28" s="132" t="n">
        <v>0.26</v>
      </c>
      <c r="E28" s="132" t="n">
        <v>0.26</v>
      </c>
      <c r="F28" s="132" t="n">
        <v>0.26</v>
      </c>
      <c r="G28" s="132" t="n">
        <v>0.26</v>
      </c>
      <c r="H28" s="132" t="n">
        <v>1.3</v>
      </c>
      <c r="I28" s="132" t="n">
        <v>0.26</v>
      </c>
      <c r="J28" s="132" t="n">
        <v>0.26</v>
      </c>
      <c r="K28" s="132" t="n">
        <v>0.52</v>
      </c>
      <c r="L28" s="132" t="n">
        <v>0.26</v>
      </c>
      <c r="M28" s="132" t="n">
        <v>0.26</v>
      </c>
      <c r="N28" s="132" t="n">
        <v>1.3</v>
      </c>
      <c r="O28" s="132" t="n">
        <v>0.52</v>
      </c>
      <c r="P28" s="132" t="n">
        <v>0.26</v>
      </c>
      <c r="Q28" s="132" t="n">
        <v>0.26</v>
      </c>
      <c r="R28" s="132" t="n">
        <v>0.26</v>
      </c>
      <c r="S28" s="132" t="n">
        <v>0.52</v>
      </c>
      <c r="T28" s="132" t="n">
        <v>0.26</v>
      </c>
      <c r="U28" s="132" t="n">
        <v>1.3</v>
      </c>
      <c r="V28" s="6" t="n">
        <v>150</v>
      </c>
      <c r="W28" s="132"/>
      <c r="X28" s="132"/>
      <c r="Y28" s="132"/>
      <c r="Z28" s="132" t="n">
        <v>0.26</v>
      </c>
      <c r="AA28" s="132" t="n">
        <v>0.52</v>
      </c>
      <c r="AB28" s="132" t="n">
        <v>0.26</v>
      </c>
      <c r="AC28" s="132" t="n">
        <v>1.3</v>
      </c>
    </row>
    <row r="29" customFormat="false" ht="15.75" hidden="false" customHeight="false" outlineLevel="0" collapsed="false">
      <c r="A29" s="6" t="n">
        <v>27</v>
      </c>
      <c r="B29" s="132" t="n">
        <v>1.35</v>
      </c>
      <c r="C29" s="132" t="n">
        <v>0.54</v>
      </c>
      <c r="D29" s="132" t="n">
        <v>0.27</v>
      </c>
      <c r="E29" s="132" t="n">
        <v>0.27</v>
      </c>
      <c r="F29" s="132" t="n">
        <v>0.27</v>
      </c>
      <c r="G29" s="132" t="n">
        <v>0.27</v>
      </c>
      <c r="H29" s="132" t="n">
        <v>1.35</v>
      </c>
      <c r="I29" s="132" t="n">
        <v>0.27</v>
      </c>
      <c r="J29" s="132" t="n">
        <v>0.27</v>
      </c>
      <c r="K29" s="132" t="n">
        <v>0.54</v>
      </c>
      <c r="L29" s="132" t="n">
        <v>0.27</v>
      </c>
      <c r="M29" s="132" t="n">
        <v>0.27</v>
      </c>
      <c r="N29" s="132" t="n">
        <v>1.35</v>
      </c>
      <c r="O29" s="132" t="n">
        <v>0.54</v>
      </c>
      <c r="P29" s="132" t="n">
        <v>0.27</v>
      </c>
      <c r="Q29" s="132" t="n">
        <v>0.27</v>
      </c>
      <c r="R29" s="132" t="n">
        <v>0.27</v>
      </c>
      <c r="S29" s="132" t="n">
        <v>0.54</v>
      </c>
      <c r="T29" s="132" t="n">
        <v>0.27</v>
      </c>
      <c r="U29" s="132" t="n">
        <v>1.35</v>
      </c>
      <c r="V29" s="6" t="n">
        <v>150</v>
      </c>
      <c r="W29" s="132"/>
      <c r="X29" s="132"/>
      <c r="Y29" s="132"/>
      <c r="Z29" s="132" t="n">
        <v>0.27</v>
      </c>
      <c r="AA29" s="132" t="n">
        <v>0.54</v>
      </c>
      <c r="AB29" s="132" t="n">
        <v>0.27</v>
      </c>
      <c r="AC29" s="132" t="n">
        <v>1.35</v>
      </c>
    </row>
    <row r="30" customFormat="false" ht="15.75" hidden="false" customHeight="false" outlineLevel="0" collapsed="false">
      <c r="A30" s="6" t="n">
        <v>28</v>
      </c>
      <c r="B30" s="132" t="n">
        <v>1.4</v>
      </c>
      <c r="C30" s="132" t="n">
        <v>0.56</v>
      </c>
      <c r="D30" s="132" t="n">
        <v>0.28</v>
      </c>
      <c r="E30" s="132" t="n">
        <v>0.28</v>
      </c>
      <c r="F30" s="132" t="n">
        <v>0.28</v>
      </c>
      <c r="G30" s="132" t="n">
        <v>0.28</v>
      </c>
      <c r="H30" s="132" t="n">
        <v>1.4</v>
      </c>
      <c r="I30" s="132" t="n">
        <v>0.28</v>
      </c>
      <c r="J30" s="132" t="n">
        <v>0.28</v>
      </c>
      <c r="K30" s="132" t="n">
        <v>0.56</v>
      </c>
      <c r="L30" s="132" t="n">
        <v>0.28</v>
      </c>
      <c r="M30" s="132" t="n">
        <v>0.28</v>
      </c>
      <c r="N30" s="132" t="n">
        <v>1.4</v>
      </c>
      <c r="O30" s="132" t="n">
        <v>0.56</v>
      </c>
      <c r="P30" s="132" t="n">
        <v>0.28</v>
      </c>
      <c r="Q30" s="132" t="n">
        <v>0.28</v>
      </c>
      <c r="R30" s="132" t="n">
        <v>0.28</v>
      </c>
      <c r="S30" s="132" t="n">
        <v>0.56</v>
      </c>
      <c r="T30" s="132" t="n">
        <v>0.28</v>
      </c>
      <c r="U30" s="132" t="n">
        <v>1.4</v>
      </c>
      <c r="V30" s="6" t="n">
        <v>150</v>
      </c>
      <c r="W30" s="132"/>
      <c r="X30" s="132"/>
      <c r="Y30" s="132"/>
      <c r="Z30" s="132" t="n">
        <v>0.28</v>
      </c>
      <c r="AA30" s="132" t="n">
        <v>0.56</v>
      </c>
      <c r="AB30" s="132" t="n">
        <v>0.28</v>
      </c>
      <c r="AC30" s="132" t="n">
        <v>1.4</v>
      </c>
    </row>
    <row r="31" customFormat="false" ht="15.75" hidden="false" customHeight="false" outlineLevel="0" collapsed="false">
      <c r="A31" s="6" t="n">
        <v>29</v>
      </c>
      <c r="B31" s="132" t="n">
        <v>1.45</v>
      </c>
      <c r="C31" s="132" t="n">
        <v>0.58</v>
      </c>
      <c r="D31" s="132" t="n">
        <v>0.29</v>
      </c>
      <c r="E31" s="132" t="n">
        <v>0.29</v>
      </c>
      <c r="F31" s="132" t="n">
        <v>0.29</v>
      </c>
      <c r="G31" s="132" t="n">
        <v>0.29</v>
      </c>
      <c r="H31" s="132" t="n">
        <v>1.45</v>
      </c>
      <c r="I31" s="132" t="n">
        <v>0.29</v>
      </c>
      <c r="J31" s="132" t="n">
        <v>0.29</v>
      </c>
      <c r="K31" s="132" t="n">
        <v>0.58</v>
      </c>
      <c r="L31" s="132" t="n">
        <v>0.29</v>
      </c>
      <c r="M31" s="132" t="n">
        <v>0.29</v>
      </c>
      <c r="N31" s="132" t="n">
        <v>1.45</v>
      </c>
      <c r="O31" s="132" t="n">
        <v>0.58</v>
      </c>
      <c r="P31" s="132" t="n">
        <v>0.29</v>
      </c>
      <c r="Q31" s="132" t="n">
        <v>0.29</v>
      </c>
      <c r="R31" s="132" t="n">
        <v>0.29</v>
      </c>
      <c r="S31" s="132" t="n">
        <v>0.58</v>
      </c>
      <c r="T31" s="132" t="n">
        <v>0.29</v>
      </c>
      <c r="U31" s="132" t="n">
        <v>1.45</v>
      </c>
      <c r="V31" s="6" t="n">
        <v>150</v>
      </c>
      <c r="W31" s="132"/>
      <c r="X31" s="132"/>
      <c r="Y31" s="132"/>
      <c r="Z31" s="132" t="n">
        <v>0.29</v>
      </c>
      <c r="AA31" s="132" t="n">
        <v>0.58</v>
      </c>
      <c r="AB31" s="132" t="n">
        <v>0.29</v>
      </c>
      <c r="AC31" s="132" t="n">
        <v>1.45</v>
      </c>
    </row>
    <row r="32" customFormat="false" ht="15.75" hidden="false" customHeight="false" outlineLevel="0" collapsed="false">
      <c r="A32" s="6" t="n">
        <v>30</v>
      </c>
      <c r="B32" s="132" t="n">
        <v>1.5</v>
      </c>
      <c r="C32" s="132" t="n">
        <v>0.6</v>
      </c>
      <c r="D32" s="132" t="n">
        <v>0.3</v>
      </c>
      <c r="E32" s="132" t="n">
        <v>0.3</v>
      </c>
      <c r="F32" s="132" t="n">
        <v>0.3</v>
      </c>
      <c r="G32" s="132" t="n">
        <v>0.3</v>
      </c>
      <c r="H32" s="132" t="n">
        <v>1.5</v>
      </c>
      <c r="I32" s="132" t="n">
        <v>0.3</v>
      </c>
      <c r="J32" s="132" t="n">
        <v>0.3</v>
      </c>
      <c r="K32" s="132" t="n">
        <v>0.6</v>
      </c>
      <c r="L32" s="132" t="n">
        <v>0.3</v>
      </c>
      <c r="M32" s="132" t="n">
        <v>0.3</v>
      </c>
      <c r="N32" s="132" t="n">
        <v>1.5</v>
      </c>
      <c r="O32" s="132" t="n">
        <v>0.6</v>
      </c>
      <c r="P32" s="132" t="n">
        <v>0.3</v>
      </c>
      <c r="Q32" s="132" t="n">
        <v>0.3</v>
      </c>
      <c r="R32" s="132" t="n">
        <v>0.3</v>
      </c>
      <c r="S32" s="132" t="n">
        <v>0.6</v>
      </c>
      <c r="T32" s="132" t="n">
        <v>0.3</v>
      </c>
      <c r="U32" s="132" t="n">
        <v>1.5</v>
      </c>
      <c r="V32" s="6" t="n">
        <v>150</v>
      </c>
      <c r="W32" s="132"/>
      <c r="X32" s="132"/>
      <c r="Y32" s="132"/>
      <c r="Z32" s="132" t="n">
        <v>0.3</v>
      </c>
      <c r="AA32" s="132" t="n">
        <v>0.6</v>
      </c>
      <c r="AB32" s="132" t="n">
        <v>0.3</v>
      </c>
      <c r="AC32" s="132" t="n">
        <v>1.5</v>
      </c>
    </row>
    <row r="33" customFormat="false" ht="15.75" hidden="false" customHeight="false" outlineLevel="0" collapsed="false">
      <c r="A33" s="6" t="n">
        <v>31</v>
      </c>
      <c r="B33" s="132" t="n">
        <v>1.55</v>
      </c>
      <c r="C33" s="132" t="n">
        <v>0.62</v>
      </c>
      <c r="D33" s="132" t="n">
        <v>0.31</v>
      </c>
      <c r="E33" s="132" t="n">
        <v>0.31</v>
      </c>
      <c r="F33" s="132" t="n">
        <v>0.31</v>
      </c>
      <c r="G33" s="132" t="n">
        <v>0.31</v>
      </c>
      <c r="H33" s="132" t="n">
        <v>1.55</v>
      </c>
      <c r="I33" s="132" t="n">
        <v>0.31</v>
      </c>
      <c r="J33" s="132" t="n">
        <v>0.31</v>
      </c>
      <c r="K33" s="132" t="n">
        <v>0.62</v>
      </c>
      <c r="L33" s="132" t="n">
        <v>0.31</v>
      </c>
      <c r="M33" s="132" t="n">
        <v>0.31</v>
      </c>
      <c r="N33" s="132" t="n">
        <v>1.55</v>
      </c>
      <c r="O33" s="132" t="n">
        <v>0.62</v>
      </c>
      <c r="P33" s="132" t="n">
        <v>0.31</v>
      </c>
      <c r="Q33" s="132" t="n">
        <v>0.31</v>
      </c>
      <c r="R33" s="132" t="n">
        <v>0.31</v>
      </c>
      <c r="S33" s="132" t="n">
        <v>0.62</v>
      </c>
      <c r="T33" s="132" t="n">
        <v>0.31</v>
      </c>
      <c r="U33" s="132" t="n">
        <v>1.55</v>
      </c>
      <c r="V33" s="6" t="n">
        <v>150</v>
      </c>
      <c r="W33" s="132"/>
      <c r="X33" s="132"/>
      <c r="Y33" s="132"/>
      <c r="Z33" s="132" t="n">
        <v>0.31</v>
      </c>
      <c r="AA33" s="132" t="n">
        <v>0.62</v>
      </c>
      <c r="AB33" s="132" t="n">
        <v>0.31</v>
      </c>
      <c r="AC33" s="132" t="n">
        <v>1.55</v>
      </c>
    </row>
    <row r="34" customFormat="false" ht="15.75" hidden="false" customHeight="false" outlineLevel="0" collapsed="false">
      <c r="A34" s="6" t="n">
        <v>32</v>
      </c>
      <c r="B34" s="132" t="n">
        <v>1.6</v>
      </c>
      <c r="C34" s="132" t="n">
        <v>0.64</v>
      </c>
      <c r="D34" s="132" t="n">
        <v>0.32</v>
      </c>
      <c r="E34" s="132" t="n">
        <v>0.32</v>
      </c>
      <c r="F34" s="132" t="n">
        <v>0.32</v>
      </c>
      <c r="G34" s="132" t="n">
        <v>0.32</v>
      </c>
      <c r="H34" s="132" t="n">
        <v>1.6</v>
      </c>
      <c r="I34" s="132" t="n">
        <v>0.32</v>
      </c>
      <c r="J34" s="132" t="n">
        <v>0.32</v>
      </c>
      <c r="K34" s="132" t="n">
        <v>0.64</v>
      </c>
      <c r="L34" s="132" t="n">
        <v>0.32</v>
      </c>
      <c r="M34" s="132" t="n">
        <v>0.32</v>
      </c>
      <c r="N34" s="132" t="n">
        <v>1.6</v>
      </c>
      <c r="O34" s="132" t="n">
        <v>0.64</v>
      </c>
      <c r="P34" s="132" t="n">
        <v>0.32</v>
      </c>
      <c r="Q34" s="132" t="n">
        <v>0.32</v>
      </c>
      <c r="R34" s="132" t="n">
        <v>0.32</v>
      </c>
      <c r="S34" s="132" t="n">
        <v>0.64</v>
      </c>
      <c r="T34" s="132" t="n">
        <v>0.32</v>
      </c>
      <c r="U34" s="132" t="n">
        <v>1.6</v>
      </c>
      <c r="V34" s="6" t="n">
        <v>150</v>
      </c>
      <c r="W34" s="132"/>
      <c r="X34" s="132"/>
      <c r="Y34" s="132"/>
      <c r="Z34" s="132" t="n">
        <v>0.32</v>
      </c>
      <c r="AA34" s="132" t="n">
        <v>0.64</v>
      </c>
      <c r="AB34" s="132" t="n">
        <v>0.32</v>
      </c>
      <c r="AC34" s="132" t="n">
        <v>1.6</v>
      </c>
    </row>
    <row r="35" customFormat="false" ht="15.75" hidden="false" customHeight="false" outlineLevel="0" collapsed="false">
      <c r="A35" s="6" t="n">
        <v>33</v>
      </c>
      <c r="B35" s="132" t="n">
        <v>1.65</v>
      </c>
      <c r="C35" s="132" t="n">
        <v>0.66</v>
      </c>
      <c r="D35" s="132" t="n">
        <v>0.33</v>
      </c>
      <c r="E35" s="132" t="n">
        <v>0.33</v>
      </c>
      <c r="F35" s="132" t="n">
        <v>0.33</v>
      </c>
      <c r="G35" s="132" t="n">
        <v>0.33</v>
      </c>
      <c r="H35" s="132" t="n">
        <v>1.65</v>
      </c>
      <c r="I35" s="132" t="n">
        <v>0.33</v>
      </c>
      <c r="J35" s="132" t="n">
        <v>0.33</v>
      </c>
      <c r="K35" s="132" t="n">
        <v>0.66</v>
      </c>
      <c r="L35" s="132" t="n">
        <v>0.33</v>
      </c>
      <c r="M35" s="132" t="n">
        <v>0.33</v>
      </c>
      <c r="N35" s="132" t="n">
        <v>1.65</v>
      </c>
      <c r="O35" s="132" t="n">
        <v>0.66</v>
      </c>
      <c r="P35" s="132" t="n">
        <v>0.33</v>
      </c>
      <c r="Q35" s="132" t="n">
        <v>0.33</v>
      </c>
      <c r="R35" s="132" t="n">
        <v>0.33</v>
      </c>
      <c r="S35" s="132" t="n">
        <v>0.66</v>
      </c>
      <c r="T35" s="132" t="n">
        <v>0.33</v>
      </c>
      <c r="U35" s="132" t="n">
        <v>1.65</v>
      </c>
      <c r="V35" s="6" t="n">
        <v>150</v>
      </c>
      <c r="W35" s="132"/>
      <c r="X35" s="132"/>
      <c r="Y35" s="132"/>
      <c r="Z35" s="132" t="n">
        <v>0.33</v>
      </c>
      <c r="AA35" s="132" t="n">
        <v>0.66</v>
      </c>
      <c r="AB35" s="132" t="n">
        <v>0.33</v>
      </c>
      <c r="AC35" s="132" t="n">
        <v>1.65</v>
      </c>
    </row>
    <row r="36" customFormat="false" ht="15.75" hidden="false" customHeight="false" outlineLevel="0" collapsed="false">
      <c r="A36" s="6" t="n">
        <v>34</v>
      </c>
      <c r="B36" s="132" t="n">
        <v>1.7</v>
      </c>
      <c r="C36" s="132" t="n">
        <v>0.68</v>
      </c>
      <c r="D36" s="132" t="n">
        <v>0.34</v>
      </c>
      <c r="E36" s="132" t="n">
        <v>0.34</v>
      </c>
      <c r="F36" s="132" t="n">
        <v>0.34</v>
      </c>
      <c r="G36" s="132" t="n">
        <v>0.34</v>
      </c>
      <c r="H36" s="132" t="n">
        <v>1.7</v>
      </c>
      <c r="I36" s="132" t="n">
        <v>0.34</v>
      </c>
      <c r="J36" s="132" t="n">
        <v>0.34</v>
      </c>
      <c r="K36" s="132" t="n">
        <v>0.68</v>
      </c>
      <c r="L36" s="132" t="n">
        <v>0.34</v>
      </c>
      <c r="M36" s="132" t="n">
        <v>0.34</v>
      </c>
      <c r="N36" s="132" t="n">
        <v>1.7</v>
      </c>
      <c r="O36" s="132" t="n">
        <v>0.68</v>
      </c>
      <c r="P36" s="132" t="n">
        <v>0.34</v>
      </c>
      <c r="Q36" s="132" t="n">
        <v>0.34</v>
      </c>
      <c r="R36" s="132" t="n">
        <v>0.34</v>
      </c>
      <c r="S36" s="132" t="n">
        <v>0.68</v>
      </c>
      <c r="T36" s="132" t="n">
        <v>0.34</v>
      </c>
      <c r="U36" s="132" t="n">
        <v>1.7</v>
      </c>
      <c r="V36" s="6" t="n">
        <v>150</v>
      </c>
      <c r="W36" s="132"/>
      <c r="X36" s="132"/>
      <c r="Y36" s="132"/>
      <c r="Z36" s="132" t="n">
        <v>0.34</v>
      </c>
      <c r="AA36" s="132" t="n">
        <v>0.68</v>
      </c>
      <c r="AB36" s="132" t="n">
        <v>0.34</v>
      </c>
      <c r="AC36" s="132" t="n">
        <v>1.7</v>
      </c>
    </row>
    <row r="37" customFormat="false" ht="15.75" hidden="false" customHeight="false" outlineLevel="0" collapsed="false">
      <c r="A37" s="6" t="n">
        <v>35</v>
      </c>
      <c r="B37" s="132" t="n">
        <v>1.75</v>
      </c>
      <c r="C37" s="132" t="n">
        <v>0.7</v>
      </c>
      <c r="D37" s="132" t="n">
        <v>0.35</v>
      </c>
      <c r="E37" s="132" t="n">
        <v>0.35</v>
      </c>
      <c r="F37" s="132" t="n">
        <v>0.35</v>
      </c>
      <c r="G37" s="132" t="n">
        <v>0.35</v>
      </c>
      <c r="H37" s="132" t="n">
        <v>1.75</v>
      </c>
      <c r="I37" s="132" t="n">
        <v>0.35</v>
      </c>
      <c r="J37" s="132" t="n">
        <v>0.35</v>
      </c>
      <c r="K37" s="132" t="n">
        <v>0.7</v>
      </c>
      <c r="L37" s="132" t="n">
        <v>0.35</v>
      </c>
      <c r="M37" s="132" t="n">
        <v>0.35</v>
      </c>
      <c r="N37" s="132" t="n">
        <v>1.75</v>
      </c>
      <c r="O37" s="132" t="n">
        <v>0.7</v>
      </c>
      <c r="P37" s="132" t="n">
        <v>0.35</v>
      </c>
      <c r="Q37" s="132" t="n">
        <v>0.35</v>
      </c>
      <c r="R37" s="132" t="n">
        <v>0.35</v>
      </c>
      <c r="S37" s="132" t="n">
        <v>0.7</v>
      </c>
      <c r="T37" s="132" t="n">
        <v>0.35</v>
      </c>
      <c r="U37" s="132" t="n">
        <v>1.75</v>
      </c>
      <c r="V37" s="6" t="n">
        <v>150</v>
      </c>
      <c r="W37" s="132"/>
      <c r="X37" s="132"/>
      <c r="Y37" s="132"/>
      <c r="Z37" s="132" t="n">
        <v>0.35</v>
      </c>
      <c r="AA37" s="132" t="n">
        <v>0.7</v>
      </c>
      <c r="AB37" s="132" t="n">
        <v>0.35</v>
      </c>
      <c r="AC37" s="132" t="n">
        <v>1.75</v>
      </c>
    </row>
    <row r="38" customFormat="false" ht="15.75" hidden="false" customHeight="false" outlineLevel="0" collapsed="false">
      <c r="A38" s="6" t="n">
        <v>36</v>
      </c>
      <c r="B38" s="132" t="n">
        <v>1.8</v>
      </c>
      <c r="C38" s="132" t="n">
        <v>0.72</v>
      </c>
      <c r="D38" s="132" t="n">
        <v>0.36</v>
      </c>
      <c r="E38" s="132" t="n">
        <v>0.36</v>
      </c>
      <c r="F38" s="132" t="n">
        <v>0.36</v>
      </c>
      <c r="G38" s="132" t="n">
        <v>0.36</v>
      </c>
      <c r="H38" s="132" t="n">
        <v>1.8</v>
      </c>
      <c r="I38" s="132" t="n">
        <v>0.36</v>
      </c>
      <c r="J38" s="132" t="n">
        <v>0.36</v>
      </c>
      <c r="K38" s="132" t="n">
        <v>0.72</v>
      </c>
      <c r="L38" s="132" t="n">
        <v>0.36</v>
      </c>
      <c r="M38" s="132" t="n">
        <v>0.36</v>
      </c>
      <c r="N38" s="132" t="n">
        <v>1.8</v>
      </c>
      <c r="O38" s="132" t="n">
        <v>0.72</v>
      </c>
      <c r="P38" s="132" t="n">
        <v>0.36</v>
      </c>
      <c r="Q38" s="132" t="n">
        <v>0.36</v>
      </c>
      <c r="R38" s="132" t="n">
        <v>0.36</v>
      </c>
      <c r="S38" s="132" t="n">
        <v>0.72</v>
      </c>
      <c r="T38" s="132" t="n">
        <v>0.36</v>
      </c>
      <c r="U38" s="132" t="n">
        <v>1.8</v>
      </c>
      <c r="V38" s="6" t="n">
        <v>150</v>
      </c>
      <c r="W38" s="132"/>
      <c r="X38" s="132"/>
      <c r="Y38" s="132"/>
      <c r="Z38" s="132" t="n">
        <v>0.36</v>
      </c>
      <c r="AA38" s="132" t="n">
        <v>0.72</v>
      </c>
      <c r="AB38" s="132" t="n">
        <v>0.36</v>
      </c>
      <c r="AC38" s="132" t="n">
        <v>1.8</v>
      </c>
    </row>
    <row r="39" customFormat="false" ht="15.75" hidden="false" customHeight="false" outlineLevel="0" collapsed="false">
      <c r="A39" s="6" t="n">
        <v>37</v>
      </c>
      <c r="B39" s="132" t="n">
        <v>1.85</v>
      </c>
      <c r="C39" s="132" t="n">
        <v>0.74</v>
      </c>
      <c r="D39" s="132" t="n">
        <v>0.37</v>
      </c>
      <c r="E39" s="132" t="n">
        <v>0.37</v>
      </c>
      <c r="F39" s="132" t="n">
        <v>0.37</v>
      </c>
      <c r="G39" s="132" t="n">
        <v>0.37</v>
      </c>
      <c r="H39" s="132" t="n">
        <v>1.85</v>
      </c>
      <c r="I39" s="132" t="n">
        <v>0.37</v>
      </c>
      <c r="J39" s="132" t="n">
        <v>0.37</v>
      </c>
      <c r="K39" s="132" t="n">
        <v>0.74</v>
      </c>
      <c r="L39" s="132" t="n">
        <v>0.37</v>
      </c>
      <c r="M39" s="132" t="n">
        <v>0.37</v>
      </c>
      <c r="N39" s="132" t="n">
        <v>1.85</v>
      </c>
      <c r="O39" s="132" t="n">
        <v>0.74</v>
      </c>
      <c r="P39" s="132" t="n">
        <v>0.37</v>
      </c>
      <c r="Q39" s="132" t="n">
        <v>0.37</v>
      </c>
      <c r="R39" s="132" t="n">
        <v>0.37</v>
      </c>
      <c r="S39" s="132" t="n">
        <v>0.74</v>
      </c>
      <c r="T39" s="132" t="n">
        <v>0.37</v>
      </c>
      <c r="U39" s="132" t="n">
        <v>1.85</v>
      </c>
      <c r="V39" s="6" t="n">
        <v>150</v>
      </c>
      <c r="W39" s="132"/>
      <c r="X39" s="132"/>
      <c r="Y39" s="132"/>
      <c r="Z39" s="132" t="n">
        <v>0.37</v>
      </c>
      <c r="AA39" s="132" t="n">
        <v>0.74</v>
      </c>
      <c r="AB39" s="132" t="n">
        <v>0.37</v>
      </c>
      <c r="AC39" s="132" t="n">
        <v>1.85</v>
      </c>
    </row>
    <row r="40" customFormat="false" ht="15.75" hidden="false" customHeight="false" outlineLevel="0" collapsed="false">
      <c r="A40" s="6" t="n">
        <v>38</v>
      </c>
      <c r="B40" s="132" t="n">
        <v>1.9</v>
      </c>
      <c r="C40" s="132" t="n">
        <v>0.78</v>
      </c>
      <c r="D40" s="132" t="n">
        <v>0.38</v>
      </c>
      <c r="E40" s="132" t="n">
        <v>0.38</v>
      </c>
      <c r="F40" s="132" t="n">
        <v>0.38</v>
      </c>
      <c r="G40" s="132" t="n">
        <v>0.38</v>
      </c>
      <c r="H40" s="132" t="n">
        <v>1.9</v>
      </c>
      <c r="I40" s="132" t="n">
        <v>0.38</v>
      </c>
      <c r="J40" s="132" t="n">
        <v>0.38</v>
      </c>
      <c r="K40" s="132" t="n">
        <v>0.78</v>
      </c>
      <c r="L40" s="132" t="n">
        <v>0.38</v>
      </c>
      <c r="M40" s="132" t="n">
        <v>0.38</v>
      </c>
      <c r="N40" s="132" t="n">
        <v>1.9</v>
      </c>
      <c r="O40" s="132" t="n">
        <v>0.78</v>
      </c>
      <c r="P40" s="132" t="n">
        <v>0.38</v>
      </c>
      <c r="Q40" s="132" t="n">
        <v>0.38</v>
      </c>
      <c r="R40" s="132" t="n">
        <v>0.38</v>
      </c>
      <c r="S40" s="132" t="n">
        <v>0.78</v>
      </c>
      <c r="T40" s="132" t="n">
        <v>0.38</v>
      </c>
      <c r="U40" s="132" t="n">
        <v>1.9</v>
      </c>
      <c r="V40" s="6" t="n">
        <v>150</v>
      </c>
      <c r="W40" s="132"/>
      <c r="X40" s="132"/>
      <c r="Y40" s="132"/>
      <c r="Z40" s="132" t="n">
        <v>0.38</v>
      </c>
      <c r="AA40" s="132" t="n">
        <v>0.78</v>
      </c>
      <c r="AB40" s="132" t="n">
        <v>0.38</v>
      </c>
      <c r="AC40" s="132" t="n">
        <v>1.9</v>
      </c>
    </row>
    <row r="41" customFormat="false" ht="15.75" hidden="false" customHeight="false" outlineLevel="0" collapsed="false">
      <c r="A41" s="6" t="n">
        <v>39</v>
      </c>
      <c r="B41" s="132" t="n">
        <v>1.95</v>
      </c>
      <c r="C41" s="132" t="n">
        <v>0.8</v>
      </c>
      <c r="D41" s="132" t="n">
        <v>0.39</v>
      </c>
      <c r="E41" s="132" t="n">
        <v>0.39</v>
      </c>
      <c r="F41" s="132" t="n">
        <v>0.39</v>
      </c>
      <c r="G41" s="132" t="n">
        <v>0.39</v>
      </c>
      <c r="H41" s="132" t="n">
        <v>1.95</v>
      </c>
      <c r="I41" s="132" t="n">
        <v>0.39</v>
      </c>
      <c r="J41" s="132" t="n">
        <v>0.39</v>
      </c>
      <c r="K41" s="132" t="n">
        <v>0.8</v>
      </c>
      <c r="L41" s="132" t="n">
        <v>0.39</v>
      </c>
      <c r="M41" s="132" t="n">
        <v>0.39</v>
      </c>
      <c r="N41" s="132" t="n">
        <v>1.95</v>
      </c>
      <c r="O41" s="132" t="n">
        <v>0.8</v>
      </c>
      <c r="P41" s="132" t="n">
        <v>0.39</v>
      </c>
      <c r="Q41" s="132" t="n">
        <v>0.39</v>
      </c>
      <c r="R41" s="132" t="n">
        <v>0.39</v>
      </c>
      <c r="S41" s="132" t="n">
        <v>0.8</v>
      </c>
      <c r="T41" s="132" t="n">
        <v>0.39</v>
      </c>
      <c r="U41" s="132" t="n">
        <v>1.95</v>
      </c>
      <c r="V41" s="6" t="n">
        <v>150</v>
      </c>
      <c r="W41" s="132"/>
      <c r="X41" s="132"/>
      <c r="Y41" s="132"/>
      <c r="Z41" s="132" t="n">
        <v>0.39</v>
      </c>
      <c r="AA41" s="132" t="n">
        <v>0.8</v>
      </c>
      <c r="AB41" s="132" t="n">
        <v>0.39</v>
      </c>
      <c r="AC41" s="132" t="n">
        <v>1.95</v>
      </c>
    </row>
    <row r="42" customFormat="false" ht="15.75" hidden="false" customHeight="false" outlineLevel="0" collapsed="false">
      <c r="A42" s="6" t="n">
        <v>40</v>
      </c>
      <c r="B42" s="132" t="n">
        <v>2</v>
      </c>
      <c r="C42" s="132" t="n">
        <v>0.82</v>
      </c>
      <c r="D42" s="132" t="n">
        <v>0.4</v>
      </c>
      <c r="E42" s="132" t="n">
        <v>0.4</v>
      </c>
      <c r="F42" s="132" t="n">
        <v>0.4</v>
      </c>
      <c r="G42" s="132" t="n">
        <v>0.4</v>
      </c>
      <c r="H42" s="132" t="n">
        <v>2</v>
      </c>
      <c r="I42" s="132" t="n">
        <v>0.4</v>
      </c>
      <c r="J42" s="132" t="n">
        <v>0.4</v>
      </c>
      <c r="K42" s="132" t="n">
        <v>0.82</v>
      </c>
      <c r="L42" s="132" t="n">
        <v>0.4</v>
      </c>
      <c r="M42" s="132" t="n">
        <v>0.4</v>
      </c>
      <c r="N42" s="132" t="n">
        <v>2</v>
      </c>
      <c r="O42" s="132" t="n">
        <v>0.82</v>
      </c>
      <c r="P42" s="132" t="n">
        <v>0.4</v>
      </c>
      <c r="Q42" s="132" t="n">
        <v>0.4</v>
      </c>
      <c r="R42" s="132" t="n">
        <v>0.4</v>
      </c>
      <c r="S42" s="132" t="n">
        <v>0.82</v>
      </c>
      <c r="T42" s="132" t="n">
        <v>0.4</v>
      </c>
      <c r="U42" s="132" t="n">
        <v>2</v>
      </c>
      <c r="V42" s="6" t="n">
        <v>150</v>
      </c>
      <c r="W42" s="132"/>
      <c r="X42" s="132"/>
      <c r="Y42" s="132"/>
      <c r="Z42" s="132" t="n">
        <v>0.4</v>
      </c>
      <c r="AA42" s="132" t="n">
        <v>0.82</v>
      </c>
      <c r="AB42" s="132" t="n">
        <v>0.4</v>
      </c>
      <c r="AC42" s="132" t="n">
        <v>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59:159 A1"/>
    </sheetView>
  </sheetViews>
  <sheetFormatPr defaultColWidth="12.6328125" defaultRowHeight="15.75" customHeight="true" zeroHeight="false" outlineLevelRow="0" outlineLevelCol="0"/>
  <cols>
    <col collapsed="false" customWidth="true" hidden="false" outlineLevel="0" max="20" min="1" style="0" width="22.63"/>
  </cols>
  <sheetData>
    <row r="1" customFormat="false" ht="22.5" hidden="false" customHeight="true" outlineLevel="0" collapsed="false">
      <c r="A1" s="90" t="s">
        <v>1469</v>
      </c>
      <c r="B1" s="90" t="s">
        <v>1470</v>
      </c>
      <c r="C1" s="90" t="s">
        <v>1471</v>
      </c>
      <c r="D1" s="90" t="s">
        <v>1472</v>
      </c>
      <c r="E1" s="90" t="s">
        <v>1473</v>
      </c>
      <c r="F1" s="90" t="s">
        <v>1474</v>
      </c>
      <c r="G1" s="90" t="s">
        <v>1475</v>
      </c>
      <c r="H1" s="90" t="s">
        <v>1476</v>
      </c>
      <c r="I1" s="90" t="s">
        <v>1121</v>
      </c>
      <c r="J1" s="90" t="s">
        <v>147</v>
      </c>
      <c r="K1" s="90" t="s">
        <v>1477</v>
      </c>
      <c r="L1" s="90" t="s">
        <v>1478</v>
      </c>
      <c r="M1" s="90" t="s">
        <v>1479</v>
      </c>
      <c r="N1" s="90" t="s">
        <v>1480</v>
      </c>
      <c r="O1" s="90" t="s">
        <v>1481</v>
      </c>
      <c r="P1" s="83"/>
    </row>
    <row r="2" customFormat="false" ht="22.5" hidden="false" customHeight="true" outlineLevel="0" collapsed="false">
      <c r="A2" s="95" t="s">
        <v>75</v>
      </c>
      <c r="B2" s="95" t="s">
        <v>1482</v>
      </c>
      <c r="C2" s="95" t="n">
        <v>0</v>
      </c>
      <c r="D2" s="95" t="n">
        <v>0</v>
      </c>
      <c r="E2" s="95" t="n">
        <v>0</v>
      </c>
      <c r="F2" s="95" t="n">
        <v>0</v>
      </c>
      <c r="G2" s="95" t="n">
        <v>0</v>
      </c>
      <c r="H2" s="95" t="n">
        <v>0</v>
      </c>
      <c r="I2" s="95" t="n">
        <v>0</v>
      </c>
      <c r="J2" s="95" t="n">
        <v>0</v>
      </c>
      <c r="K2" s="95" t="n">
        <v>0</v>
      </c>
      <c r="L2" s="95" t="n">
        <v>0</v>
      </c>
      <c r="M2" s="95" t="n">
        <v>0</v>
      </c>
      <c r="N2" s="133"/>
      <c r="O2" s="133"/>
      <c r="P2" s="6"/>
    </row>
    <row r="3" customFormat="false" ht="22.5" hidden="false" customHeight="true" outlineLevel="0" collapsed="false">
      <c r="A3" s="95" t="s">
        <v>1483</v>
      </c>
      <c r="B3" s="93" t="s">
        <v>1484</v>
      </c>
      <c r="C3" s="93" t="n">
        <v>5</v>
      </c>
      <c r="D3" s="93"/>
      <c r="E3" s="93"/>
      <c r="F3" s="93"/>
      <c r="G3" s="93"/>
      <c r="H3" s="93"/>
      <c r="I3" s="93"/>
      <c r="J3" s="93"/>
      <c r="K3" s="93"/>
      <c r="L3" s="93"/>
      <c r="M3" s="93"/>
      <c r="N3" s="133"/>
      <c r="O3" s="133"/>
      <c r="P3" s="6"/>
    </row>
    <row r="4" customFormat="false" ht="22.5" hidden="false" customHeight="true" outlineLevel="0" collapsed="false">
      <c r="A4" s="95" t="s">
        <v>1485</v>
      </c>
      <c r="B4" s="95" t="s">
        <v>1486</v>
      </c>
      <c r="C4" s="95" t="n">
        <v>10</v>
      </c>
      <c r="D4" s="95"/>
      <c r="E4" s="95"/>
      <c r="F4" s="95"/>
      <c r="G4" s="95"/>
      <c r="H4" s="95"/>
      <c r="I4" s="95"/>
      <c r="J4" s="95"/>
      <c r="K4" s="95"/>
      <c r="L4" s="95"/>
      <c r="M4" s="95"/>
      <c r="N4" s="133"/>
      <c r="O4" s="133"/>
      <c r="P4" s="6"/>
    </row>
    <row r="5" customFormat="false" ht="22.5" hidden="false" customHeight="true" outlineLevel="0" collapsed="false">
      <c r="A5" s="95" t="s">
        <v>1487</v>
      </c>
      <c r="B5" s="95" t="s">
        <v>1488</v>
      </c>
      <c r="C5" s="95" t="n">
        <v>15</v>
      </c>
      <c r="D5" s="95"/>
      <c r="E5" s="95"/>
      <c r="F5" s="95"/>
      <c r="G5" s="95"/>
      <c r="H5" s="95"/>
      <c r="I5" s="95"/>
      <c r="J5" s="95"/>
      <c r="K5" s="95"/>
      <c r="L5" s="95"/>
      <c r="M5" s="95"/>
      <c r="N5" s="133"/>
      <c r="O5" s="133"/>
      <c r="P5" s="6"/>
    </row>
    <row r="6" customFormat="false" ht="22.5" hidden="false" customHeight="true" outlineLevel="0" collapsed="false">
      <c r="A6" s="95" t="s">
        <v>1489</v>
      </c>
      <c r="B6" s="95" t="s">
        <v>1490</v>
      </c>
      <c r="C6" s="95" t="n">
        <v>20</v>
      </c>
      <c r="D6" s="95"/>
      <c r="E6" s="95"/>
      <c r="F6" s="95"/>
      <c r="G6" s="95"/>
      <c r="H6" s="95"/>
      <c r="I6" s="95"/>
      <c r="J6" s="95"/>
      <c r="K6" s="95"/>
      <c r="L6" s="95"/>
      <c r="M6" s="95"/>
      <c r="N6" s="133"/>
      <c r="O6" s="133"/>
      <c r="P6" s="6"/>
    </row>
    <row r="7" customFormat="false" ht="22.5" hidden="false" customHeight="true" outlineLevel="0" collapsed="false">
      <c r="A7" s="95" t="s">
        <v>1491</v>
      </c>
      <c r="B7" s="95" t="s">
        <v>1492</v>
      </c>
      <c r="C7" s="95" t="n">
        <v>25</v>
      </c>
      <c r="D7" s="95"/>
      <c r="E7" s="95"/>
      <c r="F7" s="95"/>
      <c r="G7" s="95"/>
      <c r="H7" s="95"/>
      <c r="I7" s="95"/>
      <c r="J7" s="95"/>
      <c r="K7" s="95"/>
      <c r="L7" s="95"/>
      <c r="M7" s="95"/>
      <c r="N7" s="133"/>
      <c r="O7" s="133"/>
      <c r="P7" s="6"/>
    </row>
    <row r="8" customFormat="false" ht="22.5" hidden="false" customHeight="true" outlineLevel="0" collapsed="false">
      <c r="A8" s="95" t="s">
        <v>74</v>
      </c>
      <c r="B8" s="95" t="str">
        <f aca="false">"Increases the pilots level by 5 while piloting the corresponding Zoid type."&amp;IF(N3="Lion",N8+5,"")</f>
        <v>Increases the pilots level by 5 while piloting the corresponding Zoid type.</v>
      </c>
      <c r="C8" s="95" t="n">
        <v>5</v>
      </c>
      <c r="D8" s="95"/>
      <c r="E8" s="95"/>
      <c r="F8" s="95"/>
      <c r="G8" s="95"/>
      <c r="H8" s="95"/>
      <c r="I8" s="95"/>
      <c r="J8" s="95"/>
      <c r="K8" s="95"/>
      <c r="L8" s="95"/>
      <c r="M8" s="95"/>
      <c r="N8" s="133"/>
      <c r="O8" s="133"/>
      <c r="P8" s="6"/>
    </row>
    <row r="9" customFormat="false" ht="22.5" hidden="false" customHeight="true" outlineLevel="0" collapsed="false">
      <c r="A9" s="95" t="s">
        <v>1493</v>
      </c>
      <c r="B9" s="95" t="s">
        <v>1486</v>
      </c>
      <c r="C9" s="95" t="n">
        <v>10</v>
      </c>
      <c r="D9" s="95"/>
      <c r="E9" s="95"/>
      <c r="F9" s="95"/>
      <c r="G9" s="95"/>
      <c r="H9" s="95"/>
      <c r="I9" s="95"/>
      <c r="J9" s="95"/>
      <c r="K9" s="95"/>
      <c r="L9" s="95"/>
      <c r="M9" s="95"/>
      <c r="N9" s="133"/>
      <c r="O9" s="133"/>
      <c r="P9" s="6"/>
    </row>
    <row r="10" customFormat="false" ht="22.5" hidden="false" customHeight="true" outlineLevel="0" collapsed="false">
      <c r="A10" s="95" t="s">
        <v>1494</v>
      </c>
      <c r="B10" s="95" t="s">
        <v>1488</v>
      </c>
      <c r="C10" s="95" t="n">
        <v>15</v>
      </c>
      <c r="D10" s="95"/>
      <c r="E10" s="95"/>
      <c r="F10" s="95"/>
      <c r="G10" s="95"/>
      <c r="H10" s="95"/>
      <c r="I10" s="95"/>
      <c r="J10" s="95"/>
      <c r="K10" s="95"/>
      <c r="L10" s="95"/>
      <c r="M10" s="95"/>
      <c r="N10" s="133"/>
      <c r="O10" s="133"/>
      <c r="P10" s="6"/>
    </row>
    <row r="11" customFormat="false" ht="22.5" hidden="false" customHeight="true" outlineLevel="0" collapsed="false">
      <c r="A11" s="95" t="s">
        <v>1495</v>
      </c>
      <c r="B11" s="95" t="s">
        <v>1490</v>
      </c>
      <c r="C11" s="95" t="n">
        <v>20</v>
      </c>
      <c r="D11" s="95"/>
      <c r="E11" s="95"/>
      <c r="F11" s="95"/>
      <c r="G11" s="95"/>
      <c r="H11" s="95"/>
      <c r="I11" s="95"/>
      <c r="J11" s="95"/>
      <c r="K11" s="95"/>
      <c r="L11" s="95"/>
      <c r="M11" s="95"/>
      <c r="N11" s="133"/>
      <c r="O11" s="133"/>
      <c r="P11" s="6"/>
    </row>
    <row r="12" customFormat="false" ht="22.5" hidden="false" customHeight="true" outlineLevel="0" collapsed="false">
      <c r="A12" s="95" t="s">
        <v>1496</v>
      </c>
      <c r="B12" s="95" t="s">
        <v>1492</v>
      </c>
      <c r="C12" s="95" t="n">
        <v>25</v>
      </c>
      <c r="D12" s="95"/>
      <c r="E12" s="95"/>
      <c r="F12" s="95"/>
      <c r="G12" s="95"/>
      <c r="H12" s="95"/>
      <c r="I12" s="95"/>
      <c r="J12" s="95"/>
      <c r="K12" s="95"/>
      <c r="L12" s="95"/>
      <c r="M12" s="95"/>
      <c r="N12" s="133"/>
      <c r="O12" s="133"/>
      <c r="P12" s="6"/>
    </row>
    <row r="13" customFormat="false" ht="22.5" hidden="false" customHeight="true" outlineLevel="0" collapsed="false">
      <c r="A13" s="95" t="s">
        <v>1497</v>
      </c>
      <c r="B13" s="95" t="str">
        <f aca="false">"Increases the pilots level by 5 while piloting the corresponding Zoid type."&amp;IF(N3="Wolf",N8+5,"")</f>
        <v>Increases the pilots level by 5 while piloting the corresponding Zoid type.</v>
      </c>
      <c r="C13" s="95" t="n">
        <v>5</v>
      </c>
      <c r="D13" s="95"/>
      <c r="E13" s="95"/>
      <c r="F13" s="95"/>
      <c r="G13" s="95"/>
      <c r="H13" s="95"/>
      <c r="I13" s="95"/>
      <c r="J13" s="95"/>
      <c r="K13" s="95"/>
      <c r="L13" s="95"/>
      <c r="M13" s="95"/>
      <c r="N13" s="133"/>
      <c r="O13" s="133"/>
      <c r="P13" s="6"/>
    </row>
    <row r="14" customFormat="false" ht="22.5" hidden="false" customHeight="true" outlineLevel="0" collapsed="false">
      <c r="A14" s="95" t="s">
        <v>1498</v>
      </c>
      <c r="B14" s="95" t="s">
        <v>1486</v>
      </c>
      <c r="C14" s="95" t="n">
        <v>10</v>
      </c>
      <c r="D14" s="95"/>
      <c r="E14" s="95"/>
      <c r="F14" s="95"/>
      <c r="G14" s="95"/>
      <c r="H14" s="95"/>
      <c r="I14" s="95"/>
      <c r="J14" s="95"/>
      <c r="K14" s="95"/>
      <c r="L14" s="95"/>
      <c r="M14" s="95"/>
      <c r="N14" s="133"/>
      <c r="O14" s="133"/>
      <c r="P14" s="6"/>
    </row>
    <row r="15" customFormat="false" ht="22.5" hidden="false" customHeight="true" outlineLevel="0" collapsed="false">
      <c r="A15" s="95" t="s">
        <v>1499</v>
      </c>
      <c r="B15" s="95" t="s">
        <v>1488</v>
      </c>
      <c r="C15" s="95" t="n">
        <v>15</v>
      </c>
      <c r="D15" s="95"/>
      <c r="E15" s="95"/>
      <c r="F15" s="95"/>
      <c r="G15" s="95"/>
      <c r="H15" s="95"/>
      <c r="I15" s="95"/>
      <c r="J15" s="95"/>
      <c r="K15" s="95"/>
      <c r="L15" s="95"/>
      <c r="M15" s="95"/>
      <c r="N15" s="133"/>
      <c r="O15" s="133"/>
      <c r="P15" s="6"/>
    </row>
    <row r="16" customFormat="false" ht="22.5" hidden="false" customHeight="true" outlineLevel="0" collapsed="false">
      <c r="A16" s="95" t="s">
        <v>1500</v>
      </c>
      <c r="B16" s="95" t="s">
        <v>1490</v>
      </c>
      <c r="C16" s="95" t="n">
        <v>20</v>
      </c>
      <c r="D16" s="95"/>
      <c r="E16" s="95"/>
      <c r="F16" s="95"/>
      <c r="G16" s="95"/>
      <c r="H16" s="95"/>
      <c r="I16" s="95"/>
      <c r="J16" s="95"/>
      <c r="K16" s="95"/>
      <c r="L16" s="95"/>
      <c r="M16" s="95"/>
      <c r="N16" s="133"/>
      <c r="O16" s="133"/>
      <c r="P16" s="6"/>
    </row>
    <row r="17" customFormat="false" ht="22.5" hidden="false" customHeight="true" outlineLevel="0" collapsed="false">
      <c r="A17" s="95" t="s">
        <v>1501</v>
      </c>
      <c r="B17" s="95" t="s">
        <v>1492</v>
      </c>
      <c r="C17" s="95" t="n">
        <v>25</v>
      </c>
      <c r="D17" s="95"/>
      <c r="E17" s="95"/>
      <c r="F17" s="95"/>
      <c r="G17" s="95"/>
      <c r="H17" s="95"/>
      <c r="I17" s="95"/>
      <c r="J17" s="95"/>
      <c r="K17" s="95"/>
      <c r="L17" s="95"/>
      <c r="M17" s="95"/>
      <c r="N17" s="133"/>
      <c r="O17" s="133"/>
      <c r="P17" s="6"/>
    </row>
    <row r="18" customFormat="false" ht="22.5" hidden="false" customHeight="true" outlineLevel="0" collapsed="false">
      <c r="A18" s="95" t="s">
        <v>1502</v>
      </c>
      <c r="B18" s="95" t="str">
        <f aca="false">"Increases the pilots level by 5 while piloting the corresponding Zoid type."&amp;IF(N3="Insect",N8+5,"")</f>
        <v>Increases the pilots level by 5 while piloting the corresponding Zoid type.</v>
      </c>
      <c r="C18" s="95" t="n">
        <v>5</v>
      </c>
      <c r="D18" s="95"/>
      <c r="E18" s="95"/>
      <c r="F18" s="95"/>
      <c r="G18" s="95"/>
      <c r="H18" s="95"/>
      <c r="I18" s="95"/>
      <c r="J18" s="95"/>
      <c r="K18" s="95"/>
      <c r="L18" s="95"/>
      <c r="M18" s="95"/>
      <c r="N18" s="133"/>
      <c r="O18" s="133"/>
      <c r="P18" s="6"/>
    </row>
    <row r="19" customFormat="false" ht="22.5" hidden="false" customHeight="true" outlineLevel="0" collapsed="false">
      <c r="A19" s="95" t="s">
        <v>1503</v>
      </c>
      <c r="B19" s="95" t="s">
        <v>1486</v>
      </c>
      <c r="C19" s="95" t="n">
        <v>10</v>
      </c>
      <c r="D19" s="95"/>
      <c r="E19" s="95"/>
      <c r="F19" s="95"/>
      <c r="G19" s="95"/>
      <c r="H19" s="95"/>
      <c r="I19" s="95"/>
      <c r="J19" s="95"/>
      <c r="K19" s="95"/>
      <c r="L19" s="95"/>
      <c r="M19" s="95"/>
      <c r="N19" s="133"/>
      <c r="O19" s="133"/>
      <c r="P19" s="6"/>
    </row>
    <row r="20" customFormat="false" ht="22.5" hidden="false" customHeight="true" outlineLevel="0" collapsed="false">
      <c r="A20" s="95" t="s">
        <v>1504</v>
      </c>
      <c r="B20" s="95" t="s">
        <v>1488</v>
      </c>
      <c r="C20" s="95" t="n">
        <v>15</v>
      </c>
      <c r="D20" s="95"/>
      <c r="E20" s="95"/>
      <c r="F20" s="95"/>
      <c r="G20" s="95"/>
      <c r="H20" s="95"/>
      <c r="I20" s="95"/>
      <c r="J20" s="95"/>
      <c r="K20" s="95"/>
      <c r="L20" s="95"/>
      <c r="M20" s="95"/>
      <c r="N20" s="133"/>
      <c r="O20" s="133"/>
      <c r="P20" s="6"/>
    </row>
    <row r="21" customFormat="false" ht="22.5" hidden="false" customHeight="true" outlineLevel="0" collapsed="false">
      <c r="A21" s="95" t="s">
        <v>1505</v>
      </c>
      <c r="B21" s="95" t="s">
        <v>1490</v>
      </c>
      <c r="C21" s="95" t="n">
        <v>20</v>
      </c>
      <c r="D21" s="95"/>
      <c r="E21" s="95"/>
      <c r="F21" s="95"/>
      <c r="G21" s="95"/>
      <c r="H21" s="95"/>
      <c r="I21" s="95"/>
      <c r="J21" s="95"/>
      <c r="K21" s="95"/>
      <c r="L21" s="95"/>
      <c r="M21" s="95"/>
      <c r="N21" s="133"/>
      <c r="O21" s="133"/>
      <c r="P21" s="6"/>
    </row>
    <row r="22" customFormat="false" ht="22.5" hidden="false" customHeight="true" outlineLevel="0" collapsed="false">
      <c r="A22" s="95" t="s">
        <v>1506</v>
      </c>
      <c r="B22" s="95" t="s">
        <v>1492</v>
      </c>
      <c r="C22" s="95" t="n">
        <v>25</v>
      </c>
      <c r="D22" s="95"/>
      <c r="E22" s="95"/>
      <c r="F22" s="95"/>
      <c r="G22" s="95"/>
      <c r="H22" s="95"/>
      <c r="I22" s="95"/>
      <c r="J22" s="95"/>
      <c r="K22" s="95"/>
      <c r="L22" s="95"/>
      <c r="M22" s="95"/>
      <c r="N22" s="133"/>
      <c r="O22" s="133"/>
      <c r="P22" s="6"/>
    </row>
    <row r="23" customFormat="false" ht="22.5" hidden="false" customHeight="true" outlineLevel="0" collapsed="false">
      <c r="A23" s="95" t="s">
        <v>1507</v>
      </c>
      <c r="B23" s="95" t="str">
        <f aca="false">"Increases the pilots level by 5 while piloting the corresponding Zoid type."&amp;IF(N3="Gorilla",N8+5,"")</f>
        <v>Increases the pilots level by 5 while piloting the corresponding Zoid type.</v>
      </c>
      <c r="C23" s="95" t="n">
        <v>5</v>
      </c>
      <c r="D23" s="95"/>
      <c r="E23" s="95"/>
      <c r="F23" s="95"/>
      <c r="G23" s="95"/>
      <c r="H23" s="95"/>
      <c r="I23" s="95"/>
      <c r="J23" s="95"/>
      <c r="K23" s="95"/>
      <c r="L23" s="95"/>
      <c r="M23" s="95"/>
      <c r="N23" s="133"/>
      <c r="O23" s="133"/>
      <c r="P23" s="6"/>
    </row>
    <row r="24" customFormat="false" ht="22.5" hidden="false" customHeight="true" outlineLevel="0" collapsed="false">
      <c r="A24" s="95" t="s">
        <v>1508</v>
      </c>
      <c r="B24" s="95" t="s">
        <v>1486</v>
      </c>
      <c r="C24" s="95" t="n">
        <v>10</v>
      </c>
      <c r="D24" s="95"/>
      <c r="E24" s="95"/>
      <c r="F24" s="95"/>
      <c r="G24" s="95"/>
      <c r="H24" s="95"/>
      <c r="I24" s="95"/>
      <c r="J24" s="95"/>
      <c r="K24" s="95"/>
      <c r="L24" s="95"/>
      <c r="M24" s="95"/>
      <c r="N24" s="133"/>
      <c r="O24" s="133"/>
      <c r="P24" s="6"/>
    </row>
    <row r="25" customFormat="false" ht="22.5" hidden="false" customHeight="true" outlineLevel="0" collapsed="false">
      <c r="A25" s="95" t="s">
        <v>1509</v>
      </c>
      <c r="B25" s="95" t="s">
        <v>1488</v>
      </c>
      <c r="C25" s="95" t="n">
        <v>15</v>
      </c>
      <c r="D25" s="95"/>
      <c r="E25" s="95"/>
      <c r="F25" s="95"/>
      <c r="G25" s="95"/>
      <c r="H25" s="95"/>
      <c r="I25" s="95"/>
      <c r="J25" s="95"/>
      <c r="K25" s="95"/>
      <c r="L25" s="95"/>
      <c r="M25" s="95"/>
      <c r="N25" s="133"/>
      <c r="O25" s="133"/>
      <c r="P25" s="6"/>
    </row>
    <row r="26" customFormat="false" ht="22.5" hidden="false" customHeight="true" outlineLevel="0" collapsed="false">
      <c r="A26" s="95" t="s">
        <v>1510</v>
      </c>
      <c r="B26" s="95" t="s">
        <v>1490</v>
      </c>
      <c r="C26" s="95" t="n">
        <v>20</v>
      </c>
      <c r="D26" s="95"/>
      <c r="E26" s="95"/>
      <c r="F26" s="95"/>
      <c r="G26" s="95"/>
      <c r="H26" s="95"/>
      <c r="I26" s="95"/>
      <c r="J26" s="95"/>
      <c r="K26" s="95"/>
      <c r="L26" s="95"/>
      <c r="M26" s="95"/>
      <c r="N26" s="133"/>
      <c r="O26" s="133"/>
      <c r="P26" s="6"/>
    </row>
    <row r="27" customFormat="false" ht="22.5" hidden="false" customHeight="true" outlineLevel="0" collapsed="false">
      <c r="A27" s="95" t="s">
        <v>1511</v>
      </c>
      <c r="B27" s="95" t="s">
        <v>1492</v>
      </c>
      <c r="C27" s="95" t="n">
        <v>25</v>
      </c>
      <c r="D27" s="95"/>
      <c r="E27" s="95"/>
      <c r="F27" s="95"/>
      <c r="G27" s="95"/>
      <c r="H27" s="95"/>
      <c r="I27" s="95"/>
      <c r="J27" s="95"/>
      <c r="K27" s="95"/>
      <c r="L27" s="95"/>
      <c r="M27" s="95"/>
      <c r="N27" s="133"/>
      <c r="O27" s="133"/>
      <c r="P27" s="6"/>
    </row>
    <row r="28" customFormat="false" ht="22.5" hidden="false" customHeight="true" outlineLevel="0" collapsed="false">
      <c r="A28" s="95" t="s">
        <v>1512</v>
      </c>
      <c r="B28" s="95" t="str">
        <f aca="false">"Increases the pilots level by 5 while piloting the corresponding Zoid type."&amp;IF(N3="Raptor",N8+5,"")</f>
        <v>Increases the pilots level by 5 while piloting the corresponding Zoid type.</v>
      </c>
      <c r="C28" s="95" t="n">
        <v>5</v>
      </c>
      <c r="D28" s="95"/>
      <c r="E28" s="95"/>
      <c r="F28" s="95"/>
      <c r="G28" s="95"/>
      <c r="H28" s="95"/>
      <c r="I28" s="95"/>
      <c r="J28" s="95"/>
      <c r="K28" s="95"/>
      <c r="L28" s="95"/>
      <c r="M28" s="95"/>
      <c r="N28" s="133"/>
      <c r="O28" s="133"/>
      <c r="P28" s="6"/>
    </row>
    <row r="29" customFormat="false" ht="22.5" hidden="false" customHeight="true" outlineLevel="0" collapsed="false">
      <c r="A29" s="95" t="s">
        <v>1513</v>
      </c>
      <c r="B29" s="95" t="s">
        <v>1486</v>
      </c>
      <c r="C29" s="95" t="n">
        <v>10</v>
      </c>
      <c r="D29" s="95"/>
      <c r="E29" s="95"/>
      <c r="F29" s="95"/>
      <c r="G29" s="95"/>
      <c r="H29" s="95"/>
      <c r="I29" s="95"/>
      <c r="J29" s="95"/>
      <c r="K29" s="95"/>
      <c r="L29" s="95"/>
      <c r="M29" s="95"/>
      <c r="N29" s="133"/>
      <c r="O29" s="133"/>
      <c r="P29" s="6"/>
    </row>
    <row r="30" customFormat="false" ht="22.5" hidden="false" customHeight="true" outlineLevel="0" collapsed="false">
      <c r="A30" s="95" t="s">
        <v>1514</v>
      </c>
      <c r="B30" s="95" t="s">
        <v>1488</v>
      </c>
      <c r="C30" s="95" t="n">
        <v>15</v>
      </c>
      <c r="D30" s="95"/>
      <c r="E30" s="95"/>
      <c r="F30" s="95"/>
      <c r="G30" s="95"/>
      <c r="H30" s="95"/>
      <c r="I30" s="95"/>
      <c r="J30" s="95"/>
      <c r="K30" s="95"/>
      <c r="L30" s="95"/>
      <c r="M30" s="95"/>
      <c r="N30" s="133"/>
      <c r="O30" s="133"/>
      <c r="P30" s="6"/>
    </row>
    <row r="31" customFormat="false" ht="22.5" hidden="false" customHeight="true" outlineLevel="0" collapsed="false">
      <c r="A31" s="95" t="s">
        <v>1515</v>
      </c>
      <c r="B31" s="95" t="s">
        <v>1490</v>
      </c>
      <c r="C31" s="95" t="n">
        <v>20</v>
      </c>
      <c r="D31" s="95"/>
      <c r="E31" s="95"/>
      <c r="F31" s="95"/>
      <c r="G31" s="95"/>
      <c r="H31" s="95"/>
      <c r="I31" s="95"/>
      <c r="J31" s="95"/>
      <c r="K31" s="95"/>
      <c r="L31" s="95"/>
      <c r="M31" s="95"/>
      <c r="N31" s="133"/>
      <c r="O31" s="133"/>
      <c r="P31" s="6"/>
    </row>
    <row r="32" customFormat="false" ht="22.5" hidden="false" customHeight="true" outlineLevel="0" collapsed="false">
      <c r="A32" s="95" t="s">
        <v>1516</v>
      </c>
      <c r="B32" s="95" t="s">
        <v>1492</v>
      </c>
      <c r="C32" s="95" t="n">
        <v>25</v>
      </c>
      <c r="D32" s="95"/>
      <c r="E32" s="95"/>
      <c r="F32" s="95"/>
      <c r="G32" s="95"/>
      <c r="H32" s="95"/>
      <c r="I32" s="95"/>
      <c r="J32" s="95"/>
      <c r="K32" s="95"/>
      <c r="L32" s="95"/>
      <c r="M32" s="95"/>
      <c r="N32" s="133"/>
      <c r="O32" s="133"/>
      <c r="P32" s="6"/>
    </row>
    <row r="33" customFormat="false" ht="22.5" hidden="false" customHeight="true" outlineLevel="0" collapsed="false">
      <c r="A33" s="95" t="s">
        <v>1517</v>
      </c>
      <c r="B33" s="95" t="str">
        <f aca="false">"Increases the pilots level by 5 while piloting the corresponding Zoid type."&amp;IF(N3="T-Rex",N8+5,"")</f>
        <v>Increases the pilots level by 5 while piloting the corresponding Zoid type.</v>
      </c>
      <c r="C33" s="95" t="n">
        <v>5</v>
      </c>
      <c r="D33" s="95"/>
      <c r="E33" s="95"/>
      <c r="F33" s="95"/>
      <c r="G33" s="95"/>
      <c r="H33" s="95"/>
      <c r="I33" s="95"/>
      <c r="J33" s="95"/>
      <c r="K33" s="95"/>
      <c r="L33" s="95"/>
      <c r="M33" s="95"/>
      <c r="N33" s="133"/>
      <c r="O33" s="133"/>
      <c r="P33" s="6"/>
    </row>
    <row r="34" customFormat="false" ht="22.5" hidden="false" customHeight="true" outlineLevel="0" collapsed="false">
      <c r="A34" s="95" t="s">
        <v>1518</v>
      </c>
      <c r="B34" s="95" t="s">
        <v>1486</v>
      </c>
      <c r="C34" s="95" t="n">
        <v>10</v>
      </c>
      <c r="D34" s="95"/>
      <c r="E34" s="95"/>
      <c r="F34" s="95"/>
      <c r="G34" s="95"/>
      <c r="H34" s="95"/>
      <c r="I34" s="95"/>
      <c r="J34" s="95"/>
      <c r="K34" s="95"/>
      <c r="L34" s="95"/>
      <c r="M34" s="95"/>
      <c r="N34" s="133"/>
      <c r="O34" s="133"/>
      <c r="P34" s="6"/>
    </row>
    <row r="35" customFormat="false" ht="22.5" hidden="false" customHeight="true" outlineLevel="0" collapsed="false">
      <c r="A35" s="95" t="s">
        <v>1519</v>
      </c>
      <c r="B35" s="95" t="s">
        <v>1488</v>
      </c>
      <c r="C35" s="95" t="n">
        <v>15</v>
      </c>
      <c r="D35" s="95"/>
      <c r="E35" s="95"/>
      <c r="F35" s="95"/>
      <c r="G35" s="95"/>
      <c r="H35" s="95"/>
      <c r="I35" s="95"/>
      <c r="J35" s="95"/>
      <c r="K35" s="95"/>
      <c r="L35" s="95"/>
      <c r="M35" s="95"/>
      <c r="N35" s="133"/>
      <c r="O35" s="133"/>
      <c r="P35" s="6"/>
    </row>
    <row r="36" customFormat="false" ht="22.5" hidden="false" customHeight="true" outlineLevel="0" collapsed="false">
      <c r="A36" s="95" t="s">
        <v>1520</v>
      </c>
      <c r="B36" s="95" t="s">
        <v>1490</v>
      </c>
      <c r="C36" s="95" t="n">
        <v>20</v>
      </c>
      <c r="D36" s="95"/>
      <c r="E36" s="95"/>
      <c r="F36" s="95"/>
      <c r="G36" s="95"/>
      <c r="H36" s="95"/>
      <c r="I36" s="95"/>
      <c r="J36" s="95"/>
      <c r="K36" s="95"/>
      <c r="L36" s="95"/>
      <c r="M36" s="95"/>
      <c r="N36" s="133"/>
      <c r="O36" s="133"/>
      <c r="P36" s="6"/>
    </row>
    <row r="37" customFormat="false" ht="22.5" hidden="false" customHeight="true" outlineLevel="0" collapsed="false">
      <c r="A37" s="95" t="s">
        <v>1521</v>
      </c>
      <c r="B37" s="95" t="s">
        <v>1492</v>
      </c>
      <c r="C37" s="95" t="n">
        <v>25</v>
      </c>
      <c r="D37" s="95"/>
      <c r="E37" s="95"/>
      <c r="F37" s="95"/>
      <c r="G37" s="95"/>
      <c r="H37" s="95"/>
      <c r="I37" s="95"/>
      <c r="J37" s="95"/>
      <c r="K37" s="95"/>
      <c r="L37" s="95"/>
      <c r="M37" s="95"/>
      <c r="N37" s="133"/>
      <c r="O37" s="133"/>
      <c r="P37" s="6"/>
    </row>
    <row r="38" customFormat="false" ht="22.5" hidden="false" customHeight="true" outlineLevel="0" collapsed="false">
      <c r="A38" s="95" t="s">
        <v>1522</v>
      </c>
      <c r="B38" s="95" t="str">
        <f aca="false">"Increases the pilots level by 5 while piloting the corresponding Zoid type."&amp;IF(N3="Mammal",N8+5,"")</f>
        <v>Increases the pilots level by 5 while piloting the corresponding Zoid type.</v>
      </c>
      <c r="C38" s="95" t="n">
        <v>5</v>
      </c>
      <c r="D38" s="95"/>
      <c r="E38" s="95"/>
      <c r="F38" s="95"/>
      <c r="G38" s="95"/>
      <c r="H38" s="95"/>
      <c r="I38" s="95"/>
      <c r="J38" s="95"/>
      <c r="K38" s="95"/>
      <c r="L38" s="95"/>
      <c r="M38" s="95"/>
      <c r="N38" s="133"/>
      <c r="O38" s="133"/>
      <c r="P38" s="6"/>
    </row>
    <row r="39" customFormat="false" ht="22.5" hidden="false" customHeight="true" outlineLevel="0" collapsed="false">
      <c r="A39" s="95" t="s">
        <v>1523</v>
      </c>
      <c r="B39" s="95" t="s">
        <v>1486</v>
      </c>
      <c r="C39" s="95" t="n">
        <v>10</v>
      </c>
      <c r="D39" s="95"/>
      <c r="E39" s="95"/>
      <c r="F39" s="95"/>
      <c r="G39" s="95"/>
      <c r="H39" s="95"/>
      <c r="I39" s="95"/>
      <c r="J39" s="95"/>
      <c r="K39" s="95"/>
      <c r="L39" s="95"/>
      <c r="M39" s="95"/>
      <c r="N39" s="133"/>
      <c r="O39" s="133"/>
      <c r="P39" s="6"/>
    </row>
    <row r="40" customFormat="false" ht="22.5" hidden="false" customHeight="true" outlineLevel="0" collapsed="false">
      <c r="A40" s="95" t="s">
        <v>1524</v>
      </c>
      <c r="B40" s="95" t="s">
        <v>1488</v>
      </c>
      <c r="C40" s="95" t="n">
        <v>15</v>
      </c>
      <c r="D40" s="95"/>
      <c r="E40" s="95"/>
      <c r="F40" s="95"/>
      <c r="G40" s="95"/>
      <c r="H40" s="95"/>
      <c r="I40" s="95"/>
      <c r="J40" s="95"/>
      <c r="K40" s="95"/>
      <c r="L40" s="95"/>
      <c r="M40" s="95"/>
      <c r="N40" s="133"/>
      <c r="O40" s="133"/>
      <c r="P40" s="6"/>
    </row>
    <row r="41" customFormat="false" ht="22.5" hidden="false" customHeight="true" outlineLevel="0" collapsed="false">
      <c r="A41" s="95" t="s">
        <v>1525</v>
      </c>
      <c r="B41" s="95" t="s">
        <v>1490</v>
      </c>
      <c r="C41" s="95" t="n">
        <v>20</v>
      </c>
      <c r="D41" s="95"/>
      <c r="E41" s="95"/>
      <c r="F41" s="95"/>
      <c r="G41" s="95"/>
      <c r="H41" s="95"/>
      <c r="I41" s="95"/>
      <c r="J41" s="95"/>
      <c r="K41" s="95"/>
      <c r="L41" s="95"/>
      <c r="M41" s="95"/>
      <c r="N41" s="133"/>
      <c r="O41" s="133"/>
      <c r="P41" s="6"/>
    </row>
    <row r="42" customFormat="false" ht="22.5" hidden="false" customHeight="true" outlineLevel="0" collapsed="false">
      <c r="A42" s="95" t="s">
        <v>1526</v>
      </c>
      <c r="B42" s="95" t="s">
        <v>1492</v>
      </c>
      <c r="C42" s="95" t="n">
        <v>25</v>
      </c>
      <c r="D42" s="95"/>
      <c r="E42" s="95"/>
      <c r="F42" s="95"/>
      <c r="G42" s="95"/>
      <c r="H42" s="95"/>
      <c r="I42" s="95"/>
      <c r="J42" s="95"/>
      <c r="K42" s="95"/>
      <c r="L42" s="95"/>
      <c r="M42" s="95"/>
      <c r="N42" s="133"/>
      <c r="O42" s="133"/>
      <c r="P42" s="6"/>
    </row>
    <row r="43" customFormat="false" ht="22.5" hidden="false" customHeight="true" outlineLevel="0" collapsed="false">
      <c r="A43" s="95" t="s">
        <v>1527</v>
      </c>
      <c r="B43" s="95" t="str">
        <f aca="false">"Increases the pilots level by 5 while piloting the corresponding Zoid type."&amp;IF(N3="Dinosaur, Land",N8+5,"")</f>
        <v>Increases the pilots level by 5 while piloting the corresponding Zoid type.</v>
      </c>
      <c r="C43" s="95" t="n">
        <v>5</v>
      </c>
      <c r="D43" s="95"/>
      <c r="E43" s="95"/>
      <c r="F43" s="95"/>
      <c r="G43" s="95"/>
      <c r="H43" s="95"/>
      <c r="I43" s="95"/>
      <c r="J43" s="95"/>
      <c r="K43" s="95"/>
      <c r="L43" s="95"/>
      <c r="M43" s="95"/>
      <c r="N43" s="133"/>
      <c r="O43" s="133"/>
      <c r="P43" s="6"/>
    </row>
    <row r="44" customFormat="false" ht="22.5" hidden="false" customHeight="true" outlineLevel="0" collapsed="false">
      <c r="A44" s="95" t="s">
        <v>1528</v>
      </c>
      <c r="B44" s="95" t="s">
        <v>1486</v>
      </c>
      <c r="C44" s="95" t="n">
        <v>10</v>
      </c>
      <c r="D44" s="95"/>
      <c r="E44" s="95"/>
      <c r="F44" s="95"/>
      <c r="G44" s="95"/>
      <c r="H44" s="95"/>
      <c r="I44" s="95"/>
      <c r="J44" s="95"/>
      <c r="K44" s="95"/>
      <c r="L44" s="95"/>
      <c r="M44" s="95"/>
      <c r="N44" s="133"/>
      <c r="O44" s="133"/>
      <c r="P44" s="6"/>
    </row>
    <row r="45" customFormat="false" ht="22.5" hidden="false" customHeight="true" outlineLevel="0" collapsed="false">
      <c r="A45" s="95" t="s">
        <v>1529</v>
      </c>
      <c r="B45" s="95" t="s">
        <v>1488</v>
      </c>
      <c r="C45" s="95" t="n">
        <v>15</v>
      </c>
      <c r="D45" s="95"/>
      <c r="E45" s="95"/>
      <c r="F45" s="95"/>
      <c r="G45" s="95"/>
      <c r="H45" s="95"/>
      <c r="I45" s="95"/>
      <c r="J45" s="95"/>
      <c r="K45" s="95"/>
      <c r="L45" s="95"/>
      <c r="M45" s="95"/>
      <c r="N45" s="133"/>
      <c r="O45" s="133"/>
      <c r="P45" s="6"/>
    </row>
    <row r="46" customFormat="false" ht="22.5" hidden="false" customHeight="true" outlineLevel="0" collapsed="false">
      <c r="A46" s="95" t="s">
        <v>1530</v>
      </c>
      <c r="B46" s="95" t="s">
        <v>1490</v>
      </c>
      <c r="C46" s="95" t="n">
        <v>20</v>
      </c>
      <c r="D46" s="95"/>
      <c r="E46" s="95"/>
      <c r="F46" s="95"/>
      <c r="G46" s="95"/>
      <c r="H46" s="95"/>
      <c r="I46" s="95"/>
      <c r="J46" s="95"/>
      <c r="K46" s="95"/>
      <c r="L46" s="95"/>
      <c r="M46" s="95"/>
      <c r="N46" s="133"/>
      <c r="O46" s="133"/>
      <c r="P46" s="6"/>
    </row>
    <row r="47" customFormat="false" ht="22.5" hidden="false" customHeight="true" outlineLevel="0" collapsed="false">
      <c r="A47" s="95" t="s">
        <v>1531</v>
      </c>
      <c r="B47" s="95" t="s">
        <v>1492</v>
      </c>
      <c r="C47" s="95" t="n">
        <v>25</v>
      </c>
      <c r="D47" s="95"/>
      <c r="E47" s="95"/>
      <c r="F47" s="95"/>
      <c r="G47" s="95"/>
      <c r="H47" s="95"/>
      <c r="I47" s="95"/>
      <c r="J47" s="95"/>
      <c r="K47" s="95"/>
      <c r="L47" s="95"/>
      <c r="M47" s="95"/>
      <c r="N47" s="133"/>
      <c r="O47" s="133"/>
      <c r="P47" s="6"/>
    </row>
    <row r="48" customFormat="false" ht="22.5" hidden="false" customHeight="true" outlineLevel="0" collapsed="false">
      <c r="A48" s="95" t="s">
        <v>1532</v>
      </c>
      <c r="B48" s="95" t="str">
        <f aca="false">"Increases the pilots level by 5 while piloting the corresponding Zoid type."&amp;IF(N3="Dinosaur, Flying",N8+5,"")</f>
        <v>Increases the pilots level by 5 while piloting the corresponding Zoid type.</v>
      </c>
      <c r="C48" s="95" t="n">
        <v>5</v>
      </c>
      <c r="D48" s="95"/>
      <c r="E48" s="95"/>
      <c r="F48" s="95"/>
      <c r="G48" s="95"/>
      <c r="H48" s="95"/>
      <c r="I48" s="95"/>
      <c r="J48" s="95"/>
      <c r="K48" s="95"/>
      <c r="L48" s="95"/>
      <c r="M48" s="95"/>
      <c r="N48" s="133"/>
      <c r="O48" s="133"/>
      <c r="P48" s="6"/>
    </row>
    <row r="49" customFormat="false" ht="22.5" hidden="false" customHeight="true" outlineLevel="0" collapsed="false">
      <c r="A49" s="95" t="s">
        <v>1533</v>
      </c>
      <c r="B49" s="95" t="s">
        <v>1486</v>
      </c>
      <c r="C49" s="95" t="n">
        <v>10</v>
      </c>
      <c r="D49" s="95"/>
      <c r="E49" s="95"/>
      <c r="F49" s="95"/>
      <c r="G49" s="95"/>
      <c r="H49" s="95"/>
      <c r="I49" s="95"/>
      <c r="J49" s="95"/>
      <c r="K49" s="95"/>
      <c r="L49" s="95"/>
      <c r="M49" s="95"/>
      <c r="N49" s="133"/>
      <c r="O49" s="133"/>
      <c r="P49" s="6"/>
    </row>
    <row r="50" customFormat="false" ht="22.5" hidden="false" customHeight="true" outlineLevel="0" collapsed="false">
      <c r="A50" s="95" t="s">
        <v>1534</v>
      </c>
      <c r="B50" s="95" t="s">
        <v>1488</v>
      </c>
      <c r="C50" s="95" t="n">
        <v>15</v>
      </c>
      <c r="D50" s="95"/>
      <c r="E50" s="95"/>
      <c r="F50" s="95"/>
      <c r="G50" s="95"/>
      <c r="H50" s="95"/>
      <c r="I50" s="95"/>
      <c r="J50" s="95"/>
      <c r="K50" s="95"/>
      <c r="L50" s="95"/>
      <c r="M50" s="95"/>
      <c r="N50" s="133"/>
      <c r="O50" s="133"/>
      <c r="P50" s="6"/>
    </row>
    <row r="51" customFormat="false" ht="22.5" hidden="false" customHeight="true" outlineLevel="0" collapsed="false">
      <c r="A51" s="95" t="s">
        <v>1535</v>
      </c>
      <c r="B51" s="95" t="s">
        <v>1490</v>
      </c>
      <c r="C51" s="95" t="n">
        <v>20</v>
      </c>
      <c r="D51" s="95"/>
      <c r="E51" s="95"/>
      <c r="F51" s="95"/>
      <c r="G51" s="95"/>
      <c r="H51" s="95"/>
      <c r="I51" s="95"/>
      <c r="J51" s="95"/>
      <c r="K51" s="95"/>
      <c r="L51" s="95"/>
      <c r="M51" s="95"/>
      <c r="N51" s="133"/>
      <c r="O51" s="133"/>
      <c r="P51" s="6"/>
    </row>
    <row r="52" customFormat="false" ht="22.5" hidden="false" customHeight="true" outlineLevel="0" collapsed="false">
      <c r="A52" s="95" t="s">
        <v>1536</v>
      </c>
      <c r="B52" s="95" t="s">
        <v>1492</v>
      </c>
      <c r="C52" s="95" t="n">
        <v>25</v>
      </c>
      <c r="D52" s="95"/>
      <c r="E52" s="95"/>
      <c r="F52" s="95"/>
      <c r="G52" s="95"/>
      <c r="H52" s="95"/>
      <c r="I52" s="95"/>
      <c r="J52" s="95"/>
      <c r="K52" s="95"/>
      <c r="L52" s="95"/>
      <c r="M52" s="95"/>
      <c r="N52" s="133"/>
      <c r="O52" s="133"/>
      <c r="P52" s="6"/>
    </row>
    <row r="53" customFormat="false" ht="22.5" hidden="false" customHeight="true" outlineLevel="0" collapsed="false">
      <c r="A53" s="95" t="s">
        <v>1537</v>
      </c>
      <c r="B53" s="95" t="str">
        <f aca="false">"Increases the pilots level by 5 while piloting the corresponding Zoid type."&amp;IF(N53="Reptile",N58+5,"")</f>
        <v>Increases the pilots level by 5 while piloting the corresponding Zoid type.</v>
      </c>
      <c r="C53" s="95" t="n">
        <v>5</v>
      </c>
      <c r="D53" s="95"/>
      <c r="E53" s="95"/>
      <c r="F53" s="95"/>
      <c r="G53" s="95"/>
      <c r="H53" s="95"/>
      <c r="I53" s="95"/>
      <c r="J53" s="95"/>
      <c r="K53" s="95"/>
      <c r="L53" s="95"/>
      <c r="M53" s="95"/>
      <c r="N53" s="133"/>
      <c r="O53" s="133"/>
      <c r="P53" s="6"/>
    </row>
    <row r="54" customFormat="false" ht="22.5" hidden="false" customHeight="true" outlineLevel="0" collapsed="false">
      <c r="A54" s="95" t="s">
        <v>1538</v>
      </c>
      <c r="B54" s="95" t="s">
        <v>1486</v>
      </c>
      <c r="C54" s="95" t="n">
        <v>10</v>
      </c>
      <c r="D54" s="95"/>
      <c r="E54" s="95"/>
      <c r="F54" s="95"/>
      <c r="G54" s="95"/>
      <c r="H54" s="95"/>
      <c r="I54" s="95"/>
      <c r="J54" s="95"/>
      <c r="K54" s="95"/>
      <c r="L54" s="95"/>
      <c r="M54" s="95"/>
      <c r="N54" s="133"/>
      <c r="O54" s="133"/>
      <c r="P54" s="6"/>
    </row>
    <row r="55" customFormat="false" ht="22.5" hidden="false" customHeight="true" outlineLevel="0" collapsed="false">
      <c r="A55" s="95" t="s">
        <v>1539</v>
      </c>
      <c r="B55" s="95" t="s">
        <v>1488</v>
      </c>
      <c r="C55" s="95" t="n">
        <v>15</v>
      </c>
      <c r="D55" s="95"/>
      <c r="E55" s="95"/>
      <c r="F55" s="95"/>
      <c r="G55" s="95"/>
      <c r="H55" s="95"/>
      <c r="I55" s="95"/>
      <c r="J55" s="95"/>
      <c r="K55" s="95"/>
      <c r="L55" s="95"/>
      <c r="M55" s="95"/>
      <c r="N55" s="133"/>
      <c r="O55" s="133"/>
      <c r="P55" s="6"/>
    </row>
    <row r="56" customFormat="false" ht="22.5" hidden="false" customHeight="true" outlineLevel="0" collapsed="false">
      <c r="A56" s="95" t="s">
        <v>1540</v>
      </c>
      <c r="B56" s="95" t="s">
        <v>1490</v>
      </c>
      <c r="C56" s="95" t="n">
        <v>20</v>
      </c>
      <c r="D56" s="95"/>
      <c r="E56" s="95"/>
      <c r="F56" s="95"/>
      <c r="G56" s="95"/>
      <c r="H56" s="95"/>
      <c r="I56" s="95"/>
      <c r="J56" s="95"/>
      <c r="K56" s="95"/>
      <c r="L56" s="95"/>
      <c r="M56" s="95"/>
      <c r="N56" s="133"/>
      <c r="O56" s="133"/>
      <c r="P56" s="6"/>
    </row>
    <row r="57" customFormat="false" ht="22.5" hidden="false" customHeight="true" outlineLevel="0" collapsed="false">
      <c r="A57" s="95" t="s">
        <v>1541</v>
      </c>
      <c r="B57" s="95" t="s">
        <v>1492</v>
      </c>
      <c r="C57" s="95" t="n">
        <v>25</v>
      </c>
      <c r="D57" s="95"/>
      <c r="E57" s="95"/>
      <c r="F57" s="95"/>
      <c r="G57" s="95"/>
      <c r="H57" s="95"/>
      <c r="I57" s="95"/>
      <c r="J57" s="95"/>
      <c r="K57" s="95"/>
      <c r="L57" s="95"/>
      <c r="M57" s="95"/>
      <c r="N57" s="133"/>
      <c r="O57" s="133"/>
      <c r="P57" s="6"/>
    </row>
    <row r="58" customFormat="false" ht="22.5" hidden="false" customHeight="true" outlineLevel="0" collapsed="false">
      <c r="A58" s="95" t="s">
        <v>1542</v>
      </c>
      <c r="B58" s="95" t="str">
        <f aca="false">"Increases the pilots level by 5 while piloting the corresponding Zoid type."&amp;IF(N3="BLOX",N8+5,"")</f>
        <v>Increases the pilots level by 5 while piloting the corresponding Zoid type.</v>
      </c>
      <c r="C58" s="95" t="n">
        <v>5</v>
      </c>
      <c r="D58" s="95"/>
      <c r="E58" s="95"/>
      <c r="F58" s="95"/>
      <c r="G58" s="95"/>
      <c r="H58" s="95"/>
      <c r="I58" s="95"/>
      <c r="J58" s="95"/>
      <c r="K58" s="95"/>
      <c r="L58" s="95"/>
      <c r="M58" s="95"/>
      <c r="N58" s="133"/>
      <c r="O58" s="133"/>
      <c r="P58" s="6"/>
    </row>
    <row r="59" customFormat="false" ht="22.5" hidden="false" customHeight="true" outlineLevel="0" collapsed="false">
      <c r="A59" s="95" t="s">
        <v>1543</v>
      </c>
      <c r="B59" s="95" t="s">
        <v>1486</v>
      </c>
      <c r="C59" s="95" t="n">
        <v>10</v>
      </c>
      <c r="D59" s="95"/>
      <c r="E59" s="95"/>
      <c r="F59" s="95"/>
      <c r="G59" s="95"/>
      <c r="H59" s="95"/>
      <c r="I59" s="95"/>
      <c r="J59" s="95"/>
      <c r="K59" s="95"/>
      <c r="L59" s="95"/>
      <c r="M59" s="95"/>
      <c r="N59" s="133"/>
      <c r="O59" s="133"/>
      <c r="P59" s="6"/>
    </row>
    <row r="60" customFormat="false" ht="22.5" hidden="false" customHeight="true" outlineLevel="0" collapsed="false">
      <c r="A60" s="95" t="s">
        <v>1544</v>
      </c>
      <c r="B60" s="95" t="s">
        <v>1488</v>
      </c>
      <c r="C60" s="95" t="n">
        <v>15</v>
      </c>
      <c r="D60" s="95"/>
      <c r="E60" s="95"/>
      <c r="F60" s="95"/>
      <c r="G60" s="95"/>
      <c r="H60" s="95"/>
      <c r="I60" s="95"/>
      <c r="J60" s="95"/>
      <c r="K60" s="95"/>
      <c r="L60" s="95"/>
      <c r="M60" s="95"/>
      <c r="N60" s="133"/>
      <c r="O60" s="133"/>
      <c r="P60" s="6"/>
    </row>
    <row r="61" customFormat="false" ht="22.5" hidden="false" customHeight="true" outlineLevel="0" collapsed="false">
      <c r="A61" s="95" t="s">
        <v>1545</v>
      </c>
      <c r="B61" s="95" t="s">
        <v>1490</v>
      </c>
      <c r="C61" s="95" t="n">
        <v>20</v>
      </c>
      <c r="D61" s="95"/>
      <c r="E61" s="95"/>
      <c r="F61" s="95"/>
      <c r="G61" s="95"/>
      <c r="H61" s="95"/>
      <c r="I61" s="95"/>
      <c r="J61" s="95"/>
      <c r="K61" s="95"/>
      <c r="L61" s="95"/>
      <c r="M61" s="95"/>
      <c r="N61" s="133"/>
      <c r="O61" s="133"/>
      <c r="P61" s="6"/>
    </row>
    <row r="62" customFormat="false" ht="22.5" hidden="false" customHeight="true" outlineLevel="0" collapsed="false">
      <c r="A62" s="95" t="s">
        <v>1546</v>
      </c>
      <c r="B62" s="95" t="s">
        <v>1492</v>
      </c>
      <c r="C62" s="95" t="n">
        <v>25</v>
      </c>
      <c r="D62" s="95"/>
      <c r="E62" s="95"/>
      <c r="F62" s="95"/>
      <c r="G62" s="95"/>
      <c r="H62" s="95"/>
      <c r="I62" s="95"/>
      <c r="J62" s="95"/>
      <c r="K62" s="95"/>
      <c r="L62" s="95"/>
      <c r="M62" s="95"/>
      <c r="N62" s="133"/>
      <c r="O62" s="133"/>
      <c r="P62" s="6"/>
    </row>
    <row r="63" customFormat="false" ht="22.5" hidden="false" customHeight="true" outlineLevel="0" collapsed="false">
      <c r="A63" s="95" t="s">
        <v>1547</v>
      </c>
      <c r="B63" s="95" t="s">
        <v>1548</v>
      </c>
      <c r="C63" s="95"/>
      <c r="D63" s="95" t="s">
        <v>311</v>
      </c>
      <c r="E63" s="95" t="n">
        <f aca="false">10%</f>
        <v>0.1</v>
      </c>
      <c r="F63" s="95"/>
      <c r="G63" s="95"/>
      <c r="H63" s="95"/>
      <c r="I63" s="95"/>
      <c r="J63" s="95"/>
      <c r="K63" s="95"/>
      <c r="L63" s="95"/>
      <c r="M63" s="95"/>
      <c r="N63" s="133"/>
      <c r="O63" s="133"/>
      <c r="P63" s="6"/>
    </row>
    <row r="64" customFormat="false" ht="22.5" hidden="false" customHeight="true" outlineLevel="0" collapsed="false">
      <c r="A64" s="95" t="s">
        <v>1549</v>
      </c>
      <c r="B64" s="95" t="s">
        <v>1550</v>
      </c>
      <c r="C64" s="95"/>
      <c r="D64" s="95" t="s">
        <v>311</v>
      </c>
      <c r="E64" s="95" t="n">
        <f aca="false">15%</f>
        <v>0.15</v>
      </c>
      <c r="F64" s="95"/>
      <c r="G64" s="95"/>
      <c r="H64" s="95"/>
      <c r="I64" s="95"/>
      <c r="J64" s="95"/>
      <c r="K64" s="95"/>
      <c r="L64" s="95"/>
      <c r="M64" s="95"/>
      <c r="N64" s="133"/>
      <c r="O64" s="133"/>
      <c r="P64" s="6"/>
    </row>
    <row r="65" customFormat="false" ht="22.5" hidden="false" customHeight="true" outlineLevel="0" collapsed="false">
      <c r="A65" s="95" t="s">
        <v>1551</v>
      </c>
      <c r="B65" s="95" t="s">
        <v>1552</v>
      </c>
      <c r="C65" s="95"/>
      <c r="D65" s="95" t="s">
        <v>311</v>
      </c>
      <c r="E65" s="95" t="n">
        <f aca="false">20%</f>
        <v>0.2</v>
      </c>
      <c r="F65" s="95"/>
      <c r="G65" s="95"/>
      <c r="H65" s="95"/>
      <c r="I65" s="95"/>
      <c r="J65" s="95"/>
      <c r="K65" s="95"/>
      <c r="L65" s="95"/>
      <c r="M65" s="95"/>
      <c r="N65" s="133"/>
      <c r="O65" s="133"/>
      <c r="P65" s="6"/>
    </row>
    <row r="66" customFormat="false" ht="22.5" hidden="false" customHeight="true" outlineLevel="0" collapsed="false">
      <c r="A66" s="95" t="s">
        <v>1553</v>
      </c>
      <c r="B66" s="95" t="s">
        <v>1554</v>
      </c>
      <c r="C66" s="95"/>
      <c r="D66" s="95" t="s">
        <v>311</v>
      </c>
      <c r="E66" s="95" t="n">
        <f aca="false">+25%</f>
        <v>0.25</v>
      </c>
      <c r="F66" s="95"/>
      <c r="G66" s="95"/>
      <c r="H66" s="95"/>
      <c r="I66" s="95"/>
      <c r="J66" s="95"/>
      <c r="K66" s="95"/>
      <c r="L66" s="95"/>
      <c r="M66" s="95"/>
      <c r="N66" s="133"/>
      <c r="O66" s="133"/>
      <c r="P66" s="6"/>
    </row>
    <row r="67" customFormat="false" ht="22.5" hidden="false" customHeight="true" outlineLevel="0" collapsed="false">
      <c r="A67" s="95" t="s">
        <v>1555</v>
      </c>
      <c r="B67" s="95" t="s">
        <v>1556</v>
      </c>
      <c r="C67" s="95"/>
      <c r="D67" s="95" t="s">
        <v>288</v>
      </c>
      <c r="E67" s="95" t="n">
        <v>0.1</v>
      </c>
      <c r="F67" s="95"/>
      <c r="G67" s="95"/>
      <c r="H67" s="95"/>
      <c r="I67" s="95"/>
      <c r="J67" s="95"/>
      <c r="K67" s="95"/>
      <c r="L67" s="95"/>
      <c r="M67" s="95"/>
      <c r="N67" s="133"/>
      <c r="O67" s="133"/>
      <c r="P67" s="6"/>
    </row>
    <row r="68" customFormat="false" ht="22.5" hidden="false" customHeight="true" outlineLevel="0" collapsed="false">
      <c r="A68" s="95" t="s">
        <v>1557</v>
      </c>
      <c r="B68" s="95" t="s">
        <v>1558</v>
      </c>
      <c r="C68" s="95"/>
      <c r="D68" s="95" t="s">
        <v>288</v>
      </c>
      <c r="E68" s="95" t="n">
        <v>0.15</v>
      </c>
      <c r="F68" s="95"/>
      <c r="G68" s="95"/>
      <c r="H68" s="95"/>
      <c r="I68" s="95"/>
      <c r="J68" s="95"/>
      <c r="K68" s="95"/>
      <c r="L68" s="95"/>
      <c r="M68" s="95"/>
      <c r="N68" s="133"/>
      <c r="O68" s="133"/>
      <c r="P68" s="6"/>
    </row>
    <row r="69" customFormat="false" ht="22.5" hidden="false" customHeight="true" outlineLevel="0" collapsed="false">
      <c r="A69" s="95" t="s">
        <v>1559</v>
      </c>
      <c r="B69" s="95" t="s">
        <v>1560</v>
      </c>
      <c r="C69" s="95"/>
      <c r="D69" s="95" t="s">
        <v>288</v>
      </c>
      <c r="E69" s="95" t="n">
        <v>0.2</v>
      </c>
      <c r="F69" s="95"/>
      <c r="G69" s="95"/>
      <c r="H69" s="95"/>
      <c r="I69" s="95"/>
      <c r="J69" s="95"/>
      <c r="K69" s="95"/>
      <c r="L69" s="95"/>
      <c r="M69" s="95"/>
      <c r="N69" s="133"/>
      <c r="O69" s="133"/>
      <c r="P69" s="6"/>
    </row>
    <row r="70" customFormat="false" ht="22.5" hidden="false" customHeight="true" outlineLevel="0" collapsed="false">
      <c r="A70" s="95" t="s">
        <v>1561</v>
      </c>
      <c r="B70" s="95" t="s">
        <v>1562</v>
      </c>
      <c r="C70" s="95"/>
      <c r="D70" s="95" t="s">
        <v>288</v>
      </c>
      <c r="E70" s="95" t="n">
        <v>0.25</v>
      </c>
      <c r="F70" s="95"/>
      <c r="G70" s="95"/>
      <c r="H70" s="95"/>
      <c r="I70" s="95"/>
      <c r="J70" s="95"/>
      <c r="K70" s="95"/>
      <c r="L70" s="95"/>
      <c r="M70" s="95"/>
      <c r="N70" s="133"/>
      <c r="O70" s="133"/>
      <c r="P70" s="6"/>
    </row>
    <row r="71" customFormat="false" ht="22.5" hidden="false" customHeight="true" outlineLevel="0" collapsed="false">
      <c r="A71" s="95" t="s">
        <v>1563</v>
      </c>
      <c r="B71" s="95" t="s">
        <v>1564</v>
      </c>
      <c r="C71" s="95"/>
      <c r="D71" s="95" t="s">
        <v>1565</v>
      </c>
      <c r="E71" s="95" t="n">
        <f aca="false">+10%</f>
        <v>0.1</v>
      </c>
      <c r="F71" s="95"/>
      <c r="G71" s="95"/>
      <c r="H71" s="95"/>
      <c r="I71" s="95"/>
      <c r="J71" s="95"/>
      <c r="K71" s="95"/>
      <c r="L71" s="95"/>
      <c r="M71" s="95"/>
      <c r="N71" s="133"/>
      <c r="O71" s="133"/>
      <c r="P71" s="6"/>
    </row>
    <row r="72" customFormat="false" ht="22.5" hidden="false" customHeight="true" outlineLevel="0" collapsed="false">
      <c r="A72" s="95" t="s">
        <v>1566</v>
      </c>
      <c r="B72" s="95" t="s">
        <v>1567</v>
      </c>
      <c r="C72" s="95"/>
      <c r="D72" s="95" t="s">
        <v>1565</v>
      </c>
      <c r="E72" s="95" t="n">
        <f aca="false">+15%</f>
        <v>0.15</v>
      </c>
      <c r="F72" s="95"/>
      <c r="G72" s="95"/>
      <c r="H72" s="95"/>
      <c r="I72" s="95"/>
      <c r="J72" s="95"/>
      <c r="K72" s="95"/>
      <c r="L72" s="95"/>
      <c r="M72" s="95"/>
      <c r="N72" s="133"/>
      <c r="O72" s="133"/>
      <c r="P72" s="6"/>
    </row>
    <row r="73" customFormat="false" ht="22.5" hidden="false" customHeight="true" outlineLevel="0" collapsed="false">
      <c r="A73" s="95" t="s">
        <v>1568</v>
      </c>
      <c r="B73" s="95" t="s">
        <v>1569</v>
      </c>
      <c r="C73" s="95"/>
      <c r="D73" s="95" t="s">
        <v>1565</v>
      </c>
      <c r="E73" s="95" t="n">
        <f aca="false">+20%</f>
        <v>0.2</v>
      </c>
      <c r="F73" s="95"/>
      <c r="G73" s="95"/>
      <c r="H73" s="95"/>
      <c r="I73" s="95"/>
      <c r="J73" s="95"/>
      <c r="K73" s="95"/>
      <c r="L73" s="95"/>
      <c r="M73" s="95"/>
      <c r="N73" s="133"/>
      <c r="O73" s="133"/>
      <c r="P73" s="6"/>
    </row>
    <row r="74" customFormat="false" ht="22.5" hidden="false" customHeight="true" outlineLevel="0" collapsed="false">
      <c r="A74" s="95" t="s">
        <v>1570</v>
      </c>
      <c r="B74" s="95" t="s">
        <v>1571</v>
      </c>
      <c r="C74" s="95"/>
      <c r="D74" s="95" t="s">
        <v>1565</v>
      </c>
      <c r="E74" s="95" t="n">
        <f aca="false">+25</f>
        <v>25</v>
      </c>
      <c r="F74" s="95"/>
      <c r="G74" s="95"/>
      <c r="H74" s="95"/>
      <c r="I74" s="95"/>
      <c r="J74" s="95"/>
      <c r="K74" s="95"/>
      <c r="L74" s="95"/>
      <c r="M74" s="95"/>
      <c r="N74" s="133"/>
      <c r="O74" s="133"/>
      <c r="P74" s="6"/>
    </row>
    <row r="75" customFormat="false" ht="22.5" hidden="false" customHeight="true" outlineLevel="0" collapsed="false">
      <c r="A75" s="95" t="s">
        <v>1572</v>
      </c>
      <c r="B75" s="95" t="s">
        <v>1573</v>
      </c>
      <c r="C75" s="95"/>
      <c r="D75" s="95" t="s">
        <v>229</v>
      </c>
      <c r="E75" s="95" t="n">
        <f aca="false">+10%</f>
        <v>0.1</v>
      </c>
      <c r="F75" s="95"/>
      <c r="G75" s="95"/>
      <c r="H75" s="95"/>
      <c r="I75" s="95"/>
      <c r="J75" s="95"/>
      <c r="K75" s="95"/>
      <c r="L75" s="95"/>
      <c r="M75" s="95"/>
      <c r="N75" s="133"/>
      <c r="O75" s="133"/>
      <c r="P75" s="6"/>
    </row>
    <row r="76" customFormat="false" ht="22.5" hidden="false" customHeight="true" outlineLevel="0" collapsed="false">
      <c r="A76" s="95" t="s">
        <v>1574</v>
      </c>
      <c r="B76" s="95" t="s">
        <v>1575</v>
      </c>
      <c r="C76" s="95"/>
      <c r="D76" s="95" t="s">
        <v>229</v>
      </c>
      <c r="E76" s="95" t="n">
        <f aca="false">+15%</f>
        <v>0.15</v>
      </c>
      <c r="F76" s="95"/>
      <c r="G76" s="95"/>
      <c r="H76" s="95"/>
      <c r="I76" s="95"/>
      <c r="J76" s="95"/>
      <c r="K76" s="95"/>
      <c r="L76" s="95"/>
      <c r="M76" s="95"/>
      <c r="N76" s="133"/>
      <c r="O76" s="133"/>
      <c r="P76" s="6"/>
    </row>
    <row r="77" customFormat="false" ht="22.5" hidden="false" customHeight="true" outlineLevel="0" collapsed="false">
      <c r="A77" s="95" t="s">
        <v>1576</v>
      </c>
      <c r="B77" s="95" t="s">
        <v>1577</v>
      </c>
      <c r="C77" s="95"/>
      <c r="D77" s="95" t="s">
        <v>229</v>
      </c>
      <c r="E77" s="95" t="n">
        <f aca="false">+20%</f>
        <v>0.2</v>
      </c>
      <c r="F77" s="95"/>
      <c r="G77" s="95"/>
      <c r="H77" s="95"/>
      <c r="I77" s="95"/>
      <c r="J77" s="95"/>
      <c r="K77" s="95"/>
      <c r="L77" s="95"/>
      <c r="M77" s="95"/>
      <c r="N77" s="133"/>
      <c r="O77" s="133"/>
      <c r="P77" s="6"/>
    </row>
    <row r="78" customFormat="false" ht="22.5" hidden="false" customHeight="true" outlineLevel="0" collapsed="false">
      <c r="A78" s="95" t="s">
        <v>1578</v>
      </c>
      <c r="B78" s="95" t="s">
        <v>1579</v>
      </c>
      <c r="C78" s="95"/>
      <c r="D78" s="95" t="s">
        <v>229</v>
      </c>
      <c r="E78" s="95" t="n">
        <f aca="false">+25%</f>
        <v>0.25</v>
      </c>
      <c r="F78" s="95"/>
      <c r="G78" s="95"/>
      <c r="H78" s="95"/>
      <c r="I78" s="95"/>
      <c r="J78" s="95"/>
      <c r="K78" s="95"/>
      <c r="L78" s="95"/>
      <c r="M78" s="95"/>
      <c r="N78" s="133"/>
      <c r="O78" s="133"/>
      <c r="P78" s="6"/>
    </row>
    <row r="79" customFormat="false" ht="22.5" hidden="false" customHeight="true" outlineLevel="0" collapsed="false">
      <c r="A79" s="95" t="s">
        <v>1580</v>
      </c>
      <c r="B79" s="95" t="s">
        <v>1581</v>
      </c>
      <c r="C79" s="95"/>
      <c r="D79" s="95" t="s">
        <v>723</v>
      </c>
      <c r="E79" s="95" t="n">
        <f aca="false">+10%</f>
        <v>0.1</v>
      </c>
      <c r="F79" s="95"/>
      <c r="G79" s="95"/>
      <c r="H79" s="95"/>
      <c r="I79" s="95"/>
      <c r="J79" s="95"/>
      <c r="K79" s="95"/>
      <c r="L79" s="95"/>
      <c r="M79" s="95"/>
      <c r="N79" s="133"/>
      <c r="O79" s="133"/>
      <c r="P79" s="6"/>
    </row>
    <row r="80" customFormat="false" ht="22.5" hidden="false" customHeight="true" outlineLevel="0" collapsed="false">
      <c r="A80" s="95" t="s">
        <v>1582</v>
      </c>
      <c r="B80" s="95" t="s">
        <v>1583</v>
      </c>
      <c r="C80" s="95"/>
      <c r="D80" s="95" t="s">
        <v>723</v>
      </c>
      <c r="E80" s="95" t="n">
        <f aca="false">+15%</f>
        <v>0.15</v>
      </c>
      <c r="F80" s="95"/>
      <c r="G80" s="95"/>
      <c r="H80" s="95"/>
      <c r="I80" s="95"/>
      <c r="J80" s="95"/>
      <c r="K80" s="95"/>
      <c r="L80" s="95"/>
      <c r="M80" s="95"/>
      <c r="N80" s="133"/>
      <c r="O80" s="133"/>
      <c r="P80" s="6"/>
    </row>
    <row r="81" customFormat="false" ht="22.5" hidden="false" customHeight="true" outlineLevel="0" collapsed="false">
      <c r="A81" s="95" t="s">
        <v>1584</v>
      </c>
      <c r="B81" s="95" t="s">
        <v>1585</v>
      </c>
      <c r="C81" s="95"/>
      <c r="D81" s="95" t="s">
        <v>723</v>
      </c>
      <c r="E81" s="95" t="n">
        <f aca="false">+20%</f>
        <v>0.2</v>
      </c>
      <c r="F81" s="95"/>
      <c r="G81" s="95"/>
      <c r="H81" s="95"/>
      <c r="I81" s="95"/>
      <c r="J81" s="95"/>
      <c r="K81" s="95"/>
      <c r="L81" s="95"/>
      <c r="M81" s="95"/>
      <c r="N81" s="133"/>
      <c r="O81" s="133"/>
      <c r="P81" s="6"/>
    </row>
    <row r="82" customFormat="false" ht="22.5" hidden="false" customHeight="true" outlineLevel="0" collapsed="false">
      <c r="A82" s="95" t="s">
        <v>1586</v>
      </c>
      <c r="B82" s="95" t="s">
        <v>1587</v>
      </c>
      <c r="C82" s="95"/>
      <c r="D82" s="95" t="s">
        <v>723</v>
      </c>
      <c r="E82" s="95" t="n">
        <f aca="false">+25%</f>
        <v>0.25</v>
      </c>
      <c r="F82" s="95"/>
      <c r="G82" s="95"/>
      <c r="H82" s="95"/>
      <c r="I82" s="95"/>
      <c r="J82" s="95"/>
      <c r="K82" s="95"/>
      <c r="L82" s="95"/>
      <c r="M82" s="95"/>
      <c r="N82" s="133"/>
      <c r="O82" s="133"/>
      <c r="P82" s="6"/>
    </row>
    <row r="83" customFormat="false" ht="22.5" hidden="false" customHeight="true" outlineLevel="0" collapsed="false">
      <c r="A83" s="95" t="s">
        <v>1588</v>
      </c>
      <c r="B83" s="95" t="s">
        <v>1589</v>
      </c>
      <c r="C83" s="95"/>
      <c r="D83" s="95" t="s">
        <v>1590</v>
      </c>
      <c r="E83" s="95" t="n">
        <f aca="false">+10%</f>
        <v>0.1</v>
      </c>
      <c r="F83" s="95"/>
      <c r="G83" s="95"/>
      <c r="H83" s="95"/>
      <c r="I83" s="95"/>
      <c r="J83" s="95"/>
      <c r="K83" s="95"/>
      <c r="L83" s="95"/>
      <c r="M83" s="95"/>
      <c r="N83" s="133"/>
      <c r="O83" s="133"/>
      <c r="P83" s="6"/>
    </row>
    <row r="84" customFormat="false" ht="22.5" hidden="false" customHeight="true" outlineLevel="0" collapsed="false">
      <c r="A84" s="95" t="s">
        <v>1591</v>
      </c>
      <c r="B84" s="95" t="s">
        <v>1592</v>
      </c>
      <c r="C84" s="95"/>
      <c r="D84" s="95" t="s">
        <v>1590</v>
      </c>
      <c r="E84" s="95" t="n">
        <f aca="false">+15%</f>
        <v>0.15</v>
      </c>
      <c r="F84" s="95"/>
      <c r="G84" s="95"/>
      <c r="H84" s="95"/>
      <c r="I84" s="95"/>
      <c r="J84" s="95"/>
      <c r="K84" s="95"/>
      <c r="L84" s="95"/>
      <c r="M84" s="95"/>
      <c r="N84" s="133"/>
      <c r="O84" s="133"/>
      <c r="P84" s="6"/>
    </row>
    <row r="85" customFormat="false" ht="22.5" hidden="false" customHeight="true" outlineLevel="0" collapsed="false">
      <c r="A85" s="95" t="s">
        <v>1593</v>
      </c>
      <c r="B85" s="95" t="s">
        <v>1594</v>
      </c>
      <c r="C85" s="95"/>
      <c r="D85" s="95" t="s">
        <v>1590</v>
      </c>
      <c r="E85" s="95" t="n">
        <f aca="false">+20%</f>
        <v>0.2</v>
      </c>
      <c r="F85" s="95"/>
      <c r="G85" s="95"/>
      <c r="H85" s="95"/>
      <c r="I85" s="95"/>
      <c r="J85" s="95"/>
      <c r="K85" s="95"/>
      <c r="L85" s="95"/>
      <c r="M85" s="95"/>
      <c r="N85" s="133"/>
      <c r="O85" s="133"/>
      <c r="P85" s="6"/>
    </row>
    <row r="86" customFormat="false" ht="22.5" hidden="false" customHeight="true" outlineLevel="0" collapsed="false">
      <c r="A86" s="95" t="s">
        <v>1595</v>
      </c>
      <c r="B86" s="95" t="s">
        <v>1596</v>
      </c>
      <c r="C86" s="95"/>
      <c r="D86" s="95" t="s">
        <v>1590</v>
      </c>
      <c r="E86" s="95" t="n">
        <f aca="false">+25%</f>
        <v>0.25</v>
      </c>
      <c r="F86" s="95"/>
      <c r="G86" s="95"/>
      <c r="H86" s="95"/>
      <c r="I86" s="95"/>
      <c r="J86" s="95"/>
      <c r="K86" s="95"/>
      <c r="L86" s="95"/>
      <c r="M86" s="95"/>
      <c r="N86" s="133"/>
      <c r="O86" s="133"/>
      <c r="P86" s="6"/>
    </row>
    <row r="87" customFormat="false" ht="22.5" hidden="false" customHeight="true" outlineLevel="0" collapsed="false">
      <c r="A87" s="95" t="s">
        <v>1597</v>
      </c>
      <c r="B87" s="95" t="s">
        <v>1598</v>
      </c>
      <c r="C87" s="95"/>
      <c r="D87" s="95" t="s">
        <v>713</v>
      </c>
      <c r="E87" s="95" t="n">
        <f aca="false">+10%</f>
        <v>0.1</v>
      </c>
      <c r="F87" s="95"/>
      <c r="G87" s="95"/>
      <c r="H87" s="95"/>
      <c r="I87" s="95"/>
      <c r="J87" s="95"/>
      <c r="K87" s="95"/>
      <c r="L87" s="95"/>
      <c r="M87" s="95"/>
      <c r="N87" s="133"/>
      <c r="O87" s="133"/>
      <c r="P87" s="6"/>
    </row>
    <row r="88" customFormat="false" ht="22.5" hidden="false" customHeight="true" outlineLevel="0" collapsed="false">
      <c r="A88" s="95" t="s">
        <v>1599</v>
      </c>
      <c r="B88" s="95" t="s">
        <v>1600</v>
      </c>
      <c r="C88" s="95"/>
      <c r="D88" s="95" t="s">
        <v>713</v>
      </c>
      <c r="E88" s="95" t="n">
        <f aca="false">+15%</f>
        <v>0.15</v>
      </c>
      <c r="F88" s="95"/>
      <c r="G88" s="95"/>
      <c r="H88" s="95"/>
      <c r="I88" s="95"/>
      <c r="J88" s="95"/>
      <c r="K88" s="95"/>
      <c r="L88" s="95"/>
      <c r="M88" s="95"/>
      <c r="N88" s="133"/>
      <c r="O88" s="133"/>
      <c r="P88" s="6"/>
    </row>
    <row r="89" customFormat="false" ht="22.5" hidden="false" customHeight="true" outlineLevel="0" collapsed="false">
      <c r="A89" s="95" t="s">
        <v>1601</v>
      </c>
      <c r="B89" s="95" t="s">
        <v>1602</v>
      </c>
      <c r="C89" s="95"/>
      <c r="D89" s="95" t="s">
        <v>713</v>
      </c>
      <c r="E89" s="95" t="n">
        <f aca="false">+20%</f>
        <v>0.2</v>
      </c>
      <c r="F89" s="95"/>
      <c r="G89" s="95"/>
      <c r="H89" s="95"/>
      <c r="I89" s="95"/>
      <c r="J89" s="95"/>
      <c r="K89" s="95"/>
      <c r="L89" s="95"/>
      <c r="M89" s="95"/>
      <c r="N89" s="133"/>
      <c r="O89" s="133"/>
      <c r="P89" s="6"/>
    </row>
    <row r="90" customFormat="false" ht="22.5" hidden="false" customHeight="true" outlineLevel="0" collapsed="false">
      <c r="A90" s="95" t="s">
        <v>1603</v>
      </c>
      <c r="B90" s="95" t="s">
        <v>1604</v>
      </c>
      <c r="C90" s="95"/>
      <c r="D90" s="95" t="s">
        <v>713</v>
      </c>
      <c r="E90" s="95" t="n">
        <f aca="false">+25%</f>
        <v>0.25</v>
      </c>
      <c r="F90" s="95"/>
      <c r="G90" s="95"/>
      <c r="H90" s="95"/>
      <c r="I90" s="95"/>
      <c r="J90" s="95"/>
      <c r="K90" s="95"/>
      <c r="L90" s="95"/>
      <c r="M90" s="95"/>
      <c r="N90" s="133"/>
      <c r="O90" s="133"/>
      <c r="P90" s="6"/>
    </row>
    <row r="91" customFormat="false" ht="22.5" hidden="false" customHeight="true" outlineLevel="0" collapsed="false">
      <c r="A91" s="95" t="s">
        <v>1605</v>
      </c>
      <c r="B91" s="95" t="s">
        <v>1606</v>
      </c>
      <c r="C91" s="95"/>
      <c r="D91" s="95"/>
      <c r="E91" s="95"/>
      <c r="F91" s="95"/>
      <c r="G91" s="95"/>
      <c r="H91" s="95"/>
      <c r="I91" s="95"/>
      <c r="J91" s="95"/>
      <c r="K91" s="95"/>
      <c r="L91" s="95"/>
      <c r="M91" s="95"/>
      <c r="N91" s="133"/>
      <c r="O91" s="133"/>
      <c r="P91" s="6"/>
    </row>
    <row r="92" customFormat="false" ht="22.5" hidden="false" customHeight="true" outlineLevel="0" collapsed="false">
      <c r="A92" s="95" t="s">
        <v>1607</v>
      </c>
      <c r="B92" s="95" t="s">
        <v>1608</v>
      </c>
      <c r="C92" s="95"/>
      <c r="D92" s="95"/>
      <c r="E92" s="95"/>
      <c r="F92" s="95"/>
      <c r="G92" s="95"/>
      <c r="H92" s="95"/>
      <c r="I92" s="95"/>
      <c r="J92" s="95"/>
      <c r="K92" s="95"/>
      <c r="L92" s="95"/>
      <c r="M92" s="95"/>
      <c r="N92" s="133"/>
      <c r="O92" s="133"/>
      <c r="P92" s="6"/>
    </row>
    <row r="93" customFormat="false" ht="22.5" hidden="false" customHeight="true" outlineLevel="0" collapsed="false">
      <c r="A93" s="95" t="s">
        <v>1609</v>
      </c>
      <c r="B93" s="95" t="s">
        <v>1610</v>
      </c>
      <c r="C93" s="95"/>
      <c r="D93" s="95"/>
      <c r="E93" s="95"/>
      <c r="F93" s="95"/>
      <c r="G93" s="95"/>
      <c r="H93" s="95"/>
      <c r="I93" s="95"/>
      <c r="J93" s="95"/>
      <c r="K93" s="95"/>
      <c r="L93" s="95"/>
      <c r="M93" s="95"/>
      <c r="N93" s="133"/>
      <c r="O93" s="133"/>
      <c r="P93" s="6"/>
    </row>
    <row r="94" customFormat="false" ht="22.5" hidden="false" customHeight="true" outlineLevel="0" collapsed="false">
      <c r="A94" s="95" t="s">
        <v>1611</v>
      </c>
      <c r="B94" s="95" t="s">
        <v>1612</v>
      </c>
      <c r="C94" s="95"/>
      <c r="D94" s="95"/>
      <c r="E94" s="95"/>
      <c r="F94" s="95"/>
      <c r="G94" s="95"/>
      <c r="H94" s="95"/>
      <c r="I94" s="95"/>
      <c r="J94" s="95"/>
      <c r="K94" s="95"/>
      <c r="L94" s="95"/>
      <c r="M94" s="95"/>
      <c r="N94" s="133"/>
      <c r="O94" s="133"/>
      <c r="P94" s="6"/>
    </row>
    <row r="95" customFormat="false" ht="22.5" hidden="false" customHeight="true" outlineLevel="0" collapsed="false">
      <c r="A95" s="95" t="s">
        <v>1613</v>
      </c>
      <c r="B95" s="95" t="s">
        <v>1614</v>
      </c>
      <c r="C95" s="95"/>
      <c r="D95" s="95"/>
      <c r="E95" s="95"/>
      <c r="F95" s="95"/>
      <c r="G95" s="95"/>
      <c r="H95" s="95"/>
      <c r="I95" s="95"/>
      <c r="J95" s="95"/>
      <c r="K95" s="95"/>
      <c r="L95" s="95"/>
      <c r="M95" s="95"/>
      <c r="N95" s="133"/>
      <c r="O95" s="133"/>
      <c r="P95" s="6"/>
    </row>
    <row r="96" customFormat="false" ht="22.5" hidden="false" customHeight="true" outlineLevel="0" collapsed="false">
      <c r="A96" s="95" t="s">
        <v>1615</v>
      </c>
      <c r="B96" s="95" t="s">
        <v>1616</v>
      </c>
      <c r="C96" s="95"/>
      <c r="D96" s="95"/>
      <c r="E96" s="95"/>
      <c r="F96" s="95"/>
      <c r="G96" s="95"/>
      <c r="H96" s="95"/>
      <c r="I96" s="95"/>
      <c r="J96" s="95"/>
      <c r="K96" s="95"/>
      <c r="L96" s="95"/>
      <c r="M96" s="95"/>
      <c r="N96" s="133"/>
      <c r="O96" s="133"/>
      <c r="P96" s="6"/>
    </row>
    <row r="97" customFormat="false" ht="22.5" hidden="false" customHeight="true" outlineLevel="0" collapsed="false">
      <c r="A97" s="95" t="s">
        <v>1617</v>
      </c>
      <c r="B97" s="95" t="s">
        <v>1618</v>
      </c>
      <c r="C97" s="95"/>
      <c r="D97" s="95"/>
      <c r="E97" s="95"/>
      <c r="F97" s="95"/>
      <c r="G97" s="95"/>
      <c r="H97" s="95"/>
      <c r="I97" s="95"/>
      <c r="J97" s="95"/>
      <c r="K97" s="95"/>
      <c r="L97" s="95"/>
      <c r="M97" s="95"/>
      <c r="N97" s="133"/>
      <c r="O97" s="133"/>
      <c r="P97" s="6"/>
    </row>
    <row r="98" customFormat="false" ht="22.5" hidden="false" customHeight="true" outlineLevel="0" collapsed="false">
      <c r="A98" s="95" t="s">
        <v>1619</v>
      </c>
      <c r="B98" s="95" t="s">
        <v>1620</v>
      </c>
      <c r="C98" s="95"/>
      <c r="D98" s="95"/>
      <c r="E98" s="95"/>
      <c r="F98" s="95"/>
      <c r="G98" s="95"/>
      <c r="H98" s="95"/>
      <c r="I98" s="95"/>
      <c r="J98" s="95"/>
      <c r="K98" s="95"/>
      <c r="L98" s="95"/>
      <c r="M98" s="95"/>
      <c r="N98" s="133"/>
      <c r="O98" s="133"/>
      <c r="P98" s="6"/>
    </row>
    <row r="99" customFormat="false" ht="22.5" hidden="false" customHeight="true" outlineLevel="0" collapsed="false">
      <c r="A99" s="95" t="s">
        <v>1621</v>
      </c>
      <c r="B99" s="95" t="s">
        <v>1622</v>
      </c>
      <c r="C99" s="95"/>
      <c r="D99" s="95"/>
      <c r="E99" s="95"/>
      <c r="F99" s="95"/>
      <c r="G99" s="95" t="n">
        <v>1</v>
      </c>
      <c r="H99" s="95"/>
      <c r="I99" s="95"/>
      <c r="J99" s="95"/>
      <c r="K99" s="95"/>
      <c r="L99" s="95"/>
      <c r="M99" s="95"/>
      <c r="N99" s="133" t="s">
        <v>257</v>
      </c>
      <c r="O99" s="133"/>
      <c r="P99" s="6"/>
    </row>
    <row r="100" customFormat="false" ht="22.5" hidden="false" customHeight="true" outlineLevel="0" collapsed="false">
      <c r="A100" s="95" t="s">
        <v>1623</v>
      </c>
      <c r="B100" s="95" t="s">
        <v>1624</v>
      </c>
      <c r="C100" s="95"/>
      <c r="D100" s="95"/>
      <c r="E100" s="95"/>
      <c r="F100" s="95"/>
      <c r="G100" s="95" t="n">
        <v>2</v>
      </c>
      <c r="H100" s="95"/>
      <c r="I100" s="95"/>
      <c r="J100" s="95"/>
      <c r="K100" s="95"/>
      <c r="L100" s="95"/>
      <c r="M100" s="95"/>
      <c r="N100" s="133" t="s">
        <v>257</v>
      </c>
      <c r="O100" s="133"/>
      <c r="P100" s="6"/>
    </row>
    <row r="101" customFormat="false" ht="22.5" hidden="false" customHeight="true" outlineLevel="0" collapsed="false">
      <c r="A101" s="95" t="s">
        <v>1625</v>
      </c>
      <c r="B101" s="95" t="s">
        <v>1626</v>
      </c>
      <c r="C101" s="95"/>
      <c r="D101" s="95"/>
      <c r="E101" s="95"/>
      <c r="F101" s="95"/>
      <c r="G101" s="95" t="n">
        <v>3</v>
      </c>
      <c r="H101" s="95"/>
      <c r="I101" s="95"/>
      <c r="J101" s="95"/>
      <c r="K101" s="95"/>
      <c r="L101" s="95"/>
      <c r="M101" s="95"/>
      <c r="N101" s="133" t="s">
        <v>257</v>
      </c>
      <c r="O101" s="133"/>
      <c r="P101" s="6"/>
    </row>
    <row r="102" customFormat="false" ht="22.5" hidden="false" customHeight="true" outlineLevel="0" collapsed="false">
      <c r="A102" s="95" t="s">
        <v>1627</v>
      </c>
      <c r="B102" s="95" t="s">
        <v>1628</v>
      </c>
      <c r="C102" s="95"/>
      <c r="D102" s="95"/>
      <c r="E102" s="95"/>
      <c r="F102" s="95"/>
      <c r="G102" s="95" t="n">
        <v>4</v>
      </c>
      <c r="H102" s="95"/>
      <c r="I102" s="95"/>
      <c r="J102" s="95"/>
      <c r="K102" s="95"/>
      <c r="L102" s="95"/>
      <c r="M102" s="95"/>
      <c r="N102" s="133" t="s">
        <v>257</v>
      </c>
      <c r="O102" s="133"/>
      <c r="P102" s="6"/>
    </row>
    <row r="103" customFormat="false" ht="22.5" hidden="false" customHeight="true" outlineLevel="0" collapsed="false">
      <c r="A103" s="95" t="s">
        <v>1629</v>
      </c>
      <c r="B103" s="95" t="s">
        <v>1630</v>
      </c>
      <c r="C103" s="95"/>
      <c r="D103" s="95"/>
      <c r="E103" s="95"/>
      <c r="F103" s="95"/>
      <c r="G103" s="95" t="n">
        <v>1</v>
      </c>
      <c r="H103" s="95"/>
      <c r="I103" s="95"/>
      <c r="J103" s="95"/>
      <c r="K103" s="95"/>
      <c r="L103" s="95"/>
      <c r="M103" s="95"/>
      <c r="N103" s="133" t="s">
        <v>1201</v>
      </c>
      <c r="O103" s="133"/>
      <c r="P103" s="6"/>
    </row>
    <row r="104" customFormat="false" ht="22.5" hidden="false" customHeight="true" outlineLevel="0" collapsed="false">
      <c r="A104" s="95" t="s">
        <v>1631</v>
      </c>
      <c r="B104" s="95" t="s">
        <v>1632</v>
      </c>
      <c r="C104" s="95"/>
      <c r="D104" s="95"/>
      <c r="E104" s="95"/>
      <c r="F104" s="95"/>
      <c r="G104" s="95" t="n">
        <v>2</v>
      </c>
      <c r="H104" s="95"/>
      <c r="I104" s="95"/>
      <c r="J104" s="95"/>
      <c r="K104" s="95"/>
      <c r="L104" s="95"/>
      <c r="M104" s="95"/>
      <c r="N104" s="133" t="s">
        <v>1201</v>
      </c>
      <c r="O104" s="133"/>
      <c r="P104" s="6"/>
    </row>
    <row r="105" customFormat="false" ht="22.5" hidden="false" customHeight="true" outlineLevel="0" collapsed="false">
      <c r="A105" s="95" t="s">
        <v>1633</v>
      </c>
      <c r="B105" s="95" t="s">
        <v>1634</v>
      </c>
      <c r="C105" s="95"/>
      <c r="D105" s="95"/>
      <c r="E105" s="95"/>
      <c r="F105" s="95"/>
      <c r="G105" s="95" t="n">
        <v>3</v>
      </c>
      <c r="H105" s="95"/>
      <c r="I105" s="95"/>
      <c r="J105" s="95"/>
      <c r="K105" s="95"/>
      <c r="L105" s="95"/>
      <c r="M105" s="95"/>
      <c r="N105" s="133" t="s">
        <v>1201</v>
      </c>
      <c r="O105" s="133"/>
      <c r="P105" s="6"/>
    </row>
    <row r="106" customFormat="false" ht="22.5" hidden="false" customHeight="true" outlineLevel="0" collapsed="false">
      <c r="A106" s="95" t="s">
        <v>1635</v>
      </c>
      <c r="B106" s="95" t="s">
        <v>1636</v>
      </c>
      <c r="C106" s="95"/>
      <c r="D106" s="95"/>
      <c r="E106" s="95"/>
      <c r="F106" s="95"/>
      <c r="G106" s="95" t="n">
        <v>4</v>
      </c>
      <c r="H106" s="95"/>
      <c r="I106" s="95"/>
      <c r="J106" s="95"/>
      <c r="K106" s="95"/>
      <c r="L106" s="95"/>
      <c r="M106" s="95"/>
      <c r="N106" s="133" t="s">
        <v>1201</v>
      </c>
      <c r="O106" s="133"/>
      <c r="P106" s="6"/>
    </row>
    <row r="107" customFormat="false" ht="22.5" hidden="false" customHeight="true" outlineLevel="0" collapsed="false">
      <c r="A107" s="95" t="s">
        <v>1637</v>
      </c>
      <c r="B107" s="95" t="s">
        <v>1638</v>
      </c>
      <c r="C107" s="95"/>
      <c r="D107" s="95"/>
      <c r="E107" s="95"/>
      <c r="F107" s="95"/>
      <c r="G107" s="95" t="n">
        <v>1</v>
      </c>
      <c r="H107" s="95"/>
      <c r="I107" s="95"/>
      <c r="J107" s="95"/>
      <c r="K107" s="95"/>
      <c r="L107" s="95"/>
      <c r="M107" s="95"/>
      <c r="N107" s="133" t="s">
        <v>1135</v>
      </c>
      <c r="O107" s="133"/>
      <c r="P107" s="6"/>
    </row>
    <row r="108" customFormat="false" ht="22.5" hidden="false" customHeight="true" outlineLevel="0" collapsed="false">
      <c r="A108" s="95" t="s">
        <v>1639</v>
      </c>
      <c r="B108" s="95" t="s">
        <v>1640</v>
      </c>
      <c r="C108" s="95"/>
      <c r="D108" s="95"/>
      <c r="E108" s="95"/>
      <c r="F108" s="95"/>
      <c r="G108" s="95" t="n">
        <v>2</v>
      </c>
      <c r="H108" s="95"/>
      <c r="I108" s="95"/>
      <c r="J108" s="95"/>
      <c r="K108" s="95"/>
      <c r="L108" s="95"/>
      <c r="M108" s="95"/>
      <c r="N108" s="133" t="s">
        <v>1135</v>
      </c>
      <c r="O108" s="133"/>
      <c r="P108" s="6"/>
    </row>
    <row r="109" customFormat="false" ht="22.5" hidden="false" customHeight="true" outlineLevel="0" collapsed="false">
      <c r="A109" s="95" t="s">
        <v>1641</v>
      </c>
      <c r="B109" s="95" t="s">
        <v>1642</v>
      </c>
      <c r="C109" s="95"/>
      <c r="D109" s="95"/>
      <c r="E109" s="95"/>
      <c r="F109" s="95"/>
      <c r="G109" s="95" t="n">
        <v>3</v>
      </c>
      <c r="H109" s="95"/>
      <c r="I109" s="95"/>
      <c r="J109" s="95"/>
      <c r="K109" s="95"/>
      <c r="L109" s="95"/>
      <c r="M109" s="95"/>
      <c r="N109" s="133" t="s">
        <v>1135</v>
      </c>
      <c r="O109" s="133"/>
      <c r="P109" s="6"/>
    </row>
    <row r="110" customFormat="false" ht="22.5" hidden="false" customHeight="true" outlineLevel="0" collapsed="false">
      <c r="A110" s="95" t="s">
        <v>1643</v>
      </c>
      <c r="B110" s="95" t="s">
        <v>1644</v>
      </c>
      <c r="C110" s="95"/>
      <c r="D110" s="95"/>
      <c r="E110" s="95"/>
      <c r="F110" s="95"/>
      <c r="G110" s="95" t="n">
        <v>4</v>
      </c>
      <c r="H110" s="95"/>
      <c r="I110" s="95"/>
      <c r="J110" s="95"/>
      <c r="K110" s="95"/>
      <c r="L110" s="95"/>
      <c r="M110" s="95"/>
      <c r="N110" s="133" t="s">
        <v>1135</v>
      </c>
      <c r="O110" s="133"/>
      <c r="P110" s="6"/>
    </row>
    <row r="111" customFormat="false" ht="22.5" hidden="false" customHeight="true" outlineLevel="0" collapsed="false">
      <c r="A111" s="95" t="s">
        <v>1645</v>
      </c>
      <c r="B111" s="95" t="s">
        <v>1646</v>
      </c>
      <c r="C111" s="95"/>
      <c r="D111" s="95"/>
      <c r="E111" s="95"/>
      <c r="F111" s="95"/>
      <c r="G111" s="95" t="n">
        <v>1</v>
      </c>
      <c r="H111" s="95"/>
      <c r="I111" s="95"/>
      <c r="J111" s="95"/>
      <c r="K111" s="95"/>
      <c r="L111" s="95"/>
      <c r="M111" s="95"/>
      <c r="N111" s="133" t="s">
        <v>1647</v>
      </c>
      <c r="O111" s="133"/>
      <c r="P111" s="6"/>
    </row>
    <row r="112" customFormat="false" ht="22.5" hidden="false" customHeight="true" outlineLevel="0" collapsed="false">
      <c r="A112" s="95" t="s">
        <v>1648</v>
      </c>
      <c r="B112" s="95" t="s">
        <v>1649</v>
      </c>
      <c r="C112" s="95"/>
      <c r="D112" s="95"/>
      <c r="E112" s="95"/>
      <c r="F112" s="95"/>
      <c r="G112" s="95" t="n">
        <v>2</v>
      </c>
      <c r="H112" s="95"/>
      <c r="I112" s="95"/>
      <c r="J112" s="95"/>
      <c r="K112" s="95"/>
      <c r="L112" s="95"/>
      <c r="M112" s="95"/>
      <c r="N112" s="133" t="s">
        <v>1647</v>
      </c>
      <c r="O112" s="133"/>
      <c r="P112" s="6"/>
    </row>
    <row r="113" customFormat="false" ht="22.5" hidden="false" customHeight="true" outlineLevel="0" collapsed="false">
      <c r="A113" s="95" t="s">
        <v>1650</v>
      </c>
      <c r="B113" s="95" t="s">
        <v>1651</v>
      </c>
      <c r="C113" s="95"/>
      <c r="D113" s="95"/>
      <c r="E113" s="95"/>
      <c r="F113" s="95"/>
      <c r="G113" s="95" t="n">
        <v>3</v>
      </c>
      <c r="H113" s="95"/>
      <c r="I113" s="95"/>
      <c r="J113" s="95"/>
      <c r="K113" s="95"/>
      <c r="L113" s="95"/>
      <c r="M113" s="95"/>
      <c r="N113" s="133" t="s">
        <v>1647</v>
      </c>
      <c r="O113" s="133"/>
      <c r="P113" s="6"/>
    </row>
    <row r="114" customFormat="false" ht="22.5" hidden="false" customHeight="true" outlineLevel="0" collapsed="false">
      <c r="A114" s="95" t="s">
        <v>1652</v>
      </c>
      <c r="B114" s="95" t="s">
        <v>1653</v>
      </c>
      <c r="C114" s="95"/>
      <c r="D114" s="95"/>
      <c r="E114" s="95"/>
      <c r="F114" s="95"/>
      <c r="G114" s="95" t="n">
        <v>4</v>
      </c>
      <c r="H114" s="95"/>
      <c r="I114" s="95"/>
      <c r="J114" s="95"/>
      <c r="K114" s="95"/>
      <c r="L114" s="95"/>
      <c r="M114" s="95"/>
      <c r="N114" s="133" t="s">
        <v>1647</v>
      </c>
      <c r="O114" s="133"/>
      <c r="P114" s="6"/>
    </row>
    <row r="115" customFormat="false" ht="22.5" hidden="false" customHeight="true" outlineLevel="0" collapsed="false">
      <c r="A115" s="95" t="s">
        <v>1654</v>
      </c>
      <c r="B115" s="95" t="s">
        <v>1655</v>
      </c>
      <c r="C115" s="95"/>
      <c r="D115" s="95"/>
      <c r="E115" s="95"/>
      <c r="F115" s="95"/>
      <c r="G115" s="95" t="n">
        <v>1</v>
      </c>
      <c r="H115" s="95"/>
      <c r="I115" s="95"/>
      <c r="J115" s="95"/>
      <c r="K115" s="95"/>
      <c r="L115" s="95"/>
      <c r="M115" s="95"/>
      <c r="N115" s="133" t="s">
        <v>1656</v>
      </c>
      <c r="O115" s="133"/>
      <c r="P115" s="6"/>
    </row>
    <row r="116" customFormat="false" ht="22.5" hidden="false" customHeight="true" outlineLevel="0" collapsed="false">
      <c r="A116" s="95" t="s">
        <v>1657</v>
      </c>
      <c r="B116" s="95" t="s">
        <v>1658</v>
      </c>
      <c r="C116" s="95"/>
      <c r="D116" s="95"/>
      <c r="E116" s="95"/>
      <c r="F116" s="95"/>
      <c r="G116" s="95" t="n">
        <v>2</v>
      </c>
      <c r="H116" s="95"/>
      <c r="I116" s="95"/>
      <c r="J116" s="95"/>
      <c r="K116" s="95"/>
      <c r="L116" s="95"/>
      <c r="M116" s="95"/>
      <c r="N116" s="133" t="s">
        <v>1656</v>
      </c>
      <c r="O116" s="133"/>
      <c r="P116" s="6"/>
    </row>
    <row r="117" customFormat="false" ht="22.5" hidden="false" customHeight="true" outlineLevel="0" collapsed="false">
      <c r="A117" s="95" t="s">
        <v>1659</v>
      </c>
      <c r="B117" s="95" t="s">
        <v>1660</v>
      </c>
      <c r="C117" s="95"/>
      <c r="D117" s="95"/>
      <c r="E117" s="95"/>
      <c r="F117" s="95"/>
      <c r="G117" s="95" t="n">
        <v>3</v>
      </c>
      <c r="H117" s="95"/>
      <c r="I117" s="95"/>
      <c r="J117" s="95"/>
      <c r="K117" s="95"/>
      <c r="L117" s="95"/>
      <c r="M117" s="95"/>
      <c r="N117" s="133" t="s">
        <v>1656</v>
      </c>
      <c r="O117" s="133"/>
      <c r="P117" s="6"/>
    </row>
    <row r="118" customFormat="false" ht="22.5" hidden="false" customHeight="true" outlineLevel="0" collapsed="false">
      <c r="A118" s="95" t="s">
        <v>1661</v>
      </c>
      <c r="B118" s="95" t="s">
        <v>1662</v>
      </c>
      <c r="C118" s="95"/>
      <c r="D118" s="95"/>
      <c r="E118" s="95"/>
      <c r="F118" s="95"/>
      <c r="G118" s="95" t="n">
        <v>4</v>
      </c>
      <c r="H118" s="95"/>
      <c r="I118" s="95"/>
      <c r="J118" s="95"/>
      <c r="K118" s="95"/>
      <c r="L118" s="95"/>
      <c r="M118" s="95"/>
      <c r="N118" s="133" t="s">
        <v>1656</v>
      </c>
      <c r="O118" s="133"/>
      <c r="P118" s="6"/>
    </row>
    <row r="119" customFormat="false" ht="22.5" hidden="false" customHeight="true" outlineLevel="0" collapsed="false">
      <c r="A119" s="95" t="s">
        <v>1663</v>
      </c>
      <c r="B119" s="95" t="s">
        <v>1664</v>
      </c>
      <c r="C119" s="95"/>
      <c r="D119" s="95"/>
      <c r="E119" s="95"/>
      <c r="F119" s="95"/>
      <c r="G119" s="95" t="n">
        <v>2</v>
      </c>
      <c r="H119" s="95"/>
      <c r="I119" s="95"/>
      <c r="J119" s="95"/>
      <c r="K119" s="95"/>
      <c r="L119" s="95"/>
      <c r="M119" s="95"/>
      <c r="N119" s="133" t="s">
        <v>649</v>
      </c>
      <c r="O119" s="133"/>
      <c r="P119" s="6"/>
    </row>
    <row r="120" customFormat="false" ht="22.5" hidden="false" customHeight="true" outlineLevel="0" collapsed="false">
      <c r="A120" s="95" t="s">
        <v>1665</v>
      </c>
      <c r="B120" s="95" t="s">
        <v>1666</v>
      </c>
      <c r="C120" s="95"/>
      <c r="D120" s="95"/>
      <c r="E120" s="95"/>
      <c r="F120" s="95"/>
      <c r="G120" s="95" t="n">
        <v>3</v>
      </c>
      <c r="H120" s="95"/>
      <c r="I120" s="95"/>
      <c r="J120" s="95"/>
      <c r="K120" s="95"/>
      <c r="L120" s="95"/>
      <c r="M120" s="95"/>
      <c r="N120" s="133" t="s">
        <v>649</v>
      </c>
      <c r="O120" s="133"/>
      <c r="P120" s="6"/>
    </row>
    <row r="121" customFormat="false" ht="22.5" hidden="false" customHeight="true" outlineLevel="0" collapsed="false">
      <c r="A121" s="95" t="s">
        <v>1667</v>
      </c>
      <c r="B121" s="95" t="s">
        <v>1668</v>
      </c>
      <c r="C121" s="95"/>
      <c r="D121" s="95"/>
      <c r="E121" s="95"/>
      <c r="F121" s="95"/>
      <c r="G121" s="95" t="n">
        <v>4</v>
      </c>
      <c r="H121" s="95"/>
      <c r="I121" s="95"/>
      <c r="J121" s="95"/>
      <c r="K121" s="95"/>
      <c r="L121" s="95"/>
      <c r="M121" s="95"/>
      <c r="N121" s="133" t="s">
        <v>649</v>
      </c>
      <c r="O121" s="133"/>
      <c r="P121" s="6"/>
    </row>
    <row r="122" customFormat="false" ht="22.5" hidden="false" customHeight="true" outlineLevel="0" collapsed="false">
      <c r="A122" s="95" t="s">
        <v>1669</v>
      </c>
      <c r="B122" s="95" t="s">
        <v>1670</v>
      </c>
      <c r="C122" s="95"/>
      <c r="D122" s="95"/>
      <c r="E122" s="95"/>
      <c r="F122" s="95"/>
      <c r="G122" s="95" t="n">
        <v>5</v>
      </c>
      <c r="H122" s="95"/>
      <c r="I122" s="95"/>
      <c r="J122" s="95"/>
      <c r="K122" s="95"/>
      <c r="L122" s="95"/>
      <c r="M122" s="95"/>
      <c r="N122" s="133" t="s">
        <v>649</v>
      </c>
      <c r="O122" s="133"/>
      <c r="P122" s="6"/>
    </row>
    <row r="123" customFormat="false" ht="22.5" hidden="false" customHeight="true" outlineLevel="0" collapsed="false">
      <c r="A123" s="95" t="s">
        <v>1671</v>
      </c>
      <c r="B123" s="95" t="s">
        <v>1672</v>
      </c>
      <c r="C123" s="95"/>
      <c r="D123" s="95"/>
      <c r="E123" s="95"/>
      <c r="F123" s="95"/>
      <c r="G123" s="95"/>
      <c r="H123" s="95" t="n">
        <v>50</v>
      </c>
      <c r="I123" s="95"/>
      <c r="J123" s="95"/>
      <c r="K123" s="95"/>
      <c r="L123" s="95"/>
      <c r="M123" s="95"/>
      <c r="N123" s="133"/>
      <c r="O123" s="133"/>
      <c r="P123" s="6"/>
    </row>
    <row r="124" customFormat="false" ht="22.5" hidden="false" customHeight="true" outlineLevel="0" collapsed="false">
      <c r="A124" s="95" t="s">
        <v>1673</v>
      </c>
      <c r="B124" s="95" t="s">
        <v>1674</v>
      </c>
      <c r="C124" s="95"/>
      <c r="D124" s="95"/>
      <c r="E124" s="95"/>
      <c r="F124" s="95"/>
      <c r="G124" s="95"/>
      <c r="H124" s="95" t="n">
        <v>100</v>
      </c>
      <c r="I124" s="95"/>
      <c r="J124" s="95"/>
      <c r="K124" s="95"/>
      <c r="L124" s="95"/>
      <c r="M124" s="95"/>
      <c r="N124" s="133"/>
      <c r="O124" s="133"/>
      <c r="P124" s="6"/>
    </row>
    <row r="125" customFormat="false" ht="22.5" hidden="false" customHeight="true" outlineLevel="0" collapsed="false">
      <c r="A125" s="95" t="s">
        <v>1675</v>
      </c>
      <c r="B125" s="95" t="s">
        <v>1676</v>
      </c>
      <c r="C125" s="95"/>
      <c r="D125" s="95"/>
      <c r="E125" s="95"/>
      <c r="F125" s="95"/>
      <c r="G125" s="95"/>
      <c r="H125" s="95" t="n">
        <v>150</v>
      </c>
      <c r="I125" s="95"/>
      <c r="J125" s="95"/>
      <c r="K125" s="95"/>
      <c r="L125" s="95"/>
      <c r="M125" s="95"/>
      <c r="N125" s="133"/>
      <c r="O125" s="133"/>
      <c r="P125" s="6"/>
    </row>
    <row r="126" customFormat="false" ht="22.5" hidden="false" customHeight="true" outlineLevel="0" collapsed="false">
      <c r="A126" s="95" t="s">
        <v>1677</v>
      </c>
      <c r="B126" s="95" t="s">
        <v>1678</v>
      </c>
      <c r="C126" s="95"/>
      <c r="D126" s="95"/>
      <c r="E126" s="95"/>
      <c r="F126" s="95"/>
      <c r="G126" s="95"/>
      <c r="H126" s="95" t="n">
        <v>200</v>
      </c>
      <c r="I126" s="95"/>
      <c r="J126" s="95"/>
      <c r="K126" s="95"/>
      <c r="L126" s="95"/>
      <c r="M126" s="95"/>
      <c r="N126" s="133"/>
      <c r="O126" s="133"/>
      <c r="P126" s="6"/>
    </row>
    <row r="127" customFormat="false" ht="22.5" hidden="false" customHeight="true" outlineLevel="0" collapsed="false">
      <c r="A127" s="95" t="s">
        <v>1679</v>
      </c>
      <c r="B127" s="95" t="s">
        <v>1680</v>
      </c>
      <c r="C127" s="95"/>
      <c r="D127" s="95"/>
      <c r="E127" s="95"/>
      <c r="F127" s="95"/>
      <c r="G127" s="95"/>
      <c r="H127" s="95"/>
      <c r="I127" s="95"/>
      <c r="J127" s="95" t="n">
        <v>5</v>
      </c>
      <c r="K127" s="95"/>
      <c r="L127" s="95"/>
      <c r="M127" s="95"/>
      <c r="N127" s="133"/>
      <c r="O127" s="133"/>
      <c r="P127" s="6"/>
    </row>
    <row r="128" customFormat="false" ht="22.5" hidden="false" customHeight="true" outlineLevel="0" collapsed="false">
      <c r="A128" s="95" t="s">
        <v>1681</v>
      </c>
      <c r="B128" s="95" t="s">
        <v>1682</v>
      </c>
      <c r="C128" s="95"/>
      <c r="D128" s="95"/>
      <c r="E128" s="95"/>
      <c r="F128" s="95"/>
      <c r="G128" s="95"/>
      <c r="H128" s="95"/>
      <c r="I128" s="95"/>
      <c r="J128" s="95" t="n">
        <v>10</v>
      </c>
      <c r="K128" s="95"/>
      <c r="L128" s="95"/>
      <c r="M128" s="95"/>
      <c r="N128" s="133"/>
      <c r="O128" s="133"/>
      <c r="P128" s="6"/>
    </row>
    <row r="129" customFormat="false" ht="22.5" hidden="false" customHeight="true" outlineLevel="0" collapsed="false">
      <c r="A129" s="95" t="s">
        <v>1683</v>
      </c>
      <c r="B129" s="95" t="s">
        <v>1684</v>
      </c>
      <c r="C129" s="95"/>
      <c r="D129" s="95"/>
      <c r="E129" s="95"/>
      <c r="F129" s="95"/>
      <c r="G129" s="95"/>
      <c r="H129" s="95"/>
      <c r="I129" s="95"/>
      <c r="J129" s="95" t="n">
        <v>15</v>
      </c>
      <c r="K129" s="95"/>
      <c r="L129" s="95"/>
      <c r="M129" s="95"/>
      <c r="N129" s="133"/>
      <c r="O129" s="133"/>
      <c r="P129" s="6"/>
    </row>
    <row r="130" customFormat="false" ht="22.5" hidden="false" customHeight="true" outlineLevel="0" collapsed="false">
      <c r="A130" s="95" t="s">
        <v>1685</v>
      </c>
      <c r="B130" s="95" t="s">
        <v>1686</v>
      </c>
      <c r="C130" s="95"/>
      <c r="D130" s="95"/>
      <c r="E130" s="95"/>
      <c r="F130" s="95"/>
      <c r="G130" s="95"/>
      <c r="H130" s="95"/>
      <c r="I130" s="95"/>
      <c r="J130" s="95" t="n">
        <v>20</v>
      </c>
      <c r="K130" s="95"/>
      <c r="L130" s="95"/>
      <c r="M130" s="95"/>
      <c r="N130" s="133"/>
      <c r="O130" s="133"/>
      <c r="P130" s="6"/>
    </row>
    <row r="131" customFormat="false" ht="22.5" hidden="false" customHeight="true" outlineLevel="0" collapsed="false">
      <c r="A131" s="95" t="s">
        <v>1687</v>
      </c>
      <c r="B131" s="95" t="s">
        <v>1688</v>
      </c>
      <c r="C131" s="95"/>
      <c r="D131" s="95"/>
      <c r="E131" s="95"/>
      <c r="F131" s="95"/>
      <c r="G131" s="95"/>
      <c r="H131" s="95"/>
      <c r="I131" s="95"/>
      <c r="J131" s="95"/>
      <c r="K131" s="95" t="str">
        <f aca="false">"+20%"</f>
        <v>+20%</v>
      </c>
      <c r="L131" s="95"/>
      <c r="M131" s="95"/>
      <c r="N131" s="133"/>
      <c r="O131" s="133"/>
      <c r="P131" s="6"/>
    </row>
    <row r="132" customFormat="false" ht="22.5" hidden="false" customHeight="true" outlineLevel="0" collapsed="false">
      <c r="A132" s="95" t="s">
        <v>1689</v>
      </c>
      <c r="B132" s="95" t="s">
        <v>1690</v>
      </c>
      <c r="C132" s="95"/>
      <c r="D132" s="95"/>
      <c r="E132" s="95"/>
      <c r="F132" s="95"/>
      <c r="G132" s="95"/>
      <c r="H132" s="95"/>
      <c r="I132" s="95"/>
      <c r="J132" s="95"/>
      <c r="K132" s="134" t="str">
        <f aca="false">"=25%"</f>
        <v>=25%</v>
      </c>
      <c r="L132" s="95"/>
      <c r="M132" s="95"/>
      <c r="N132" s="133"/>
      <c r="O132" s="133"/>
      <c r="P132" s="6"/>
    </row>
    <row r="133" customFormat="false" ht="22.5" hidden="false" customHeight="true" outlineLevel="0" collapsed="false">
      <c r="A133" s="95" t="s">
        <v>1691</v>
      </c>
      <c r="B133" s="95" t="s">
        <v>1692</v>
      </c>
      <c r="C133" s="95"/>
      <c r="D133" s="95"/>
      <c r="E133" s="95"/>
      <c r="F133" s="95"/>
      <c r="G133" s="95"/>
      <c r="H133" s="95"/>
      <c r="I133" s="95"/>
      <c r="J133" s="95"/>
      <c r="K133" s="134" t="str">
        <f aca="false">"+30%"</f>
        <v>+30%</v>
      </c>
      <c r="L133" s="95"/>
      <c r="M133" s="95"/>
      <c r="N133" s="133"/>
      <c r="O133" s="133"/>
      <c r="P133" s="6"/>
    </row>
    <row r="134" customFormat="false" ht="22.5" hidden="false" customHeight="true" outlineLevel="0" collapsed="false">
      <c r="A134" s="95" t="s">
        <v>1693</v>
      </c>
      <c r="B134" s="95" t="s">
        <v>1694</v>
      </c>
      <c r="C134" s="95"/>
      <c r="D134" s="95"/>
      <c r="E134" s="95"/>
      <c r="F134" s="95"/>
      <c r="G134" s="95"/>
      <c r="H134" s="95"/>
      <c r="I134" s="95"/>
      <c r="J134" s="95"/>
      <c r="K134" s="134" t="str">
        <f aca="false">"+35%"</f>
        <v>+35%</v>
      </c>
      <c r="L134" s="95"/>
      <c r="M134" s="95"/>
      <c r="N134" s="133"/>
      <c r="O134" s="133"/>
      <c r="P134" s="6"/>
    </row>
    <row r="135" customFormat="false" ht="22.5" hidden="false" customHeight="true" outlineLevel="0" collapsed="false">
      <c r="A135" s="95" t="s">
        <v>1695</v>
      </c>
      <c r="B135" s="95" t="s">
        <v>1696</v>
      </c>
      <c r="C135" s="95"/>
      <c r="D135" s="95"/>
      <c r="E135" s="95"/>
      <c r="F135" s="95"/>
      <c r="G135" s="95"/>
      <c r="H135" s="95"/>
      <c r="I135" s="95"/>
      <c r="J135" s="95"/>
      <c r="K135" s="95"/>
      <c r="L135" s="95"/>
      <c r="M135" s="95"/>
      <c r="N135" s="133"/>
      <c r="O135" s="133" t="n">
        <v>5</v>
      </c>
      <c r="P135" s="6"/>
    </row>
    <row r="136" customFormat="false" ht="22.5" hidden="false" customHeight="true" outlineLevel="0" collapsed="false">
      <c r="A136" s="95" t="s">
        <v>1697</v>
      </c>
      <c r="B136" s="95" t="s">
        <v>1698</v>
      </c>
      <c r="C136" s="95"/>
      <c r="D136" s="95"/>
      <c r="E136" s="95"/>
      <c r="F136" s="95"/>
      <c r="G136" s="95"/>
      <c r="H136" s="95"/>
      <c r="I136" s="95"/>
      <c r="J136" s="95"/>
      <c r="K136" s="95"/>
      <c r="L136" s="95"/>
      <c r="M136" s="95"/>
      <c r="N136" s="133"/>
      <c r="O136" s="133" t="n">
        <v>10</v>
      </c>
      <c r="P136" s="6"/>
    </row>
    <row r="137" customFormat="false" ht="22.5" hidden="false" customHeight="true" outlineLevel="0" collapsed="false">
      <c r="A137" s="95" t="s">
        <v>1699</v>
      </c>
      <c r="B137" s="95" t="s">
        <v>1700</v>
      </c>
      <c r="C137" s="95"/>
      <c r="D137" s="95"/>
      <c r="E137" s="95"/>
      <c r="F137" s="95"/>
      <c r="G137" s="95"/>
      <c r="H137" s="95"/>
      <c r="I137" s="95"/>
      <c r="J137" s="95"/>
      <c r="K137" s="95"/>
      <c r="L137" s="95"/>
      <c r="M137" s="95"/>
      <c r="N137" s="133"/>
      <c r="O137" s="133" t="n">
        <v>15</v>
      </c>
      <c r="P137" s="6"/>
    </row>
    <row r="138" customFormat="false" ht="22.5" hidden="false" customHeight="true" outlineLevel="0" collapsed="false">
      <c r="A138" s="95" t="s">
        <v>1701</v>
      </c>
      <c r="B138" s="95" t="s">
        <v>1702</v>
      </c>
      <c r="C138" s="95"/>
      <c r="D138" s="95"/>
      <c r="E138" s="95"/>
      <c r="F138" s="95"/>
      <c r="G138" s="95"/>
      <c r="H138" s="95"/>
      <c r="I138" s="95"/>
      <c r="J138" s="95"/>
      <c r="K138" s="95"/>
      <c r="L138" s="95"/>
      <c r="M138" s="95"/>
      <c r="N138" s="133"/>
      <c r="O138" s="133" t="n">
        <v>20</v>
      </c>
      <c r="P138" s="6"/>
    </row>
    <row r="139" customFormat="false" ht="22.5" hidden="false" customHeight="true" outlineLevel="0" collapsed="false">
      <c r="A139" s="95" t="s">
        <v>1703</v>
      </c>
      <c r="B139" s="95" t="s">
        <v>1704</v>
      </c>
      <c r="C139" s="95"/>
      <c r="D139" s="95"/>
      <c r="E139" s="95"/>
      <c r="F139" s="95"/>
      <c r="G139" s="95"/>
      <c r="H139" s="95"/>
      <c r="I139" s="95"/>
      <c r="J139" s="95"/>
      <c r="K139" s="95"/>
      <c r="L139" s="95"/>
      <c r="M139" s="95"/>
      <c r="N139" s="133"/>
      <c r="O139" s="133"/>
      <c r="P139" s="6"/>
    </row>
    <row r="140" customFormat="false" ht="22.5" hidden="false" customHeight="true" outlineLevel="0" collapsed="false">
      <c r="A140" s="95" t="s">
        <v>1705</v>
      </c>
      <c r="B140" s="95" t="s">
        <v>1706</v>
      </c>
      <c r="C140" s="95"/>
      <c r="D140" s="95"/>
      <c r="E140" s="95"/>
      <c r="F140" s="95"/>
      <c r="G140" s="95"/>
      <c r="H140" s="95"/>
      <c r="I140" s="95"/>
      <c r="J140" s="95"/>
      <c r="K140" s="95"/>
      <c r="L140" s="95"/>
      <c r="M140" s="95"/>
      <c r="N140" s="133"/>
      <c r="O140" s="133"/>
      <c r="P140" s="6"/>
    </row>
    <row r="141" customFormat="false" ht="22.5" hidden="false" customHeight="true" outlineLevel="0" collapsed="false">
      <c r="A141" s="95" t="s">
        <v>1707</v>
      </c>
      <c r="B141" s="95" t="s">
        <v>1708</v>
      </c>
      <c r="C141" s="95"/>
      <c r="D141" s="95"/>
      <c r="E141" s="95"/>
      <c r="F141" s="95"/>
      <c r="G141" s="95"/>
      <c r="H141" s="95"/>
      <c r="I141" s="95"/>
      <c r="J141" s="95"/>
      <c r="K141" s="95"/>
      <c r="L141" s="95"/>
      <c r="M141" s="95"/>
      <c r="N141" s="133"/>
      <c r="O141" s="133"/>
      <c r="P141" s="6"/>
    </row>
    <row r="142" customFormat="false" ht="22.5" hidden="false" customHeight="true" outlineLevel="0" collapsed="false">
      <c r="A142" s="95" t="s">
        <v>1709</v>
      </c>
      <c r="B142" s="95" t="s">
        <v>1710</v>
      </c>
      <c r="C142" s="95"/>
      <c r="D142" s="95"/>
      <c r="E142" s="95"/>
      <c r="F142" s="95"/>
      <c r="G142" s="95"/>
      <c r="H142" s="95"/>
      <c r="I142" s="95"/>
      <c r="J142" s="95"/>
      <c r="K142" s="95"/>
      <c r="L142" s="95"/>
      <c r="M142" s="95"/>
      <c r="N142" s="133"/>
      <c r="O142" s="133"/>
      <c r="P142" s="6"/>
    </row>
    <row r="143" customFormat="false" ht="22.5" hidden="false" customHeight="true" outlineLevel="0" collapsed="false">
      <c r="A143" s="95" t="s">
        <v>1711</v>
      </c>
      <c r="B143" s="95" t="s">
        <v>1712</v>
      </c>
      <c r="C143" s="95"/>
      <c r="D143" s="95"/>
      <c r="E143" s="95"/>
      <c r="F143" s="95"/>
      <c r="G143" s="95"/>
      <c r="H143" s="95"/>
      <c r="I143" s="95"/>
      <c r="J143" s="95"/>
      <c r="K143" s="95"/>
      <c r="L143" s="95"/>
      <c r="M143" s="95" t="n">
        <v>5</v>
      </c>
      <c r="N143" s="133"/>
      <c r="O143" s="133"/>
      <c r="P143" s="6"/>
    </row>
    <row r="144" customFormat="false" ht="22.5" hidden="false" customHeight="true" outlineLevel="0" collapsed="false">
      <c r="A144" s="95" t="s">
        <v>1713</v>
      </c>
      <c r="B144" s="95" t="s">
        <v>1714</v>
      </c>
      <c r="C144" s="95"/>
      <c r="D144" s="95"/>
      <c r="E144" s="95"/>
      <c r="F144" s="95"/>
      <c r="G144" s="95"/>
      <c r="H144" s="95"/>
      <c r="I144" s="95"/>
      <c r="J144" s="95"/>
      <c r="K144" s="95"/>
      <c r="L144" s="95"/>
      <c r="M144" s="95" t="n">
        <v>10</v>
      </c>
      <c r="N144" s="133"/>
      <c r="O144" s="133"/>
      <c r="P144" s="6"/>
    </row>
    <row r="145" customFormat="false" ht="22.5" hidden="false" customHeight="true" outlineLevel="0" collapsed="false">
      <c r="A145" s="95" t="s">
        <v>1715</v>
      </c>
      <c r="B145" s="95" t="s">
        <v>1716</v>
      </c>
      <c r="C145" s="95"/>
      <c r="D145" s="95"/>
      <c r="E145" s="95"/>
      <c r="F145" s="95"/>
      <c r="G145" s="95"/>
      <c r="H145" s="95"/>
      <c r="I145" s="95"/>
      <c r="J145" s="95"/>
      <c r="K145" s="95"/>
      <c r="L145" s="95"/>
      <c r="M145" s="95" t="n">
        <v>15</v>
      </c>
      <c r="N145" s="133"/>
      <c r="O145" s="133"/>
      <c r="P145" s="6"/>
    </row>
    <row r="146" customFormat="false" ht="22.5" hidden="false" customHeight="true" outlineLevel="0" collapsed="false">
      <c r="A146" s="95" t="s">
        <v>1717</v>
      </c>
      <c r="B146" s="95" t="s">
        <v>1718</v>
      </c>
      <c r="C146" s="95"/>
      <c r="D146" s="95"/>
      <c r="E146" s="95"/>
      <c r="F146" s="95"/>
      <c r="G146" s="95"/>
      <c r="H146" s="95"/>
      <c r="I146" s="95"/>
      <c r="J146" s="95"/>
      <c r="K146" s="95"/>
      <c r="L146" s="95"/>
      <c r="M146" s="95" t="n">
        <v>20</v>
      </c>
      <c r="N146" s="133"/>
      <c r="O146" s="133"/>
      <c r="P146" s="6"/>
    </row>
    <row r="147" customFormat="false" ht="22.5" hidden="false" customHeight="true" outlineLevel="0" collapsed="false">
      <c r="A147" s="95" t="s">
        <v>1719</v>
      </c>
      <c r="B147" s="95" t="s">
        <v>1720</v>
      </c>
      <c r="C147" s="95"/>
      <c r="D147" s="95"/>
      <c r="E147" s="95"/>
      <c r="F147" s="95"/>
      <c r="G147" s="95"/>
      <c r="H147" s="95"/>
      <c r="I147" s="95"/>
      <c r="J147" s="95"/>
      <c r="K147" s="95"/>
      <c r="L147" s="95"/>
      <c r="M147" s="95"/>
      <c r="N147" s="133"/>
      <c r="O147" s="133"/>
      <c r="P147" s="6"/>
    </row>
    <row r="148" customFormat="false" ht="22.5" hidden="false" customHeight="true" outlineLevel="0" collapsed="false">
      <c r="A148" s="95" t="s">
        <v>1721</v>
      </c>
      <c r="B148" s="95" t="s">
        <v>1722</v>
      </c>
      <c r="C148" s="95"/>
      <c r="D148" s="95"/>
      <c r="E148" s="95"/>
      <c r="F148" s="95"/>
      <c r="G148" s="95"/>
      <c r="H148" s="95"/>
      <c r="I148" s="95"/>
      <c r="J148" s="95"/>
      <c r="K148" s="95"/>
      <c r="L148" s="95"/>
      <c r="M148" s="95"/>
      <c r="N148" s="133"/>
      <c r="O148" s="133"/>
      <c r="P148" s="6"/>
    </row>
    <row r="149" customFormat="false" ht="22.5" hidden="false" customHeight="true" outlineLevel="0" collapsed="false">
      <c r="A149" s="95" t="s">
        <v>1723</v>
      </c>
      <c r="B149" s="95" t="s">
        <v>1724</v>
      </c>
      <c r="C149" s="95"/>
      <c r="D149" s="95"/>
      <c r="E149" s="95"/>
      <c r="F149" s="95"/>
      <c r="G149" s="95"/>
      <c r="H149" s="95"/>
      <c r="I149" s="95"/>
      <c r="J149" s="95"/>
      <c r="K149" s="95"/>
      <c r="L149" s="95"/>
      <c r="M149" s="95"/>
      <c r="N149" s="133"/>
      <c r="O149" s="133"/>
      <c r="P149" s="6"/>
    </row>
    <row r="150" customFormat="false" ht="22.5" hidden="false" customHeight="true" outlineLevel="0" collapsed="false">
      <c r="A150" s="95" t="s">
        <v>1725</v>
      </c>
      <c r="B150" s="95" t="s">
        <v>1726</v>
      </c>
      <c r="C150" s="95"/>
      <c r="D150" s="95"/>
      <c r="E150" s="95"/>
      <c r="F150" s="95"/>
      <c r="G150" s="95"/>
      <c r="H150" s="95"/>
      <c r="I150" s="95"/>
      <c r="J150" s="95"/>
      <c r="K150" s="95"/>
      <c r="L150" s="95"/>
      <c r="M150" s="95"/>
      <c r="N150" s="133"/>
      <c r="O150" s="133"/>
      <c r="P150" s="6"/>
    </row>
    <row r="151" customFormat="false" ht="22.5" hidden="false" customHeight="true" outlineLevel="0" collapsed="false">
      <c r="A151" s="95" t="s">
        <v>1727</v>
      </c>
      <c r="B151" s="95" t="s">
        <v>1728</v>
      </c>
      <c r="C151" s="95"/>
      <c r="D151" s="95"/>
      <c r="E151" s="95"/>
      <c r="F151" s="95"/>
      <c r="G151" s="95"/>
      <c r="H151" s="95"/>
      <c r="I151" s="95"/>
      <c r="J151" s="95"/>
      <c r="K151" s="95"/>
      <c r="L151" s="95"/>
      <c r="M151" s="95"/>
      <c r="N151" s="133"/>
      <c r="O151" s="133"/>
      <c r="P151" s="6"/>
    </row>
    <row r="152" customFormat="false" ht="22.5" hidden="false" customHeight="true" outlineLevel="0" collapsed="false">
      <c r="A152" s="95" t="s">
        <v>1729</v>
      </c>
      <c r="B152" s="95" t="s">
        <v>1730</v>
      </c>
      <c r="C152" s="95"/>
      <c r="D152" s="95"/>
      <c r="E152" s="95"/>
      <c r="F152" s="95"/>
      <c r="G152" s="95"/>
      <c r="H152" s="95"/>
      <c r="I152" s="95"/>
      <c r="J152" s="95"/>
      <c r="K152" s="95"/>
      <c r="L152" s="95"/>
      <c r="M152" s="95"/>
      <c r="N152" s="133"/>
      <c r="O152" s="133"/>
      <c r="P152" s="6"/>
    </row>
    <row r="153" customFormat="false" ht="22.5" hidden="false" customHeight="true" outlineLevel="0" collapsed="false">
      <c r="A153" s="95" t="s">
        <v>1731</v>
      </c>
      <c r="B153" s="95" t="s">
        <v>1732</v>
      </c>
      <c r="C153" s="95"/>
      <c r="D153" s="95"/>
      <c r="E153" s="95"/>
      <c r="F153" s="95"/>
      <c r="G153" s="95"/>
      <c r="H153" s="95"/>
      <c r="I153" s="95"/>
      <c r="J153" s="95"/>
      <c r="K153" s="95"/>
      <c r="L153" s="95"/>
      <c r="M153" s="95"/>
      <c r="N153" s="133"/>
      <c r="O153" s="133"/>
      <c r="P153" s="6"/>
    </row>
    <row r="154" customFormat="false" ht="22.5" hidden="false" customHeight="true" outlineLevel="0" collapsed="false">
      <c r="A154" s="95" t="s">
        <v>1733</v>
      </c>
      <c r="B154" s="95" t="s">
        <v>1734</v>
      </c>
      <c r="C154" s="95"/>
      <c r="D154" s="95"/>
      <c r="E154" s="95"/>
      <c r="F154" s="95"/>
      <c r="G154" s="95"/>
      <c r="H154" s="95"/>
      <c r="I154" s="95"/>
      <c r="J154" s="95"/>
      <c r="K154" s="95"/>
      <c r="L154" s="95"/>
      <c r="M154" s="95"/>
      <c r="N154" s="133"/>
      <c r="O154" s="133"/>
      <c r="P154" s="6"/>
    </row>
    <row r="155" customFormat="false" ht="22.5" hidden="false" customHeight="true" outlineLevel="0" collapsed="false">
      <c r="A155" s="95" t="s">
        <v>1735</v>
      </c>
      <c r="B155" s="95" t="s">
        <v>1736</v>
      </c>
      <c r="C155" s="95"/>
      <c r="D155" s="95"/>
      <c r="E155" s="95"/>
      <c r="F155" s="95"/>
      <c r="G155" s="95"/>
      <c r="H155" s="95"/>
      <c r="I155" s="95"/>
      <c r="J155" s="95"/>
      <c r="K155" s="95"/>
      <c r="L155" s="95" t="n">
        <v>25</v>
      </c>
      <c r="M155" s="95"/>
      <c r="N155" s="133"/>
      <c r="O155" s="133"/>
      <c r="P155" s="6"/>
    </row>
    <row r="156" customFormat="false" ht="22.5" hidden="false" customHeight="true" outlineLevel="0" collapsed="false">
      <c r="A156" s="95" t="s">
        <v>1737</v>
      </c>
      <c r="B156" s="95" t="s">
        <v>1738</v>
      </c>
      <c r="C156" s="95"/>
      <c r="D156" s="95"/>
      <c r="E156" s="95"/>
      <c r="F156" s="95"/>
      <c r="G156" s="95"/>
      <c r="H156" s="95"/>
      <c r="I156" s="95"/>
      <c r="J156" s="95"/>
      <c r="K156" s="95"/>
      <c r="L156" s="95" t="n">
        <v>50</v>
      </c>
      <c r="M156" s="95"/>
      <c r="N156" s="133"/>
      <c r="O156" s="133"/>
      <c r="P156" s="6"/>
    </row>
    <row r="157" customFormat="false" ht="22.5" hidden="false" customHeight="true" outlineLevel="0" collapsed="false">
      <c r="A157" s="95" t="s">
        <v>1739</v>
      </c>
      <c r="B157" s="95" t="s">
        <v>1740</v>
      </c>
      <c r="C157" s="95"/>
      <c r="D157" s="95"/>
      <c r="E157" s="95"/>
      <c r="F157" s="95"/>
      <c r="G157" s="95"/>
      <c r="H157" s="95"/>
      <c r="I157" s="95"/>
      <c r="J157" s="95"/>
      <c r="K157" s="95"/>
      <c r="L157" s="95" t="n">
        <v>75</v>
      </c>
      <c r="M157" s="95"/>
      <c r="N157" s="133"/>
      <c r="O157" s="133"/>
      <c r="P157" s="6"/>
    </row>
    <row r="158" customFormat="false" ht="22.5" hidden="false" customHeight="true" outlineLevel="0" collapsed="false">
      <c r="A158" s="95" t="s">
        <v>1741</v>
      </c>
      <c r="B158" s="95" t="s">
        <v>1742</v>
      </c>
      <c r="C158" s="95"/>
      <c r="D158" s="95"/>
      <c r="E158" s="95"/>
      <c r="F158" s="95"/>
      <c r="G158" s="95"/>
      <c r="H158" s="95"/>
      <c r="I158" s="95"/>
      <c r="J158" s="95"/>
      <c r="K158" s="95"/>
      <c r="L158" s="95" t="n">
        <v>100</v>
      </c>
      <c r="M158" s="95"/>
      <c r="N158" s="133"/>
      <c r="O158" s="133"/>
      <c r="P158" s="6"/>
    </row>
    <row r="159" customFormat="false" ht="22.5" hidden="false" customHeight="true" outlineLevel="0" collapsed="false">
      <c r="A159" s="95" t="s">
        <v>1743</v>
      </c>
      <c r="B159" s="95" t="s">
        <v>1744</v>
      </c>
      <c r="C159" s="95"/>
      <c r="D159" s="95"/>
      <c r="E159" s="95"/>
      <c r="F159" s="95"/>
      <c r="G159" s="95"/>
      <c r="H159" s="95"/>
      <c r="I159" s="95"/>
      <c r="J159" s="95"/>
      <c r="K159" s="95"/>
      <c r="L159" s="95"/>
      <c r="M159" s="95"/>
      <c r="N159" s="133"/>
      <c r="O159" s="133"/>
      <c r="P159" s="6"/>
    </row>
    <row r="160" customFormat="false" ht="22.5" hidden="false" customHeight="true" outlineLevel="0" collapsed="false">
      <c r="A160" s="95" t="s">
        <v>1745</v>
      </c>
      <c r="B160" s="95" t="s">
        <v>1746</v>
      </c>
      <c r="C160" s="95"/>
      <c r="D160" s="95"/>
      <c r="E160" s="95"/>
      <c r="F160" s="95"/>
      <c r="G160" s="95"/>
      <c r="H160" s="95"/>
      <c r="I160" s="95"/>
      <c r="J160" s="95"/>
      <c r="K160" s="95"/>
      <c r="L160" s="95"/>
      <c r="M160" s="95"/>
      <c r="N160" s="133"/>
      <c r="O160" s="133"/>
      <c r="P160" s="6"/>
    </row>
    <row r="161" customFormat="false" ht="22.5" hidden="false" customHeight="true" outlineLevel="0" collapsed="false">
      <c r="A161" s="95" t="s">
        <v>1747</v>
      </c>
      <c r="B161" s="95" t="s">
        <v>1748</v>
      </c>
      <c r="C161" s="95"/>
      <c r="D161" s="95"/>
      <c r="E161" s="95"/>
      <c r="F161" s="95"/>
      <c r="G161" s="95"/>
      <c r="H161" s="95"/>
      <c r="I161" s="95"/>
      <c r="J161" s="95"/>
      <c r="K161" s="95"/>
      <c r="L161" s="95"/>
      <c r="M161" s="95"/>
      <c r="N161" s="133"/>
      <c r="O161" s="133"/>
      <c r="P161" s="6"/>
    </row>
    <row r="162" customFormat="false" ht="22.5" hidden="false" customHeight="true" outlineLevel="0" collapsed="false">
      <c r="A162" s="95" t="s">
        <v>1749</v>
      </c>
      <c r="B162" s="95" t="s">
        <v>1750</v>
      </c>
      <c r="C162" s="95"/>
      <c r="D162" s="95"/>
      <c r="E162" s="95"/>
      <c r="F162" s="95"/>
      <c r="G162" s="95"/>
      <c r="H162" s="95"/>
      <c r="I162" s="95"/>
      <c r="J162" s="95"/>
      <c r="K162" s="95"/>
      <c r="L162" s="95"/>
      <c r="M162" s="95"/>
      <c r="N162" s="133"/>
      <c r="O162" s="133"/>
      <c r="P162" s="6"/>
    </row>
    <row r="163" customFormat="false" ht="22.5" hidden="false" customHeight="true" outlineLevel="0" collapsed="false">
      <c r="A163" s="95" t="s">
        <v>1751</v>
      </c>
      <c r="B163" s="95" t="s">
        <v>1752</v>
      </c>
      <c r="C163" s="95"/>
      <c r="D163" s="95"/>
      <c r="E163" s="95"/>
      <c r="F163" s="133"/>
      <c r="G163" s="95" t="n">
        <v>-1</v>
      </c>
      <c r="H163" s="95"/>
      <c r="I163" s="95"/>
      <c r="J163" s="95"/>
      <c r="K163" s="95"/>
      <c r="L163" s="95"/>
      <c r="M163" s="95"/>
      <c r="N163" s="133" t="s">
        <v>1647</v>
      </c>
      <c r="O163" s="133"/>
      <c r="P163" s="6"/>
    </row>
    <row r="164" customFormat="false" ht="22.5" hidden="false" customHeight="true" outlineLevel="0" collapsed="false">
      <c r="A164" s="95" t="s">
        <v>1753</v>
      </c>
      <c r="B164" s="95" t="s">
        <v>1754</v>
      </c>
      <c r="C164" s="95"/>
      <c r="D164" s="95"/>
      <c r="E164" s="95"/>
      <c r="F164" s="133"/>
      <c r="G164" s="95" t="n">
        <v>-2</v>
      </c>
      <c r="H164" s="95"/>
      <c r="I164" s="95"/>
      <c r="J164" s="95"/>
      <c r="K164" s="95"/>
      <c r="L164" s="95"/>
      <c r="M164" s="95"/>
      <c r="N164" s="133" t="s">
        <v>1647</v>
      </c>
      <c r="O164" s="133"/>
      <c r="P164" s="6"/>
    </row>
    <row r="165" customFormat="false" ht="22.5" hidden="false" customHeight="true" outlineLevel="0" collapsed="false">
      <c r="A165" s="95" t="s">
        <v>1755</v>
      </c>
      <c r="B165" s="95" t="s">
        <v>1756</v>
      </c>
      <c r="C165" s="95"/>
      <c r="D165" s="95"/>
      <c r="E165" s="95"/>
      <c r="F165" s="133"/>
      <c r="G165" s="95" t="n">
        <v>-3</v>
      </c>
      <c r="H165" s="95"/>
      <c r="I165" s="95"/>
      <c r="J165" s="95"/>
      <c r="K165" s="95"/>
      <c r="L165" s="95"/>
      <c r="M165" s="95"/>
      <c r="N165" s="133" t="s">
        <v>1647</v>
      </c>
      <c r="O165" s="133"/>
      <c r="P165" s="6"/>
    </row>
    <row r="166" customFormat="false" ht="22.5" hidden="false" customHeight="true" outlineLevel="0" collapsed="false">
      <c r="A166" s="95" t="s">
        <v>1757</v>
      </c>
      <c r="B166" s="95" t="s">
        <v>1758</v>
      </c>
      <c r="C166" s="95"/>
      <c r="D166" s="95"/>
      <c r="E166" s="95"/>
      <c r="F166" s="133"/>
      <c r="G166" s="95" t="n">
        <v>-4</v>
      </c>
      <c r="H166" s="95"/>
      <c r="I166" s="95"/>
      <c r="J166" s="95"/>
      <c r="K166" s="95"/>
      <c r="L166" s="95"/>
      <c r="M166" s="95"/>
      <c r="N166" s="133" t="s">
        <v>1647</v>
      </c>
      <c r="O166" s="133"/>
      <c r="P166" s="6"/>
    </row>
    <row r="167" customFormat="false" ht="22.5" hidden="false" customHeight="true" outlineLevel="0" collapsed="false">
      <c r="A167" s="95" t="s">
        <v>1759</v>
      </c>
      <c r="B167" s="95" t="s">
        <v>1760</v>
      </c>
      <c r="C167" s="95"/>
      <c r="D167" s="95"/>
      <c r="E167" s="95"/>
      <c r="F167" s="133"/>
      <c r="G167" s="95" t="n">
        <v>-1</v>
      </c>
      <c r="H167" s="95"/>
      <c r="I167" s="95"/>
      <c r="J167" s="95"/>
      <c r="K167" s="95"/>
      <c r="L167" s="95"/>
      <c r="M167" s="95"/>
      <c r="N167" s="133" t="s">
        <v>1131</v>
      </c>
      <c r="O167" s="133"/>
      <c r="P167" s="6"/>
    </row>
    <row r="168" customFormat="false" ht="22.5" hidden="false" customHeight="true" outlineLevel="0" collapsed="false">
      <c r="A168" s="95" t="s">
        <v>1761</v>
      </c>
      <c r="B168" s="95" t="s">
        <v>1762</v>
      </c>
      <c r="C168" s="95"/>
      <c r="D168" s="95"/>
      <c r="E168" s="95"/>
      <c r="F168" s="133"/>
      <c r="G168" s="95" t="n">
        <v>-2</v>
      </c>
      <c r="H168" s="95"/>
      <c r="I168" s="95"/>
      <c r="J168" s="95"/>
      <c r="K168" s="95"/>
      <c r="L168" s="95"/>
      <c r="M168" s="95"/>
      <c r="N168" s="133" t="s">
        <v>1131</v>
      </c>
      <c r="O168" s="133"/>
      <c r="P168" s="6"/>
    </row>
    <row r="169" customFormat="false" ht="22.5" hidden="false" customHeight="true" outlineLevel="0" collapsed="false">
      <c r="A169" s="95" t="s">
        <v>1763</v>
      </c>
      <c r="B169" s="95" t="s">
        <v>1764</v>
      </c>
      <c r="C169" s="95"/>
      <c r="D169" s="95"/>
      <c r="E169" s="95"/>
      <c r="F169" s="133"/>
      <c r="G169" s="95" t="n">
        <v>-3</v>
      </c>
      <c r="H169" s="95"/>
      <c r="I169" s="95"/>
      <c r="J169" s="95"/>
      <c r="K169" s="95"/>
      <c r="L169" s="95"/>
      <c r="M169" s="95"/>
      <c r="N169" s="133" t="s">
        <v>1131</v>
      </c>
      <c r="O169" s="133"/>
      <c r="P169" s="6"/>
    </row>
    <row r="170" customFormat="false" ht="22.5" hidden="false" customHeight="true" outlineLevel="0" collapsed="false">
      <c r="A170" s="95" t="s">
        <v>1765</v>
      </c>
      <c r="B170" s="95" t="s">
        <v>1766</v>
      </c>
      <c r="C170" s="95"/>
      <c r="D170" s="95"/>
      <c r="E170" s="95"/>
      <c r="F170" s="133"/>
      <c r="G170" s="95" t="n">
        <v>-4</v>
      </c>
      <c r="H170" s="95"/>
      <c r="I170" s="95"/>
      <c r="J170" s="95"/>
      <c r="K170" s="95"/>
      <c r="L170" s="95"/>
      <c r="M170" s="95"/>
      <c r="N170" s="133" t="s">
        <v>1131</v>
      </c>
      <c r="O170" s="133"/>
      <c r="P170" s="6"/>
    </row>
    <row r="171" customFormat="false" ht="22.5" hidden="false" customHeight="true" outlineLevel="0" collapsed="false">
      <c r="A171" s="95" t="s">
        <v>1767</v>
      </c>
      <c r="B171" s="95" t="s">
        <v>1768</v>
      </c>
      <c r="C171" s="95"/>
      <c r="D171" s="95"/>
      <c r="E171" s="95"/>
      <c r="F171" s="95"/>
      <c r="G171" s="95"/>
      <c r="H171" s="95" t="n">
        <v>-50</v>
      </c>
      <c r="I171" s="95"/>
      <c r="J171" s="95"/>
      <c r="K171" s="95"/>
      <c r="L171" s="95"/>
      <c r="M171" s="95"/>
      <c r="N171" s="133"/>
      <c r="O171" s="133"/>
      <c r="P171" s="6"/>
    </row>
    <row r="172" customFormat="false" ht="22.5" hidden="false" customHeight="true" outlineLevel="0" collapsed="false">
      <c r="A172" s="95" t="s">
        <v>1769</v>
      </c>
      <c r="B172" s="95" t="s">
        <v>1770</v>
      </c>
      <c r="C172" s="95"/>
      <c r="D172" s="95"/>
      <c r="E172" s="95"/>
      <c r="F172" s="95"/>
      <c r="G172" s="95"/>
      <c r="H172" s="95" t="n">
        <v>-100</v>
      </c>
      <c r="I172" s="95"/>
      <c r="J172" s="95"/>
      <c r="K172" s="95"/>
      <c r="L172" s="95"/>
      <c r="M172" s="95"/>
      <c r="N172" s="133"/>
      <c r="O172" s="133"/>
      <c r="P172" s="6"/>
    </row>
    <row r="173" customFormat="false" ht="22.5" hidden="false" customHeight="true" outlineLevel="0" collapsed="false">
      <c r="A173" s="95" t="s">
        <v>1771</v>
      </c>
      <c r="B173" s="95" t="s">
        <v>1772</v>
      </c>
      <c r="C173" s="95"/>
      <c r="D173" s="95"/>
      <c r="E173" s="95"/>
      <c r="F173" s="95"/>
      <c r="G173" s="95"/>
      <c r="H173" s="95" t="n">
        <v>-150</v>
      </c>
      <c r="I173" s="95"/>
      <c r="J173" s="95"/>
      <c r="K173" s="95"/>
      <c r="L173" s="95"/>
      <c r="M173" s="95"/>
      <c r="N173" s="133"/>
      <c r="O173" s="133"/>
      <c r="P173" s="6"/>
    </row>
    <row r="174" customFormat="false" ht="22.5" hidden="false" customHeight="true" outlineLevel="0" collapsed="false">
      <c r="A174" s="95" t="s">
        <v>1773</v>
      </c>
      <c r="B174" s="95" t="s">
        <v>1774</v>
      </c>
      <c r="C174" s="95"/>
      <c r="D174" s="95"/>
      <c r="E174" s="95"/>
      <c r="F174" s="95"/>
      <c r="G174" s="95"/>
      <c r="H174" s="95" t="n">
        <v>-200</v>
      </c>
      <c r="I174" s="95"/>
      <c r="J174" s="95"/>
      <c r="K174" s="95"/>
      <c r="L174" s="95"/>
      <c r="M174" s="95"/>
      <c r="N174" s="133"/>
      <c r="O174" s="133"/>
      <c r="P174" s="6"/>
    </row>
    <row r="175" customFormat="false" ht="22.5" hidden="false" customHeight="true" outlineLevel="0" collapsed="false">
      <c r="A175" s="95" t="s">
        <v>1775</v>
      </c>
      <c r="B175" s="95" t="s">
        <v>1776</v>
      </c>
      <c r="C175" s="95"/>
      <c r="D175" s="95"/>
      <c r="E175" s="95"/>
      <c r="F175" s="134" t="n">
        <v>-0.1</v>
      </c>
      <c r="G175" s="95"/>
      <c r="H175" s="95"/>
      <c r="I175" s="95"/>
      <c r="J175" s="95"/>
      <c r="K175" s="95"/>
      <c r="L175" s="95"/>
      <c r="M175" s="95"/>
      <c r="N175" s="133"/>
      <c r="O175" s="133"/>
      <c r="P175" s="6"/>
    </row>
    <row r="176" customFormat="false" ht="22.5" hidden="false" customHeight="true" outlineLevel="0" collapsed="false">
      <c r="A176" s="95" t="s">
        <v>1777</v>
      </c>
      <c r="B176" s="95" t="s">
        <v>1778</v>
      </c>
      <c r="C176" s="95"/>
      <c r="D176" s="95"/>
      <c r="E176" s="95"/>
      <c r="F176" s="134" t="n">
        <v>-0.15</v>
      </c>
      <c r="G176" s="95"/>
      <c r="H176" s="95"/>
      <c r="I176" s="95"/>
      <c r="J176" s="95"/>
      <c r="K176" s="95"/>
      <c r="L176" s="95"/>
      <c r="M176" s="95"/>
      <c r="N176" s="133"/>
      <c r="O176" s="133"/>
      <c r="P176" s="6"/>
    </row>
    <row r="177" customFormat="false" ht="22.5" hidden="false" customHeight="true" outlineLevel="0" collapsed="false">
      <c r="A177" s="95" t="s">
        <v>1779</v>
      </c>
      <c r="B177" s="95" t="s">
        <v>1780</v>
      </c>
      <c r="C177" s="95"/>
      <c r="D177" s="95"/>
      <c r="E177" s="95"/>
      <c r="F177" s="134" t="n">
        <v>-0.2</v>
      </c>
      <c r="G177" s="95"/>
      <c r="H177" s="95"/>
      <c r="I177" s="95"/>
      <c r="J177" s="95"/>
      <c r="K177" s="95"/>
      <c r="L177" s="95"/>
      <c r="M177" s="95"/>
      <c r="N177" s="133"/>
      <c r="O177" s="133"/>
      <c r="P177" s="6"/>
    </row>
    <row r="178" customFormat="false" ht="22.5" hidden="false" customHeight="true" outlineLevel="0" collapsed="false">
      <c r="A178" s="95" t="s">
        <v>1781</v>
      </c>
      <c r="B178" s="95" t="s">
        <v>1782</v>
      </c>
      <c r="C178" s="95"/>
      <c r="D178" s="95"/>
      <c r="E178" s="95"/>
      <c r="F178" s="134" t="n">
        <v>-0.25</v>
      </c>
      <c r="G178" s="95"/>
      <c r="H178" s="95"/>
      <c r="I178" s="95"/>
      <c r="J178" s="95"/>
      <c r="K178" s="95"/>
      <c r="L178" s="95"/>
      <c r="M178" s="95"/>
      <c r="N178" s="133"/>
      <c r="O178" s="133"/>
      <c r="P178" s="6"/>
    </row>
    <row r="179" customFormat="false" ht="22.5" hidden="false" customHeight="true" outlineLevel="0" collapsed="false">
      <c r="A179" s="95" t="s">
        <v>1783</v>
      </c>
      <c r="B179" s="95" t="s">
        <v>1784</v>
      </c>
      <c r="C179" s="95"/>
      <c r="D179" s="95"/>
      <c r="E179" s="95"/>
      <c r="F179" s="95"/>
      <c r="G179" s="95"/>
      <c r="H179" s="95"/>
      <c r="I179" s="95"/>
      <c r="J179" s="95"/>
      <c r="K179" s="95"/>
      <c r="L179" s="95"/>
      <c r="M179" s="95"/>
      <c r="N179" s="133"/>
      <c r="O179" s="133"/>
      <c r="P179" s="6"/>
    </row>
    <row r="180" customFormat="false" ht="22.5" hidden="false" customHeight="true" outlineLevel="0" collapsed="false">
      <c r="A180" s="95" t="s">
        <v>1785</v>
      </c>
      <c r="B180" s="95" t="s">
        <v>1786</v>
      </c>
      <c r="C180" s="95"/>
      <c r="D180" s="95"/>
      <c r="E180" s="95"/>
      <c r="F180" s="95"/>
      <c r="G180" s="95"/>
      <c r="H180" s="95"/>
      <c r="I180" s="95"/>
      <c r="J180" s="95"/>
      <c r="K180" s="95"/>
      <c r="L180" s="95"/>
      <c r="M180" s="95"/>
      <c r="N180" s="133"/>
      <c r="O180" s="133"/>
      <c r="P180" s="6"/>
    </row>
    <row r="181" customFormat="false" ht="22.5" hidden="false" customHeight="true" outlineLevel="0" collapsed="false">
      <c r="A181" s="95" t="s">
        <v>1787</v>
      </c>
      <c r="B181" s="95" t="s">
        <v>1788</v>
      </c>
      <c r="C181" s="95"/>
      <c r="D181" s="95"/>
      <c r="E181" s="95"/>
      <c r="F181" s="95"/>
      <c r="G181" s="95"/>
      <c r="H181" s="95"/>
      <c r="I181" s="95"/>
      <c r="J181" s="95"/>
      <c r="K181" s="95"/>
      <c r="L181" s="95"/>
      <c r="M181" s="95"/>
      <c r="N181" s="133"/>
      <c r="O181" s="133"/>
      <c r="P181" s="6"/>
    </row>
    <row r="182" customFormat="false" ht="22.5" hidden="false" customHeight="true" outlineLevel="0" collapsed="false">
      <c r="A182" s="95" t="s">
        <v>1789</v>
      </c>
      <c r="B182" s="95" t="s">
        <v>1790</v>
      </c>
      <c r="C182" s="95"/>
      <c r="D182" s="95"/>
      <c r="E182" s="95"/>
      <c r="F182" s="95"/>
      <c r="G182" s="95"/>
      <c r="H182" s="95"/>
      <c r="I182" s="95"/>
      <c r="J182" s="95"/>
      <c r="K182" s="95"/>
      <c r="L182" s="95"/>
      <c r="M182" s="95"/>
      <c r="N182" s="133"/>
      <c r="O182" s="133"/>
      <c r="P182" s="6"/>
    </row>
    <row r="183" customFormat="false" ht="22.5" hidden="false" customHeight="true" outlineLevel="0" collapsed="false">
      <c r="A183" s="95" t="s">
        <v>1791</v>
      </c>
      <c r="B183" s="95" t="s">
        <v>1792</v>
      </c>
      <c r="C183" s="95"/>
      <c r="D183" s="95"/>
      <c r="E183" s="95"/>
      <c r="F183" s="95"/>
      <c r="G183" s="95"/>
      <c r="H183" s="95"/>
      <c r="I183" s="95"/>
      <c r="J183" s="95"/>
      <c r="K183" s="95"/>
      <c r="L183" s="95"/>
      <c r="M183" s="95"/>
      <c r="N183" s="133"/>
      <c r="O183" s="133"/>
      <c r="P183" s="6"/>
    </row>
    <row r="184" customFormat="false" ht="22.5" hidden="false" customHeight="true" outlineLevel="0" collapsed="false">
      <c r="A184" s="95"/>
      <c r="B184" s="95"/>
      <c r="C184" s="95"/>
      <c r="D184" s="95"/>
      <c r="E184" s="95"/>
      <c r="F184" s="95"/>
      <c r="G184" s="95"/>
      <c r="H184" s="95"/>
      <c r="I184" s="95"/>
      <c r="J184" s="95"/>
      <c r="K184" s="95"/>
      <c r="L184" s="95"/>
      <c r="M184" s="95"/>
      <c r="N184" s="133"/>
      <c r="O184" s="133"/>
      <c r="P184"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159:159 B3"/>
    </sheetView>
  </sheetViews>
  <sheetFormatPr defaultColWidth="12.6328125" defaultRowHeight="15.75" customHeight="true" zeroHeight="false" outlineLevelRow="0" outlineLevelCol="0"/>
  <cols>
    <col collapsed="false" customWidth="true" hidden="false" outlineLevel="0" max="6" min="1" style="0" width="22.63"/>
  </cols>
  <sheetData>
    <row r="1" customFormat="false" ht="22.5" hidden="false" customHeight="true" outlineLevel="0" collapsed="false">
      <c r="A1" s="90" t="s">
        <v>1793</v>
      </c>
      <c r="B1" s="90" t="s">
        <v>39</v>
      </c>
      <c r="C1" s="90" t="s">
        <v>1794</v>
      </c>
      <c r="D1" s="90" t="s">
        <v>47</v>
      </c>
      <c r="E1" s="90" t="s">
        <v>48</v>
      </c>
      <c r="F1" s="90" t="s">
        <v>1795</v>
      </c>
    </row>
    <row r="2" customFormat="false" ht="22.5" hidden="false" customHeight="true" outlineLevel="0" collapsed="false">
      <c r="A2" s="95" t="s">
        <v>227</v>
      </c>
      <c r="B2" s="135" t="s">
        <v>246</v>
      </c>
      <c r="C2" s="98" t="s">
        <v>1796</v>
      </c>
      <c r="D2" s="98" t="s">
        <v>1797</v>
      </c>
      <c r="E2" s="107"/>
      <c r="F2" s="107"/>
    </row>
    <row r="3" customFormat="false" ht="22.5" hidden="false" customHeight="true" outlineLevel="0" collapsed="false">
      <c r="A3" s="95" t="s">
        <v>247</v>
      </c>
      <c r="B3" s="98" t="s">
        <v>1798</v>
      </c>
      <c r="C3" s="98" t="s">
        <v>1799</v>
      </c>
      <c r="D3" s="107"/>
      <c r="E3" s="107"/>
      <c r="F3" s="107"/>
    </row>
    <row r="4" customFormat="false" ht="22.5" hidden="false" customHeight="true" outlineLevel="0" collapsed="false">
      <c r="A4" s="95" t="s">
        <v>253</v>
      </c>
      <c r="B4" s="98" t="s">
        <v>1800</v>
      </c>
      <c r="C4" s="98" t="s">
        <v>1801</v>
      </c>
      <c r="D4" s="107"/>
      <c r="E4" s="107"/>
      <c r="F4" s="107"/>
    </row>
    <row r="5" customFormat="false" ht="22.5" hidden="false" customHeight="true" outlineLevel="0" collapsed="false">
      <c r="A5" s="95" t="s">
        <v>258</v>
      </c>
      <c r="B5" s="98" t="s">
        <v>1802</v>
      </c>
      <c r="C5" s="98" t="s">
        <v>1803</v>
      </c>
      <c r="D5" s="98" t="s">
        <v>1804</v>
      </c>
      <c r="E5" s="107"/>
      <c r="F5" s="107"/>
    </row>
    <row r="6" customFormat="false" ht="22.5" hidden="false" customHeight="true" outlineLevel="0" collapsed="false">
      <c r="A6" s="95" t="s">
        <v>266</v>
      </c>
      <c r="B6" s="98" t="s">
        <v>1805</v>
      </c>
      <c r="C6" s="98" t="s">
        <v>1806</v>
      </c>
      <c r="D6" s="107"/>
      <c r="E6" s="107"/>
      <c r="F6" s="107"/>
    </row>
    <row r="7" customFormat="false" ht="22.5" hidden="false" customHeight="true" outlineLevel="0" collapsed="false">
      <c r="A7" s="95" t="s">
        <v>272</v>
      </c>
      <c r="B7" s="98" t="s">
        <v>1807</v>
      </c>
      <c r="C7" s="98" t="s">
        <v>1808</v>
      </c>
      <c r="D7" s="107"/>
      <c r="E7" s="107"/>
      <c r="F7" s="107"/>
    </row>
    <row r="8" customFormat="false" ht="22.5" hidden="false" customHeight="true" outlineLevel="0" collapsed="false">
      <c r="A8" s="95" t="s">
        <v>276</v>
      </c>
      <c r="B8" s="98" t="s">
        <v>1809</v>
      </c>
      <c r="C8" s="98" t="s">
        <v>1810</v>
      </c>
      <c r="D8" s="98" t="s">
        <v>1811</v>
      </c>
      <c r="E8" s="107"/>
      <c r="F8" s="107"/>
    </row>
    <row r="9" customFormat="false" ht="22.5" hidden="false" customHeight="true" outlineLevel="0" collapsed="false">
      <c r="A9" s="95" t="s">
        <v>287</v>
      </c>
      <c r="B9" s="98" t="s">
        <v>1812</v>
      </c>
      <c r="C9" s="107"/>
      <c r="D9" s="98" t="s">
        <v>1813</v>
      </c>
      <c r="E9" s="107"/>
      <c r="F9" s="107"/>
    </row>
    <row r="10" customFormat="false" ht="22.5" hidden="false" customHeight="true" outlineLevel="0" collapsed="false">
      <c r="A10" s="95" t="s">
        <v>299</v>
      </c>
      <c r="B10" s="107"/>
      <c r="C10" s="98" t="s">
        <v>1814</v>
      </c>
      <c r="D10" s="98" t="s">
        <v>1815</v>
      </c>
      <c r="E10" s="107"/>
      <c r="F10" s="107"/>
    </row>
    <row r="11" customFormat="false" ht="22.5" hidden="false" customHeight="true" outlineLevel="0" collapsed="false">
      <c r="A11" s="95" t="s">
        <v>310</v>
      </c>
      <c r="B11" s="98" t="s">
        <v>1816</v>
      </c>
      <c r="C11" s="98" t="s">
        <v>1817</v>
      </c>
      <c r="D11" s="107"/>
      <c r="E11" s="107"/>
      <c r="F11" s="107"/>
    </row>
    <row r="12" customFormat="false" ht="22.5" hidden="false" customHeight="true" outlineLevel="0" collapsed="false">
      <c r="A12" s="95" t="s">
        <v>316</v>
      </c>
      <c r="B12" s="98" t="s">
        <v>1818</v>
      </c>
      <c r="C12" s="107"/>
      <c r="D12" s="107"/>
      <c r="E12" s="107"/>
      <c r="F12" s="107"/>
    </row>
    <row r="13" customFormat="false" ht="22.5" hidden="false" customHeight="true" outlineLevel="0" collapsed="false">
      <c r="A13" s="95" t="s">
        <v>322</v>
      </c>
      <c r="B13" s="98" t="s">
        <v>1819</v>
      </c>
      <c r="C13" s="107"/>
      <c r="D13" s="107"/>
      <c r="E13" s="107"/>
      <c r="F13" s="107"/>
    </row>
    <row r="14" customFormat="false" ht="22.5" hidden="false" customHeight="true" outlineLevel="0" collapsed="false">
      <c r="A14" s="95" t="s">
        <v>324</v>
      </c>
      <c r="B14" s="107"/>
      <c r="C14" s="98" t="s">
        <v>1820</v>
      </c>
      <c r="D14" s="98" t="s">
        <v>1821</v>
      </c>
      <c r="E14" s="107"/>
      <c r="F14" s="107"/>
    </row>
    <row r="15" customFormat="false" ht="22.5" hidden="false" customHeight="true" outlineLevel="0" collapsed="false">
      <c r="A15" s="95" t="s">
        <v>78</v>
      </c>
      <c r="B15" s="98" t="s">
        <v>1822</v>
      </c>
      <c r="C15" s="98" t="s">
        <v>1823</v>
      </c>
      <c r="D15" s="107"/>
      <c r="E15" s="107"/>
      <c r="F15" s="107"/>
    </row>
    <row r="16" customFormat="false" ht="22.5" hidden="false" customHeight="true" outlineLevel="0" collapsed="false">
      <c r="A16" s="95" t="s">
        <v>338</v>
      </c>
      <c r="B16" s="98" t="s">
        <v>1824</v>
      </c>
      <c r="C16" s="98" t="s">
        <v>1825</v>
      </c>
      <c r="D16" s="98" t="s">
        <v>1826</v>
      </c>
      <c r="E16" s="98" t="s">
        <v>1827</v>
      </c>
      <c r="F16" s="107"/>
    </row>
    <row r="17" customFormat="false" ht="22.5" hidden="false" customHeight="true" outlineLevel="0" collapsed="false">
      <c r="A17" s="95" t="s">
        <v>1828</v>
      </c>
      <c r="B17" s="98" t="s">
        <v>1829</v>
      </c>
      <c r="C17" s="98" t="s">
        <v>1830</v>
      </c>
      <c r="D17" s="98" t="s">
        <v>1831</v>
      </c>
      <c r="E17" s="107"/>
      <c r="F17" s="107"/>
    </row>
    <row r="18" customFormat="false" ht="22.5" hidden="false" customHeight="true" outlineLevel="0" collapsed="false">
      <c r="A18" s="95" t="s">
        <v>352</v>
      </c>
      <c r="B18" s="98" t="s">
        <v>1832</v>
      </c>
      <c r="C18" s="98" t="s">
        <v>1833</v>
      </c>
      <c r="D18" s="98" t="s">
        <v>1834</v>
      </c>
      <c r="E18" s="107"/>
      <c r="F18" s="107"/>
    </row>
    <row r="19" customFormat="false" ht="22.5" hidden="false" customHeight="true" outlineLevel="0" collapsed="false">
      <c r="A19" s="95" t="s">
        <v>362</v>
      </c>
      <c r="B19" s="98" t="s">
        <v>1835</v>
      </c>
      <c r="C19" s="98" t="s">
        <v>1835</v>
      </c>
      <c r="D19" s="107"/>
      <c r="E19" s="107"/>
      <c r="F19" s="107"/>
    </row>
    <row r="20" customFormat="false" ht="22.5" hidden="false" customHeight="true" outlineLevel="0" collapsed="false">
      <c r="A20" s="95" t="s">
        <v>364</v>
      </c>
      <c r="B20" s="98" t="s">
        <v>1836</v>
      </c>
      <c r="C20" s="98" t="s">
        <v>1837</v>
      </c>
      <c r="D20" s="98" t="s">
        <v>1838</v>
      </c>
      <c r="E20" s="107"/>
      <c r="F20" s="107"/>
    </row>
    <row r="21" customFormat="false" ht="22.5" hidden="false" customHeight="true" outlineLevel="0" collapsed="false">
      <c r="A21" s="103" t="s">
        <v>373</v>
      </c>
      <c r="B21" s="98" t="s">
        <v>1839</v>
      </c>
      <c r="C21" s="98" t="s">
        <v>1840</v>
      </c>
      <c r="D21" s="107"/>
      <c r="E21" s="107"/>
      <c r="F21" s="107"/>
    </row>
    <row r="22" customFormat="false" ht="22.5" hidden="false" customHeight="true" outlineLevel="0" collapsed="false">
      <c r="A22" s="95" t="s">
        <v>381</v>
      </c>
      <c r="B22" s="98" t="s">
        <v>1841</v>
      </c>
      <c r="C22" s="98" t="s">
        <v>1842</v>
      </c>
      <c r="D22" s="98" t="s">
        <v>1843</v>
      </c>
      <c r="E22" s="107"/>
      <c r="F22" s="107"/>
    </row>
    <row r="23" customFormat="false" ht="22.5" hidden="false" customHeight="true" outlineLevel="0" collapsed="false">
      <c r="A23" s="95" t="s">
        <v>388</v>
      </c>
      <c r="B23" s="98" t="s">
        <v>1844</v>
      </c>
      <c r="C23" s="98" t="s">
        <v>1845</v>
      </c>
      <c r="D23" s="107"/>
      <c r="E23" s="107"/>
      <c r="F23" s="107"/>
    </row>
    <row r="24" customFormat="false" ht="22.5" hidden="false" customHeight="true" outlineLevel="0" collapsed="false">
      <c r="A24" s="95" t="s">
        <v>391</v>
      </c>
      <c r="B24" s="98" t="s">
        <v>1846</v>
      </c>
      <c r="C24" s="98" t="s">
        <v>1847</v>
      </c>
      <c r="D24" s="98" t="s">
        <v>1848</v>
      </c>
      <c r="E24" s="107"/>
      <c r="F24" s="107"/>
    </row>
    <row r="25" customFormat="false" ht="22.5" hidden="false" customHeight="true" outlineLevel="0" collapsed="false">
      <c r="A25" s="95" t="s">
        <v>395</v>
      </c>
      <c r="B25" s="98" t="s">
        <v>1849</v>
      </c>
      <c r="C25" s="98" t="s">
        <v>1850</v>
      </c>
      <c r="D25" s="98" t="s">
        <v>1851</v>
      </c>
      <c r="E25" s="107"/>
      <c r="F25" s="107"/>
    </row>
    <row r="26" customFormat="false" ht="22.5" hidden="false" customHeight="true" outlineLevel="0" collapsed="false">
      <c r="A26" s="95" t="s">
        <v>397</v>
      </c>
      <c r="B26" s="98" t="s">
        <v>1852</v>
      </c>
      <c r="C26" s="107"/>
      <c r="D26" s="98" t="s">
        <v>1853</v>
      </c>
      <c r="E26" s="107"/>
      <c r="F26" s="107"/>
    </row>
    <row r="27" customFormat="false" ht="22.5" hidden="false" customHeight="true" outlineLevel="0" collapsed="false">
      <c r="A27" s="95" t="s">
        <v>404</v>
      </c>
      <c r="B27" s="98" t="s">
        <v>1854</v>
      </c>
      <c r="C27" s="98" t="s">
        <v>1855</v>
      </c>
      <c r="D27" s="98" t="s">
        <v>1856</v>
      </c>
      <c r="E27" s="107"/>
      <c r="F27" s="107"/>
    </row>
    <row r="28" customFormat="false" ht="22.5" hidden="false" customHeight="true" outlineLevel="0" collapsed="false">
      <c r="A28" s="95" t="s">
        <v>407</v>
      </c>
      <c r="B28" s="98" t="s">
        <v>1857</v>
      </c>
      <c r="C28" s="98" t="s">
        <v>1858</v>
      </c>
      <c r="D28" s="98" t="s">
        <v>1859</v>
      </c>
      <c r="E28" s="107"/>
      <c r="F28" s="107"/>
    </row>
    <row r="29" customFormat="false" ht="22.5" hidden="false" customHeight="true" outlineLevel="0" collapsed="false">
      <c r="A29" s="95" t="s">
        <v>410</v>
      </c>
      <c r="B29" s="98" t="s">
        <v>1860</v>
      </c>
      <c r="C29" s="98" t="s">
        <v>1861</v>
      </c>
      <c r="D29" s="107"/>
      <c r="E29" s="107"/>
      <c r="F29" s="107"/>
    </row>
    <row r="30" customFormat="false" ht="22.5" hidden="false" customHeight="true" outlineLevel="0" collapsed="false">
      <c r="A30" s="95" t="s">
        <v>5</v>
      </c>
      <c r="B30" s="107"/>
      <c r="C30" s="98" t="s">
        <v>1862</v>
      </c>
      <c r="D30" s="98" t="s">
        <v>1863</v>
      </c>
      <c r="E30" s="107"/>
      <c r="F30" s="107"/>
    </row>
    <row r="31" customFormat="false" ht="22.5" hidden="false" customHeight="true" outlineLevel="0" collapsed="false">
      <c r="A31" s="95" t="s">
        <v>419</v>
      </c>
      <c r="B31" s="98" t="s">
        <v>1864</v>
      </c>
      <c r="C31" s="107"/>
      <c r="D31" s="107"/>
      <c r="E31" s="107"/>
      <c r="F31" s="107"/>
    </row>
    <row r="32" customFormat="false" ht="22.5" hidden="false" customHeight="true" outlineLevel="0" collapsed="false">
      <c r="A32" s="95" t="s">
        <v>424</v>
      </c>
      <c r="B32" s="98" t="s">
        <v>1865</v>
      </c>
      <c r="C32" s="98" t="s">
        <v>1866</v>
      </c>
      <c r="D32" s="107"/>
      <c r="E32" s="107"/>
      <c r="F32" s="107"/>
    </row>
    <row r="33" customFormat="false" ht="22.5" hidden="false" customHeight="true" outlineLevel="0" collapsed="false">
      <c r="A33" s="95" t="s">
        <v>427</v>
      </c>
      <c r="B33" s="98" t="s">
        <v>1867</v>
      </c>
      <c r="C33" s="98" t="s">
        <v>1868</v>
      </c>
      <c r="D33" s="107"/>
      <c r="E33" s="107"/>
      <c r="F33" s="107"/>
    </row>
    <row r="34" customFormat="false" ht="22.5" hidden="false" customHeight="true" outlineLevel="0" collapsed="false">
      <c r="A34" s="95" t="s">
        <v>431</v>
      </c>
      <c r="B34" s="98" t="s">
        <v>1869</v>
      </c>
      <c r="C34" s="107"/>
      <c r="D34" s="107"/>
      <c r="E34" s="107"/>
      <c r="F34" s="107"/>
    </row>
    <row r="35" customFormat="false" ht="22.5" hidden="false" customHeight="true" outlineLevel="0" collapsed="false">
      <c r="A35" s="95" t="s">
        <v>435</v>
      </c>
      <c r="B35" s="98" t="s">
        <v>1870</v>
      </c>
      <c r="C35" s="98" t="s">
        <v>1871</v>
      </c>
      <c r="D35" s="98" t="s">
        <v>1872</v>
      </c>
      <c r="E35" s="107"/>
      <c r="F35" s="107"/>
    </row>
    <row r="36" customFormat="false" ht="22.5" hidden="false" customHeight="true" outlineLevel="0" collapsed="false">
      <c r="A36" s="95" t="s">
        <v>439</v>
      </c>
      <c r="B36" s="98" t="s">
        <v>1873</v>
      </c>
      <c r="C36" s="107"/>
      <c r="D36" s="107"/>
      <c r="E36" s="107"/>
      <c r="F36" s="107"/>
    </row>
    <row r="37" customFormat="false" ht="22.5" hidden="false" customHeight="true" outlineLevel="0" collapsed="false">
      <c r="A37" s="95" t="s">
        <v>443</v>
      </c>
      <c r="B37" s="98" t="s">
        <v>1874</v>
      </c>
      <c r="C37" s="107"/>
      <c r="D37" s="98" t="s">
        <v>1875</v>
      </c>
      <c r="E37" s="107"/>
      <c r="F37" s="107"/>
    </row>
    <row r="38" customFormat="false" ht="22.5" hidden="false" customHeight="true" outlineLevel="0" collapsed="false">
      <c r="A38" s="95" t="s">
        <v>450</v>
      </c>
      <c r="B38" s="107"/>
      <c r="C38" s="98" t="s">
        <v>1876</v>
      </c>
      <c r="D38" s="107"/>
      <c r="E38" s="107"/>
      <c r="F38" s="107"/>
    </row>
    <row r="39" customFormat="false" ht="22.5" hidden="false" customHeight="true" outlineLevel="0" collapsed="false">
      <c r="A39" s="95" t="s">
        <v>1877</v>
      </c>
      <c r="B39" s="107"/>
      <c r="C39" s="98" t="s">
        <v>1878</v>
      </c>
      <c r="D39" s="98" t="s">
        <v>1879</v>
      </c>
      <c r="E39" s="107"/>
      <c r="F39" s="107"/>
    </row>
    <row r="40" customFormat="false" ht="22.5" hidden="false" customHeight="true" outlineLevel="0" collapsed="false">
      <c r="A40" s="95" t="s">
        <v>462</v>
      </c>
      <c r="B40" s="98" t="s">
        <v>1880</v>
      </c>
      <c r="C40" s="98" t="s">
        <v>1881</v>
      </c>
      <c r="D40" s="107"/>
      <c r="E40" s="107"/>
      <c r="F40" s="107"/>
    </row>
    <row r="41" customFormat="false" ht="22.5" hidden="false" customHeight="true" outlineLevel="0" collapsed="false">
      <c r="A41" s="95" t="s">
        <v>471</v>
      </c>
      <c r="B41" s="98" t="s">
        <v>1882</v>
      </c>
      <c r="C41" s="98" t="s">
        <v>1883</v>
      </c>
      <c r="D41" s="98" t="s">
        <v>1884</v>
      </c>
      <c r="E41" s="107"/>
      <c r="F41" s="107"/>
    </row>
    <row r="42" customFormat="false" ht="22.5" hidden="false" customHeight="true" outlineLevel="0" collapsed="false">
      <c r="A42" s="95" t="s">
        <v>478</v>
      </c>
      <c r="B42" s="98" t="s">
        <v>1885</v>
      </c>
      <c r="C42" s="98" t="s">
        <v>1886</v>
      </c>
      <c r="D42" s="107"/>
      <c r="E42" s="107"/>
      <c r="F42" s="107"/>
    </row>
    <row r="43" customFormat="false" ht="22.5" hidden="false" customHeight="true" outlineLevel="0" collapsed="false">
      <c r="A43" s="95" t="s">
        <v>485</v>
      </c>
      <c r="B43" s="98" t="s">
        <v>1887</v>
      </c>
      <c r="C43" s="98" t="s">
        <v>1888</v>
      </c>
      <c r="D43" s="98" t="s">
        <v>1889</v>
      </c>
      <c r="E43" s="107"/>
      <c r="F43" s="107"/>
    </row>
    <row r="44" customFormat="false" ht="22.5" hidden="false" customHeight="true" outlineLevel="0" collapsed="false">
      <c r="A44" s="95" t="s">
        <v>489</v>
      </c>
      <c r="B44" s="98" t="s">
        <v>1890</v>
      </c>
      <c r="C44" s="107"/>
      <c r="D44" s="107"/>
      <c r="E44" s="107"/>
      <c r="F44" s="107"/>
    </row>
    <row r="45" customFormat="false" ht="22.5" hidden="false" customHeight="true" outlineLevel="0" collapsed="false">
      <c r="A45" s="95" t="s">
        <v>493</v>
      </c>
      <c r="B45" s="98" t="s">
        <v>1891</v>
      </c>
      <c r="C45" s="98" t="s">
        <v>1892</v>
      </c>
      <c r="D45" s="107"/>
      <c r="E45" s="107"/>
      <c r="F45" s="107"/>
    </row>
    <row r="46" customFormat="false" ht="22.5" hidden="false" customHeight="true" outlineLevel="0" collapsed="false">
      <c r="A46" s="95" t="s">
        <v>500</v>
      </c>
      <c r="B46" s="98" t="s">
        <v>1893</v>
      </c>
      <c r="C46" s="98" t="s">
        <v>1894</v>
      </c>
      <c r="D46" s="98" t="s">
        <v>1895</v>
      </c>
      <c r="E46" s="107"/>
      <c r="F46" s="107"/>
    </row>
    <row r="47" customFormat="false" ht="22.5" hidden="false" customHeight="true" outlineLevel="0" collapsed="false">
      <c r="A47" s="95" t="s">
        <v>510</v>
      </c>
      <c r="B47" s="98" t="s">
        <v>1896</v>
      </c>
      <c r="C47" s="98" t="s">
        <v>1897</v>
      </c>
      <c r="D47" s="98" t="s">
        <v>1898</v>
      </c>
      <c r="E47" s="107"/>
      <c r="F47" s="107"/>
    </row>
    <row r="48" customFormat="false" ht="22.5" hidden="false" customHeight="true" outlineLevel="0" collapsed="false">
      <c r="A48" s="95" t="s">
        <v>519</v>
      </c>
      <c r="B48" s="98" t="s">
        <v>1899</v>
      </c>
      <c r="C48" s="98" t="s">
        <v>1900</v>
      </c>
      <c r="D48" s="107"/>
      <c r="E48" s="107"/>
      <c r="F48" s="107"/>
    </row>
    <row r="49" customFormat="false" ht="22.5" hidden="false" customHeight="true" outlineLevel="0" collapsed="false">
      <c r="A49" s="95" t="s">
        <v>525</v>
      </c>
      <c r="B49" s="98" t="s">
        <v>1901</v>
      </c>
      <c r="C49" s="98" t="s">
        <v>1902</v>
      </c>
      <c r="D49" s="107"/>
      <c r="E49" s="107"/>
      <c r="F49" s="107"/>
    </row>
    <row r="50" customFormat="false" ht="22.5" hidden="false" customHeight="true" outlineLevel="0" collapsed="false">
      <c r="A50" s="95" t="s">
        <v>530</v>
      </c>
      <c r="B50" s="98" t="s">
        <v>1903</v>
      </c>
      <c r="C50" s="98" t="s">
        <v>1904</v>
      </c>
      <c r="D50" s="107"/>
      <c r="E50" s="107"/>
      <c r="F50" s="107"/>
    </row>
    <row r="51" customFormat="false" ht="22.5" hidden="false" customHeight="true" outlineLevel="0" collapsed="false">
      <c r="A51" s="95" t="s">
        <v>534</v>
      </c>
      <c r="B51" s="98" t="s">
        <v>1905</v>
      </c>
      <c r="C51" s="98" t="s">
        <v>1906</v>
      </c>
      <c r="D51" s="98" t="s">
        <v>1907</v>
      </c>
      <c r="E51" s="107"/>
      <c r="F51" s="107"/>
    </row>
    <row r="52" customFormat="false" ht="22.5" hidden="false" customHeight="true" outlineLevel="0" collapsed="false">
      <c r="A52" s="95" t="s">
        <v>542</v>
      </c>
      <c r="B52" s="98" t="s">
        <v>1908</v>
      </c>
      <c r="C52" s="98" t="s">
        <v>1909</v>
      </c>
      <c r="D52" s="98" t="s">
        <v>1910</v>
      </c>
      <c r="E52" s="107"/>
      <c r="F52" s="107"/>
    </row>
    <row r="53" customFormat="false" ht="22.5" hidden="false" customHeight="true" outlineLevel="0" collapsed="false">
      <c r="A53" s="95" t="s">
        <v>549</v>
      </c>
      <c r="B53" s="98" t="s">
        <v>1911</v>
      </c>
      <c r="C53" s="98" t="s">
        <v>1912</v>
      </c>
      <c r="D53" s="98" t="s">
        <v>1913</v>
      </c>
      <c r="E53" s="107"/>
      <c r="F53" s="107"/>
    </row>
    <row r="54" customFormat="false" ht="22.5" hidden="false" customHeight="true" outlineLevel="0" collapsed="false">
      <c r="A54" s="95" t="s">
        <v>560</v>
      </c>
      <c r="B54" s="98" t="s">
        <v>1914</v>
      </c>
      <c r="C54" s="98" t="s">
        <v>1915</v>
      </c>
      <c r="D54" s="98" t="s">
        <v>1916</v>
      </c>
      <c r="E54" s="107"/>
      <c r="F54" s="107"/>
    </row>
    <row r="55" customFormat="false" ht="22.5" hidden="false" customHeight="true" outlineLevel="0" collapsed="false">
      <c r="A55" s="95" t="s">
        <v>566</v>
      </c>
      <c r="B55" s="107"/>
      <c r="C55" s="98" t="s">
        <v>1917</v>
      </c>
      <c r="D55" s="107"/>
      <c r="E55" s="107"/>
      <c r="F55" s="107"/>
    </row>
    <row r="56" customFormat="false" ht="22.5" hidden="false" customHeight="true" outlineLevel="0" collapsed="false">
      <c r="A56" s="95" t="s">
        <v>572</v>
      </c>
      <c r="B56" s="107"/>
      <c r="C56" s="98" t="s">
        <v>1918</v>
      </c>
      <c r="D56" s="98" t="s">
        <v>1919</v>
      </c>
      <c r="E56" s="107"/>
      <c r="F56" s="107"/>
    </row>
    <row r="57" customFormat="false" ht="22.5" hidden="false" customHeight="true" outlineLevel="0" collapsed="false">
      <c r="A57" s="95" t="s">
        <v>578</v>
      </c>
      <c r="B57" s="107"/>
      <c r="C57" s="98" t="s">
        <v>1920</v>
      </c>
      <c r="D57" s="98" t="s">
        <v>1921</v>
      </c>
      <c r="E57" s="107"/>
      <c r="F57" s="107"/>
    </row>
    <row r="58" customFormat="false" ht="22.5" hidden="false" customHeight="true" outlineLevel="0" collapsed="false">
      <c r="A58" s="95" t="s">
        <v>583</v>
      </c>
      <c r="B58" s="98" t="s">
        <v>1922</v>
      </c>
      <c r="C58" s="98" t="s">
        <v>1923</v>
      </c>
      <c r="D58" s="98" t="s">
        <v>1924</v>
      </c>
      <c r="E58" s="107"/>
      <c r="F58" s="107"/>
    </row>
    <row r="59" customFormat="false" ht="22.5" hidden="false" customHeight="true" outlineLevel="0" collapsed="false">
      <c r="A59" s="95" t="s">
        <v>589</v>
      </c>
      <c r="B59" s="98" t="s">
        <v>1925</v>
      </c>
      <c r="C59" s="98" t="s">
        <v>1926</v>
      </c>
      <c r="D59" s="98" t="s">
        <v>1927</v>
      </c>
      <c r="E59" s="107"/>
      <c r="F59" s="107"/>
    </row>
    <row r="60" customFormat="false" ht="22.5" hidden="false" customHeight="true" outlineLevel="0" collapsed="false">
      <c r="A60" s="95" t="s">
        <v>77</v>
      </c>
      <c r="B60" s="107"/>
      <c r="C60" s="98" t="s">
        <v>1928</v>
      </c>
      <c r="D60" s="98" t="s">
        <v>1929</v>
      </c>
      <c r="E60" s="107"/>
      <c r="F60" s="107"/>
    </row>
    <row r="61" customFormat="false" ht="22.5" hidden="false" customHeight="true" outlineLevel="0" collapsed="false">
      <c r="A61" s="95" t="s">
        <v>1930</v>
      </c>
      <c r="B61" s="107"/>
      <c r="C61" s="98" t="s">
        <v>1931</v>
      </c>
      <c r="D61" s="107"/>
      <c r="E61" s="107"/>
      <c r="F61" s="107"/>
    </row>
    <row r="62" customFormat="false" ht="22.5" hidden="false" customHeight="true" outlineLevel="0" collapsed="false">
      <c r="A62" s="95" t="s">
        <v>605</v>
      </c>
      <c r="B62" s="98" t="s">
        <v>1932</v>
      </c>
      <c r="C62" s="98" t="s">
        <v>1933</v>
      </c>
      <c r="D62" s="98" t="s">
        <v>1934</v>
      </c>
      <c r="E62" s="107"/>
      <c r="F62" s="107"/>
    </row>
    <row r="63" customFormat="false" ht="22.5" hidden="false" customHeight="true" outlineLevel="0" collapsed="false">
      <c r="A63" s="95" t="s">
        <v>612</v>
      </c>
      <c r="B63" s="98" t="s">
        <v>1935</v>
      </c>
      <c r="C63" s="98" t="s">
        <v>1936</v>
      </c>
      <c r="D63" s="107"/>
      <c r="E63" s="107"/>
      <c r="F63" s="107"/>
    </row>
    <row r="64" customFormat="false" ht="22.5" hidden="false" customHeight="true" outlineLevel="0" collapsed="false">
      <c r="A64" s="95" t="s">
        <v>615</v>
      </c>
      <c r="B64" s="98" t="s">
        <v>1937</v>
      </c>
      <c r="C64" s="98" t="s">
        <v>1938</v>
      </c>
      <c r="D64" s="98" t="s">
        <v>1939</v>
      </c>
      <c r="E64" s="107"/>
      <c r="F64" s="107"/>
    </row>
    <row r="65" customFormat="false" ht="22.5" hidden="false" customHeight="true" outlineLevel="0" collapsed="false">
      <c r="A65" s="95" t="s">
        <v>623</v>
      </c>
      <c r="B65" s="98" t="s">
        <v>1940</v>
      </c>
      <c r="C65" s="98" t="s">
        <v>1941</v>
      </c>
      <c r="D65" s="107"/>
      <c r="E65" s="107"/>
      <c r="F65" s="107"/>
    </row>
    <row r="66" customFormat="false" ht="22.5" hidden="false" customHeight="true" outlineLevel="0" collapsed="false">
      <c r="A66" s="95" t="s">
        <v>629</v>
      </c>
      <c r="B66" s="98" t="s">
        <v>1942</v>
      </c>
      <c r="C66" s="98" t="s">
        <v>1943</v>
      </c>
      <c r="D66" s="98" t="s">
        <v>1944</v>
      </c>
      <c r="E66" s="107"/>
      <c r="F66" s="107"/>
    </row>
    <row r="67" customFormat="false" ht="22.5" hidden="false" customHeight="true" outlineLevel="0" collapsed="false">
      <c r="A67" s="95" t="s">
        <v>642</v>
      </c>
      <c r="B67" s="98" t="s">
        <v>1945</v>
      </c>
      <c r="C67" s="98" t="s">
        <v>1946</v>
      </c>
      <c r="D67" s="107"/>
      <c r="E67" s="107"/>
      <c r="F67" s="107"/>
    </row>
    <row r="68" customFormat="false" ht="22.5" hidden="false" customHeight="true" outlineLevel="0" collapsed="false">
      <c r="A68" s="95" t="s">
        <v>652</v>
      </c>
      <c r="B68" s="98" t="s">
        <v>1947</v>
      </c>
      <c r="C68" s="98" t="s">
        <v>1948</v>
      </c>
      <c r="D68" s="98" t="s">
        <v>1949</v>
      </c>
      <c r="E68" s="107"/>
      <c r="F68" s="107"/>
    </row>
    <row r="69" customFormat="false" ht="22.5" hidden="false" customHeight="true" outlineLevel="0" collapsed="false">
      <c r="A69" s="95" t="s">
        <v>661</v>
      </c>
      <c r="B69" s="98" t="s">
        <v>1950</v>
      </c>
      <c r="C69" s="98" t="s">
        <v>1951</v>
      </c>
      <c r="D69" s="98" t="s">
        <v>1952</v>
      </c>
      <c r="E69" s="107"/>
      <c r="F69" s="107"/>
    </row>
    <row r="70" customFormat="false" ht="22.5" hidden="false" customHeight="true" outlineLevel="0" collapsed="false">
      <c r="A70" s="95" t="s">
        <v>667</v>
      </c>
      <c r="B70" s="98" t="s">
        <v>1953</v>
      </c>
      <c r="C70" s="98" t="s">
        <v>1954</v>
      </c>
      <c r="D70" s="98" t="s">
        <v>1955</v>
      </c>
      <c r="E70" s="107"/>
      <c r="F70" s="107"/>
    </row>
    <row r="71" customFormat="false" ht="22.5" hidden="false" customHeight="true" outlineLevel="0" collapsed="false">
      <c r="A71" s="95" t="s">
        <v>673</v>
      </c>
      <c r="B71" s="98" t="s">
        <v>1956</v>
      </c>
      <c r="C71" s="98" t="s">
        <v>1957</v>
      </c>
      <c r="D71" s="98" t="s">
        <v>1958</v>
      </c>
      <c r="E71" s="107"/>
      <c r="F71" s="107"/>
    </row>
    <row r="72" customFormat="false" ht="22.5" hidden="false" customHeight="true" outlineLevel="0" collapsed="false">
      <c r="A72" s="95" t="s">
        <v>676</v>
      </c>
      <c r="B72" s="107"/>
      <c r="C72" s="98" t="s">
        <v>1959</v>
      </c>
      <c r="D72" s="107"/>
      <c r="E72" s="107"/>
      <c r="F72" s="107"/>
    </row>
    <row r="73" customFormat="false" ht="22.5" hidden="false" customHeight="true" outlineLevel="0" collapsed="false">
      <c r="A73" s="95" t="s">
        <v>679</v>
      </c>
      <c r="B73" s="98" t="s">
        <v>1960</v>
      </c>
      <c r="C73" s="98" t="s">
        <v>1961</v>
      </c>
      <c r="D73" s="98" t="s">
        <v>1962</v>
      </c>
      <c r="E73" s="107"/>
      <c r="F73" s="107"/>
    </row>
    <row r="74" customFormat="false" ht="22.5" hidden="false" customHeight="true" outlineLevel="0" collapsed="false">
      <c r="A74" s="95" t="s">
        <v>685</v>
      </c>
      <c r="B74" s="107"/>
      <c r="C74" s="98" t="s">
        <v>1963</v>
      </c>
      <c r="D74" s="98" t="s">
        <v>1964</v>
      </c>
      <c r="E74" s="107"/>
      <c r="F74" s="107"/>
    </row>
    <row r="75" customFormat="false" ht="22.5" hidden="false" customHeight="true" outlineLevel="0" collapsed="false">
      <c r="A75" s="95" t="s">
        <v>689</v>
      </c>
      <c r="B75" s="107"/>
      <c r="C75" s="107"/>
      <c r="D75" s="107"/>
      <c r="E75" s="107"/>
      <c r="F75" s="107"/>
    </row>
    <row r="76" customFormat="false" ht="22.5" hidden="false" customHeight="true" outlineLevel="0" collapsed="false">
      <c r="A76" s="95" t="s">
        <v>693</v>
      </c>
      <c r="B76" s="107"/>
      <c r="C76" s="107"/>
      <c r="D76" s="107"/>
      <c r="E76" s="107"/>
      <c r="F76" s="107"/>
    </row>
    <row r="77" customFormat="false" ht="22.5" hidden="false" customHeight="true" outlineLevel="0" collapsed="false">
      <c r="A77" s="95" t="s">
        <v>696</v>
      </c>
      <c r="B77" s="107"/>
      <c r="C77" s="107"/>
      <c r="D77" s="107"/>
      <c r="E77" s="107"/>
      <c r="F77" s="107"/>
    </row>
    <row r="78" customFormat="false" ht="22.5" hidden="false" customHeight="true" outlineLevel="0" collapsed="false">
      <c r="A78" s="95" t="s">
        <v>699</v>
      </c>
      <c r="B78" s="98" t="s">
        <v>1965</v>
      </c>
      <c r="C78" s="107"/>
      <c r="D78" s="107"/>
      <c r="E78" s="107"/>
      <c r="F78" s="107"/>
    </row>
    <row r="79" customFormat="false" ht="22.5" hidden="false" customHeight="true" outlineLevel="0" collapsed="false">
      <c r="A79" s="95" t="s">
        <v>705</v>
      </c>
      <c r="B79" s="98" t="s">
        <v>1966</v>
      </c>
      <c r="C79" s="98" t="s">
        <v>1967</v>
      </c>
      <c r="D79" s="107"/>
      <c r="E79" s="107"/>
      <c r="F79" s="107"/>
    </row>
    <row r="80" customFormat="false" ht="22.5" hidden="false" customHeight="true" outlineLevel="0" collapsed="false">
      <c r="A80" s="95" t="s">
        <v>712</v>
      </c>
      <c r="B80" s="98" t="s">
        <v>1968</v>
      </c>
      <c r="C80" s="98" t="s">
        <v>1969</v>
      </c>
      <c r="D80" s="98" t="s">
        <v>1970</v>
      </c>
      <c r="E80" s="107"/>
      <c r="F80" s="107"/>
    </row>
    <row r="81" customFormat="false" ht="22.5" hidden="false" customHeight="true" outlineLevel="0" collapsed="false">
      <c r="A81" s="95" t="s">
        <v>722</v>
      </c>
      <c r="B81" s="98" t="s">
        <v>1970</v>
      </c>
      <c r="C81" s="98" t="s">
        <v>1971</v>
      </c>
      <c r="D81" s="107"/>
      <c r="E81" s="107"/>
      <c r="F81" s="107"/>
    </row>
    <row r="82" customFormat="false" ht="22.5" hidden="false" customHeight="true" outlineLevel="0" collapsed="false">
      <c r="A82" s="95" t="s">
        <v>740</v>
      </c>
      <c r="B82" s="98" t="s">
        <v>1972</v>
      </c>
      <c r="C82" s="98" t="s">
        <v>1973</v>
      </c>
      <c r="D82" s="107"/>
      <c r="E82" s="107"/>
      <c r="F82" s="107"/>
    </row>
    <row r="83" customFormat="false" ht="22.5" hidden="false" customHeight="true" outlineLevel="0" collapsed="false">
      <c r="A83" s="95" t="s">
        <v>745</v>
      </c>
      <c r="B83" s="98" t="s">
        <v>1974</v>
      </c>
      <c r="C83" s="98" t="s">
        <v>1975</v>
      </c>
      <c r="D83" s="98" t="s">
        <v>1976</v>
      </c>
      <c r="E83" s="107"/>
      <c r="F83" s="107"/>
    </row>
    <row r="84" customFormat="false" ht="22.5" hidden="false" customHeight="true" outlineLevel="0" collapsed="false">
      <c r="A84" s="95" t="s">
        <v>749</v>
      </c>
      <c r="B84" s="98" t="s">
        <v>1977</v>
      </c>
      <c r="C84" s="98" t="s">
        <v>1978</v>
      </c>
      <c r="D84" s="98" t="s">
        <v>1979</v>
      </c>
      <c r="E84" s="107"/>
      <c r="F84" s="107"/>
    </row>
    <row r="85" customFormat="false" ht="22.5" hidden="false" customHeight="true" outlineLevel="0" collapsed="false">
      <c r="A85" s="95" t="s">
        <v>753</v>
      </c>
      <c r="B85" s="98" t="s">
        <v>1980</v>
      </c>
      <c r="C85" s="98" t="s">
        <v>1981</v>
      </c>
      <c r="D85" s="98" t="s">
        <v>1982</v>
      </c>
      <c r="E85" s="107"/>
      <c r="F85" s="107"/>
    </row>
    <row r="86" customFormat="false" ht="22.5" hidden="false" customHeight="true" outlineLevel="0" collapsed="false">
      <c r="A86" s="95" t="s">
        <v>757</v>
      </c>
      <c r="B86" s="98" t="s">
        <v>1983</v>
      </c>
      <c r="C86" s="98" t="s">
        <v>1984</v>
      </c>
      <c r="D86" s="98" t="s">
        <v>1985</v>
      </c>
      <c r="E86" s="107"/>
      <c r="F86" s="107"/>
    </row>
    <row r="87" customFormat="false" ht="22.5" hidden="false" customHeight="true" outlineLevel="0" collapsed="false">
      <c r="A87" s="95" t="s">
        <v>764</v>
      </c>
      <c r="B87" s="98" t="s">
        <v>1986</v>
      </c>
      <c r="C87" s="98" t="s">
        <v>1987</v>
      </c>
      <c r="D87" s="107"/>
      <c r="E87" s="107"/>
      <c r="F87" s="107"/>
    </row>
    <row r="88" customFormat="false" ht="22.5" hidden="false" customHeight="true" outlineLevel="0" collapsed="false">
      <c r="A88" s="95" t="s">
        <v>773</v>
      </c>
      <c r="B88" s="98" t="s">
        <v>1988</v>
      </c>
      <c r="C88" s="107"/>
      <c r="D88" s="98" t="s">
        <v>1989</v>
      </c>
      <c r="E88" s="107"/>
      <c r="F88" s="107"/>
    </row>
    <row r="89" customFormat="false" ht="22.5" hidden="false" customHeight="true" outlineLevel="0" collapsed="false">
      <c r="A89" s="95" t="s">
        <v>782</v>
      </c>
      <c r="B89" s="98" t="s">
        <v>1990</v>
      </c>
      <c r="C89" s="107"/>
      <c r="D89" s="107"/>
      <c r="E89" s="107"/>
      <c r="F89" s="107"/>
    </row>
    <row r="90" customFormat="false" ht="22.5" hidden="false" customHeight="true" outlineLevel="0" collapsed="false">
      <c r="A90" s="95" t="s">
        <v>784</v>
      </c>
      <c r="B90" s="98" t="s">
        <v>1991</v>
      </c>
      <c r="C90" s="98" t="s">
        <v>1992</v>
      </c>
      <c r="D90" s="98" t="s">
        <v>1993</v>
      </c>
      <c r="E90" s="107"/>
      <c r="F90" s="107"/>
    </row>
    <row r="91" customFormat="false" ht="22.5" hidden="false" customHeight="true" outlineLevel="0" collapsed="false">
      <c r="A91" s="95" t="s">
        <v>794</v>
      </c>
      <c r="B91" s="107"/>
      <c r="C91" s="98" t="s">
        <v>1994</v>
      </c>
      <c r="D91" s="107"/>
      <c r="E91" s="107"/>
      <c r="F91" s="107"/>
    </row>
    <row r="92" customFormat="false" ht="22.5" hidden="false" customHeight="true" outlineLevel="0" collapsed="false">
      <c r="A92" s="95" t="s">
        <v>797</v>
      </c>
      <c r="B92" s="107"/>
      <c r="C92" s="98" t="s">
        <v>1995</v>
      </c>
      <c r="D92" s="98" t="s">
        <v>1996</v>
      </c>
      <c r="E92" s="107"/>
      <c r="F92" s="107"/>
    </row>
    <row r="93" customFormat="false" ht="22.5" hidden="false" customHeight="true" outlineLevel="0" collapsed="false">
      <c r="A93" s="95" t="s">
        <v>802</v>
      </c>
      <c r="B93" s="107"/>
      <c r="C93" s="98" t="s">
        <v>1997</v>
      </c>
      <c r="D93" s="98" t="s">
        <v>1998</v>
      </c>
      <c r="E93" s="107"/>
      <c r="F93" s="107"/>
    </row>
    <row r="94" customFormat="false" ht="22.5" hidden="false" customHeight="true" outlineLevel="0" collapsed="false">
      <c r="A94" s="95" t="s">
        <v>805</v>
      </c>
      <c r="B94" s="107"/>
      <c r="C94" s="107"/>
      <c r="D94" s="98" t="s">
        <v>1999</v>
      </c>
      <c r="E94" s="107"/>
      <c r="F94" s="107"/>
    </row>
    <row r="95" customFormat="false" ht="22.5" hidden="false" customHeight="true" outlineLevel="0" collapsed="false">
      <c r="A95" s="95" t="s">
        <v>811</v>
      </c>
      <c r="B95" s="107"/>
      <c r="C95" s="107"/>
      <c r="D95" s="98" t="s">
        <v>2000</v>
      </c>
      <c r="E95" s="107"/>
      <c r="F95" s="107"/>
    </row>
    <row r="96" customFormat="false" ht="22.5" hidden="false" customHeight="true" outlineLevel="0" collapsed="false">
      <c r="A96" s="95" t="s">
        <v>815</v>
      </c>
      <c r="B96" s="98" t="s">
        <v>2001</v>
      </c>
      <c r="C96" s="107"/>
      <c r="D96" s="107"/>
      <c r="E96" s="107"/>
      <c r="F96" s="107"/>
    </row>
    <row r="97" customFormat="false" ht="22.5" hidden="false" customHeight="true" outlineLevel="0" collapsed="false">
      <c r="A97" s="95" t="s">
        <v>823</v>
      </c>
      <c r="B97" s="98" t="s">
        <v>2002</v>
      </c>
      <c r="C97" s="98" t="s">
        <v>2003</v>
      </c>
      <c r="D97" s="107"/>
      <c r="E97" s="107"/>
      <c r="F97" s="107"/>
    </row>
    <row r="98" customFormat="false" ht="22.5" hidden="false" customHeight="true" outlineLevel="0" collapsed="false">
      <c r="A98" s="95" t="s">
        <v>829</v>
      </c>
      <c r="B98" s="98" t="s">
        <v>2004</v>
      </c>
      <c r="C98" s="98" t="s">
        <v>2005</v>
      </c>
      <c r="D98" s="107"/>
      <c r="E98" s="107"/>
      <c r="F98" s="107"/>
    </row>
    <row r="99" customFormat="false" ht="22.5" hidden="false" customHeight="true" outlineLevel="0" collapsed="false">
      <c r="A99" s="95" t="s">
        <v>833</v>
      </c>
      <c r="B99" s="98" t="s">
        <v>2006</v>
      </c>
      <c r="C99" s="107"/>
      <c r="D99" s="107"/>
      <c r="E99" s="107"/>
      <c r="F99" s="107"/>
    </row>
    <row r="100" customFormat="false" ht="22.5" hidden="false" customHeight="true" outlineLevel="0" collapsed="false">
      <c r="A100" s="95" t="s">
        <v>840</v>
      </c>
      <c r="B100" s="98" t="s">
        <v>2007</v>
      </c>
      <c r="C100" s="107"/>
      <c r="D100" s="107"/>
      <c r="E100" s="107"/>
      <c r="F100" s="107"/>
    </row>
    <row r="101" customFormat="false" ht="22.5" hidden="false" customHeight="true" outlineLevel="0" collapsed="false">
      <c r="A101" s="95" t="s">
        <v>848</v>
      </c>
      <c r="B101" s="98" t="s">
        <v>2008</v>
      </c>
      <c r="C101" s="107"/>
      <c r="D101" s="107"/>
      <c r="E101" s="107"/>
      <c r="F101" s="107"/>
    </row>
    <row r="102" customFormat="false" ht="22.5" hidden="false" customHeight="true" outlineLevel="0" collapsed="false">
      <c r="A102" s="95" t="s">
        <v>853</v>
      </c>
      <c r="B102" s="107"/>
      <c r="C102" s="107"/>
      <c r="D102" s="98" t="s">
        <v>2009</v>
      </c>
      <c r="E102" s="107"/>
      <c r="F102" s="107"/>
    </row>
    <row r="103" customFormat="false" ht="22.5" hidden="false" customHeight="true" outlineLevel="0" collapsed="false">
      <c r="A103" s="95" t="s">
        <v>859</v>
      </c>
      <c r="B103" s="107"/>
      <c r="C103" s="98" t="s">
        <v>2010</v>
      </c>
      <c r="D103" s="98" t="s">
        <v>2011</v>
      </c>
      <c r="E103" s="107"/>
      <c r="F103" s="107"/>
    </row>
    <row r="104" customFormat="false" ht="22.5" hidden="false" customHeight="true" outlineLevel="0" collapsed="false">
      <c r="A104" s="95" t="s">
        <v>866</v>
      </c>
      <c r="B104" s="98" t="s">
        <v>2012</v>
      </c>
      <c r="C104" s="107"/>
      <c r="D104" s="98" t="s">
        <v>2013</v>
      </c>
      <c r="E104" s="107"/>
      <c r="F104" s="107"/>
    </row>
    <row r="105" customFormat="false" ht="22.5" hidden="false" customHeight="true" outlineLevel="0" collapsed="false">
      <c r="A105" s="95" t="s">
        <v>872</v>
      </c>
      <c r="B105" s="98" t="s">
        <v>2014</v>
      </c>
      <c r="C105" s="107"/>
      <c r="D105" s="98" t="s">
        <v>2015</v>
      </c>
      <c r="E105" s="107"/>
      <c r="F105" s="107"/>
    </row>
    <row r="106" customFormat="false" ht="22.5" hidden="false" customHeight="true" outlineLevel="0" collapsed="false">
      <c r="A106" s="95" t="s">
        <v>878</v>
      </c>
      <c r="B106" s="98" t="s">
        <v>2016</v>
      </c>
      <c r="C106" s="98" t="s">
        <v>2017</v>
      </c>
      <c r="D106" s="107"/>
      <c r="E106" s="107"/>
      <c r="F106" s="107"/>
    </row>
    <row r="107" customFormat="false" ht="22.5" hidden="false" customHeight="true" outlineLevel="0" collapsed="false">
      <c r="A107" s="95" t="s">
        <v>882</v>
      </c>
      <c r="B107" s="107"/>
      <c r="C107" s="107"/>
      <c r="D107" s="107"/>
      <c r="E107" s="107"/>
      <c r="F107" s="107"/>
    </row>
    <row r="108" customFormat="false" ht="22.5" hidden="false" customHeight="true" outlineLevel="0" collapsed="false">
      <c r="A108" s="95" t="s">
        <v>886</v>
      </c>
      <c r="B108" s="98" t="s">
        <v>2018</v>
      </c>
      <c r="C108" s="107"/>
      <c r="D108" s="107"/>
      <c r="E108" s="107"/>
      <c r="F108" s="107"/>
    </row>
    <row r="109" customFormat="false" ht="22.5" hidden="false" customHeight="true" outlineLevel="0" collapsed="false">
      <c r="A109" s="95" t="s">
        <v>888</v>
      </c>
      <c r="B109" s="98" t="s">
        <v>2019</v>
      </c>
      <c r="C109" s="98" t="s">
        <v>2020</v>
      </c>
      <c r="D109" s="107"/>
      <c r="E109" s="107"/>
      <c r="F109" s="107"/>
    </row>
    <row r="110" customFormat="false" ht="22.5" hidden="false" customHeight="true" outlineLevel="0" collapsed="false">
      <c r="A110" s="95" t="s">
        <v>894</v>
      </c>
      <c r="B110" s="107"/>
      <c r="C110" s="107"/>
      <c r="D110" s="107"/>
      <c r="E110" s="107"/>
      <c r="F110" s="107"/>
    </row>
    <row r="111" customFormat="false" ht="22.5" hidden="false" customHeight="true" outlineLevel="0" collapsed="false">
      <c r="A111" s="95" t="s">
        <v>922</v>
      </c>
      <c r="B111" s="98" t="s">
        <v>2021</v>
      </c>
      <c r="C111" s="107"/>
      <c r="D111" s="98" t="s">
        <v>2022</v>
      </c>
      <c r="E111" s="107"/>
      <c r="F111" s="107"/>
    </row>
    <row r="112" customFormat="false" ht="22.5" hidden="false" customHeight="true" outlineLevel="0" collapsed="false">
      <c r="A112" s="95" t="s">
        <v>928</v>
      </c>
      <c r="B112" s="98" t="s">
        <v>2023</v>
      </c>
      <c r="C112" s="98" t="s">
        <v>2024</v>
      </c>
      <c r="D112" s="107"/>
      <c r="E112" s="107"/>
      <c r="F112" s="107"/>
    </row>
    <row r="113" customFormat="false" ht="22.5" hidden="false" customHeight="true" outlineLevel="0" collapsed="false">
      <c r="A113" s="95" t="s">
        <v>938</v>
      </c>
      <c r="B113" s="107"/>
      <c r="C113" s="98" t="s">
        <v>2025</v>
      </c>
      <c r="D113" s="98" t="s">
        <v>2026</v>
      </c>
      <c r="E113" s="107"/>
      <c r="F113" s="107"/>
    </row>
    <row r="114" customFormat="false" ht="22.5" hidden="false" customHeight="true" outlineLevel="0" collapsed="false">
      <c r="A114" s="95" t="s">
        <v>945</v>
      </c>
      <c r="B114" s="98" t="s">
        <v>2027</v>
      </c>
      <c r="C114" s="98" t="s">
        <v>2028</v>
      </c>
      <c r="D114" s="107"/>
      <c r="E114" s="107"/>
      <c r="F114" s="107"/>
    </row>
    <row r="115" customFormat="false" ht="22.5" hidden="false" customHeight="true" outlineLevel="0" collapsed="false">
      <c r="A115" s="95" t="s">
        <v>949</v>
      </c>
      <c r="B115" s="107"/>
      <c r="C115" s="98" t="s">
        <v>2029</v>
      </c>
      <c r="D115" s="107"/>
      <c r="E115" s="107"/>
      <c r="F115" s="107"/>
    </row>
    <row r="116" customFormat="false" ht="22.5" hidden="false" customHeight="true" outlineLevel="0" collapsed="false">
      <c r="A116" s="95" t="s">
        <v>956</v>
      </c>
      <c r="B116" s="107"/>
      <c r="C116" s="107"/>
      <c r="D116" s="107"/>
      <c r="E116" s="107"/>
      <c r="F116" s="107"/>
    </row>
    <row r="117" customFormat="false" ht="22.5" hidden="false" customHeight="true" outlineLevel="0" collapsed="false">
      <c r="A117" s="95" t="s">
        <v>960</v>
      </c>
      <c r="B117" s="98" t="s">
        <v>2030</v>
      </c>
      <c r="C117" s="98" t="s">
        <v>2031</v>
      </c>
      <c r="D117" s="98" t="s">
        <v>2032</v>
      </c>
      <c r="E117" s="107"/>
      <c r="F117" s="107"/>
    </row>
    <row r="118" customFormat="false" ht="22.5" hidden="false" customHeight="true" outlineLevel="0" collapsed="false">
      <c r="A118" s="95" t="s">
        <v>966</v>
      </c>
      <c r="B118" s="98" t="s">
        <v>2033</v>
      </c>
      <c r="C118" s="98" t="s">
        <v>2034</v>
      </c>
      <c r="D118" s="98" t="s">
        <v>2035</v>
      </c>
      <c r="E118" s="107"/>
      <c r="F118" s="107"/>
    </row>
    <row r="119" customFormat="false" ht="22.5" hidden="false" customHeight="true" outlineLevel="0" collapsed="false">
      <c r="A119" s="95" t="s">
        <v>971</v>
      </c>
      <c r="B119" s="98" t="s">
        <v>2036</v>
      </c>
      <c r="C119" s="98" t="s">
        <v>2037</v>
      </c>
      <c r="D119" s="107"/>
      <c r="E119" s="107"/>
      <c r="F119" s="107"/>
    </row>
    <row r="120" customFormat="false" ht="22.5" hidden="false" customHeight="true" outlineLevel="0" collapsed="false">
      <c r="A120" s="95" t="s">
        <v>976</v>
      </c>
      <c r="B120" s="98" t="s">
        <v>2038</v>
      </c>
      <c r="C120" s="98" t="s">
        <v>2039</v>
      </c>
      <c r="D120" s="107"/>
      <c r="E120" s="107"/>
      <c r="F120" s="107"/>
    </row>
    <row r="121" customFormat="false" ht="22.5" hidden="false" customHeight="true" outlineLevel="0" collapsed="false">
      <c r="A121" s="95" t="s">
        <v>981</v>
      </c>
      <c r="B121" s="98" t="s">
        <v>2040</v>
      </c>
      <c r="C121" s="107"/>
      <c r="D121" s="107"/>
      <c r="E121" s="107"/>
      <c r="F121" s="107"/>
    </row>
    <row r="122" customFormat="false" ht="22.5" hidden="false" customHeight="true" outlineLevel="0" collapsed="false">
      <c r="A122" s="95" t="s">
        <v>984</v>
      </c>
      <c r="B122" s="98" t="s">
        <v>2041</v>
      </c>
      <c r="C122" s="98" t="s">
        <v>2042</v>
      </c>
      <c r="D122" s="107"/>
      <c r="E122" s="107"/>
      <c r="F122" s="107"/>
    </row>
    <row r="123" customFormat="false" ht="22.5" hidden="false" customHeight="true" outlineLevel="0" collapsed="false">
      <c r="A123" s="95" t="s">
        <v>986</v>
      </c>
      <c r="B123" s="98" t="s">
        <v>2043</v>
      </c>
      <c r="C123" s="107"/>
      <c r="D123" s="107"/>
      <c r="E123" s="107"/>
      <c r="F123" s="107"/>
    </row>
    <row r="124" customFormat="false" ht="22.5" hidden="false" customHeight="true" outlineLevel="0" collapsed="false">
      <c r="A124" s="95" t="s">
        <v>990</v>
      </c>
      <c r="B124" s="98" t="s">
        <v>2044</v>
      </c>
      <c r="C124" s="98" t="s">
        <v>2045</v>
      </c>
      <c r="D124" s="107"/>
      <c r="E124" s="107"/>
      <c r="F124" s="107"/>
    </row>
    <row r="125" customFormat="false" ht="22.5" hidden="false" customHeight="true" outlineLevel="0" collapsed="false">
      <c r="A125" s="95" t="s">
        <v>996</v>
      </c>
      <c r="B125" s="98" t="s">
        <v>2046</v>
      </c>
      <c r="C125" s="98" t="s">
        <v>2047</v>
      </c>
      <c r="D125" s="107"/>
      <c r="E125" s="107"/>
      <c r="F125" s="107"/>
    </row>
    <row r="126" customFormat="false" ht="22.5" hidden="false" customHeight="true" outlineLevel="0" collapsed="false">
      <c r="A126" s="95" t="s">
        <v>1000</v>
      </c>
      <c r="B126" s="98" t="s">
        <v>2048</v>
      </c>
      <c r="C126" s="98" t="s">
        <v>2049</v>
      </c>
      <c r="D126" s="107"/>
      <c r="E126" s="107"/>
      <c r="F126" s="107"/>
    </row>
    <row r="127" customFormat="false" ht="22.5" hidden="false" customHeight="true" outlineLevel="0" collapsed="false">
      <c r="A127" s="95" t="s">
        <v>1006</v>
      </c>
      <c r="B127" s="98" t="s">
        <v>2050</v>
      </c>
      <c r="C127" s="107"/>
      <c r="D127" s="107"/>
      <c r="E127" s="107"/>
      <c r="F127" s="107"/>
    </row>
    <row r="128" customFormat="false" ht="22.5" hidden="false" customHeight="true" outlineLevel="0" collapsed="false">
      <c r="A128" s="95" t="s">
        <v>1010</v>
      </c>
      <c r="B128" s="98" t="s">
        <v>2051</v>
      </c>
      <c r="C128" s="98" t="s">
        <v>2052</v>
      </c>
      <c r="D128" s="107"/>
      <c r="E128" s="107"/>
      <c r="F128" s="107"/>
    </row>
    <row r="129" customFormat="false" ht="22.5" hidden="false" customHeight="true" outlineLevel="0" collapsed="false">
      <c r="A129" s="95" t="s">
        <v>1016</v>
      </c>
      <c r="B129" s="98" t="s">
        <v>2053</v>
      </c>
      <c r="C129" s="107"/>
      <c r="D129" s="107"/>
      <c r="E129" s="107"/>
      <c r="F129" s="107"/>
    </row>
    <row r="130" customFormat="false" ht="22.5" hidden="false" customHeight="true" outlineLevel="0" collapsed="false">
      <c r="A130" s="95" t="s">
        <v>1019</v>
      </c>
      <c r="B130" s="98" t="s">
        <v>2054</v>
      </c>
      <c r="C130" s="107"/>
      <c r="D130" s="107"/>
      <c r="E130" s="107"/>
      <c r="F130" s="107"/>
    </row>
    <row r="131" customFormat="false" ht="22.5" hidden="false" customHeight="true" outlineLevel="0" collapsed="false">
      <c r="A131" s="95" t="s">
        <v>1021</v>
      </c>
      <c r="B131" s="98" t="s">
        <v>2055</v>
      </c>
      <c r="C131" s="98" t="s">
        <v>2056</v>
      </c>
      <c r="D131" s="98" t="s">
        <v>2057</v>
      </c>
      <c r="E131" s="107"/>
      <c r="F131" s="107"/>
    </row>
    <row r="132" customFormat="false" ht="22.5" hidden="false" customHeight="true" outlineLevel="0" collapsed="false">
      <c r="A132" s="95" t="s">
        <v>1025</v>
      </c>
      <c r="B132" s="98" t="s">
        <v>2058</v>
      </c>
      <c r="C132" s="98" t="s">
        <v>2059</v>
      </c>
      <c r="D132" s="98" t="s">
        <v>2060</v>
      </c>
      <c r="E132" s="107"/>
      <c r="F132" s="107"/>
    </row>
    <row r="133" customFormat="false" ht="22.5" hidden="false" customHeight="true" outlineLevel="0" collapsed="false">
      <c r="A133" s="95" t="s">
        <v>1031</v>
      </c>
      <c r="B133" s="98" t="s">
        <v>2061</v>
      </c>
      <c r="C133" s="107"/>
      <c r="D133" s="107"/>
      <c r="E133" s="107"/>
      <c r="F133" s="107"/>
    </row>
    <row r="134" customFormat="false" ht="22.5" hidden="false" customHeight="true" outlineLevel="0" collapsed="false">
      <c r="A134" s="95" t="s">
        <v>1037</v>
      </c>
      <c r="B134" s="98" t="s">
        <v>2062</v>
      </c>
      <c r="C134" s="98" t="s">
        <v>2063</v>
      </c>
      <c r="D134" s="98" t="s">
        <v>2064</v>
      </c>
      <c r="E134" s="107"/>
      <c r="F134" s="107"/>
    </row>
    <row r="135" customFormat="false" ht="22.5" hidden="false" customHeight="true" outlineLevel="0" collapsed="false">
      <c r="A135" s="95" t="s">
        <v>1043</v>
      </c>
      <c r="B135" s="98" t="s">
        <v>2065</v>
      </c>
      <c r="C135" s="107"/>
      <c r="D135" s="98" t="s">
        <v>2066</v>
      </c>
      <c r="E135" s="107"/>
      <c r="F135" s="107"/>
    </row>
    <row r="136" customFormat="false" ht="22.5" hidden="false" customHeight="true" outlineLevel="0" collapsed="false">
      <c r="A136" s="95" t="s">
        <v>1048</v>
      </c>
      <c r="B136" s="107"/>
      <c r="C136" s="107"/>
      <c r="D136" s="107"/>
      <c r="E136" s="107"/>
      <c r="F136" s="107"/>
    </row>
    <row r="137" customFormat="false" ht="22.5" hidden="false" customHeight="true" outlineLevel="0" collapsed="false">
      <c r="A137" s="95" t="s">
        <v>1051</v>
      </c>
      <c r="B137" s="98" t="s">
        <v>2067</v>
      </c>
      <c r="C137" s="98" t="s">
        <v>2068</v>
      </c>
      <c r="D137" s="107"/>
      <c r="E137" s="107"/>
      <c r="F137" s="107"/>
    </row>
    <row r="138" customFormat="false" ht="22.5" hidden="false" customHeight="true" outlineLevel="0" collapsed="false">
      <c r="A138" s="95" t="s">
        <v>1054</v>
      </c>
      <c r="B138" s="98" t="s">
        <v>2069</v>
      </c>
      <c r="C138" s="98" t="s">
        <v>2070</v>
      </c>
      <c r="D138" s="107"/>
      <c r="E138" s="107"/>
      <c r="F138" s="107"/>
    </row>
    <row r="139" customFormat="false" ht="22.5" hidden="false" customHeight="true" outlineLevel="0" collapsed="false">
      <c r="A139" s="95" t="s">
        <v>1057</v>
      </c>
      <c r="B139" s="107"/>
      <c r="C139" s="98" t="s">
        <v>2071</v>
      </c>
      <c r="D139" s="107"/>
      <c r="E139" s="107"/>
      <c r="F139" s="107"/>
    </row>
    <row r="140" customFormat="false" ht="22.5" hidden="false" customHeight="true" outlineLevel="0" collapsed="false">
      <c r="A140" s="95" t="s">
        <v>1064</v>
      </c>
      <c r="B140" s="98" t="s">
        <v>2072</v>
      </c>
      <c r="C140" s="98" t="s">
        <v>2073</v>
      </c>
      <c r="D140" s="107"/>
      <c r="E140" s="107"/>
      <c r="F140" s="107"/>
    </row>
    <row r="141" customFormat="false" ht="22.5" hidden="false" customHeight="true" outlineLevel="0" collapsed="false">
      <c r="A141" s="95" t="s">
        <v>1067</v>
      </c>
      <c r="B141" s="98" t="s">
        <v>2074</v>
      </c>
      <c r="C141" s="98" t="s">
        <v>2075</v>
      </c>
      <c r="D141" s="136" t="s">
        <v>2076</v>
      </c>
      <c r="E141" s="107"/>
      <c r="F141" s="107"/>
    </row>
    <row r="142" customFormat="false" ht="22.5" hidden="false" customHeight="true" outlineLevel="0" collapsed="false">
      <c r="A142" s="95" t="s">
        <v>1072</v>
      </c>
      <c r="B142" s="98" t="s">
        <v>2077</v>
      </c>
      <c r="C142" s="98" t="s">
        <v>2078</v>
      </c>
      <c r="D142" s="98" t="s">
        <v>2079</v>
      </c>
      <c r="E142" s="107"/>
      <c r="F142" s="107"/>
    </row>
    <row r="143" customFormat="false" ht="22.5" hidden="false" customHeight="true" outlineLevel="0" collapsed="false">
      <c r="A143" s="95" t="s">
        <v>1075</v>
      </c>
      <c r="B143" s="98" t="s">
        <v>2080</v>
      </c>
      <c r="C143" s="107"/>
      <c r="D143" s="107"/>
      <c r="E143" s="107"/>
      <c r="F143" s="107"/>
    </row>
    <row r="144" customFormat="false" ht="22.5" hidden="false" customHeight="true" outlineLevel="0" collapsed="false">
      <c r="A144" s="95" t="s">
        <v>1079</v>
      </c>
      <c r="B144" s="98" t="s">
        <v>2080</v>
      </c>
      <c r="C144" s="107"/>
      <c r="D144" s="107"/>
      <c r="E144" s="107"/>
      <c r="F144" s="107"/>
    </row>
    <row r="145" customFormat="false" ht="22.5" hidden="false" customHeight="true" outlineLevel="0" collapsed="false">
      <c r="A145" s="95" t="s">
        <v>1083</v>
      </c>
      <c r="B145" s="98" t="s">
        <v>2081</v>
      </c>
      <c r="C145" s="98" t="s">
        <v>2082</v>
      </c>
      <c r="D145" s="98" t="s">
        <v>2083</v>
      </c>
      <c r="E145" s="107"/>
      <c r="F145" s="107"/>
    </row>
    <row r="146" customFormat="false" ht="22.5" hidden="false" customHeight="true" outlineLevel="0" collapsed="false">
      <c r="A146" s="95" t="s">
        <v>1089</v>
      </c>
      <c r="B146" s="98" t="s">
        <v>2084</v>
      </c>
      <c r="C146" s="107"/>
      <c r="D146" s="107"/>
      <c r="E146" s="107"/>
      <c r="F146" s="107"/>
    </row>
    <row r="147" customFormat="false" ht="22.5" hidden="false" customHeight="true" outlineLevel="0" collapsed="false">
      <c r="A147" s="95" t="s">
        <v>1091</v>
      </c>
      <c r="B147" s="98" t="s">
        <v>2084</v>
      </c>
      <c r="C147" s="107"/>
      <c r="D147" s="107"/>
      <c r="E147" s="107"/>
      <c r="F147" s="107"/>
    </row>
    <row r="148" customFormat="false" ht="22.5" hidden="false" customHeight="true" outlineLevel="0" collapsed="false">
      <c r="A148" s="95" t="s">
        <v>1096</v>
      </c>
      <c r="B148" s="98" t="s">
        <v>2085</v>
      </c>
      <c r="C148" s="98" t="s">
        <v>2086</v>
      </c>
      <c r="D148" s="107"/>
      <c r="E148" s="107"/>
      <c r="F148" s="107"/>
    </row>
    <row r="149" customFormat="false" ht="22.5" hidden="false" customHeight="true" outlineLevel="0" collapsed="false">
      <c r="A149" s="107" t="s">
        <v>909</v>
      </c>
      <c r="B149" s="98" t="s">
        <v>2087</v>
      </c>
      <c r="C149" s="98" t="s">
        <v>2088</v>
      </c>
      <c r="D149" s="98" t="s">
        <v>2089</v>
      </c>
      <c r="E149" s="107"/>
      <c r="F149" s="107"/>
    </row>
    <row r="150" customFormat="false" ht="22.5" hidden="false" customHeight="true" outlineLevel="0" collapsed="false">
      <c r="A150" s="107" t="s">
        <v>914</v>
      </c>
      <c r="B150" s="98" t="s">
        <v>2090</v>
      </c>
      <c r="C150" s="107"/>
      <c r="D150" s="107"/>
      <c r="E150" s="107"/>
      <c r="F150" s="107"/>
    </row>
    <row r="151" customFormat="false" ht="22.5" hidden="false" customHeight="true" outlineLevel="0" collapsed="false">
      <c r="A151" s="107" t="s">
        <v>900</v>
      </c>
      <c r="B151" s="98" t="s">
        <v>2091</v>
      </c>
      <c r="C151" s="107"/>
      <c r="D151" s="107"/>
      <c r="E151" s="107"/>
      <c r="F151" s="107"/>
    </row>
    <row r="152" customFormat="false" ht="22.5" hidden="false" customHeight="true" outlineLevel="0" collapsed="false">
      <c r="A152" s="107" t="s">
        <v>904</v>
      </c>
      <c r="B152" s="98" t="s">
        <v>2092</v>
      </c>
      <c r="C152" s="107"/>
      <c r="D152" s="107"/>
      <c r="E152" s="107"/>
      <c r="F152" s="107"/>
    </row>
    <row r="153" customFormat="false" ht="22.5" hidden="false" customHeight="true" outlineLevel="0" collapsed="false">
      <c r="A153" s="107" t="s">
        <v>729</v>
      </c>
      <c r="B153" s="98" t="s">
        <v>2093</v>
      </c>
      <c r="C153" s="98" t="s">
        <v>2094</v>
      </c>
      <c r="D153" s="107"/>
      <c r="E153" s="107"/>
      <c r="F153" s="107"/>
    </row>
    <row r="154" customFormat="false" ht="22.5" hidden="false" customHeight="true" outlineLevel="0" collapsed="false">
      <c r="A154" s="107" t="s">
        <v>843</v>
      </c>
      <c r="B154" s="98" t="s">
        <v>2095</v>
      </c>
      <c r="C154" s="107"/>
      <c r="D154" s="107"/>
      <c r="E154" s="107"/>
      <c r="F154" s="107"/>
    </row>
    <row r="155" customFormat="false" ht="22.5" hidden="false" customHeight="true" outlineLevel="0" collapsed="false">
      <c r="A155" s="107"/>
      <c r="B155" s="107"/>
      <c r="C155" s="107"/>
      <c r="D155" s="107"/>
      <c r="E155" s="107"/>
      <c r="F155" s="107"/>
    </row>
    <row r="156" customFormat="false" ht="22.5" hidden="false" customHeight="true" outlineLevel="0" collapsed="false">
      <c r="A156" s="107"/>
      <c r="B156" s="107"/>
      <c r="C156" s="107"/>
      <c r="D156" s="107"/>
      <c r="E156" s="107"/>
      <c r="F156" s="107"/>
    </row>
    <row r="157" customFormat="false" ht="22.5" hidden="false" customHeight="true" outlineLevel="0" collapsed="false">
      <c r="A157" s="107"/>
      <c r="B157" s="107"/>
      <c r="C157" s="107"/>
      <c r="D157" s="107"/>
      <c r="E157" s="107"/>
      <c r="F157" s="107"/>
    </row>
    <row r="158" customFormat="false" ht="22.5" hidden="false" customHeight="true" outlineLevel="0" collapsed="false">
      <c r="A158" s="107"/>
      <c r="B158" s="107"/>
      <c r="C158" s="107"/>
      <c r="D158" s="107"/>
      <c r="E158" s="107"/>
      <c r="F158" s="107"/>
    </row>
    <row r="159" customFormat="false" ht="22.5" hidden="false" customHeight="true" outlineLevel="0" collapsed="false">
      <c r="A159" s="107"/>
      <c r="B159" s="107"/>
      <c r="C159" s="107"/>
      <c r="D159" s="107"/>
      <c r="E159" s="107"/>
      <c r="F159" s="107"/>
    </row>
    <row r="160" customFormat="false" ht="22.5" hidden="false" customHeight="true" outlineLevel="0" collapsed="false">
      <c r="A160" s="107"/>
      <c r="B160" s="107"/>
      <c r="C160" s="107"/>
      <c r="D160" s="107"/>
      <c r="E160" s="107"/>
      <c r="F160" s="107"/>
    </row>
    <row r="161" customFormat="false" ht="22.5" hidden="false" customHeight="true" outlineLevel="0" collapsed="false">
      <c r="A161" s="107"/>
      <c r="B161" s="107"/>
      <c r="C161" s="107"/>
      <c r="D161" s="107"/>
      <c r="E161" s="107"/>
      <c r="F161" s="107"/>
    </row>
    <row r="162" customFormat="false" ht="22.5" hidden="false" customHeight="true" outlineLevel="0" collapsed="false">
      <c r="A162" s="107"/>
      <c r="B162" s="107"/>
      <c r="C162" s="107"/>
      <c r="D162" s="107"/>
      <c r="E162" s="107"/>
      <c r="F162" s="107"/>
    </row>
    <row r="163" customFormat="false" ht="22.5" hidden="false" customHeight="true" outlineLevel="0" collapsed="false">
      <c r="A163" s="107"/>
      <c r="B163" s="107"/>
      <c r="C163" s="107"/>
      <c r="D163" s="107"/>
      <c r="E163" s="107"/>
      <c r="F163" s="107"/>
    </row>
    <row r="164" customFormat="false" ht="22.5" hidden="false" customHeight="true" outlineLevel="0" collapsed="false">
      <c r="A164" s="107"/>
      <c r="B164" s="107"/>
      <c r="C164" s="107"/>
      <c r="D164" s="107"/>
      <c r="E164" s="107"/>
      <c r="F164" s="107"/>
    </row>
    <row r="165" customFormat="false" ht="22.5" hidden="false" customHeight="true" outlineLevel="0" collapsed="false">
      <c r="A165" s="107"/>
      <c r="B165" s="107"/>
      <c r="C165" s="107"/>
      <c r="D165" s="107"/>
      <c r="E165" s="107"/>
      <c r="F165" s="107"/>
    </row>
    <row r="166" customFormat="false" ht="22.5" hidden="false" customHeight="true" outlineLevel="0" collapsed="false">
      <c r="A166" s="107"/>
      <c r="B166" s="107"/>
      <c r="C166" s="107"/>
      <c r="D166" s="107"/>
      <c r="E166" s="107"/>
      <c r="F166" s="107"/>
    </row>
    <row r="167" customFormat="false" ht="22.5" hidden="false" customHeight="true" outlineLevel="0" collapsed="false">
      <c r="A167" s="107"/>
      <c r="B167" s="107"/>
      <c r="C167" s="107"/>
      <c r="D167" s="107"/>
      <c r="E167" s="107"/>
      <c r="F167" s="107"/>
    </row>
    <row r="168" customFormat="false" ht="22.5" hidden="false" customHeight="true" outlineLevel="0" collapsed="false">
      <c r="A168" s="107"/>
      <c r="B168" s="107"/>
      <c r="C168" s="107"/>
      <c r="D168" s="107"/>
      <c r="E168" s="107"/>
      <c r="F168" s="107"/>
    </row>
    <row r="169" customFormat="false" ht="22.5" hidden="false" customHeight="true" outlineLevel="0" collapsed="false">
      <c r="A169" s="107"/>
      <c r="B169" s="107"/>
      <c r="C169" s="107"/>
      <c r="D169" s="107"/>
      <c r="E169" s="107"/>
      <c r="F169" s="107"/>
    </row>
    <row r="170" customFormat="false" ht="22.5" hidden="false" customHeight="true" outlineLevel="0" collapsed="false">
      <c r="A170" s="107"/>
      <c r="B170" s="107"/>
      <c r="C170" s="107"/>
      <c r="D170" s="107"/>
      <c r="E170" s="107"/>
      <c r="F170" s="107"/>
    </row>
    <row r="171" customFormat="false" ht="22.5" hidden="false" customHeight="true" outlineLevel="0" collapsed="false">
      <c r="A171" s="107"/>
      <c r="B171" s="107"/>
      <c r="C171" s="107"/>
      <c r="D171" s="107"/>
      <c r="E171" s="107"/>
      <c r="F171" s="107"/>
    </row>
    <row r="172" customFormat="false" ht="22.5" hidden="false" customHeight="true" outlineLevel="0" collapsed="false">
      <c r="A172" s="107"/>
      <c r="B172" s="107"/>
      <c r="C172" s="107"/>
      <c r="D172" s="107"/>
      <c r="E172" s="107"/>
      <c r="F172" s="107"/>
    </row>
    <row r="173" customFormat="false" ht="22.5" hidden="false" customHeight="true" outlineLevel="0" collapsed="false">
      <c r="A173" s="107"/>
      <c r="B173" s="107"/>
      <c r="C173" s="107"/>
      <c r="D173" s="107"/>
      <c r="E173" s="107"/>
      <c r="F173" s="107"/>
    </row>
    <row r="174" customFormat="false" ht="22.5" hidden="false" customHeight="true" outlineLevel="0" collapsed="false">
      <c r="A174" s="107"/>
      <c r="B174" s="107"/>
      <c r="C174" s="107"/>
      <c r="D174" s="107"/>
      <c r="E174" s="107"/>
      <c r="F174" s="107"/>
    </row>
    <row r="175" customFormat="false" ht="22.5" hidden="false" customHeight="true" outlineLevel="0" collapsed="false">
      <c r="A175" s="107"/>
      <c r="B175" s="107"/>
      <c r="C175" s="107"/>
      <c r="D175" s="107"/>
      <c r="E175" s="107"/>
      <c r="F175" s="107"/>
    </row>
  </sheetData>
  <hyperlinks>
    <hyperlink ref="B2" r:id="rId1" display="https://drive.google.com/file/d/1QrN6lz-o5Xx2XJOgrZTd3B-jem0QrbCz/view?usp=share_link"/>
    <hyperlink ref="C2" r:id="rId2" display="https://drive.google.com/uc?export=download&amp;id=13c24a5tDeEg-ObhsFlmvy-h1VN51NjSv/view?usp=share_link"/>
    <hyperlink ref="D2" r:id="rId3" display="https://drive.google.com/uc?export=download&amp;id=1tvOAxEw91h9hxzNDV8JR0VG1AJqVDkg1/view?usp=share_link"/>
    <hyperlink ref="B3" r:id="rId4" display="https://drive.google.com/file/d/1k-TU45pqMtSH5ygfl7uhTfuf2hNukZff/view?usp=drivesdk"/>
    <hyperlink ref="C3" r:id="rId5" display="https://drive.google.com/file/d/1SvBDxgk8ay1U47Mw-sPVqoUpi2m3Qahc/view?usp=drivesdk"/>
    <hyperlink ref="B4" r:id="rId6" display="https://drive.google.com/file/d/1lW8MTdiQhEp5LitMhNnkbz6oXNEArdMW/view?usp=drivesdk"/>
    <hyperlink ref="C4" r:id="rId7" display="https://drive.google.com/file/d/1TppAGrn2xfcwXCgAFq0IRUJ8XFqR1-f2/view?usp=drivesdk"/>
    <hyperlink ref="B5" r:id="rId8" display="https://drive.google.com/file/d/1wFcuLUdGNkUj6jMfnixDV6RMyoaHMtca/view?usp=drivesdk"/>
    <hyperlink ref="C5" r:id="rId9" display="https://drive.google.com/file/d/1DZKF-SDMY1WPKQP0QztF6N4Uh17KDND0/view?usp=drivesdk"/>
    <hyperlink ref="D5" r:id="rId10" display="https://drive.google.com/file/d/1oKAe5ka2ADpyjwKBipbR-t8rNZaXQC7h/view?usp=drivesdk"/>
    <hyperlink ref="B6" r:id="rId11" display="https://drive.google.com/file/d/1tcHgaUjAbU-2U5TrJHyhvjNfZ492sdlq/view?usp=drivesdk"/>
    <hyperlink ref="C6" r:id="rId12" display="https://drive.google.com/file/d/1uxFPh0xQbXifYLJbPUpAAeVVcTj-pwKm/view?usp=drivesdk"/>
    <hyperlink ref="B7" r:id="rId13" display="https://drive.google.com/file/d/1uioRgNFGcWec2mvrJNMlhZlJTh27LSWL/view?usp=drivesdk"/>
    <hyperlink ref="C7" r:id="rId14" display="https://drive.google.com/file/d/1S0SRdd1nLOML7XGHLOodwLTBiHi4gDbT/view?usp=drivesdk"/>
    <hyperlink ref="B8" r:id="rId15" display="https://drive.google.com/file/d/19ilYTc29augEbKfqmzBtYZARKXV6hkWl/view?usp=drivesdk"/>
    <hyperlink ref="C8" r:id="rId16" display="https://drive.google.com/file/d/1sdlBHGKRTuvS1-YEcnwWYYoiQo3HuwM6/view?usp=drivesdk"/>
    <hyperlink ref="D8" r:id="rId17" display="https://drive.google.com/file/d/1ox12N7dm5dUhS1_SmLrf1KANseuukvhW/view?usp=drivesdk"/>
    <hyperlink ref="B9" r:id="rId18" display="https://drive.google.com/file/d/17jdYVIarwwF0d8q3tEyWQpAgAkvytZ_a/view?usp=drivesdk"/>
    <hyperlink ref="D9" r:id="rId19" display="https://drive.google.com/file/d/1hA97sEweXhraCvBuE2J3dICEEXVl30XU/view?usp=drivesdk"/>
    <hyperlink ref="C10" r:id="rId20" display="https://drive.google.com/file/d/1jEp2zXb_YzPLdOKuGec7FhQdBVl7laSU/view?usp=drivesdk"/>
    <hyperlink ref="D10" r:id="rId21" display="https://drive.google.com/file/d/1O1cVYbN5lQ8m4xhTvgDKb0BcAzEkAW7R/view?usp=drivesdk"/>
    <hyperlink ref="B11" r:id="rId22" display="https://drive.google.com/file/d/1n-zh1qT-S-nDbYcomILOdsFBvc2CPboI/view?usp=drivesdk"/>
    <hyperlink ref="C11" r:id="rId23" display="https://drive.google.com/file/d/1cuau5jsQxdH3LtOOSbSVF8fXjjANj64Y/view?usp=drivesdk"/>
    <hyperlink ref="B12" r:id="rId24" display="https://drive.google.com/file/d/1VZkiG9Arb0JF6dULx9VQfd77m07ifO_m/view?usp=drivesdk"/>
    <hyperlink ref="B13" r:id="rId25" display="https://drive.google.com/file/d/1_5E9T0CvYsY8tijxg3a_Gmzhsn8F1s0A/view?usp=drivesdk"/>
    <hyperlink ref="C14" r:id="rId26" display="https://drive.google.com/file/d/1je_3Rr2-yuJmbDOkj_uXXd_7B7a4cH_4/view?usp=drivesdk"/>
    <hyperlink ref="D14" r:id="rId27" display="https://drive.google.com/file/d/1XZOBiT5JlZzXHlh97xfSt8rPHUBbR-VP/view?usp=drivesdk"/>
    <hyperlink ref="B15" r:id="rId28" display="https://drive.google.com/file/d/1thGqmGr8AZUiEZRXo6gtDGlOQ4du-pKT/view?usp=drivesdk"/>
    <hyperlink ref="C15" r:id="rId29" display="https://drive.google.com/file/d/1dNYTrlbQf5KRi81hX8f5dTVztiXO224x/view?usp=drivesdk"/>
    <hyperlink ref="B16" r:id="rId30" display="https://drive.google.com/file/d/1nnNkctkioZEIAGXPC-fn4x5GaPST0XAc/view?usp=drivesdk"/>
    <hyperlink ref="C16" r:id="rId31" display="https://drive.google.com/file/d/1nv8EuxmqcUACDPkE6aitRUxIz7b9ALPO/view?usp=drivesdk"/>
    <hyperlink ref="D16" r:id="rId32" display="https://drive.google.com/file/d/1V3b8G8qFWKG2ceiur8GrK9sd4F5hg0Hu/view?usp=drivesdk"/>
    <hyperlink ref="E16" r:id="rId33" display="https://drive.google.com/file/d/1E9eMuwcNcB0iWcJRcXetq_VGfA2YaylU/view?usp=drivesdk"/>
    <hyperlink ref="B17" r:id="rId34" display="https://drive.google.com/file/d/1Mh9lJtSrC7ZIQ2gtro2hVATxILhOTRzv/view?usp=drivesdk"/>
    <hyperlink ref="C17" r:id="rId35" display="https://drive.google.com/file/d/1OW3Tb93BHefGWNjr-tXazwM_kFFJ7zKs/view?usp=drivesdk"/>
    <hyperlink ref="D17" r:id="rId36" display="https://drive.google.com/file/d/1wldV89ToEfjZ6x_afOzEtmn04-4OTudE/view?usp=drivesdk"/>
    <hyperlink ref="B18" r:id="rId37" display="https://drive.google.com/file/d/13juxmC5kpzNTGpNG4uOUMYIiTOEoWrqY/view?usp=drivesdk"/>
    <hyperlink ref="C18" r:id="rId38" display="https://drive.google.com/file/d/1aXRB9jEmOILRVEj6Z4MVyjjzXEdwOXYJ/view?usp=drivesdk"/>
    <hyperlink ref="D18" r:id="rId39" display="https://drive.google.com/file/d/1EZtpJJYjguAxO5zCM1gnzdLa0s2bA4RW/view?usp=drivesdk"/>
    <hyperlink ref="B19" r:id="rId40" display="https://drive.google.com/file/d/1N6E19l-TOh-unr5BVKISu5RESzI3lRHu/view?usp=drivesdk"/>
    <hyperlink ref="C19" r:id="rId41" display="https://drive.google.com/file/d/1N6E19l-TOh-unr5BVKISu5RESzI3lRHu/view?usp=drivesdk"/>
    <hyperlink ref="B20" r:id="rId42" display="https://drive.google.com/file/d/1nk-3JllEgJCllNlG6jTZXE18uyBxklef/view?usp=drivesdk"/>
    <hyperlink ref="C20" r:id="rId43" display="https://drive.google.com/file/d/1tIhbXbQh8PfHUJcTAgGDqOAIQCa_Fmuv/view?usp=drivesdk"/>
    <hyperlink ref="D20" r:id="rId44" display="https://drive.google.com/file/d/1WIeloR2eCxxEGpLqXZ0xIK-BdX2Luugb/view?usp=drivesdk"/>
    <hyperlink ref="B21" r:id="rId45" display="https://drive.google.com/file/d/1U9rrm9MxP6OOXcxqiCP7gQkO2enHF8h0/view?usp=drivesdk"/>
    <hyperlink ref="C21" r:id="rId46" display="https://drive.google.com/file/d/13MCUPlWHhWyY6kwCRpYVcAM-Qh5R-zbF/view?usp=drivesdk"/>
    <hyperlink ref="B22" r:id="rId47" display="https://drive.google.com/file/d/1KseVrr0h6uXfsvle6HOxYexwj7OprQni/view?usp=drivesdk"/>
    <hyperlink ref="C22" r:id="rId48" display="https://drive.google.com/file/d/1QGZt2EWlrvOfk1_dSohR1rDr6utVlHgE/view?usp=drivesdk"/>
    <hyperlink ref="D22" r:id="rId49" display="https://drive.google.com/file/d/15ugDQ57k-mdfIuaKR0p_9QwBO2MGFf7J/view?usp=drivesdk"/>
    <hyperlink ref="B23" r:id="rId50" display="https://drive.google.com/file/d/1k6YqsdVo06Rg9ZMdHrIg7DDLQxx7Sjyk/view?usp=drivesdk"/>
    <hyperlink ref="C23" r:id="rId51" display="https://drive.google.com/file/d/1qV9xJDx_gIVJCeol2TL_GGYVQ8BpGUcF/view?usp=drivesdk"/>
    <hyperlink ref="B24" r:id="rId52" display="https://drive.google.com/file/d/1Ew9VJcH7YhSoOmFlVc_g-mNT7fCGxRDD/view?usp=drivesdk"/>
    <hyperlink ref="C24" r:id="rId53" display="https://drive.google.com/file/d/18pckpNHd6QGYYzLIfA7e9n3bnZy2qi0d/view?usp=drivesdk"/>
    <hyperlink ref="D24" r:id="rId54" display="https://drive.google.com/file/d/1FfV6VfAC3-CSeg4P4KMAfv9Qj9NcZLfZ/view?usp=drivesdk"/>
    <hyperlink ref="B25" r:id="rId55" display="https://drive.google.com/file/d/1pywsT9JzdBKhHJH-f3CeCOLkthOEsH5M/view?usp=drivesdk"/>
    <hyperlink ref="C25" r:id="rId56" display="https://drive.google.com/file/d/1pec7UUfXR0zVoa668XC4OiT87SWFrQQF/view?usp=drivesdk"/>
    <hyperlink ref="D25" r:id="rId57" display="https://drive.google.com/file/d/1pPOQR4E8AggoxWBHwnBY-jWGnPGdYRxO/view?usp=drivesdk"/>
    <hyperlink ref="B26" r:id="rId58" display="https://drive.google.com/file/d/1A_mXB_14SwixmxLozQJiYnGbKOR0Rc5l/view?usp=drivesdk"/>
    <hyperlink ref="D26" r:id="rId59" display="https://drive.google.com/file/d/1ibFXRUI3-CEfwb2lzcwGvrthPDLBZC8i/view?usp=drivesdk"/>
    <hyperlink ref="B27" r:id="rId60" display="https://drive.google.com/file/d/1IF_5ROY34Wn-K0vzj26QthvrQjbjfpUY/view?usp=drivesdk"/>
    <hyperlink ref="C27" r:id="rId61" display="https://drive.google.com/file/d/1b1XF4sC1EqxbNA85tPWLAyDe-E_i3JDl/view?usp=drivesdk"/>
    <hyperlink ref="D27" r:id="rId62" display="https://drive.google.com/file/d/1jFzox85L96LMJbLbgM16OZBeq8H_863t/view?usp=drivesdk"/>
    <hyperlink ref="B28" r:id="rId63" display="https://drive.google.com/file/d/1hvRm3jAGLWwObeHd7EUOp0-hRDB3Q8bZ/view?usp=drivesdk"/>
    <hyperlink ref="C28" r:id="rId64" display="https://drive.google.com/file/d/149U8PKO6HQqStBr0o7rjvElceP3s8WJS/view?usp=drivesdk"/>
    <hyperlink ref="D28" r:id="rId65" display="https://drive.google.com/file/d/1RwkHj-TcMs92vD-TgeHIEcwQ96bf46t4/view?usp=drivesdk"/>
    <hyperlink ref="B29" r:id="rId66" display="https://drive.google.com/file/d/18fXUxRFjWSqahP2o4AO1y5vy-9D_GFFQ/view?usp=drivesdk"/>
    <hyperlink ref="C29" r:id="rId67" display="https://drive.google.com/file/d/1-Vk93iQhNEN67sM8TO3FF_8tpXWdQC_0/view?usp=drivesdk"/>
    <hyperlink ref="C30" r:id="rId68" display="https://drive.google.com/file/d/1sWEQe9LnSEPQmeAW0vsGMr3cyDpGzKUF/view?usp=drivesdk"/>
    <hyperlink ref="D30" r:id="rId69" display="https://drive.google.com/file/d/1R3OqiKWgOPvPCqmY68JVNghVGQTZQLQu/view?usp=drivesdk"/>
    <hyperlink ref="B31" r:id="rId70" display="https://drive.google.com/file/d/1GbtAZIfUAj-rse2O9c1_s4AJ3E8YpLv8/view?usp=drivesdk"/>
    <hyperlink ref="B32" r:id="rId71" display="https://drive.google.com/file/d/134QDsPIWoLs-2hfdLtaNiZYgJSE4C_Cj/view?usp=drivesdk"/>
    <hyperlink ref="C32" r:id="rId72" display="https://drive.google.com/file/d/18W1rczceokzR6lP1q5uy_JVQKSTpStm3/view?usp=drivesdk"/>
    <hyperlink ref="B33" r:id="rId73" display="https://drive.google.com/file/d/1J9NjudDxArBSxO1L_n_70M7rXtZv42a9/view?usp=drivesdk"/>
    <hyperlink ref="C33" r:id="rId74" display="https://drive.google.com/file/d/1EFKrxJN-UTTfojH_OGZIZ-BgO2qgaCop/view?usp=drivesdk"/>
    <hyperlink ref="B34" r:id="rId75" display="https://drive.google.com/file/d/1x3S2JpIuKa0Cf9XzWibc_o5RVl0LHy86/view?usp=drivesdk"/>
    <hyperlink ref="B35" r:id="rId76" display="https://drive.google.com/file/d/1-2EN-9wC9bAER2mz8VtgvoZc5mvTkzTU/view?usp=drivesdk"/>
    <hyperlink ref="C35" r:id="rId77" display="https://drive.google.com/file/d/1I4saM3tqiApetf66nUIdWZLVZg_qMeLg/view?usp=drivesdk"/>
    <hyperlink ref="D35" r:id="rId78" display="https://drive.google.com/file/d/11VJScdHuaVmqFM0JDW0IZdh9ydObOAG8/view?usp=drivesdk"/>
    <hyperlink ref="B36" r:id="rId79" display="https://drive.google.com/file/d/1AhcdShNgjAUi4wHPf2N_OI4EO0MbThXN/view?usp=drivesdk"/>
    <hyperlink ref="B37" r:id="rId80" display="https://drive.google.com/file/d/1etZRLNcKze1CJoxY64H58K0ntwMHFhO7/view?usp=drivesdk"/>
    <hyperlink ref="D37" r:id="rId81" display="https://drive.google.com/file/d/1NOE74-A5G1JLoL1R7DplEXN-zeNdRjeV/view?usp=drivesdk"/>
    <hyperlink ref="C38" r:id="rId82" display="https://drive.google.com/file/d/1WO5nvs4RzVH5MwGTqr97hMxcGS9nhVIT/view?usp=drivesdk"/>
    <hyperlink ref="C39" r:id="rId83" display="https://drive.google.com/file/d/1Pn_ywIBNADcg6diwR6kVPxbUCUfabheX/view?usp=drivesdk"/>
    <hyperlink ref="D39" r:id="rId84" display="https://drive.google.com/file/d/1p2zIJb7xwvGa9ge2mIQbdpDbX-KVwA9B/view?usp=drivesdk"/>
    <hyperlink ref="B40" r:id="rId85" display="https://drive.google.com/file/d/1WgqdynhhtTPj7PmBm3c8h3qbM6LmP2KU/view?usp=drivesdk"/>
    <hyperlink ref="C40" r:id="rId86" display="https://drive.google.com/file/d/1baRlyZa_ZuHGn-ccQya3TAg-eBB9NyQs/view?usp=drivesdk"/>
    <hyperlink ref="B41" r:id="rId87" display="https://drive.google.com/file/d/1iJ_i9zBsTxYBi88ItWlMZmVWnrYVXUBY/view?usp=drivesdk"/>
    <hyperlink ref="C41" r:id="rId88" display="https://drive.google.com/file/d/1SoiXFpTN6-8tccuLF9kvJ3s43mrnwtxx/view?usp=drivesdk"/>
    <hyperlink ref="D41" r:id="rId89" display="https://drive.google.com/file/d/16nFk0YYSuZs4S2fABA-jrKZ1ZB5oR9zU/view?usp=drivesdk"/>
    <hyperlink ref="B42" r:id="rId90" display="https://drive.google.com/file/d/1qZPpjJNJL9nbZYgW64Dfczbo2OJN1ztL/view?usp=drivesdk"/>
    <hyperlink ref="C42" r:id="rId91" display="https://drive.google.com/file/d/1nP6urTTtsDoRJmrmNd8OR5OILqLm4iu7/view?usp=drivesdk"/>
    <hyperlink ref="B43" r:id="rId92" display="https://drive.google.com/file/d/1qO79LjhRYUBlirTAkoNBVLGWZqWrIVfS/view?usp=drivesdk"/>
    <hyperlink ref="C43" r:id="rId93" display="https://drive.google.com/file/d/1fRyoTzTJfAT3QKBLlNVjyGqe4GTzSrrH/view?usp=drivesdk"/>
    <hyperlink ref="D43" r:id="rId94" display="https://drive.google.com/file/d/1DnNkP8NSgh0XwvEiSpUUPPY4xVOQhUBE/view?usp=drivesdk"/>
    <hyperlink ref="B44" r:id="rId95" display="https://drive.google.com/file/d/1rCTfB885tMkM5aUsNB_hraGb78c5LguR/view?usp=drivesdk"/>
    <hyperlink ref="B45" r:id="rId96" display="https://drive.google.com/file/d/1Ndr4FMkZ4ugcYoTVAfRffXoCHhyQwR--/view?usp=drivesdk"/>
    <hyperlink ref="C45" r:id="rId97" display="https://drive.google.com/file/d/1DOTl7j9YMqgkepcDQKP31PkNtdM0Z_72/view?usp=drivesdk"/>
    <hyperlink ref="B46" r:id="rId98" display="https://drive.google.com/file/d/1TpimND2uQy9mDlGMFzWTiHSc36I2_eDD/view?usp=drivesdk"/>
    <hyperlink ref="C46" r:id="rId99" display="https://drive.google.com/file/d/1SVaSdhlek95si3SNkbC0yf1Es2Md9gdt/view?usp=drivesdk"/>
    <hyperlink ref="D46" r:id="rId100" display="https://drive.google.com/file/d/1x0WYuk-FtWeV5aGduDtm6tEEBuc0etEf/view?usp=drivesdk"/>
    <hyperlink ref="B47" r:id="rId101" display="https://drive.google.com/file/d/14pH0i76OMG27QldeSHwUHl0mALDOxEtF/view?usp=drivesdk"/>
    <hyperlink ref="C47" r:id="rId102" display="https://drive.google.com/file/d/1hXHoab_CiSaMQcDnMFWLTcHf414Iz0z0/view?usp=drivesdk"/>
    <hyperlink ref="D47" r:id="rId103" display="https://drive.google.com/file/d/1TPYWT-IsGzT80SguI17LYkwO1ijO6nmS/view?usp=drivesdk"/>
    <hyperlink ref="B48" r:id="rId104" display="https://drive.google.com/file/d/1_56TlC1_k0X6j78Y73v6p8_GE6YgU7qE/view?usp=drivesdk"/>
    <hyperlink ref="C48" r:id="rId105" display="https://drive.google.com/file/d/1gcbm53nR9pRy0-mlJMfvYldFWYbj8oIf/view?usp=drivesdk"/>
    <hyperlink ref="B49" r:id="rId106" display="https://drive.google.com/file/d/114XjLk66Q9wfz2pG-ZO-G6nF32dRr80i/view?usp=drivesdk"/>
    <hyperlink ref="C49" r:id="rId107" display="https://drive.google.com/file/d/1minHmtv-pqchY776BGYFuZ1u5dl488_N/view?usp=drivesdk"/>
    <hyperlink ref="B50" r:id="rId108" display="https://drive.google.com/file/d/1oiytq41TP-CqqDeepZF3DNcjb61QWMu1/view?usp=drivesdk"/>
    <hyperlink ref="C50" r:id="rId109" display="https://drive.google.com/file/d/1mIArZdopx0Ao-riG63EDql7T1w5wPyIj/view?usp=drivesdk"/>
    <hyperlink ref="B51" r:id="rId110" display="https://drive.google.com/file/d/15RaoUxEh72gVmchZ8-kOOQwD0fbN8xx9/view?usp=drivesdk"/>
    <hyperlink ref="C51" r:id="rId111" display="https://drive.google.com/file/d/1-fdHZxXrEao5v_Q7NVFHVUSB-WmeQqm1/view?usp=drivesdk"/>
    <hyperlink ref="D51" r:id="rId112" display="https://drive.google.com/file/d/1iFSP3pXTLAgJ81N_YXikMek8lu7fgmLo/view?usp=drivesdk"/>
    <hyperlink ref="B52" r:id="rId113" display="https://drive.google.com/file/d/1SDe2RrEHEU7aDioxH6vrW4vK163L9Dmr/view?usp=drivesdk"/>
    <hyperlink ref="C52" r:id="rId114" display="https://drive.google.com/file/d/1LPkGBa9UkYu6mIBSp8IG8AHEmIAy39ng/view?usp=drivesdk"/>
    <hyperlink ref="D52" r:id="rId115" display="https://drive.google.com/file/d/1hBU-ZeuenVgsjcpG4VpaeTthSJqPxd3i/view?usp=drivesdk"/>
    <hyperlink ref="B53" r:id="rId116" display="https://drive.google.com/file/d/131ilY0ks-1GSO_MV_G3pzDdKQl1fKE5p/view?usp=drivesdk"/>
    <hyperlink ref="C53" r:id="rId117" display="https://drive.google.com/file/d/1FVPCdYNeel0sV35pLWYX-YS0hlCVvdCx/view?usp=drivesdk"/>
    <hyperlink ref="D53" r:id="rId118" display="https://drive.google.com/file/d/1LvktxFkpJveooeSrK6ax4B7xdSz98wtz/view?usp=drivesdk"/>
    <hyperlink ref="B54" r:id="rId119" display="https://drive.google.com/file/d/1Sycoy7Evx7aE844H-d0042BHiFVsUxAL/view?usp=drivesdk"/>
    <hyperlink ref="C54" r:id="rId120" display="https://drive.google.com/file/d/1Ik_rFCKXUtoflY08f3idqwemmJDOmlA3/view?usp=drivesdk"/>
    <hyperlink ref="D54" r:id="rId121" display="https://drive.google.com/file/d/1P7HK-fd5nUMLkDlmfMH7BwvmrxSSYMri/view?usp=drivesdk"/>
    <hyperlink ref="C55" r:id="rId122" display="https://drive.google.com/file/d/1lP4KRbPbRONORrKQQFPA68MAGbevI5oX/view?usp=drivesdk"/>
    <hyperlink ref="C56" r:id="rId123" display="https://drive.google.com/file/d/18dYGClZDol626bpinJRD3_0q05GryHIR/view?usp=drivesdk"/>
    <hyperlink ref="D56" r:id="rId124" display="https://drive.google.com/file/d/1zsvJanF4AjBqchgbGmgsXyohRfaJb-Mh/view?usp=drivesdk"/>
    <hyperlink ref="C57" r:id="rId125" display="https://drive.google.com/file/d/10L7pabioyasiQJuz7eygzhAbEjT7WDZr/view?usp=drivesdk"/>
    <hyperlink ref="D57" r:id="rId126" display="https://drive.google.com/file/d/1NLLMkw3l6EsJtuvTocr83s4yjMRmTDiq/view?usp=drivesdk"/>
    <hyperlink ref="B58" r:id="rId127" display="https://drive.google.com/file/d/1ZkG68LcyZUphGE1CSD5PgCEjwAWKhkYH/view?usp=drivesdk"/>
    <hyperlink ref="C58" r:id="rId128" display="https://drive.google.com/file/d/1_zAdTyrp0wNB_i7qEGca5ttA_1Ncl8il/view?usp=drivesdk"/>
    <hyperlink ref="D58" r:id="rId129" display="https://drive.google.com/file/d/1THg1i0rAPBFgaBFTPXz8qUJl1V5hzSP1/view?usp=drivesdk"/>
    <hyperlink ref="B59" r:id="rId130" display="https://drive.google.com/file/d/1xuRxc9K4x1N70I1TfgSqu7Pl7J8sgHV6/view?usp=drivesdk"/>
    <hyperlink ref="C59" r:id="rId131" display="https://drive.google.com/file/d/1_2qksVamKWm1KOhRsWciHSZLBsYe7R4d/view?usp=drivesdk"/>
    <hyperlink ref="D59" r:id="rId132" display="https://drive.google.com/file/d/1fD_y-Apnz3cX02Kmtvbw9vuOmH4CIhUu/view?usp=drivesdk"/>
    <hyperlink ref="C60" r:id="rId133" display="https://drive.google.com/file/d/1-cEHy5aMtd29ZZX6HK70TRysq2hTJ4nq/view?usp=drivesdk"/>
    <hyperlink ref="D60" r:id="rId134" display="https://drive.google.com/file/d/12YRgWopdVgJNLxceh7PQ8kPfzmFoe7Pv/view?usp=drivesdk"/>
    <hyperlink ref="C61" r:id="rId135" display="https://drive.google.com/file/d/1zMhHY3NBnaXhzJl4NJPoh4-WShez1LgR/view?usp=drivesdk"/>
    <hyperlink ref="B62" r:id="rId136" display="https://drive.google.com/file/d/1ydid8uc_m9mev1uY3XQfG7wKZEn_1hxJ/view?usp=drivesdk"/>
    <hyperlink ref="C62" r:id="rId137" display="https://drive.google.com/file/d/16KAVOVFpe61v6_Ejy1pZwD41buqZRFZr/view?usp=drivesdk"/>
    <hyperlink ref="D62" r:id="rId138" display="https://drive.google.com/file/d/1dZszPmsvtRz4UdydQq0u1BEWWaKK87BI/view?usp=drivesdk"/>
    <hyperlink ref="B63" r:id="rId139" display="https://drive.google.com/file/d/1gd-3NI5CuRr-KW0Ye3zl2h3caQLU7dwB/view?usp=drivesdk"/>
    <hyperlink ref="C63" r:id="rId140" display="https://drive.google.com/file/d/1BcbinglG_xCnmIwwd_HoXfPaqwtoidmo/view?usp=drivesdk"/>
    <hyperlink ref="B64" r:id="rId141" display="https://drive.google.com/file/d/18M1NDDUbscyItRGjsTgswByJY3umF66J/view?usp=drivesdk"/>
    <hyperlink ref="C64" r:id="rId142" display="https://drive.google.com/file/d/1vlNfcxq8f57GxgpNnSNuTt5eDaHltZ4p/view?usp=drivesdk"/>
    <hyperlink ref="D64" r:id="rId143" display="https://drive.google.com/file/d/1kYGAZA56bBtMXPo91CAKuT_RPcrPp2kD/view?usp=drivesdk"/>
    <hyperlink ref="B65" r:id="rId144" display="https://drive.google.com/file/d/190acxam4v3XakVXfkxYjxQ30bgZJe76E/view?usp=drivesdk"/>
    <hyperlink ref="C65" r:id="rId145" display="https://drive.google.com/file/d/1WtdE6vQ4zEyferYnLUSYnXe88LmkefT0/view?usp=drivesdk"/>
    <hyperlink ref="B66" r:id="rId146" display="https://drive.google.com/file/d/1DTgGYHb6O80U_l6djFffIOt5jhrrWcJ4/view?usp=drivesdk"/>
    <hyperlink ref="C66" r:id="rId147" display="https://drive.google.com/file/d/1JvzxaNfADMOfWRZ94_xPnMxDg3PvVDra/view?usp=drivesdk"/>
    <hyperlink ref="D66" r:id="rId148" display="https://drive.google.com/file/d/1iuF0lX1zsHpVSc_Q3D4NCM42p3kbJk2j/view?usp=drivesdk"/>
    <hyperlink ref="B67" r:id="rId149" display="https://drive.google.com/file/d/1Apm4OzUQZim4Sxu3gjgOtl8i3auxapIM/view?usp=drivesdk"/>
    <hyperlink ref="C67" r:id="rId150" display="https://drive.google.com/file/d/13ozTCtjOm8lSnLRqCADaa7hSRsz_Pyv-/view?usp=drivesdk"/>
    <hyperlink ref="B68" r:id="rId151" display="https://drive.google.com/file/d/1EQnBVaqsEdBXuhmHHLt_v5dtXSBQzr3N/view?usp=drivesdk"/>
    <hyperlink ref="C68" r:id="rId152" display="https://drive.google.com/file/d/1wNa6-WQCkyjd4oUnsSawMnAQpoU80gB4/view?usp=drivesdk"/>
    <hyperlink ref="D68" r:id="rId153" display="https://drive.google.com/file/d/1hzJ6SiLN5VC6vdrs8bHV_Rqycmnkv3qq/view?usp=drivesdk"/>
    <hyperlink ref="B69" r:id="rId154" display="https://drive.google.com/file/d/1jwzD7Abd0V7u2QIbpeNwqPVWnEdPXw4r/view?usp=drivesdk"/>
    <hyperlink ref="C69" r:id="rId155" display="https://drive.google.com/file/d/1TOZJOr_ZIRnuHwpSxVMp0wweDZ_-tOoT/view?usp=drivesdk"/>
    <hyperlink ref="D69" r:id="rId156" display="https://drive.google.com/file/d/1A9fc5Nc_lUI2YJ_THUX9C7IrdyHgL4yA/view?usp=drivesdk"/>
    <hyperlink ref="B70" r:id="rId157" display="https://drive.google.com/file/d/114369NxJvIcWbyAsIdDP3MU222VljtLn/view?usp=drivesdk"/>
    <hyperlink ref="C70" r:id="rId158" display="https://drive.google.com/file/d/1f30b_OgEBCx9piIEovtiRvWEIQZkSj2-/view?usp=drivesdk"/>
    <hyperlink ref="D70" r:id="rId159" display="https://drive.google.com/file/d/1HKC-ulD6_LxdLVgQXNdsPnkEU3EGUKxq/view?usp=drivesdk"/>
    <hyperlink ref="B71" r:id="rId160" display="https://drive.google.com/file/d/1UIFHIAL-UZwiUjBMJMtEmAtVw3GSvC-d/view?usp=drivesdk"/>
    <hyperlink ref="C71" r:id="rId161" display="https://drive.google.com/file/d/1TAvzcwmN6htkkr2l4LRRWY0z5d4HVx9B/view?usp=drivesdk"/>
    <hyperlink ref="D71" r:id="rId162" display="https://drive.google.com/file/d/1io1sy6UGc7CtyPxl4enV6wf1yjlCRqJR/view?usp=drivesdk"/>
    <hyperlink ref="C72" r:id="rId163" display="https://drive.google.com/file/d/1r-93akuv9vwAFfGJpNR3cpFIo50-4M8N/view?usp=drivesdk"/>
    <hyperlink ref="B73" r:id="rId164" display="https://drive.google.com/file/d/1WCNtrd4YENMEYY7626QdRgoy2UW7-wDu/view?usp=drivesdk"/>
    <hyperlink ref="C73" r:id="rId165" display="https://drive.google.com/file/d/16xxs8nK2mIRw1yGgocAVlxwg_ILqO73f/view?usp=drivesdk"/>
    <hyperlink ref="D73" r:id="rId166" display="https://drive.google.com/file/d/1FJMSJjGTW8qKMgFTuVaOKQ2_F4vhAfLP/view?usp=drivesdk"/>
    <hyperlink ref="C74" r:id="rId167" display="https://drive.google.com/file/d/1PMW6VrXZBJ84C1L_3LwxB0L9zqA4IKFR/view?usp=drivesdk"/>
    <hyperlink ref="D74" r:id="rId168" display="https://drive.google.com/file/d/13ojYTABxyyD06qPzyRawS5smz6oXe8ar/view?usp=drivesdk"/>
    <hyperlink ref="B78" r:id="rId169" display="https://drive.google.com/file/d/1angbOrSYr1vdfD1Xg69gq2ixlrQ_aRSq/view?usp=drivesdk"/>
    <hyperlink ref="B79" r:id="rId170" display="https://drive.google.com/file/d/1P4G_inFceyks9hIGkSMyz4Jk3lw-5Oyb/view?usp=drivesdk"/>
    <hyperlink ref="C79" r:id="rId171" display="https://drive.google.com/file/d/1rhkVJfD7ImcK7pJ3_WOCZGydoYoIUDBY/view?usp=drivesdk"/>
    <hyperlink ref="B80" r:id="rId172" display="https://drive.google.com/file/d/1GpVbmOi-dC9fOQNtFQmtRqrinOWOMj-Q/view?usp=drivesdk"/>
    <hyperlink ref="C80" r:id="rId173" display="https://drive.google.com/file/d/1kQvPQIfUjzuXHViBVtUTBWGLbhMfeKRH/view?usp=drivesdk"/>
    <hyperlink ref="D80" r:id="rId174" display="https://drive.google.com/file/d/1MReAf350MsnsW3GS8ZjjZkJlhFeFrT1R/view?usp=drivesdk"/>
    <hyperlink ref="B81" r:id="rId175" display="https://drive.google.com/file/d/1MReAf350MsnsW3GS8ZjjZkJlhFeFrT1R/view?usp=drivesdk"/>
    <hyperlink ref="C81" r:id="rId176" display="https://drive.google.com/file/d/1xLvf3H7-nQC7Jy2ZwkGfxhaP06J35euX/view?usp=drivesdk"/>
    <hyperlink ref="B82" r:id="rId177" display="https://drive.google.com/file/d/1y-ZMU9ItBELhsdrioKSPww2JRxOSQfls/view?usp=drivesdk"/>
    <hyperlink ref="C82" r:id="rId178" display="https://drive.google.com/file/d/1p5xPLf89pBvsumnMxtff2e1swcdjbdmg/view?usp=drivesdk"/>
    <hyperlink ref="B83" r:id="rId179" display="https://drive.google.com/file/d/1qwBtZ68CvWqbI9jeDiQ8N9f428uBsQ5g/view?usp=drivesdk"/>
    <hyperlink ref="C83" r:id="rId180" display="https://drive.google.com/file/d/1B3-K8kXdyDFHtpGfbt1Y2xjV5LMpEa9s/view?usp=drivesdk"/>
    <hyperlink ref="D83" r:id="rId181" display="https://drive.google.com/file/d/1g3F1W7c-eumB2clQ5Q5WsrJZYgUQ4hYv/view?usp=drivesdk"/>
    <hyperlink ref="B84" r:id="rId182" display="https://drive.google.com/file/d/193tEiNNC6TE_eCMHZd4yqyAvWMl7L55Z/view?usp=drivesdk"/>
    <hyperlink ref="C84" r:id="rId183" display="https://drive.google.com/file/d/19yPXbxKIPqKf7S_ojKjdNsPy9OFbMh5R/view?usp=drivesdk"/>
    <hyperlink ref="D84" r:id="rId184" display="https://drive.google.com/file/d/18BSXij7jEU8GC2LWGD-SDMJgAZbAymgq/view?usp=drivesdk"/>
    <hyperlink ref="B85" r:id="rId185" display="https://drive.google.com/file/d/1Ob_k-GOuDoaxAmuDl49k03pjearlhXBf/view?usp=drivesdk"/>
    <hyperlink ref="C85" r:id="rId186" display="https://drive.google.com/file/d/1utgpndm3ddlLgmfYChFBb9B8X6Rb4W73/view?usp=drivesdk"/>
    <hyperlink ref="D85" r:id="rId187" display="https://drive.google.com/file/d/1IUz9NJ7Y85Oogv8g5BOtmjEMFVPuFsEE/view?usp=drivesdk"/>
    <hyperlink ref="B86" r:id="rId188" display="https://drive.google.com/file/d/1xMWZ4qFey8sJRsgdZhZHwbrJFAqCdstR/view?usp=drivesdk"/>
    <hyperlink ref="C86" r:id="rId189" display="https://drive.google.com/file/d/1l8sexu4Y0AiCQ-w6D9FCU8IJwIhsQQxi/view?usp=drivesdk"/>
    <hyperlink ref="D86" r:id="rId190" display="https://drive.google.com/file/d/1fYCDARX81PeHSDFmFlkWfTFF8kzgffMM/view?usp=drivesdk"/>
    <hyperlink ref="B87" r:id="rId191" display="https://drive.google.com/file/d/1123eO59N0ehmONuOdKPWUg7U5PW5GX4l/view?usp=drivesdk"/>
    <hyperlink ref="C87" r:id="rId192" display="https://drive.google.com/file/d/1mn3yoyeEPj94xw5HdxCvm-ajANh8YxOb/view?usp=drivesdk"/>
    <hyperlink ref="B88" r:id="rId193" display="https://drive.google.com/file/d/15-SaOBW4MkI7KzAjA6JgCoP_Vv16ZEKe/view?usp=drivesdk"/>
    <hyperlink ref="D88" r:id="rId194" display="https://drive.google.com/file/d/1n-5K6zOMN5GL9L4sVTwk4wXEyvpjPrOt/view?usp=drivesdk"/>
    <hyperlink ref="B89" r:id="rId195" display="https://drive.google.com/file/d/1yd4QqwJz2cLzW9iHIV1q4LAya38IRR-M/view?usp=drivesdk"/>
    <hyperlink ref="B90" r:id="rId196" display="https://drive.google.com/file/d/1ledJG0gJFmOhCcHz8T4z83Rj-yyPWT2U/view?usp=drivesdk"/>
    <hyperlink ref="C90" r:id="rId197" display="https://drive.google.com/file/d/1sERMcHs9cXKdOPsaqmLVTFCQoPFOjWkj/view?usp=drivesdk"/>
    <hyperlink ref="D90" r:id="rId198" display="https://drive.google.com/file/d/1gbnGTzELfqSieeJWjELdR2lDpBcrcilJ/view?usp=drivesdk"/>
    <hyperlink ref="C91" r:id="rId199" display="https://drive.google.com/file/d/1DXPfe0vkfrcSENqLkowylS0h6xrYpcu4/view?usp=drivesdk"/>
    <hyperlink ref="C92" r:id="rId200" display="https://drive.google.com/file/d/1_8tMBg9nTrzL6V5PvMcXje-xNh9n5Uqo/view?usp=drivesdk"/>
    <hyperlink ref="D92" r:id="rId201" display="https://drive.google.com/file/d/1fm9p3W5oOTLlXcc251-dg-gYyCLSelyk/view?usp=drivesdk"/>
    <hyperlink ref="C93" r:id="rId202" display="https://drive.google.com/file/d/1QU6MqMjBEkYea-VfYuZfZyYQR55-8n5n/view?usp=drivesdk"/>
    <hyperlink ref="D93" r:id="rId203" display="https://drive.google.com/file/d/1-6qXYPGgv5Nwyy76hTNtIsatlwbxMg2t/view?usp=drivesdk"/>
    <hyperlink ref="D94" r:id="rId204" display="https://drive.google.com/file/d/1tdRtCfqWLViYOaIA536XcjRPE7CzY9T0/view?usp=drivesdk"/>
    <hyperlink ref="D95" r:id="rId205" display="https://drive.google.com/file/d/103wYWD83XWjSz9v-FBwAMfcaubSxpnlP/view?usp=drivesdk"/>
    <hyperlink ref="B96" r:id="rId206" display="https://drive.google.com/file/d/19Az-NzjDn00gVsCLfFmZzUDhdFYgkmUS/view?usp=drivesdk"/>
    <hyperlink ref="B97" r:id="rId207" display="https://drive.google.com/file/d/1cPGPH-4LufXfcPFF454gfw2y_87tDQ6G/view?usp=drivesdk"/>
    <hyperlink ref="C97" r:id="rId208" display="https://drive.google.com/file/d/1oWoL3UDVewMgWGHK9qFns2ONCXrJaWgK/view?usp=drivesdk"/>
    <hyperlink ref="B98" r:id="rId209" display="https://drive.google.com/file/d/11W58cw1fMM7u-pGbt90gD0-CD4wGDG1V/view?usp=drivesdk"/>
    <hyperlink ref="C98" r:id="rId210" display="https://drive.google.com/file/d/1kSkDhRdeFs0cmlU_Dq2K0tRtGu7YYwde/view?usp=drivesdk"/>
    <hyperlink ref="B99" r:id="rId211" display="https://drive.google.com/file/d/12l9POu6IdXDrt7hYTHsCwYhckFIM1ygo/view?usp=drivesdk"/>
    <hyperlink ref="B100" r:id="rId212" display="https://drive.google.com/file/d/1nblaaoybIpMsrOtZUMhBJ-KtfYpSbE6S/view?usp=drivesdk"/>
    <hyperlink ref="B101" r:id="rId213" display="https://drive.google.com/file/d/1X9i4utwQHLU3PezlayfMtscEdCP6pFfV/view?usp=drivesdk"/>
    <hyperlink ref="D102" r:id="rId214" display="https://drive.google.com/file/d/1anf3PStbdKTpCT2uzy8BhRx7BOq5Dtps/view?usp=drivesdk"/>
    <hyperlink ref="C103" r:id="rId215" display="https://drive.google.com/file/d/1GRVjD1ksh1AtSd6LU1rAsIbrhsfsGp8J/view?usp=drivesdk"/>
    <hyperlink ref="D103" r:id="rId216" display="https://drive.google.com/file/d/1w7GKrYfDueARe8ub3PzWDsUf0iDj2a3Y/view?usp=drivesdk"/>
    <hyperlink ref="B104" r:id="rId217" display="https://drive.google.com/file/d/1S2OfaYqtFXlsEuIoGCN5VNmtUkl96wD5/view?usp=drivesdk"/>
    <hyperlink ref="D104" r:id="rId218" display="https://drive.google.com/file/d/10EY-S3Sy1qsCUDUfgtoToQXFCTQ9qpQd/view?usp=drivesdk"/>
    <hyperlink ref="B105" r:id="rId219" display="https://drive.google.com/file/d/1NJXI4o8Kuq8--Qfg1PN8MUaxT-eWVd_g/view?usp=drivesdk"/>
    <hyperlink ref="D105" r:id="rId220" display="https://drive.google.com/file/d/19eeRZ24w6peWvVOMbIfRkE3t95TMCg9r/view?usp=drivesdk"/>
    <hyperlink ref="B106" r:id="rId221" display="https://drive.google.com/file/d/1ecf9OVBMUb-twx7luB4E2GLK4tO6gMBf/view?usp=drivesdk"/>
    <hyperlink ref="C106" r:id="rId222" display="https://drive.google.com/file/d/1Jl6vET8SStvyRWuzN_Yzd4kir36eAleC/view?usp=drivesdk"/>
    <hyperlink ref="B108" r:id="rId223" display="https://drive.google.com/file/d/1fMFI3qKSOw8o-vIY0IsCQw-swbdOvpdf/view?usp=drivesdk"/>
    <hyperlink ref="B109" r:id="rId224" display="https://drive.google.com/file/d/1dgYyorGEk1G9rg1-qO1RsWgDbN5YshwG/view?usp=drivesdk"/>
    <hyperlink ref="C109" r:id="rId225" display="https://drive.google.com/file/d/1XZGpeAhyPYkXCr0xPRefUeZRzvJwHLSV/view?usp=drivesdk"/>
    <hyperlink ref="B111" r:id="rId226" display="https://drive.google.com/file/d/15UtjYWI8eBg4GItPbfU9YNM1K1lcUh_z/view?usp=drivesdk"/>
    <hyperlink ref="D111" r:id="rId227" display="https://drive.google.com/file/d/16qy5_4RufWaZkNOkEOgSV34qWDTiDuAQ/view?usp=drivesdk"/>
    <hyperlink ref="B112" r:id="rId228" display="https://drive.google.com/file/d/1w88dE-fWaF09O7Sy_DzwWKSI_IPE6XcJ/view?usp=drivesdk"/>
    <hyperlink ref="C112" r:id="rId229" display="https://drive.google.com/file/d/1fyNeUruKsOEFG56roHGFZrEAq1bcV84x/view?usp=drivesdk"/>
    <hyperlink ref="C113" r:id="rId230" display="https://drive.google.com/file/d/1YlgyZODNZ0RFfBHS5GS0UThllZk-5RzW/view?usp=drivesdk"/>
    <hyperlink ref="D113" r:id="rId231" display="https://drive.google.com/file/d/1gOOsTNBJUqXis98QyeiMAkgC-TQGujwc/view?usp=drivesdk"/>
    <hyperlink ref="B114" r:id="rId232" display="https://drive.google.com/file/d/1ki8w-00XKm21XSbRh0o5wV5ustXoo30o/view?usp=drivesdk"/>
    <hyperlink ref="C114" r:id="rId233" display="https://drive.google.com/file/d/1lkbohGs_C-U1IH80HxPcsTGXD_JArYum/view?usp=drivesdk"/>
    <hyperlink ref="C115" r:id="rId234" display="https://drive.google.com/file/d/1BkNW_IX4l5E1_whTV8QmugdECObsukUh/view?usp=drivesdk"/>
    <hyperlink ref="B117" r:id="rId235" display="https://drive.google.com/file/d/1_JBKs7z5VMsu9mqSSaDs_sEO_ISKnFqv/view?usp=drivesdk"/>
    <hyperlink ref="C117" r:id="rId236" display="https://drive.google.com/file/d/11rQ0XSKDQQYhKszwUETe3nChyuHqNT3w/view?usp=drivesdk"/>
    <hyperlink ref="D117" r:id="rId237" display="https://drive.google.com/file/d/1bWDlOCYWj1m5mftNk-4ApxDwF4QQFq5X/view?usp=drivesdk"/>
    <hyperlink ref="B118" r:id="rId238" display="https://drive.google.com/file/d/1b5xCw-OqmlncB5mjNMXkgOl2E3mKvc8P/view?usp=drivesdk"/>
    <hyperlink ref="C118" r:id="rId239" display="https://drive.google.com/file/d/1xeRHRsvKSMH1rGAH7pgNbtNa2Ha8EO9-/view?usp=drivesdk"/>
    <hyperlink ref="D118" r:id="rId240" display="https://drive.google.com/file/d/1KJIsosmrgZb5Jfi7LL4OrLD2Nhp12Qjo/view?usp=drivesdk"/>
    <hyperlink ref="B119" r:id="rId241" display="https://drive.google.com/file/d/1ZXnXamS60_aea8Zo7Y1xjB7zFQ4_JrTk/view?usp=drivesdk"/>
    <hyperlink ref="C119" r:id="rId242" display="https://drive.google.com/file/d/1zNLTNSk4IZrRoqnlORlmpXr_dQvFSTWc/view?usp=drivesdk"/>
    <hyperlink ref="B120" r:id="rId243" display="https://drive.google.com/file/d/1Zn45Y9CRig-KoPdup_QCtsexXuZYUxVo/view?usp=drivesdk"/>
    <hyperlink ref="C120" r:id="rId244" display="https://drive.google.com/file/d/1dNIzI_EU5O9lrxyxeEOY8c8bBtIrad7I/view?usp=drivesdk"/>
    <hyperlink ref="B121" r:id="rId245" display="https://drive.google.com/file/d/1oP2ErSu48zB9z7MQHiVlOE4s7NuyVcIe/view?usp=drivesdk"/>
    <hyperlink ref="B122" r:id="rId246" display="https://drive.google.com/file/d/1ZJDjGlDaigQ2fZBM7EZvIsUfZQFAYByi/view?usp=drivesdk"/>
    <hyperlink ref="C122" r:id="rId247" display="https://drive.google.com/file/d/1Eu0aRmoHUKBw53LSXzO4bb23sSYKq1bf/view?usp=drivesdk"/>
    <hyperlink ref="B123" r:id="rId248" display="https://drive.google.com/file/d/1YgXFNV-MSRfNGtgf35ibnNMTswtvz-eC/view?usp=drivesdk"/>
    <hyperlink ref="B124" r:id="rId249" display="https://drive.google.com/file/d/13riqUUOiPFgMcKPGGHUuYMRxV5DCOrNI/view?usp=drivesdk"/>
    <hyperlink ref="C124" r:id="rId250" display="https://drive.google.com/file/d/1yCAK7RSReePjpHQM82cQ0WndDChxIQrX/view?usp=drivesdk"/>
    <hyperlink ref="B125" r:id="rId251" display="https://drive.google.com/file/d/1-hoVfO8bJcc_pxoLGdxDkJTCC1gEi_oW/view?usp=drivesdk"/>
    <hyperlink ref="C125" r:id="rId252" display="https://drive.google.com/file/d/1H_fUw3xOS7K1vZWziYa7yZMa3HJ-FALE/view?usp=drivesdk"/>
    <hyperlink ref="B126" r:id="rId253" display="https://drive.google.com/file/d/14HKcSALFM5gOqiMJgUWkISnQWze86ViE/view?usp=drivesdk"/>
    <hyperlink ref="C126" r:id="rId254" display="https://drive.google.com/file/d/1cTfNLHs9i0LWbbOTBJ_0u1AuuEkPZPsF/view?usp=drivesdk"/>
    <hyperlink ref="B127" r:id="rId255" display="https://drive.google.com/file/d/1qcN6vwZcNMGCZhGwFDf60lkgpiqlVpbE/view?usp=drivesdk"/>
    <hyperlink ref="B128" r:id="rId256" display="https://drive.google.com/file/d/1uWRazTNNWd21aX-4XWPSpI-eZ4O5P2Ws/view?usp=drivesdk"/>
    <hyperlink ref="C128" r:id="rId257" display="https://drive.google.com/file/d/1oySDaqvq3H8pVgvkwKcRQYZsmcJ7SGM-/view?usp=drivesdk"/>
    <hyperlink ref="B129" r:id="rId258" display="https://drive.google.com/file/d/1MDgcR1oJ_yROB6VnNkKYVk_V__FRe0IX/view?usp=drivesdk"/>
    <hyperlink ref="B130" r:id="rId259" display="https://drive.google.com/file/d/1Yh05UPPt0aFB9ZxWrQtGCRziFlFnZFEB/view?usp=drivesdk"/>
    <hyperlink ref="B131" r:id="rId260" display="https://drive.google.com/file/d/1BezisQtwrfaVka-fJ8qiEPaBP_-P8gdb/view?usp=drivesdk"/>
    <hyperlink ref="C131" r:id="rId261" display="https://drive.google.com/file/d/1LZkZvH7hcBjAr5NwopvlA0uXPu71PVgp/view?usp=drivesdk"/>
    <hyperlink ref="D131" r:id="rId262" display="https://drive.google.com/file/d/1iDhXiwannbTWrEqja-0lxyXpZHWLT1FZ/view?usp=drivesdk"/>
    <hyperlink ref="B132" r:id="rId263" display="https://drive.google.com/file/d/16n8s6AgHs3MTAjwVcUeOcateJjr95Vw2/view?usp=drivesdk"/>
    <hyperlink ref="C132" r:id="rId264" display="https://drive.google.com/file/d/10X2OzjIMFg-7D6eAmsm1BCXw5FRl5H32/view?usp=drivesdk"/>
    <hyperlink ref="D132" r:id="rId265" display="https://drive.google.com/file/d/1cGkJCxenrD2rWwWEe4cEodw2riHaHDAM/view?usp=drivesdk"/>
    <hyperlink ref="B133" r:id="rId266" display="https://drive.google.com/file/d/1bur-DuO2_iDsjUvdVB0ba6n894YiPBgB/view?usp=drivesdk"/>
    <hyperlink ref="B134" r:id="rId267" display="https://drive.google.com/file/d/1UjgVGkgLshgUQ-LisVXptApiz4Euv14C/view?usp=drivesdk"/>
    <hyperlink ref="C134" r:id="rId268" display="https://drive.google.com/file/d/1SzX7J_ddmrEtYgBfWiIXa3AV02HHposx/view?usp=drivesdk"/>
    <hyperlink ref="D134" r:id="rId269" display="https://drive.google.com/file/d/16y72nQtNIAFU_VQBbD2giVJDKkqYr4nJ/view?usp=drivesdk"/>
    <hyperlink ref="B135" r:id="rId270" display="https://drive.google.com/file/d/1n8qa2lePoo7ywsqGIP0yBP9Wntez1HW7/view?usp=drivesdk"/>
    <hyperlink ref="D135" r:id="rId271" display="https://drive.google.com/file/d/1uG3UYsIUZpwnIP2cu-Jlfdmz_iIRNJ8f/view?usp=drivesdk"/>
    <hyperlink ref="B137" r:id="rId272" display="https://drive.google.com/file/d/1pb3PPZJDEZ52SweXRY-Bqhr05KrdzUKM/view?usp=drivesdk"/>
    <hyperlink ref="C137" r:id="rId273" display="https://drive.google.com/file/d/1oy_XeqW6LsHhxP96thltHZiq0IeqKJ9_/view?usp=drivesdk"/>
    <hyperlink ref="B138" r:id="rId274" display="https://drive.google.com/file/d/19COsYX_0MxYDGJRJg-gasftK6-PFWEJi/view?usp=drivesdk"/>
    <hyperlink ref="C138" r:id="rId275" display="https://drive.google.com/file/d/1ygw1aheu1ovL56oNHaL7RKWcDF1n4qs-/view?usp=drivesdk"/>
    <hyperlink ref="C139" r:id="rId276" display="https://drive.google.com/file/d/1XmVGD3Eft-nEiQDcHYamRrInMUNZKvZu/view?usp=drivesdk"/>
    <hyperlink ref="B140" r:id="rId277" display="https://drive.google.com/file/d/19R4EFug5o6NIXF2dAKVUegA2DzlLXN14/view?usp=drivesdk"/>
    <hyperlink ref="C140" r:id="rId278" display="https://drive.google.com/file/d/1PFjVy2rxxNmg2agKzpDUCMijBoEgGw6d/view?usp=drivesdk"/>
    <hyperlink ref="B141" r:id="rId279" display="https://drive.google.com/file/d/14pH1mvg9izqH-6XfgY7UYNX6U9TBI9cK/view?usp=drivesdk"/>
    <hyperlink ref="C141" r:id="rId280" display="https://drive.google.com/file/d/1jVfDZTYOfAbAie5D2OqtQQglHt9spFvf/view?usp=drivesdk"/>
    <hyperlink ref="D141" r:id="rId281" display="https://drive.google.com/file/d/17TVz3YhRt2BCTNFlcrOL7Uf9G4azIIMY/view?usp=drivesdk"/>
    <hyperlink ref="B142" r:id="rId282" display="https://drive.google.com/file/d/1BH8kyQEYqf7I83pAcTqwH0pztGUiMaAA/view?usp=drivesdk"/>
    <hyperlink ref="C142" r:id="rId283" display="https://drive.google.com/file/d/1GLtvOfZjujmYgbC7o5KShHz0s9iuqF8U/view?usp=drivesdk"/>
    <hyperlink ref="D142" r:id="rId284" display="https://drive.google.com/file/d/1zvPTV1GPGq5LxiWcB_obdLRvynC_uKcn/view?usp=drivesdk"/>
    <hyperlink ref="B143" r:id="rId285" display="https://drive.google.com/file/d/1bIx4xJjj2JWtYKNPrgzT62RSe7iw_hC9/view?usp=drivesdk"/>
    <hyperlink ref="B144" r:id="rId286" display="https://drive.google.com/file/d/1bIx4xJjj2JWtYKNPrgzT62RSe7iw_hC9/view?usp=drivesdk"/>
    <hyperlink ref="B145" r:id="rId287" display="https://drive.google.com/file/d/13koUbHcHYTffzVaniIZuYbPxn4MBGCWg/view?usp=drivesdk"/>
    <hyperlink ref="C145" r:id="rId288" display="https://drive.google.com/file/d/1QXR_1zKqm8AX2uBQQXFV1vJsfzpnKyxg/view?usp=drivesdk"/>
    <hyperlink ref="D145" r:id="rId289" display="https://drive.google.com/file/d/1bmnXK2Dvj4H53yeaPmZJFcgGRRdFfPBz/view?usp=drivesdk"/>
    <hyperlink ref="B146" r:id="rId290" display="https://drive.google.com/file/d/1bXyEGE3zDnagVW89uzb9DEclBpnGNpcP/view?usp=drivesdk"/>
    <hyperlink ref="B147" r:id="rId291" display="https://drive.google.com/file/d/1bXyEGE3zDnagVW89uzb9DEclBpnGNpcP/view?usp=drivesdk"/>
    <hyperlink ref="B148" r:id="rId292" display="https://drive.google.com/file/d/1itdtX6mYM-7max_yF7IfQWT8b6Qb2-LO/view?usp=drivesdk"/>
    <hyperlink ref="C148" r:id="rId293" display="https://drive.google.com/file/d/1CpTtnVKm18G9-uOn1BK3Yij7PQbX3eIy/view?usp=drivesdk"/>
    <hyperlink ref="B149" r:id="rId294" display="https://drive.google.com/file/d/1pMq-lz3kQk-YiftdOzVdCQKxvr1x6pHy/view?usp=drivesdk"/>
    <hyperlink ref="C149" r:id="rId295" display="https://drive.google.com/file/d/1qQpU7E_ilmrvFkvOTZaEqujtA4tjG3SD/view?usp=drivesdk"/>
    <hyperlink ref="D149" r:id="rId296" display="https://drive.google.com/file/d/1m8Vcc2ZiHPRUZZtFQjw8MTDoYDPCHV9D/view?usp=drivesdk"/>
    <hyperlink ref="B150" r:id="rId297" display="https://drive.google.com/file/d/1ge392Hs0jbFxFAE0_VktzvKwFtR8UHWC/view?usp=drivesdk"/>
    <hyperlink ref="B151" r:id="rId298" display="https://drive.google.com/file/d/1pBiVyqjCx_p33EV_dGANlWuiUDSkV0Up/view?usp=drivesdk"/>
    <hyperlink ref="B152" r:id="rId299" display="https://drive.google.com/file/d/1-DPTo_mEavySB8m2bARyiBdz5S4oLBaG/view?usp=drivesdk"/>
    <hyperlink ref="B153" r:id="rId300" display="https://drive.google.com/file/d/1YM0UOt7kX9fRyMu8Ck0plOTglqYUq9vt/view?usp=drivesdk"/>
    <hyperlink ref="C153" r:id="rId301" display="https://drive.google.com/file/d/1r7wQ-YaQg1sTA2O38HB8D0Nyp23MhKk5/view?usp=drivesdk"/>
    <hyperlink ref="B154" r:id="rId302" display="https://drive.google.com/file/d/1gSkzYvd1Ew4d5jf2iUHXpucvjb0weuKU/view?usp=drivesdk"/>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0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159:159 B3"/>
    </sheetView>
  </sheetViews>
  <sheetFormatPr defaultColWidth="12.6328125" defaultRowHeight="15.75" customHeight="true" zeroHeight="false" outlineLevelRow="0" outlineLevelCol="0"/>
  <cols>
    <col collapsed="false" customWidth="true" hidden="false" outlineLevel="0" max="1" min="1" style="0" width="22.63"/>
    <col collapsed="false" customWidth="true" hidden="false" outlineLevel="0" max="2" min="2" style="0" width="68.25"/>
    <col collapsed="false" customWidth="true" hidden="false" outlineLevel="0" max="6" min="3" style="0" width="22.63"/>
  </cols>
  <sheetData>
    <row r="1" customFormat="false" ht="22.5" hidden="false" customHeight="true" outlineLevel="0" collapsed="false">
      <c r="A1" s="90" t="s">
        <v>2096</v>
      </c>
      <c r="B1" s="90" t="s">
        <v>2097</v>
      </c>
    </row>
    <row r="2" customFormat="false" ht="22.5" hidden="false" customHeight="true" outlineLevel="0" collapsed="false">
      <c r="A2" s="107" t="s">
        <v>2098</v>
      </c>
      <c r="B2" s="137" t="s">
        <v>2099</v>
      </c>
    </row>
    <row r="3" customFormat="false" ht="22.5" hidden="false" customHeight="true" outlineLevel="0" collapsed="false">
      <c r="A3" s="107" t="s">
        <v>2100</v>
      </c>
      <c r="B3" s="137" t="s">
        <v>2101</v>
      </c>
    </row>
    <row r="4" customFormat="false" ht="22.5" hidden="false" customHeight="true" outlineLevel="0" collapsed="false">
      <c r="A4" s="107" t="s">
        <v>2102</v>
      </c>
      <c r="B4" s="137" t="s">
        <v>2103</v>
      </c>
    </row>
    <row r="5" customFormat="false" ht="22.5" hidden="false" customHeight="true" outlineLevel="0" collapsed="false">
      <c r="A5" s="107" t="s">
        <v>2104</v>
      </c>
      <c r="B5" s="138" t="s">
        <v>2105</v>
      </c>
    </row>
    <row r="6" customFormat="false" ht="22.5" hidden="false" customHeight="true" outlineLevel="0" collapsed="false">
      <c r="A6" s="107" t="s">
        <v>2106</v>
      </c>
      <c r="B6" s="138" t="s">
        <v>2107</v>
      </c>
    </row>
    <row r="7" customFormat="false" ht="22.5" hidden="false" customHeight="true" outlineLevel="0" collapsed="false">
      <c r="A7" s="107" t="s">
        <v>2108</v>
      </c>
      <c r="B7" s="137" t="s">
        <v>2109</v>
      </c>
    </row>
    <row r="8" customFormat="false" ht="22.5" hidden="false" customHeight="true" outlineLevel="0" collapsed="false">
      <c r="A8" s="107" t="s">
        <v>2110</v>
      </c>
      <c r="B8" s="137" t="s">
        <v>2111</v>
      </c>
    </row>
    <row r="9" customFormat="false" ht="22.5" hidden="false" customHeight="true" outlineLevel="0" collapsed="false">
      <c r="A9" s="107" t="s">
        <v>6</v>
      </c>
      <c r="B9" s="137"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2026-10-26T10:41:54Z</dcterms:modified>
  <cp:revision>1</cp:revision>
  <dc:subject/>
  <dc:title/>
</cp:coreProperties>
</file>