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Zoid" sheetId="1" r:id="rId5"/>
    <sheet state="visible" name="Pilot" sheetId="2" r:id="rId6"/>
    <sheet state="visible" name="Zoid Upgrades" sheetId="3" r:id="rId7"/>
    <sheet state="visible" name="Dashboard (DO NOT TOUCH)" sheetId="4" r:id="rId8"/>
    <sheet state="visible" name="Stats" sheetId="5" r:id="rId9"/>
    <sheet state="visible" name="Zoid List" sheetId="6" r:id="rId10"/>
    <sheet state="visible" name="Armaments" sheetId="7" r:id="rId11"/>
    <sheet state="visible" name="Organoid" sheetId="8" r:id="rId12"/>
    <sheet state="visible" name="Zoid Abilities" sheetId="9" r:id="rId13"/>
    <sheet state="visible" name="Zoid_Gifs" sheetId="10" r:id="rId14"/>
    <sheet state="visible" name="Feats" sheetId="11" r:id="rId15"/>
  </sheets>
  <definedNames>
    <definedName name="Assist">#REF!</definedName>
    <definedName name="WeaponAndAssist">Armaments!$A$2:$A$80</definedName>
  </definedNames>
  <calcPr/>
</workbook>
</file>

<file path=xl/sharedStrings.xml><?xml version="1.0" encoding="utf-8"?>
<sst xmlns="http://schemas.openxmlformats.org/spreadsheetml/2006/main" count="4582" uniqueCount="2126">
  <si>
    <t>Fighting Style</t>
  </si>
  <si>
    <t>Zoid:</t>
  </si>
  <si>
    <t>Saberlion</t>
  </si>
  <si>
    <t>Berserk Fury</t>
  </si>
  <si>
    <t>Liger Zero</t>
  </si>
  <si>
    <t>Zoid 4</t>
  </si>
  <si>
    <t>Zoid 5</t>
  </si>
  <si>
    <t>Zoid 6</t>
  </si>
  <si>
    <t>Zoid 7</t>
  </si>
  <si>
    <t>Zoid 8</t>
  </si>
  <si>
    <t>Zoid Upgrades</t>
  </si>
  <si>
    <t>5000x</t>
  </si>
  <si>
    <t>Points (X/5)</t>
  </si>
  <si>
    <t>Total Bonus</t>
  </si>
  <si>
    <t>Speed</t>
  </si>
  <si>
    <t>+30/point</t>
  </si>
  <si>
    <t>Tank</t>
  </si>
  <si>
    <t>Fighter</t>
  </si>
  <si>
    <t>Scout</t>
  </si>
  <si>
    <t>Almighty</t>
  </si>
  <si>
    <t>Level</t>
  </si>
  <si>
    <t>Name:</t>
  </si>
  <si>
    <t>Health</t>
  </si>
  <si>
    <t>Reaction</t>
  </si>
  <si>
    <t>+1/point</t>
  </si>
  <si>
    <t>Level:</t>
  </si>
  <si>
    <t>Inventory</t>
  </si>
  <si>
    <t>Gold:</t>
  </si>
  <si>
    <t>Defense</t>
  </si>
  <si>
    <t>+5/point</t>
  </si>
  <si>
    <t>Physical:</t>
  </si>
  <si>
    <t>Mental:</t>
  </si>
  <si>
    <t>Rest:</t>
  </si>
  <si>
    <t>Pilot Name:</t>
  </si>
  <si>
    <t>Weapon Weight</t>
  </si>
  <si>
    <t>+10/point</t>
  </si>
  <si>
    <t>Social:</t>
  </si>
  <si>
    <t>INSERT NAME</t>
  </si>
  <si>
    <t>Personality:</t>
  </si>
  <si>
    <t>Max 5 points in each slot</t>
  </si>
  <si>
    <t>Zoid Pilot Style:</t>
  </si>
  <si>
    <t>Fixed Weapons</t>
  </si>
  <si>
    <t>10,000x</t>
  </si>
  <si>
    <t>Point (X/5)</t>
  </si>
  <si>
    <t>Weapon Name</t>
  </si>
  <si>
    <t>Only Weapons can be upgrade, not other units like an Energy Shield or Smoke Unit</t>
  </si>
  <si>
    <t>Current Zoid:</t>
  </si>
  <si>
    <t xml:space="preserve">- - - - - - </t>
  </si>
  <si>
    <t>ZOID ABILITIES</t>
  </si>
  <si>
    <t>- - - - - -</t>
  </si>
  <si>
    <t>Repair:</t>
  </si>
  <si>
    <t>INACTIVE ABILITIES</t>
  </si>
  <si>
    <t>Type:</t>
  </si>
  <si>
    <t>Zi Database</t>
  </si>
  <si>
    <t>F1 Damage</t>
  </si>
  <si>
    <t>+20/point</t>
  </si>
  <si>
    <t>Lion Type 1</t>
  </si>
  <si>
    <t>Size:</t>
  </si>
  <si>
    <t>F1 To Hit</t>
  </si>
  <si>
    <t>Armor</t>
  </si>
  <si>
    <t>Color:</t>
  </si>
  <si>
    <t>Base</t>
  </si>
  <si>
    <t>Level Required:</t>
  </si>
  <si>
    <t>Pilot Level:</t>
  </si>
  <si>
    <t>Bonus Levels:</t>
  </si>
  <si>
    <t>- - - - - - - - - -</t>
  </si>
  <si>
    <t>F2 Damage</t>
  </si>
  <si>
    <t>Pilot Style:</t>
  </si>
  <si>
    <t>FIGHTER</t>
  </si>
  <si>
    <t>STATS</t>
  </si>
  <si>
    <t>BASE</t>
  </si>
  <si>
    <t>WITH PILOT TOTAL</t>
  </si>
  <si>
    <t>CURRENT</t>
  </si>
  <si>
    <t>SHIELDS</t>
  </si>
  <si>
    <t>F2 To Hit</t>
  </si>
  <si>
    <t>Damage to Shields</t>
  </si>
  <si>
    <t xml:space="preserve">Health: </t>
  </si>
  <si>
    <t>F3 Damage</t>
  </si>
  <si>
    <t>React</t>
  </si>
  <si>
    <t>F3 To Hit</t>
  </si>
  <si>
    <t>Armor (to get Hit):</t>
  </si>
  <si>
    <t>Feats</t>
  </si>
  <si>
    <t>Defense Up</t>
  </si>
  <si>
    <t>Defense Down</t>
  </si>
  <si>
    <t>Perception</t>
  </si>
  <si>
    <t>F4 Damage</t>
  </si>
  <si>
    <t xml:space="preserve">Defense (damage blocked): </t>
  </si>
  <si>
    <t>F4 To Hit</t>
  </si>
  <si>
    <t>Upgrades of the same weapon between CAS Units transfer. Frame upgrades also transfer between CAS units. Be sure to enter upgrades in each field they apply.</t>
  </si>
  <si>
    <t>This Sheet is set up to track 8 different Zoids (or CAS units)</t>
  </si>
  <si>
    <t>To Hit</t>
  </si>
  <si>
    <t xml:space="preserve">Speed: </t>
  </si>
  <si>
    <t>Organoid:</t>
  </si>
  <si>
    <t xml:space="preserve">Reaction: </t>
  </si>
  <si>
    <t>Total</t>
  </si>
  <si>
    <t>Speed:</t>
  </si>
  <si>
    <t xml:space="preserve">Range: </t>
  </si>
  <si>
    <t>Black</t>
  </si>
  <si>
    <t>Carry Capacity</t>
  </si>
  <si>
    <t>Standard Weapon Range:</t>
  </si>
  <si>
    <t>Current Carry Load</t>
  </si>
  <si>
    <t>ACTIONS</t>
  </si>
  <si>
    <t>FIXED WEAPONS</t>
  </si>
  <si>
    <t>To Hit:</t>
  </si>
  <si>
    <t>Weapon 1</t>
  </si>
  <si>
    <t>From equipment</t>
  </si>
  <si>
    <t xml:space="preserve">Upgrades to Damage: </t>
  </si>
  <si>
    <t>To Hit Increase:</t>
  </si>
  <si>
    <t>Speed Increase:</t>
  </si>
  <si>
    <t>Vent</t>
  </si>
  <si>
    <t xml:space="preserve">Reaction Increase: </t>
  </si>
  <si>
    <t xml:space="preserve">Range Increase: </t>
  </si>
  <si>
    <t>Weapon 2</t>
  </si>
  <si>
    <t>Weapon 3</t>
  </si>
  <si>
    <t>Weapon 4</t>
  </si>
  <si>
    <t>Weapon 5</t>
  </si>
  <si>
    <t>Weapon 6</t>
  </si>
  <si>
    <t>Weapon 7</t>
  </si>
  <si>
    <t>On/Off:</t>
  </si>
  <si>
    <t>EQUIPMENT SLOTS</t>
  </si>
  <si>
    <t>REMOVABLE EQUIPMENT</t>
  </si>
  <si>
    <t>- - - - -</t>
  </si>
  <si>
    <t>Weapon 8</t>
  </si>
  <si>
    <t>Color</t>
  </si>
  <si>
    <t>Range</t>
  </si>
  <si>
    <t>Shield</t>
  </si>
  <si>
    <t>Damage increase</t>
  </si>
  <si>
    <t>White</t>
  </si>
  <si>
    <t>Red</t>
  </si>
  <si>
    <t>Blue</t>
  </si>
  <si>
    <t>Abilities</t>
  </si>
  <si>
    <t>Description</t>
  </si>
  <si>
    <t>Skill 1</t>
  </si>
  <si>
    <t>Skill 2</t>
  </si>
  <si>
    <t>Skill 3</t>
  </si>
  <si>
    <t>Skill 4</t>
  </si>
  <si>
    <t>Skill 5</t>
  </si>
  <si>
    <t>Skill 6</t>
  </si>
  <si>
    <t>Name 1</t>
  </si>
  <si>
    <t>Base Zoid 2</t>
  </si>
  <si>
    <t>Type 3</t>
  </si>
  <si>
    <t>Size 4</t>
  </si>
  <si>
    <t>Level Required 5</t>
  </si>
  <si>
    <t>Health 6</t>
  </si>
  <si>
    <t>Armor 7</t>
  </si>
  <si>
    <t>Defense 8</t>
  </si>
  <si>
    <t>Speed 9</t>
  </si>
  <si>
    <t>Reaction 10</t>
  </si>
  <si>
    <t>Range 11</t>
  </si>
  <si>
    <t>Carry Capacity 12</t>
  </si>
  <si>
    <t>Weapon 1 13</t>
  </si>
  <si>
    <t>Effect 2 14</t>
  </si>
  <si>
    <t>Damage 1 15</t>
  </si>
  <si>
    <t>Type 1 16</t>
  </si>
  <si>
    <t>To Hit 1  17</t>
  </si>
  <si>
    <t>Active/Passive3 18</t>
  </si>
  <si>
    <t>Weapon 2 19</t>
  </si>
  <si>
    <t>Effect 3 20</t>
  </si>
  <si>
    <t>Damage 2  21</t>
  </si>
  <si>
    <t>Type 2 22</t>
  </si>
  <si>
    <t>To Hit 2  23</t>
  </si>
  <si>
    <t>Shield Health 24</t>
  </si>
  <si>
    <t>Speed Increase 25</t>
  </si>
  <si>
    <t>to Hit increase 26</t>
  </si>
  <si>
    <t>Reaction increase 2 27</t>
  </si>
  <si>
    <t>Range increase 28</t>
  </si>
  <si>
    <t>Active/Passive 29</t>
  </si>
  <si>
    <t>Weapon 3 30</t>
  </si>
  <si>
    <t>Effect 4 31</t>
  </si>
  <si>
    <t>Damage 3 32</t>
  </si>
  <si>
    <t>Type 3 33</t>
  </si>
  <si>
    <t>To Hit 3 34</t>
  </si>
  <si>
    <t>Shield Health 2 35</t>
  </si>
  <si>
    <t>Speed increase 2 36</t>
  </si>
  <si>
    <t>To Hit increase 2 37</t>
  </si>
  <si>
    <t>Reaction Increase 38</t>
  </si>
  <si>
    <t>Increase Range 39</t>
  </si>
  <si>
    <t>Active/Passive 2 40</t>
  </si>
  <si>
    <t>Weapon 4 41</t>
  </si>
  <si>
    <t>Effect 5 42</t>
  </si>
  <si>
    <t>Damage 4 43</t>
  </si>
  <si>
    <t>Type 4 44</t>
  </si>
  <si>
    <t>To Hit 4 45</t>
  </si>
  <si>
    <t>Re-Equip Slot Type 1 46</t>
  </si>
  <si>
    <t>Removable Equipment 47</t>
  </si>
  <si>
    <t>Effect 6 48</t>
  </si>
  <si>
    <t>Damage 5 49</t>
  </si>
  <si>
    <t>Damage Type 50</t>
  </si>
  <si>
    <t>To Hit 5 51</t>
  </si>
  <si>
    <t>Weight 52</t>
  </si>
  <si>
    <t>Re-Equip Slot Type 2 53</t>
  </si>
  <si>
    <t>Removable Equipment 2 54</t>
  </si>
  <si>
    <t>Damage 6 55</t>
  </si>
  <si>
    <t>Effect 7 56</t>
  </si>
  <si>
    <t>To Hit 6 57</t>
  </si>
  <si>
    <t>Type 5 58</t>
  </si>
  <si>
    <t>Weight 2 59</t>
  </si>
  <si>
    <t>Re-Equip Slot Type 3 60</t>
  </si>
  <si>
    <t>Removable Equipment 3 61</t>
  </si>
  <si>
    <t>Damage 7 62</t>
  </si>
  <si>
    <t>To Hit 7 63</t>
  </si>
  <si>
    <t>Weight 3 64</t>
  </si>
  <si>
    <t>Re-Equip Slot Type 4 65</t>
  </si>
  <si>
    <t>Removable Equipment 4 66</t>
  </si>
  <si>
    <t>Damage 8 67</t>
  </si>
  <si>
    <t>To Hit 8 68</t>
  </si>
  <si>
    <t>Effect 69</t>
  </si>
  <si>
    <t>Weight 4. 70</t>
  </si>
  <si>
    <t>Defense increase for solo shield  71</t>
  </si>
  <si>
    <t>On/off 72</t>
  </si>
  <si>
    <t>Zoid Picture Base</t>
  </si>
  <si>
    <t>Zoid Picture Red</t>
  </si>
  <si>
    <t>Zoid Green 47</t>
  </si>
  <si>
    <t>Zoid Blue 48</t>
  </si>
  <si>
    <t>Zoid White 49</t>
  </si>
  <si>
    <t>Zoid Black 50</t>
  </si>
  <si>
    <t>Zoid Purple 51</t>
  </si>
  <si>
    <t>Zoid Brown 52</t>
  </si>
  <si>
    <t>First attack gif</t>
  </si>
  <si>
    <t>Second attack gif</t>
  </si>
  <si>
    <t>Third attack gif</t>
  </si>
  <si>
    <t>Fourth attack gif</t>
  </si>
  <si>
    <t>Weapon 1 Heat</t>
  </si>
  <si>
    <t>Weapon 2 Heat</t>
  </si>
  <si>
    <t>Weapon 3 Heat</t>
  </si>
  <si>
    <t>Weapon 4 Heat</t>
  </si>
  <si>
    <t>Column 83</t>
  </si>
  <si>
    <t>Zaber Fang Old</t>
  </si>
  <si>
    <t>Tiger</t>
  </si>
  <si>
    <t>Large</t>
  </si>
  <si>
    <r>
      <rPr>
        <rFont val="Arial"/>
        <b/>
        <color theme="1"/>
      </rPr>
      <t>3 Shock Cannon:</t>
    </r>
    <r>
      <rPr>
        <rFont val="Arial"/>
        <color theme="1"/>
      </rPr>
      <t xml:space="preserve"> </t>
    </r>
  </si>
  <si>
    <t>Chest mounted triple barreled cannon. Targets a single opponent.</t>
  </si>
  <si>
    <t>Ranged, Explosive</t>
  </si>
  <si>
    <t>20mm:</t>
  </si>
  <si>
    <t>Shoulder mounted laser gun. Targets a single opponent. Ranged</t>
  </si>
  <si>
    <t>Ranged, Energy</t>
  </si>
  <si>
    <t>Laser Machine Gun:</t>
  </si>
  <si>
    <t xml:space="preserve">Chest mounted laser gun. Targets up to two opponents. Two bursts of energy bolts that split that damage between them. </t>
  </si>
  <si>
    <t>Killer Saber:</t>
  </si>
  <si>
    <t>Front claw attack. Targets a single opponent.</t>
  </si>
  <si>
    <t>Melee, Slashing</t>
  </si>
  <si>
    <t>Weapon and Assist</t>
  </si>
  <si>
    <t>Double Beam Cannon:</t>
  </si>
  <si>
    <t xml:space="preserve">Back mounted removable cannon. Targets a single opponent. (Only usable by Zaber Fang Old) </t>
  </si>
  <si>
    <t>12D10</t>
  </si>
  <si>
    <t>Assist</t>
  </si>
  <si>
    <t>https://drive.google.com/file/d/1QrN6lz-o5Xx2XJOgrZTd3B-jem0QrbCz/view?usp=share_link</t>
  </si>
  <si>
    <t>Zaber Fang</t>
  </si>
  <si>
    <r>
      <rPr>
        <rFont val="Arial"/>
        <b/>
        <color theme="1"/>
      </rPr>
      <t>3 Barrel Shock Cannon:</t>
    </r>
    <r>
      <rPr>
        <rFont val="Arial"/>
        <color theme="1"/>
      </rPr>
      <t xml:space="preserve"> </t>
    </r>
  </si>
  <si>
    <t>Chest mounted triple barrled cannon. Targets a single opponent.</t>
  </si>
  <si>
    <t>Shoulder mounted lasers. Targets a single opponent.</t>
  </si>
  <si>
    <t xml:space="preserve">Back mounted removable cannon. Targets a single opponent. (Zaber Fang Only) </t>
  </si>
  <si>
    <t xml:space="preserve">12D10 </t>
  </si>
  <si>
    <t>Zaber Fang RS</t>
  </si>
  <si>
    <r>
      <rPr>
        <rFont val="Arial"/>
        <b/>
        <color theme="1"/>
      </rPr>
      <t>3 Barrel Shock Cannon:</t>
    </r>
    <r>
      <rPr>
        <rFont val="Arial"/>
        <color theme="1"/>
      </rPr>
      <t xml:space="preserve"> </t>
    </r>
  </si>
  <si>
    <t>Chest mounted triple barrel cannon. Targets a single opponent.</t>
  </si>
  <si>
    <t>Front claws attack. Targets a single opponent.</t>
  </si>
  <si>
    <t>Back mounted removable cannon. Targets a single opponnent. (Zaber Fang Only)</t>
  </si>
  <si>
    <t>Energy</t>
  </si>
  <si>
    <t>1</t>
  </si>
  <si>
    <t>Damage 2</t>
  </si>
  <si>
    <t>Damage Type 3</t>
  </si>
  <si>
    <t>Effect 4</t>
  </si>
  <si>
    <t>Hit 5</t>
  </si>
  <si>
    <t>Defense 6</t>
  </si>
  <si>
    <t>To Hit Increase 8</t>
  </si>
  <si>
    <t>Range 9</t>
  </si>
  <si>
    <t>Speed 11</t>
  </si>
  <si>
    <t>Weight</t>
  </si>
  <si>
    <t>Active/Passive</t>
  </si>
  <si>
    <t>Zaber Fang SS</t>
  </si>
  <si>
    <t>3 Barrel Shock Cannon:</t>
  </si>
  <si>
    <t>Shields</t>
  </si>
  <si>
    <t>Ranged/Melee</t>
  </si>
  <si>
    <t>Heat</t>
  </si>
  <si>
    <t>Beam Gun:</t>
  </si>
  <si>
    <t>Back mounted energy gun. Targets a single opponent.</t>
  </si>
  <si>
    <t>Beam Gatling:</t>
  </si>
  <si>
    <t xml:space="preserve">Target up to two opponents. Shoots two bursts of energy that split the damage. </t>
  </si>
  <si>
    <t>Ranged, Energy, Close Range</t>
  </si>
  <si>
    <t>Claw attack. Targets a single opponent.</t>
  </si>
  <si>
    <t>Zaber Fang AT</t>
  </si>
  <si>
    <t>8-Missile Pod:</t>
  </si>
  <si>
    <t xml:space="preserve">Back mounted missile pod. Targets up to four opponents. Shoots four missiles with the damage split between them. </t>
  </si>
  <si>
    <t>Ranged, Explosive, Homing</t>
  </si>
  <si>
    <t>Bite attack. targets a single opponent</t>
  </si>
  <si>
    <t>Melee, Piercing</t>
  </si>
  <si>
    <t>Zaber Fang TS</t>
  </si>
  <si>
    <t>Short Range Cannon:</t>
  </si>
  <si>
    <t xml:space="preserve">Back mounted cannon. Targets a single opponent. </t>
  </si>
  <si>
    <t xml:space="preserve">Bite attack. Targets a single opponent. </t>
  </si>
  <si>
    <t>WEAPONS</t>
  </si>
  <si>
    <t>Particle Cannon</t>
  </si>
  <si>
    <t>Ranged, Particle</t>
  </si>
  <si>
    <t>fires dense particle beams in a 15m wide straight line. Each Zoid in the path must make a reaction against your attack roll or take damage.</t>
  </si>
  <si>
    <t>Ranged</t>
  </si>
  <si>
    <t>Heavy Particle Cannon</t>
  </si>
  <si>
    <t>larger particle cannon. Each shot is a 30m wide particle beam. Each Zoid in the path must make a reaction against your attack roll or take damage.</t>
  </si>
  <si>
    <t>Proto Zaber</t>
  </si>
  <si>
    <t>Hyper Particle Cannon</t>
  </si>
  <si>
    <t>Particle</t>
  </si>
  <si>
    <t xml:space="preserve">Particle cannon. Fires a 30m wide particle beam. Each Zoid in the path of the </t>
  </si>
  <si>
    <t>Triple Impact Cannon:</t>
  </si>
  <si>
    <t xml:space="preserve">Chest mounted cannon. Targets a single opponent. </t>
  </si>
  <si>
    <t>Linear Laser Gun:</t>
  </si>
  <si>
    <t>Shoulder mounted laser beam gun. Targets a single opponent.</t>
  </si>
  <si>
    <t>Plasma Particle Cannon</t>
  </si>
  <si>
    <t>SR Vulcan:</t>
  </si>
  <si>
    <t xml:space="preserve">Shoulder mounted machine gun. Targets up to two Zoids. Two bursts that deals 5D8 piercing. </t>
  </si>
  <si>
    <t>shoots dense particle blasts. Targets up to four opponents.</t>
  </si>
  <si>
    <t>Ranged, Piercing</t>
  </si>
  <si>
    <t>Bite attack. Targets a single opponent.</t>
  </si>
  <si>
    <t>Photon Paticle Cannon</t>
  </si>
  <si>
    <t>Double Beam Cannon: back mounted energy cannon. Targets a single opponent. Ranged (Proto Fang Only)</t>
  </si>
  <si>
    <t>20D10</t>
  </si>
  <si>
    <t>shoots a piercing particle beam. If damage exceeds health threshold it punctures through the Zoid to hit whatever is behind it for the remaining damage.</t>
  </si>
  <si>
    <t>Charge Particle Cannon</t>
  </si>
  <si>
    <t>Fires two narrow particle beams. Targets up to two opponents. If damage exceeds the remaining health of the targeted Zoids it punctures through the zoid and continues on for the remaining damage. damage is split between the two beams.</t>
  </si>
  <si>
    <t>External Charge Particle Cannon</t>
  </si>
  <si>
    <t xml:space="preserve">can target up to four opponents. Each shot deals 5D10 damage. </t>
  </si>
  <si>
    <t>Focus Charge Particle Cannon</t>
  </si>
  <si>
    <t>Fires a narrow particle beam. If damage exceeds health threshold it punctures through the Zoid to hit whatever is behind it for the remaining damage.</t>
  </si>
  <si>
    <t>Diablo Tiger</t>
  </si>
  <si>
    <t>Medium</t>
  </si>
  <si>
    <t>Spread Charge Particle Cannon</t>
  </si>
  <si>
    <t>Particle, Anti-Air</t>
  </si>
  <si>
    <t xml:space="preserve">Fires a 45m wide particle beam. Each Zoid in the path of the beam must make a reaction save against the attack roll. Successful saves take no damage. Must recharge for three turns. </t>
  </si>
  <si>
    <t>Cyber Cannon:</t>
  </si>
  <si>
    <t xml:space="preserve">Back mounted cannon. Targets a vertical area 30m wide by 60m long. Opponents in the area of effect must make a reaction save against the attack roll. Successful saves take no damage. </t>
  </si>
  <si>
    <t>Cyber Claw:</t>
  </si>
  <si>
    <t xml:space="preserve">Claw attack. Targets a single opponent. </t>
  </si>
  <si>
    <t>Great Charge Particle Cannon</t>
  </si>
  <si>
    <t>Optical Camouflage:</t>
  </si>
  <si>
    <t>Stealth generator. Self targeting stealth field. Turn "invisible". Lasts for 5 turns. Disadvatage on attack rolls against you. Advantage on stealth cheacks.</t>
  </si>
  <si>
    <t>Fires a 60m wide particle beam. Each Zoid in the path of the beam must make a reaction save against the attack roll. Successful saves take no damage. Must recharge for three turns.</t>
  </si>
  <si>
    <t>Active</t>
  </si>
  <si>
    <t>Cyber Fang:</t>
  </si>
  <si>
    <t>Mini Laser</t>
  </si>
  <si>
    <t>Energy, Puncture</t>
  </si>
  <si>
    <t>Small energy gun. Target a single opponent. If damage exceeds health threshold it punctures through the Zoid to hit whatever is behind it.</t>
  </si>
  <si>
    <t>2-Set Laser</t>
  </si>
  <si>
    <t xml:space="preserve">Auto Repair Unit: self repair function. </t>
  </si>
  <si>
    <t>50 healing. must recharg for two turns before next use</t>
  </si>
  <si>
    <t xml:space="preserve">Double barrel energy cannon. Can target up to two Zoids. Damage is split between targets. </t>
  </si>
  <si>
    <t>3-Set Laser</t>
  </si>
  <si>
    <t xml:space="preserve">Triple barrel energy cannon. Can target up to three Zoids. Damage is split between targets. </t>
  </si>
  <si>
    <t>Blitz Tiger</t>
  </si>
  <si>
    <t>4-Set Laser</t>
  </si>
  <si>
    <t xml:space="preserve">Quad barrel energy cannon. Can target up to four Zoids. Damage is split between targets. </t>
  </si>
  <si>
    <t>Thunder Claw:</t>
  </si>
  <si>
    <t>Claw electric attack. Targets a single opponent. On a hit must make a percentile roll. If the roll is 49 or lower their zoid is frozen. At the end of their turn they may roll again to unfreeze.</t>
  </si>
  <si>
    <t>Melee, Freeze, Slashing</t>
  </si>
  <si>
    <t>Lightning Attack:</t>
  </si>
  <si>
    <t>Head and shoulder mounted blades shift forward. Targets a single opponent. On a hit must make a percentile roll. If the roll is 49 or lower their zoid is frozen. At the end of their turn they may roll again to unfreeze.</t>
  </si>
  <si>
    <t>Melee, Slashing, Freeze, Lighting</t>
  </si>
  <si>
    <t>Anti-Air Laser</t>
  </si>
  <si>
    <t>Energy, Anti-Air</t>
  </si>
  <si>
    <t>Fires an energy beam. Targets a single opponent.</t>
  </si>
  <si>
    <t>Volt Cannon:</t>
  </si>
  <si>
    <t>Back mounted electric cannon. Targets an area of 45m by 135m. Must make a reaction save against the attack roll. On a successful save you take no damage. On a hit must make a percentile roll. If the roll is 49 or lower their zoid is frozen. At the end of their turn they may roll again to unfreeze.</t>
  </si>
  <si>
    <t>Ranged, Freeze, Lighting</t>
  </si>
  <si>
    <t>Crusher Saber:</t>
  </si>
  <si>
    <t>2-Set Anti-Air Laser</t>
  </si>
  <si>
    <t xml:space="preserve">Double barrel energy cannon. Can target up to two zoids. Damage is split between targets. </t>
  </si>
  <si>
    <t>3-Set Anti-Air Laser</t>
  </si>
  <si>
    <t xml:space="preserve">Triple barrel energy cannon. Can target up to three zoids. Damage is split between targets. </t>
  </si>
  <si>
    <t>4-Set Anti-Air Laser</t>
  </si>
  <si>
    <t xml:space="preserve">Quad barrel energy cannon. Can target up to four zoids. Damage is split between targets. </t>
  </si>
  <si>
    <t>Atak Kat</t>
  </si>
  <si>
    <t>Small</t>
  </si>
  <si>
    <t>Laser Machine Gun</t>
  </si>
  <si>
    <t xml:space="preserve">Small energy machine gun. Target up to two opponents. Damage is split between targets. </t>
  </si>
  <si>
    <t>Chest mounted energy gun. Can target up to two Zoids. Shoots two energy bolts dealing 3D6 energy</t>
  </si>
  <si>
    <t>Self targeting stealth field. Turn “invisible”. Lasts for 5 turns. Disadvantage on attack rolls against you. Advantage on stealth checks.</t>
  </si>
  <si>
    <t>Pulse Laser Gun</t>
  </si>
  <si>
    <t xml:space="preserve">Fires a bust of energy beams. Targets a single opponent. </t>
  </si>
  <si>
    <t>Go for Broke:</t>
  </si>
  <si>
    <t>Beam Needle</t>
  </si>
  <si>
    <t xml:space="preserve">Fires two bursts of energy bolts. Targets up to two opponents. </t>
  </si>
  <si>
    <t>back mounted energy weapon. Targets a single opponent. Ranged (Atak Kat Only)</t>
  </si>
  <si>
    <t>Gatling Beam</t>
  </si>
  <si>
    <t>Energy, Anti-Air, Close Range</t>
  </si>
  <si>
    <t xml:space="preserve">Rapid fire energy gun. Targets an horizontal area 30m by 90m. </t>
  </si>
  <si>
    <t>Beam Rifle</t>
  </si>
  <si>
    <t>Precision energy rifle. Fires a single energy bolt. Targets a single opponent.</t>
  </si>
  <si>
    <t>Assault Beam Cannon</t>
  </si>
  <si>
    <t>Lightning Saix</t>
  </si>
  <si>
    <t xml:space="preserve">Energy cannon. Fires a single energy bolts. Targets a single opponent. </t>
  </si>
  <si>
    <t>2-Barrel Vulcan Cannon:</t>
  </si>
  <si>
    <t xml:space="preserve">Head mounted machine gun. Covers an area of 60m by 60m. Targets in the area must make a reaction against the attack roll. Successful saves take no damage. </t>
  </si>
  <si>
    <t>Beam Cannon</t>
  </si>
  <si>
    <t xml:space="preserve">Fires a single energy bolts targets a single opponent. </t>
  </si>
  <si>
    <t>Killer Fang:</t>
  </si>
  <si>
    <t>Ray Storm</t>
  </si>
  <si>
    <t xml:space="preserve">Large energy cannon.  Fires four energy bolts. Targets up to two opponents. Each shot does 3D12. </t>
  </si>
  <si>
    <t>Pulse Laser Gun:</t>
  </si>
  <si>
    <t>back mounted energy gun. Targets up to two opponents. Ranged (Lightning Saix Only)</t>
  </si>
  <si>
    <t>Rolling Cannon</t>
  </si>
  <si>
    <t>Piercing, Penetrating</t>
  </si>
  <si>
    <t xml:space="preserve">Large cannon. If the damage exceeds the remaining health of the target Zoid it will pierce through the Zoid. </t>
  </si>
  <si>
    <t>Hybrid Cannon</t>
  </si>
  <si>
    <t>Energy, Long Range</t>
  </si>
  <si>
    <t>Single barrel energy cannon. Fires a single bolt. Targets a single opponent. Minimum range of 100m.</t>
  </si>
  <si>
    <t>Accelerated Cannons</t>
  </si>
  <si>
    <t>Explosive, Long Range</t>
  </si>
  <si>
    <t xml:space="preserve">Targets a single opponent. Minimum range of 105m. </t>
  </si>
  <si>
    <t>Lightning Saix BS</t>
  </si>
  <si>
    <t>Double Cannon</t>
  </si>
  <si>
    <t xml:space="preserve">Double barrel cannon. Targets a single opponent. Minimum range of 120m. </t>
  </si>
  <si>
    <t>Head mounted machine gun. Covers an area of 60m by 60m.</t>
  </si>
  <si>
    <t>2-Set High Speed Cannon</t>
  </si>
  <si>
    <t>Double barrel cannon. Targets a single opponent. Minimum range of 150m</t>
  </si>
  <si>
    <t>Triple Cannon</t>
  </si>
  <si>
    <t>Explosive</t>
  </si>
  <si>
    <t xml:space="preserve">Triple barrel cannon. Targets a single opponent. </t>
  </si>
  <si>
    <t>Hyper Cannon</t>
  </si>
  <si>
    <t>Piercing</t>
  </si>
  <si>
    <t>Gun Tiger</t>
  </si>
  <si>
    <t>Impact Cannon</t>
  </si>
  <si>
    <t>High Wave Frequency Claw:</t>
  </si>
  <si>
    <t>Piercing, Close Range</t>
  </si>
  <si>
    <t>Single barrel cannon. Targets a single opponent. Max range of 210m</t>
  </si>
  <si>
    <t>Static Minigun:</t>
  </si>
  <si>
    <t>Shoulder mounted minigun. Targets a single opponent.</t>
  </si>
  <si>
    <t>Ion Booster:</t>
  </si>
  <si>
    <t>Accelerated Impact Cannon</t>
  </si>
  <si>
    <t>Back mounted boosters. 300 speed for three turns</t>
  </si>
  <si>
    <t>Single barrel cannon. Targets a single opponent. Max range of 300m</t>
  </si>
  <si>
    <t>High Wave Frequency Fang:</t>
  </si>
  <si>
    <t>3-Set Impact Cannon</t>
  </si>
  <si>
    <t>Linear Cannon</t>
  </si>
  <si>
    <t xml:space="preserve">Single fire cannon. Targets a single opponent. </t>
  </si>
  <si>
    <t>Assault Cannon</t>
  </si>
  <si>
    <t xml:space="preserve">Double barrel cannon. Targets a single opponent. </t>
  </si>
  <si>
    <t>Lion</t>
  </si>
  <si>
    <t>Shock Cannon:</t>
  </si>
  <si>
    <t>Assault Rifle</t>
  </si>
  <si>
    <t>Ion Boosters:</t>
  </si>
  <si>
    <t>Back mounted boosters. Doubles speed for three turns</t>
  </si>
  <si>
    <t xml:space="preserve">Large assault rifle. Fires a single precious shot. Targets a single opponent. </t>
  </si>
  <si>
    <t>Strike Laster Claw:</t>
  </si>
  <si>
    <t xml:space="preserve">Energy claw attack. Targets a single opponent. </t>
  </si>
  <si>
    <t>Melee, Slashing, Energy</t>
  </si>
  <si>
    <t>Long-Range Rifle</t>
  </si>
  <si>
    <t>Piercing, Long Range</t>
  </si>
  <si>
    <t xml:space="preserve">Fires a single precious shot. Targets a single opponent. Minimum range of 300m. </t>
  </si>
  <si>
    <t>Buster Cannon</t>
  </si>
  <si>
    <t>Large single barrel cannon. Targets a single opponent. Minimum range of 225m</t>
  </si>
  <si>
    <t>Ultra Cannon</t>
  </si>
  <si>
    <t xml:space="preserve">Large single barrel cannon. Targets a single opponent. </t>
  </si>
  <si>
    <t>Zero Schneider (CAU)</t>
  </si>
  <si>
    <t>Shock Gun</t>
  </si>
  <si>
    <t>Single barrel cannon. Targets a single opponent.</t>
  </si>
  <si>
    <t>Chest mounted cannon. Targets a single opponent.</t>
  </si>
  <si>
    <t>Rail Gun</t>
  </si>
  <si>
    <t>5-Blades:</t>
  </si>
  <si>
    <t xml:space="preserve">Rail cannon. Targets a single opponent. </t>
  </si>
  <si>
    <t xml:space="preserve">Five blades flip forward from the back. Targets a single opponent. </t>
  </si>
  <si>
    <t>Energy Shield:</t>
  </si>
  <si>
    <t>Curved domed energy shield. Blocks 200 damage before dispersing. Must recharge for two turns</t>
  </si>
  <si>
    <t>Close-Range Rail Gun</t>
  </si>
  <si>
    <t xml:space="preserve">Rail cannon. Targets a single opponent. Maximum range of 150m. </t>
  </si>
  <si>
    <t>Laser Blade:</t>
  </si>
  <si>
    <t>Two blades flip down and out from the sides. Targets a single opponent.</t>
  </si>
  <si>
    <t>High Speed Rail Gun</t>
  </si>
  <si>
    <t>Piercing, Penetrating, Anti-Air, Long Range</t>
  </si>
  <si>
    <t xml:space="preserve">Faster rail cannon. Targets a single opponent. If damage exceeds the remaining health of the target the railgun continues in a straight line for the remaining damage. </t>
  </si>
  <si>
    <t>Super Speed Rail Gun</t>
  </si>
  <si>
    <t>Piercing, Penetrating, Long Range</t>
  </si>
  <si>
    <t>Zero Jager (CAU)</t>
  </si>
  <si>
    <t>Vulcan Pod:</t>
  </si>
  <si>
    <t xml:space="preserve">Head mounted guns. Targets a single opponent. </t>
  </si>
  <si>
    <t>Hyper Rail Gun</t>
  </si>
  <si>
    <t xml:space="preserve">Targets a single opponent. If damage exceeds the remaining health of the target the railgun continues in a straight line for the remaining damage. </t>
  </si>
  <si>
    <t xml:space="preserve">Back mounted boosters. Increases speed by 500 for three turns. </t>
  </si>
  <si>
    <t>Machine Gun</t>
  </si>
  <si>
    <t>Strike Laser Claws:</t>
  </si>
  <si>
    <t>Energy claw attack. Targets a single opponent.</t>
  </si>
  <si>
    <t>Small machine gun. Target a single opponent.</t>
  </si>
  <si>
    <t>Anti-Air Machine Gun</t>
  </si>
  <si>
    <t>Piercing, Anti-Air</t>
  </si>
  <si>
    <t>Heavy Machine Gun</t>
  </si>
  <si>
    <t xml:space="preserve">First a single burst. Targets a single opponent </t>
  </si>
  <si>
    <t>Hyper Machine Gun</t>
  </si>
  <si>
    <t>Fires a burst in a vertical line 30m by 90m. Opponents in the line must make a reaction against your attack roll. Successful saves  take no damage.</t>
  </si>
  <si>
    <t>Zero Panzer (CAU)</t>
  </si>
  <si>
    <t>Grenade Launcher:</t>
  </si>
  <si>
    <t>Chest mounted grenade launcher. Targets a single opponent.</t>
  </si>
  <si>
    <t>Vulcan Gun</t>
  </si>
  <si>
    <t>Shoots in a 15m wide by 60m straight line. Opponents in the line must make a reaction against your attack roll. Successful saves  take no damage.</t>
  </si>
  <si>
    <t>Hybrid Cannons:</t>
  </si>
  <si>
    <t xml:space="preserve">Back mounted cannons. Targets an area of 90m square. Targets in the area must make a reaction save against the attack roll. Successful saves take no damage. </t>
  </si>
  <si>
    <t>Ranged, Piercing, Long Range</t>
  </si>
  <si>
    <t>Burning Big Bang:</t>
  </si>
  <si>
    <t xml:space="preserve">All out barrage using all guns. Can only be used twice per battle. Targets an area 120m square. Targets in the area of effect must make a reaction save against your attack roll. Successful saves take no damage. </t>
  </si>
  <si>
    <t>Anti-Air Vulcan:</t>
  </si>
  <si>
    <t>Ranged, Homing, Explosive</t>
  </si>
  <si>
    <t>Strike Laser Claw:</t>
  </si>
  <si>
    <t>Mega Vulcan:</t>
  </si>
  <si>
    <t>Fires a burst in a vertical line 30m by 105m. Opponents in the line must make a reaction against your attack roll. Successful saves  take no damage.</t>
  </si>
  <si>
    <t>Anti-Air Mega Vulcan:</t>
  </si>
  <si>
    <t xml:space="preserve">Machine gun. Fires in a vertical line 30m by 90m. Opponents in the area must make a reaction save against the attack roll. Successful saves take no damage </t>
  </si>
  <si>
    <t>Gatling Cannon:</t>
  </si>
  <si>
    <t xml:space="preserve">small gatling gun. Targets a horizontal area 15m wide by 45m long. Opponents in the area must make a reaction save against the attack roll. Successful saves take no damage </t>
  </si>
  <si>
    <t>Zero Empire (CAU)</t>
  </si>
  <si>
    <t>Anti-Air Gatling:</t>
  </si>
  <si>
    <t>Piercing, Anti-Air, Close Range</t>
  </si>
  <si>
    <t xml:space="preserve">rapid fire gatling gun. Target a horizontal area 15m wide by 60 long. Any Zoids in that area must make a reaction against your attack. Successful saves take no damage. </t>
  </si>
  <si>
    <t xml:space="preserve">Back mounted boosters that increases your Zoids speed by 400 for three turns. </t>
  </si>
  <si>
    <t>Heavy Gatling:</t>
  </si>
  <si>
    <t xml:space="preserve">larger gatling gun. Target a horizontal area 30m wide by 90m long. Any Zoids in that area must make a reaction save against your attack roll. Successful saves take no damage. </t>
  </si>
  <si>
    <t>Accelerated Gatling:</t>
  </si>
  <si>
    <t xml:space="preserve">hi-speed gatling gun. </t>
  </si>
  <si>
    <t>High Speed Gatling:</t>
  </si>
  <si>
    <t>Targets a horizontal area 30m wide by 75m long.</t>
  </si>
  <si>
    <t>2-Set Missile:</t>
  </si>
  <si>
    <t>Explosive, Homing</t>
  </si>
  <si>
    <t>Fires two missiles. Targets a single opponent. Homing</t>
  </si>
  <si>
    <t>4-Set Missile:</t>
  </si>
  <si>
    <t xml:space="preserve">Fires four missiles. Can target up to two Zoids. Damage is split between them. </t>
  </si>
  <si>
    <t>Levels</t>
  </si>
  <si>
    <t>White Health</t>
  </si>
  <si>
    <t>White Armor</t>
  </si>
  <si>
    <t>White Speed</t>
  </si>
  <si>
    <t>White Range</t>
  </si>
  <si>
    <t>White To Hit</t>
  </si>
  <si>
    <t>Red Health</t>
  </si>
  <si>
    <t>Red Armor</t>
  </si>
  <si>
    <t>Red Speed</t>
  </si>
  <si>
    <t>Red Range</t>
  </si>
  <si>
    <t>Red To Hit</t>
  </si>
  <si>
    <t>Blue Health</t>
  </si>
  <si>
    <t>Blue Armor</t>
  </si>
  <si>
    <t>Blue Speed</t>
  </si>
  <si>
    <t>Blue Range</t>
  </si>
  <si>
    <t>Blue To Hit</t>
  </si>
  <si>
    <t>Black Health</t>
  </si>
  <si>
    <t>Black Armor</t>
  </si>
  <si>
    <t>Black Speed</t>
  </si>
  <si>
    <t>Black Range</t>
  </si>
  <si>
    <t>Black To Hit</t>
  </si>
  <si>
    <t>White Shield</t>
  </si>
  <si>
    <t>Red Shield</t>
  </si>
  <si>
    <t>Blue Shield</t>
  </si>
  <si>
    <t>Black Shield</t>
  </si>
  <si>
    <t>White Damage</t>
  </si>
  <si>
    <t>Red Damage</t>
  </si>
  <si>
    <t>Blue Damage</t>
  </si>
  <si>
    <t>Black Damage</t>
  </si>
  <si>
    <t>6-Set Missile:</t>
  </si>
  <si>
    <t>Fires six missiles. Can target up to three Zoids. Damage is split between them.</t>
  </si>
  <si>
    <t>8-Set Missile:</t>
  </si>
  <si>
    <t>Fires eight missiles. Can target up to four Zoids. Damage is split between them.</t>
  </si>
  <si>
    <t>16-Set Missile:</t>
  </si>
  <si>
    <t>Fires sixteen missiles. Can target up to eight Zoids. Damage is split between them.</t>
  </si>
  <si>
    <t>Zero X (CAU)</t>
  </si>
  <si>
    <t>Anti-Air 2-Set Missile:</t>
  </si>
  <si>
    <t>Explosive, Anti-Air, Homing</t>
  </si>
  <si>
    <t>Stun Blade:</t>
  </si>
  <si>
    <t>Fires two missiles. Targets a single opponent.</t>
  </si>
  <si>
    <t xml:space="preserve">Blades flip down and out to side. Targets a single opponent. On a hit, opponent must make a percentile roll. If the roll is 49 or lower the Zoid is frozen. May roll to unfreeze at en of their next turn. </t>
  </si>
  <si>
    <t>Melee, Freeze, Slashing, Electrical</t>
  </si>
  <si>
    <t>Electron Driver:</t>
  </si>
  <si>
    <t xml:space="preserve">Blades on back point forward above the head towards the sky. Targets an area 90m by 90m. Opponents in the area of effect must make a reaction save against the attack roll. Successful saves take no damage. Opponents damaged by this attack must make a percentile roll. If the roll is 49 or lower their zoid is frozen. At the end of their turn they may roll again to unfreeze. </t>
  </si>
  <si>
    <t>Ranged, Freezing, Electric</t>
  </si>
  <si>
    <t>Anti-Air 4-Set Missile:</t>
  </si>
  <si>
    <t>Fires four missiles. Can target up to two Zoids. Damage is split between them.</t>
  </si>
  <si>
    <t>Stealth Generator</t>
  </si>
  <si>
    <t>Generates Optical Camoflage and dampens sound when used outside of combat</t>
  </si>
  <si>
    <t>Anti-Air 8-Set Missile:</t>
  </si>
  <si>
    <t>Anti-Air 16-Set Missile:</t>
  </si>
  <si>
    <t>Long-Range Missile:</t>
  </si>
  <si>
    <t>Explosive, Homing, Long Range</t>
  </si>
  <si>
    <t>Single missile. Targets a single opponent. Minimum range of 800m</t>
  </si>
  <si>
    <t>Trinity Liger</t>
  </si>
  <si>
    <t xml:space="preserve">Lion </t>
  </si>
  <si>
    <t>Large Missile:</t>
  </si>
  <si>
    <t>Fires a single missile. Minimum range of 400m.</t>
  </si>
  <si>
    <t>Head mounted gun. Targets a single opponent.</t>
  </si>
  <si>
    <t>Napalm Missile:</t>
  </si>
  <si>
    <t>Fire, Defense</t>
  </si>
  <si>
    <t>Fires a canister that sets a horizontal line 30m by 90m on fire. Lasts for three turns. Opponents in the area must make a reaction save against the attack roll. Successful saves take no damage. For every 10 damage dealt the opponents defense drops by 1. Defense drop lasts until repaired.</t>
  </si>
  <si>
    <t>Multi Radar:</t>
  </si>
  <si>
    <t>Increases hit
rate by 20 for
three turns.</t>
  </si>
  <si>
    <t>Neutron Missile:</t>
  </si>
  <si>
    <t>Turbine:</t>
  </si>
  <si>
    <t xml:space="preserve">Increase reaction for self. 10 to reaction
for three turns. </t>
  </si>
  <si>
    <t xml:space="preserve">Large missile. Targets an area 90m by 90m. Opponents in the area must make a reaction save against the attack roll. Successful saves take no damage. </t>
  </si>
  <si>
    <t>Armor Claw:</t>
  </si>
  <si>
    <t>Reaction Missile:</t>
  </si>
  <si>
    <t>Hyper Missile:</t>
  </si>
  <si>
    <t>Spread Missile:</t>
  </si>
  <si>
    <t>A single missile divides into multiple smaller missiles. Targets 4 targets within an area 90m by 90m.</t>
  </si>
  <si>
    <t>Trinity Liger BA</t>
  </si>
  <si>
    <t>Sonic Cannon:</t>
  </si>
  <si>
    <t>Sonic</t>
  </si>
  <si>
    <t xml:space="preserve">Shoots a focused line of sonic damage. Targets a single opponent. Pilot must make a constitution saving throw. On a failed save reaction, and Hit are halved. May make a constitution saving throw at the start of their next turn. Ranged, Pilot </t>
  </si>
  <si>
    <t>Super Sonic Cannon:</t>
  </si>
  <si>
    <t xml:space="preserve">Shoots a focused line of sonic damage. Targets a single opponent. Pilot must make a constitution saving throw. On a failed save reaction, and Hit are halved. May make a constitution saving throw at the start of their next turn. </t>
  </si>
  <si>
    <t>Fast Gatling:</t>
  </si>
  <si>
    <t xml:space="preserve">Back mounted twin gatling guns. Targets up to two opponents. Shoots two
bursts that split the damage between them. </t>
  </si>
  <si>
    <t>Ranged, Piercing, Close Range</t>
  </si>
  <si>
    <t>Acid Cannon:</t>
  </si>
  <si>
    <t xml:space="preserve">Micro Missile:
</t>
  </si>
  <si>
    <t>Acid, Defense</t>
  </si>
  <si>
    <t>Lower back missile pods. Targets an area 90m by 90m. Targets in the area of effect must make a reaction save against the attack roll. Successful saves take no damage.</t>
  </si>
  <si>
    <t>Fires a canister of acid. Targets a single opponent. For every 10 points of damage dealt the defense of the targeted Zoid lowers by 1. Ranged, Defense</t>
  </si>
  <si>
    <t>Dozer Claw:</t>
  </si>
  <si>
    <t>Concentrate Acid Cannon:</t>
  </si>
  <si>
    <t xml:space="preserve">Fires a single canister of acid. Targets a single opponent. For every 10 points of damage dealt the defense of the targeted Zoid lowers by 1. </t>
  </si>
  <si>
    <t>Spark Cannon:</t>
  </si>
  <si>
    <t>Electric</t>
  </si>
  <si>
    <t>Skills 1</t>
  </si>
  <si>
    <t>Descriptions 2</t>
  </si>
  <si>
    <t>Levels 3</t>
  </si>
  <si>
    <t>If in Zoid Size 4</t>
  </si>
  <si>
    <t>All Stats 5</t>
  </si>
  <si>
    <t>Armor 6</t>
  </si>
  <si>
    <t>To Hit Increase 7</t>
  </si>
  <si>
    <t>Super Spark Cannon:</t>
  </si>
  <si>
    <t>Speed 8</t>
  </si>
  <si>
    <t>Electric, Freeze</t>
  </si>
  <si>
    <t xml:space="preserve">Fires an arc of electricity. Targets a single opponent. Must be within 75 meters. Opponents damaged by this attack must make a percentile roll. if the roll is a 49 or lower the Zoid is frozen. At the end of their turn they may roll again to unfreeze. </t>
  </si>
  <si>
    <t>Damage Bonus 11</t>
  </si>
  <si>
    <t>Shield Increase 12</t>
  </si>
  <si>
    <t>Equiped Defense 13</t>
  </si>
  <si>
    <t>Damage Type 14</t>
  </si>
  <si>
    <t>Zoids base Defense 15</t>
  </si>
  <si>
    <t>- - - - - - - - - - -</t>
  </si>
  <si>
    <t>Extra Electro Magnetic Cannon:</t>
  </si>
  <si>
    <t xml:space="preserve">Fires an arc of electricity. Targets up to two opponents. The second opponent must be within 60m of the first opponent. Must be within 75m. Opponents damaged by this attack must make a percentile roll. if the roll is a 49 or lower the Zoid is frozen. At the end of their turn they may roll again to unfreeze. </t>
  </si>
  <si>
    <t>Ele Shot:</t>
  </si>
  <si>
    <t>Shield Liger</t>
  </si>
  <si>
    <t>Fires an arc of electricity. Targets up to two opponents. Second target must be within 75m of the first. Must be within 75m. On a Hit opponents must roll a percentile die. A roll of 49 or lower will cause the Zoid to freeze. At the end of their next turn they can roll again for a chance to unfreeze</t>
  </si>
  <si>
    <t>Tiger Type 1</t>
  </si>
  <si>
    <t>Increases the pilots level by 5 while piloting the corresponding Zoid Type.</t>
  </si>
  <si>
    <t>Poison Gas Cannon:</t>
  </si>
  <si>
    <t>Poison</t>
  </si>
  <si>
    <t xml:space="preserve">launches a gas projectile that targets the pilot. Covers an area 30m square. DC:16. Pilot must make a constitution saving throw. On a failed save reaction, and Hit are halved. May make a constitution saving throw at the start of their next turn. </t>
  </si>
  <si>
    <t>Tiger Type 2</t>
  </si>
  <si>
    <t>Increases the pilots level by 10 levels while piloting the corresponding Zoid Type.</t>
  </si>
  <si>
    <t xml:space="preserve">Deploys a curved semi domed shield in front of the Zoid. Blocks 150 damage before dispersing. </t>
  </si>
  <si>
    <r>
      <t xml:space="preserve">Poison Mist Cannon: targets an horizontal area 30m by 60m. DC: 17. </t>
    </r>
    <r>
      <rPr>
        <rFont val="Arial"/>
        <i/>
        <color theme="1"/>
        <sz val="13.0"/>
      </rPr>
      <t>Ranged, Pilot</t>
    </r>
  </si>
  <si>
    <t xml:space="preserve">Pilot must make a constitution saving throw. On a failed save reaction, and Hit are halved. May make a constitution saving throw at the start of their next turn. </t>
  </si>
  <si>
    <t>Tiger Type 3</t>
  </si>
  <si>
    <t>Laser Saber:</t>
  </si>
  <si>
    <t>Increases the pilots level by 15 levels while piloting the corresponding Zoid Type</t>
  </si>
  <si>
    <r>
      <t xml:space="preserve">Poison Cloud Cannon: targets a horizontal area 30m by 90m. </t>
    </r>
    <r>
      <rPr>
        <rFont val="Arial"/>
        <i/>
        <color theme="1"/>
        <sz val="13.0"/>
      </rPr>
      <t>Ranged, Pilot</t>
    </r>
  </si>
  <si>
    <t>Tiger Type 4</t>
  </si>
  <si>
    <t>Gravity Cannon:</t>
  </si>
  <si>
    <t>Increases the pilots level by 20 levels while piloting the corresponding Zoid Type</t>
  </si>
  <si>
    <t>ASSIST</t>
  </si>
  <si>
    <t>Tiger Type 5</t>
  </si>
  <si>
    <t>Increases the pilots level by 25 levels while piloting the corresponding Zoid Type</t>
  </si>
  <si>
    <t>Extension Armor</t>
  </si>
  <si>
    <t>Increase defense by 5 and armor by 5.</t>
  </si>
  <si>
    <t>Passive</t>
  </si>
  <si>
    <t>Large Extension Armor</t>
  </si>
  <si>
    <t xml:space="preserve">Increases armor by 10 and increases defense by 10. </t>
  </si>
  <si>
    <t>Lion Type 2</t>
  </si>
  <si>
    <t>Shield Liger DCS</t>
  </si>
  <si>
    <t>Multiple Armor</t>
  </si>
  <si>
    <t xml:space="preserve">Increases defense by 4. </t>
  </si>
  <si>
    <t>Lion Type 3</t>
  </si>
  <si>
    <t>Large Multiple Armor</t>
  </si>
  <si>
    <t>Increases defense by 20 and armor by 6.</t>
  </si>
  <si>
    <t>Beam Cannon:</t>
  </si>
  <si>
    <t xml:space="preserve">Back mounted energy cannon. Targets a single opponent. </t>
  </si>
  <si>
    <t>Lion Type 4</t>
  </si>
  <si>
    <t>Super-Heavy Armor</t>
  </si>
  <si>
    <t>Increases defense by 10.</t>
  </si>
  <si>
    <t xml:space="preserve">Curved energy shield. Blocks 150 damage before dispersing. </t>
  </si>
  <si>
    <t>Lion Type 5</t>
  </si>
  <si>
    <t>Large Super-Heavy Armor</t>
  </si>
  <si>
    <t>Increases your Zoids armor by 8 and your defense by 70.</t>
  </si>
  <si>
    <t>Wolf Type 1</t>
  </si>
  <si>
    <t>Chobam Armor</t>
  </si>
  <si>
    <t>Increases your Zoids armor by 6 and your defense by 30.</t>
  </si>
  <si>
    <t>Enhanced Chobam Armor</t>
  </si>
  <si>
    <t>Increases your Zoids armor by 6 and your defense by 50.</t>
  </si>
  <si>
    <t>Wolf Type 2</t>
  </si>
  <si>
    <t>Full Armor System</t>
  </si>
  <si>
    <t>Increases your Zoids armor by 18 and your defense by 50.</t>
  </si>
  <si>
    <t>Laser Diffusion Equipment</t>
  </si>
  <si>
    <t>Increases your Zoids defense by 100. Reduces energy damage taken by half.</t>
  </si>
  <si>
    <t>Wolf Type 3</t>
  </si>
  <si>
    <t>Shield Liger DCS-J</t>
  </si>
  <si>
    <t>Wolf Type 4</t>
  </si>
  <si>
    <t>Anti-Laser Armor</t>
  </si>
  <si>
    <t>Increases your Zoids defense by 100 and armor by 10. Reduces energy damage taken by half.</t>
  </si>
  <si>
    <t>Wolf Type 5</t>
  </si>
  <si>
    <t>Anti Charge Particle Shield</t>
  </si>
  <si>
    <t xml:space="preserve">Increases your Zoids defense by 200. Reduces particle damage by half. </t>
  </si>
  <si>
    <t>Insect Type 1</t>
  </si>
  <si>
    <t xml:space="preserve">Curved energy shield. Blocks 200 damage before dispersing. </t>
  </si>
  <si>
    <t>E-Protector</t>
  </si>
  <si>
    <t xml:space="preserve">Increases your Zoids defense by 60. Reduces damage from energy and particle by half. </t>
  </si>
  <si>
    <t>Insect Type 2</t>
  </si>
  <si>
    <t>Rare Metal Armor</t>
  </si>
  <si>
    <t>Insect Type 3</t>
  </si>
  <si>
    <t xml:space="preserve">Increases your Zoids defense by 80 and armor by 8. Reduces damage from energy and particle by half. </t>
  </si>
  <si>
    <t>Insect Type 4</t>
  </si>
  <si>
    <t>Fused Armor</t>
  </si>
  <si>
    <t>Increases your Zoids defense by 60 and armor by 10. Reduces all damage by half.</t>
  </si>
  <si>
    <t>Insect Type 5</t>
  </si>
  <si>
    <t>Enhanced Fused Armor</t>
  </si>
  <si>
    <t>Increases your Zoids defense by 150 and armor by 20. Reduces all damage taken by half.</t>
  </si>
  <si>
    <t>Gorilla Type 1</t>
  </si>
  <si>
    <t xml:space="preserve">Spark Liger </t>
  </si>
  <si>
    <t>F-Round Shield</t>
  </si>
  <si>
    <t>Shock Gun:</t>
  </si>
  <si>
    <t xml:space="preserve">Increases your Zoids defense by 70 and armor by 16. Reduces rifle damage by half. </t>
  </si>
  <si>
    <t>Gorilla Type 2</t>
  </si>
  <si>
    <r>
      <rPr>
        <rFont val="Arial"/>
        <b/>
        <color theme="1"/>
      </rPr>
      <t>Laser Claw:</t>
    </r>
    <r>
      <rPr>
        <rFont val="Arial"/>
        <color theme="1"/>
      </rPr>
      <t xml:space="preserve">
</t>
    </r>
  </si>
  <si>
    <t>Small E-Shield Generator</t>
  </si>
  <si>
    <t>A small domed energy shield that blocks 100 damage before dispersing.</t>
  </si>
  <si>
    <t>Gorilla Type 3</t>
  </si>
  <si>
    <t>Potential Difference Generator:</t>
  </si>
  <si>
    <t>Head mounted lightning generator. Targets a single opponent. Opponents damaged by this attack must make a percentile roll. A roll of 49 or lower and their Zoid will be frozen. At the end of their turn they may roll to unfreeze.</t>
  </si>
  <si>
    <t>Ranged, Freezing, Electrical</t>
  </si>
  <si>
    <t>E-Shield Generator</t>
  </si>
  <si>
    <t>A domed energy shield that blocks 200 damage before dispersing.</t>
  </si>
  <si>
    <t>Melee, Piercing, Energy</t>
  </si>
  <si>
    <t>Gorilla Type 4</t>
  </si>
  <si>
    <t>Large E-Shield Generator</t>
  </si>
  <si>
    <t>A large domed energy shield that blocks 300 damage before dispersing.</t>
  </si>
  <si>
    <t>Gorilla Type 5</t>
  </si>
  <si>
    <t>Raptor Type 1</t>
  </si>
  <si>
    <t>Smokescreen Generator</t>
  </si>
  <si>
    <t xml:space="preserve">Deploys thick smoke in 45m centered on you. While in the smoke attacks against you have disadvantage. Lasts for three turns. </t>
  </si>
  <si>
    <t>Raptor Type 2</t>
  </si>
  <si>
    <t>Large Smokescreen Generator</t>
  </si>
  <si>
    <t>Deploys thick smoke in 60m centered on you. Attacks have disadvantage against this zoid while in the smoke. Lasts three turns.</t>
  </si>
  <si>
    <t>Blade Liger</t>
  </si>
  <si>
    <t>Raptor Type 3</t>
  </si>
  <si>
    <t>Raptor Type 4</t>
  </si>
  <si>
    <t>Optical Camouflage</t>
  </si>
  <si>
    <t>Turns the Zoid nearly invisible. Gain disadvantage on attacks against you while active. Lasts three turns.</t>
  </si>
  <si>
    <t>Raptor Type 5</t>
  </si>
  <si>
    <t xml:space="preserve">Deploys a curved semi domed shield in front of the Zoid. Blocks 200 damage before dispersing. </t>
  </si>
  <si>
    <t>T-Rex Type 1</t>
  </si>
  <si>
    <t>Blades fold down and extend out from the side. Targets a single opponent.</t>
  </si>
  <si>
    <t>Enhanced Optical Camouflage</t>
  </si>
  <si>
    <t>Turns the Zoid nearly invisible. Gain disadvantage on attacks against you while active. Lasts six turns.</t>
  </si>
  <si>
    <t>T-Rex Type 2</t>
  </si>
  <si>
    <t>Stealth System</t>
  </si>
  <si>
    <t>Turns the Zoid nearly invisible. Gain disadvantage on attacks against you while active. Nullifies opponents Anti-Air attack bonus against the equipped Zoid. Lasts three turns.</t>
  </si>
  <si>
    <t>T-Rex Type 3</t>
  </si>
  <si>
    <t>Electro-Magnetic Jammer</t>
  </si>
  <si>
    <t>T-Rex Type 4</t>
  </si>
  <si>
    <t>T-Rex Type 5</t>
  </si>
  <si>
    <t>ECM</t>
  </si>
  <si>
    <t>System that disrupts enemies targeting systems againt you and your ally's. Attacks have disadvantage against you. Lasts three turns.</t>
  </si>
  <si>
    <t>Blade Liger AB</t>
  </si>
  <si>
    <t>Mammal Type 1</t>
  </si>
  <si>
    <t>Electron Disruptor Equipment</t>
  </si>
  <si>
    <t>Attack Booster Cannon:</t>
  </si>
  <si>
    <t xml:space="preserve">Back mounted dual cannons. Targets a single opponent. </t>
  </si>
  <si>
    <t>Mammal Type 2</t>
  </si>
  <si>
    <t>Micro Sensor</t>
  </si>
  <si>
    <t xml:space="preserve">A sensor that increases the Zoids range by 200. Lasts three turns. </t>
  </si>
  <si>
    <t>Mammal Type 3</t>
  </si>
  <si>
    <t>Enhanced Micro Sensor</t>
  </si>
  <si>
    <t>A sensor that increases the Zoids range by 300.</t>
  </si>
  <si>
    <t>Mammal Type 4</t>
  </si>
  <si>
    <t>Mammal Type 5</t>
  </si>
  <si>
    <t>Laser Sensor</t>
  </si>
  <si>
    <t>A laser sensor that increases the Zoids range by 400. Lasts three turns.</t>
  </si>
  <si>
    <t>Dinosaur, Land Type 1</t>
  </si>
  <si>
    <t>Enhanced Laser Sensor</t>
  </si>
  <si>
    <t>An enhanced laser sensor that increases the Zoids range by 500.</t>
  </si>
  <si>
    <t>Liger Aero</t>
  </si>
  <si>
    <t>Dinosaur, Land Type 2</t>
  </si>
  <si>
    <t>Composite Sensor</t>
  </si>
  <si>
    <t xml:space="preserve">A sensor that increases range by 300  and increases hit by 4 </t>
  </si>
  <si>
    <r>
      <rPr>
        <rFont val="Arial"/>
        <b/>
        <color theme="1"/>
      </rPr>
      <t>Energy Shield:</t>
    </r>
    <r>
      <rPr>
        <rFont val="Arial"/>
        <color theme="1"/>
      </rPr>
      <t xml:space="preserve"> </t>
    </r>
  </si>
  <si>
    <t xml:space="preserve">Deploys a curved semi domed shield in front of the Zoid. Blocks 300 damage before dispersing. </t>
  </si>
  <si>
    <t>Dinosaur, Land Type 3</t>
  </si>
  <si>
    <t>Enhanced Composite Sensor</t>
  </si>
  <si>
    <t xml:space="preserve">A sensor that increase range by 500 and increases hit rate by 6. </t>
  </si>
  <si>
    <t>Dinosaur, Land Type 4</t>
  </si>
  <si>
    <t>Infra-Red Scope</t>
  </si>
  <si>
    <t>Scope that increases your to Hit by 20. Lasts three turns.</t>
  </si>
  <si>
    <t>Dinosaur, Land Type 5</t>
  </si>
  <si>
    <t>Infra-Red Scanner</t>
  </si>
  <si>
    <t>Dinosaur, Flying Type 1</t>
  </si>
  <si>
    <t>Scanner that increases your to Hit by 12. Lasts three turns.</t>
  </si>
  <si>
    <t>Radar</t>
  </si>
  <si>
    <t>Radar that increases your to Hit by 14. Lasts three turns.</t>
  </si>
  <si>
    <t xml:space="preserve">Dinosaur, Flying Type 2 </t>
  </si>
  <si>
    <t>Large Radar</t>
  </si>
  <si>
    <t>Larger radar that increases your to Hit by 16. Lasts three turns.</t>
  </si>
  <si>
    <t>Dinosaur, Flying Type 3</t>
  </si>
  <si>
    <t>High Frequency Wave Claw:</t>
  </si>
  <si>
    <t>High Frequency Wave Blade:</t>
  </si>
  <si>
    <t>Radar System</t>
  </si>
  <si>
    <t xml:space="preserve">Blade on top of head flips down. Targets a single opponent. </t>
  </si>
  <si>
    <t>Dinosaur, Flying Type 4</t>
  </si>
  <si>
    <t>Radar that increases your to Hit by 10. Lasts three turns.</t>
  </si>
  <si>
    <t>Smoke Unit:</t>
  </si>
  <si>
    <t>Deploys smoke in a 30m square. While in the smoke attacks have disadvantage against you. Lasts three turns.</t>
  </si>
  <si>
    <t>Enhanced Radar System</t>
  </si>
  <si>
    <t>Radar that increases hit rate for self and ally’s by 16. Lasts three turns.</t>
  </si>
  <si>
    <t>Dinosaur, Flying Type 5</t>
  </si>
  <si>
    <t>High Frequency Wave Fang:</t>
  </si>
  <si>
    <t>All-Weather Radar</t>
  </si>
  <si>
    <t>Radar that increases hit rate for self by 20. Lasts three turns.</t>
  </si>
  <si>
    <t>Reptile Type 1</t>
  </si>
  <si>
    <t>3D Radar</t>
  </si>
  <si>
    <t>Radar that increases hit rate for self and a ally by 14. Advantage against flying Zoids. Lasts three turns.</t>
  </si>
  <si>
    <t>Reptile Type 2</t>
  </si>
  <si>
    <t>Radome Unit</t>
  </si>
  <si>
    <t>Radar unit that increases ally's to Hit by 20. Lasts three turns.</t>
  </si>
  <si>
    <t>Reptile Type 3</t>
  </si>
  <si>
    <t>Command Wolf</t>
  </si>
  <si>
    <t>Wolf</t>
  </si>
  <si>
    <t>Magnetism Detector</t>
  </si>
  <si>
    <t xml:space="preserve">Sensor that uses magnets that increases the detection range one of  your ally's Zoids by 800. Lasts for three turns. </t>
  </si>
  <si>
    <t>Reptile Type 4</t>
  </si>
  <si>
    <t>Deploys smoke in a 60m square. While in the smoke the attacks against the Zoid have disadvantage. Lasts three turns</t>
  </si>
  <si>
    <t>Bite Fang:</t>
  </si>
  <si>
    <t>Large Magnetism Detector</t>
  </si>
  <si>
    <t>Sensor that uses magnets that increases the range of your ally's Zoids by 1,600. Lasts three turns.</t>
  </si>
  <si>
    <t>Reptile Type 5</t>
  </si>
  <si>
    <t>GPS Magnetism Detector</t>
  </si>
  <si>
    <t>BLOXType 1</t>
  </si>
  <si>
    <t>Sensor that uses magnets that increases the detection range of your and your ally's Zoids by 800. Lasts for three turns.</t>
  </si>
  <si>
    <t>Large GPS Magnetism Detector</t>
  </si>
  <si>
    <t>BLOX Type 2</t>
  </si>
  <si>
    <t>Sensor that uses magnets that increases the detection range of your ally's Zoids by 1600.</t>
  </si>
  <si>
    <t>BLOX Type 3</t>
  </si>
  <si>
    <t>Sonic Detector</t>
  </si>
  <si>
    <t>Sensor using sound that increases the range of your and your ally's Zoids by 600. Lasts three rounds.</t>
  </si>
  <si>
    <t>BLOX Type 4</t>
  </si>
  <si>
    <t>Large Sonic Detector</t>
  </si>
  <si>
    <t>Sensor using sound that increases the range of your and your ally's Zoids by 900. Lasts for three turns.</t>
  </si>
  <si>
    <t>BLOX Type 5</t>
  </si>
  <si>
    <t>Small Expert</t>
  </si>
  <si>
    <t>Turbo Charger</t>
  </si>
  <si>
    <t>When piloting a Small sized Zoid stats are increased by 10%</t>
  </si>
  <si>
    <t>Boosters that increases your speed by 200. Lasts three turns.</t>
  </si>
  <si>
    <t>Small Expert 2</t>
  </si>
  <si>
    <t>When piloting a Small sized Zoid stats are increased by 15%</t>
  </si>
  <si>
    <t>After Burner</t>
  </si>
  <si>
    <t xml:space="preserve">Boosters that increases your speed by 1,000. Lasts three turns. Must recharge for three turns. </t>
  </si>
  <si>
    <t>Small Expert 3</t>
  </si>
  <si>
    <t>When piloting a Small sized Zoid stats are increased by 20%</t>
  </si>
  <si>
    <t>Thruster</t>
  </si>
  <si>
    <t>Small Expert 4</t>
  </si>
  <si>
    <t>When piloting a Small sized Zoid stats are increased by 25%</t>
  </si>
  <si>
    <t xml:space="preserve">Thrusters that increases reaction by 10. Lasts for three turns. </t>
  </si>
  <si>
    <r>
      <rPr>
        <rFont val="Arial"/>
        <color theme="1"/>
      </rPr>
      <t xml:space="preserve">Double Beam Cannon: back mounted energy cannon. Targets a single opponent.  </t>
    </r>
    <r>
      <rPr>
        <rFont val="Arial"/>
        <i/>
        <color theme="1"/>
      </rPr>
      <t>Ranged</t>
    </r>
    <r>
      <rPr>
        <rFont val="Arial"/>
        <color theme="1"/>
      </rPr>
      <t xml:space="preserve"> (Command Wolf Only)</t>
    </r>
  </si>
  <si>
    <t>Medium Expert</t>
  </si>
  <si>
    <t>When piloting a Medium sized Zoid stats are increased by 10%</t>
  </si>
  <si>
    <t>High Mobility Thruster</t>
  </si>
  <si>
    <t>Thrusters that increases reaction by 15. Lasts three turns.</t>
  </si>
  <si>
    <t>Medium Expert 2</t>
  </si>
  <si>
    <t>When piloting a Medium sized Zoid stats are increased by 15%</t>
  </si>
  <si>
    <t>Accelerator Equipment</t>
  </si>
  <si>
    <t>Boosters to increase speed by 1,000 and reaction by 20. Lasts three turns.</t>
  </si>
  <si>
    <t>Command Wolf Town</t>
  </si>
  <si>
    <t>Medium Expert 3</t>
  </si>
  <si>
    <t>When piloting a Medium sized Zoid stats are increased by 20%</t>
  </si>
  <si>
    <t>Rocket Gun:</t>
  </si>
  <si>
    <t xml:space="preserve">Back mounted rocket pods. Targets up to two opponents. Fires two rockets, each dealing half the damage. </t>
  </si>
  <si>
    <t>Core Enhance Unit</t>
  </si>
  <si>
    <t xml:space="preserve">Increases Zoids maximum health by 100. </t>
  </si>
  <si>
    <t>Medium Expert 4</t>
  </si>
  <si>
    <t>When piloting a Medium sized Zoid stats are increased by 25%</t>
  </si>
  <si>
    <t>Ion Projector</t>
  </si>
  <si>
    <t xml:space="preserve">Heals the equipped Zoid by 100. Must recharge for two turns. </t>
  </si>
  <si>
    <t>Medium Under Expert</t>
  </si>
  <si>
    <t>When piloting a Medium or Small sized Zoid stats are increased by 10%</t>
  </si>
  <si>
    <t>Medium, Small</t>
  </si>
  <si>
    <t>I-Field Generator</t>
  </si>
  <si>
    <t>Medium Under Expert 2</t>
  </si>
  <si>
    <t>When piloting a Medium or Small sized Zoid stats are increased by 15%</t>
  </si>
  <si>
    <t xml:space="preserve">Heals your ally's Zoids within 210m centered on yourself and your own Zoid for 100. Must recharge for three turns. </t>
  </si>
  <si>
    <t>Self Recovery Unit</t>
  </si>
  <si>
    <t>Medium Under Expert 3</t>
  </si>
  <si>
    <t>When piloting a Medium or Small sized Zoid stats are increased by 20%</t>
  </si>
  <si>
    <t xml:space="preserve">Heals the equipped Zoid at the end of every turn for 50. </t>
  </si>
  <si>
    <t>Medium Under Expert 4</t>
  </si>
  <si>
    <t>ZOS Prototype</t>
  </si>
  <si>
    <t>When piloting a Medium or Small sized Zoid stats are increased by 25%</t>
  </si>
  <si>
    <t xml:space="preserve">Increases your actions by +1. Lasts for three turns. </t>
  </si>
  <si>
    <t>Command Wolf AC</t>
  </si>
  <si>
    <t>Large Expert</t>
  </si>
  <si>
    <t>When piloting a Large sized Zoid stats are increased by 10%</t>
  </si>
  <si>
    <t>ZOS Enhanced Type</t>
  </si>
  <si>
    <t xml:space="preserve">Increases your actions by +2. Lasts for three turns. </t>
  </si>
  <si>
    <t>Long Range Cannon:</t>
  </si>
  <si>
    <t xml:space="preserve">Back mounted cannon. Targets a single opponent. Minimum range of 100m.  </t>
  </si>
  <si>
    <t>Large Expert 2</t>
  </si>
  <si>
    <t>When piloting a Large sized Zoid stats are increased by 15%</t>
  </si>
  <si>
    <t>Ranged, Explosive, Long Range</t>
  </si>
  <si>
    <t>ZOS Mass Produced</t>
  </si>
  <si>
    <t>Large Expert 3</t>
  </si>
  <si>
    <t>When piloting a Large sized Zoid stats are increased by 20%</t>
  </si>
  <si>
    <t>Large Expert 4</t>
  </si>
  <si>
    <t>When piloting a Large sized Zoid stats are increased by 25%</t>
  </si>
  <si>
    <t>Large Large Expert</t>
  </si>
  <si>
    <t>When piloting a Large Large sized Zoid stats are increased by 10%</t>
  </si>
  <si>
    <t>Large Large</t>
  </si>
  <si>
    <t>Large Large Expert 2</t>
  </si>
  <si>
    <t>When piloting a Large Large sized Zoid stats are increased by 15%</t>
  </si>
  <si>
    <t>Large Large Expert 3</t>
  </si>
  <si>
    <t>When piloting a Large Large sized Zoid stats are increased by 20%</t>
  </si>
  <si>
    <t>Command Wolf IS</t>
  </si>
  <si>
    <t>Large Large Expert 4</t>
  </si>
  <si>
    <t>When piloting a Large Large sized Zoid stats are increased by 25%</t>
  </si>
  <si>
    <t>Large Large Over Expert</t>
  </si>
  <si>
    <t>When piloting a Large Large or Extra Large sized Zoid stats are increased by 10%</t>
  </si>
  <si>
    <t>Large Large, Extra Large</t>
  </si>
  <si>
    <t>Large Large Over Expert 2</t>
  </si>
  <si>
    <t>When piloting a Large Large or Extra Large sized Zoid stats are increased by 15%</t>
  </si>
  <si>
    <t>Large Large Over Expert 3</t>
  </si>
  <si>
    <t>When piloting a Large Large or Extra Large sized Zoid stats are increased by 20%</t>
  </si>
  <si>
    <t>Large Large Over Expert 4</t>
  </si>
  <si>
    <t>When piloting a Large Large or Extra Large sized Zoid stats are increased by 25%</t>
  </si>
  <si>
    <t>Extra Large Expert</t>
  </si>
  <si>
    <t>When piloting a Extra Large sized Zoid stats are increased by 10%</t>
  </si>
  <si>
    <t>Extra Large</t>
  </si>
  <si>
    <t>Extra Large Expert 2</t>
  </si>
  <si>
    <t>Long Rang Rifle:</t>
  </si>
  <si>
    <t>When piloting a Extra Large sized Zoid stats are increased by 15%</t>
  </si>
  <si>
    <t>back mounted rifle. Targets a single opponent. Minimum range of 100m. Ranged (Command Wolf Only)</t>
  </si>
  <si>
    <t>Extra Large Expert 3</t>
  </si>
  <si>
    <t>When piloting a Extra Large sized Zoid stats are increased by 20%</t>
  </si>
  <si>
    <t>Extra Large Expert 4</t>
  </si>
  <si>
    <t>When piloting a Extra Large sized Zoid stats are increased by 25%</t>
  </si>
  <si>
    <t>Melee Multi Attack</t>
  </si>
  <si>
    <t>Gain an extra melee attack per turn</t>
  </si>
  <si>
    <t>Cerberus</t>
  </si>
  <si>
    <t>Melee Multi Attack 2</t>
  </si>
  <si>
    <t>Gain a second extra melee attack per turn</t>
  </si>
  <si>
    <t>Beam Vulcan:</t>
  </si>
  <si>
    <t>Shoulder mounted energy cannon. Targets a single opponent.</t>
  </si>
  <si>
    <t>Melee Multi Attack 3</t>
  </si>
  <si>
    <t>Gain a third extra melee attack per turn</t>
  </si>
  <si>
    <t>Melee Multi Attack 4</t>
  </si>
  <si>
    <t>Gain a fourth extra melee attack per turn</t>
  </si>
  <si>
    <t>Double Fang:</t>
  </si>
  <si>
    <t>Ranged Multi Attack 1</t>
  </si>
  <si>
    <t xml:space="preserve">Gain an extra ranged attack per turn. </t>
  </si>
  <si>
    <t>Ranged Multi Attack 2</t>
  </si>
  <si>
    <t xml:space="preserve">Gain a second extra ranged attack per turn. </t>
  </si>
  <si>
    <t>Ranged Multi Attack 3</t>
  </si>
  <si>
    <t xml:space="preserve">Gain a third extra ranged attack per turn. </t>
  </si>
  <si>
    <t>Ranged Multi Attack 4</t>
  </si>
  <si>
    <t xml:space="preserve">Gain a fourth ranged attack roll per turn. </t>
  </si>
  <si>
    <t>Climber Wolf</t>
  </si>
  <si>
    <t>Laser Expert 1</t>
  </si>
  <si>
    <t xml:space="preserve">Weapons that deal energy damage gain 1 to Hit. </t>
  </si>
  <si>
    <t>Double Laser:</t>
  </si>
  <si>
    <t>Back mounted laser cannon. Targets a single opponent. If damage exceeds remaining Zoids health the remaining energy bolts continues in a straight line.</t>
  </si>
  <si>
    <t>Laser Expert 2</t>
  </si>
  <si>
    <t xml:space="preserve">Weapons that deal energy damage gain 2 to Hit. </t>
  </si>
  <si>
    <t>Ranged, Penetrate, Energy</t>
  </si>
  <si>
    <t>Laser Expert 3</t>
  </si>
  <si>
    <t xml:space="preserve">Weapons that deal energy damage gain 3 to Hit and gain advantage. </t>
  </si>
  <si>
    <t>Laser Expert 4</t>
  </si>
  <si>
    <t xml:space="preserve">Weapons that deal energy damage gain 4 to Hit and gain advantage. </t>
  </si>
  <si>
    <t>Missile Expert 1</t>
  </si>
  <si>
    <t xml:space="preserve">Weapons that deal explosive damage gain 1 to Hit. </t>
  </si>
  <si>
    <t>Missile Expert 2</t>
  </si>
  <si>
    <t xml:space="preserve">Weapons that deal explosive damage gain 2 to Hit. </t>
  </si>
  <si>
    <t>Missile Expert 3</t>
  </si>
  <si>
    <t xml:space="preserve">Weapons that deal explosive damage gain 3 to Hit and gain advantage. </t>
  </si>
  <si>
    <t>Missile Expert 4</t>
  </si>
  <si>
    <t xml:space="preserve">Weapons that deal explosive damage gain 4 to Hit and gain advantage. </t>
  </si>
  <si>
    <t>Shadow Fox</t>
  </si>
  <si>
    <t xml:space="preserve">Wolf </t>
  </si>
  <si>
    <t>Particle Expert 1</t>
  </si>
  <si>
    <t xml:space="preserve">Weapons that deal particle damage gain 1 to Hit. </t>
  </si>
  <si>
    <t>Electro-Magnetic Bite Fang:</t>
  </si>
  <si>
    <t>Particle Expert 2</t>
  </si>
  <si>
    <t xml:space="preserve">Weapons that deal particle damage gain 2 to Hit. </t>
  </si>
  <si>
    <t>Particle Expert 3</t>
  </si>
  <si>
    <t xml:space="preserve">Weapons that deal particle damage gain 3 to Hit and gain advantage. </t>
  </si>
  <si>
    <r>
      <rPr>
        <rFont val="Arial"/>
        <color theme="1"/>
      </rPr>
      <t xml:space="preserve">Laser Vulcan Gun: back mounted gun. Targets up to three Zoids. </t>
    </r>
    <r>
      <rPr>
        <rFont val="Arial"/>
        <i/>
        <color theme="1"/>
      </rPr>
      <t>Ranged</t>
    </r>
    <r>
      <rPr>
        <rFont val="Arial"/>
        <color theme="1"/>
      </rPr>
      <t xml:space="preserve"> (Shadow Fox Only)</t>
    </r>
  </si>
  <si>
    <t>Particle Expert 4</t>
  </si>
  <si>
    <t xml:space="preserve">Shoots three bursts of 3D10 </t>
  </si>
  <si>
    <t xml:space="preserve">Weapons that deal particle damage gain 4 to Hit and gain advantage. </t>
  </si>
  <si>
    <t xml:space="preserve">Weapon and Assist </t>
  </si>
  <si>
    <t xml:space="preserve">Melee Expert </t>
  </si>
  <si>
    <t xml:space="preserve">Melee weapons gain 1 to Hit. </t>
  </si>
  <si>
    <t>Melee</t>
  </si>
  <si>
    <t>Self targeting stealth generator. Turns the Zoid "invisible". Lasts for three turns. Attack rolls have disadvantage against your Zoid.</t>
  </si>
  <si>
    <t>Melee Expert 2</t>
  </si>
  <si>
    <t xml:space="preserve">Melee weapons gain 2 to Hit. </t>
  </si>
  <si>
    <t>Melee Expert 3</t>
  </si>
  <si>
    <t xml:space="preserve">Melee weapons gain 3 to Hit and gain advantage. </t>
  </si>
  <si>
    <t>Melee Expert 4</t>
  </si>
  <si>
    <t xml:space="preserve">Melee weapons gain 4 to Hit and gain advantage. </t>
  </si>
  <si>
    <t>Konig Wolf</t>
  </si>
  <si>
    <t xml:space="preserve">Rifle Expert </t>
  </si>
  <si>
    <t xml:space="preserve">Ranged weapons that deal piercing damage gain 1 to Hit. </t>
  </si>
  <si>
    <t xml:space="preserve">Ranged, Piercing </t>
  </si>
  <si>
    <t>Rifle Expert 2</t>
  </si>
  <si>
    <t>Strike Claw:</t>
  </si>
  <si>
    <t xml:space="preserve">Ranged weapons that deal piercing damage gain 2 to Hit. </t>
  </si>
  <si>
    <t>Head Gear:</t>
  </si>
  <si>
    <t xml:space="preserve">Gain +20 to Hit. Lasts three turns. </t>
  </si>
  <si>
    <t>Rifle Expert 3</t>
  </si>
  <si>
    <t xml:space="preserve">Ranged weapons that deal piercing damage gain 3 to Hit and gain advantage. </t>
  </si>
  <si>
    <t>Electron Bite Fang:</t>
  </si>
  <si>
    <t>Bite attack. Targets a single opponent. Melee</t>
  </si>
  <si>
    <t>Rifle Expert 4</t>
  </si>
  <si>
    <t xml:space="preserve">Ranged weapons that deal piercing damage gain 4 to Hit and gain advantage. </t>
  </si>
  <si>
    <t>Anti-Air Pro</t>
  </si>
  <si>
    <t>If the weapon possess the Anti-Air tag gain +2 to Hit</t>
  </si>
  <si>
    <t>Anti-Air</t>
  </si>
  <si>
    <t>Anti-Air Pro 2</t>
  </si>
  <si>
    <t>If the weapon possess the Anti-Air tag gain +3 to Hit</t>
  </si>
  <si>
    <t>Konig Wolf DSR (CAU)</t>
  </si>
  <si>
    <t xml:space="preserve">Anti-Air Pro 3 </t>
  </si>
  <si>
    <t>If the weapon possess the Anti-Air tag gain +4 to Hit</t>
  </si>
  <si>
    <t>Dual Sniper Rifle:</t>
  </si>
  <si>
    <t xml:space="preserve">Back mounted foldable dual snipers. Targets a single opponent. </t>
  </si>
  <si>
    <t>Anti-Air Pro 4</t>
  </si>
  <si>
    <t>Increases hit rate. Gain +20 to Hit. Lasts three turns</t>
  </si>
  <si>
    <t>If the weapon possess the Anti-Air tag gain +5 to Hit</t>
  </si>
  <si>
    <t xml:space="preserve">5-Shot Missile Pod: </t>
  </si>
  <si>
    <t>Fleet Footed</t>
  </si>
  <si>
    <t xml:space="preserve">Outside shoulder mounted missie pods. Targets an area 45m by 90m. Opponents in the area of effect must make a reaction save against the attack roll. Successful saves take no damage.  (Konig Wolf Only) </t>
  </si>
  <si>
    <t>Your Zoid gains +50 to speed.</t>
  </si>
  <si>
    <t>Fleet Footed 2</t>
  </si>
  <si>
    <t>Your Zoid gains +100 to speed.</t>
  </si>
  <si>
    <t>Fleet Footed 3</t>
  </si>
  <si>
    <t>Your Zoid gains +150 to speed.</t>
  </si>
  <si>
    <t>Iron Kong</t>
  </si>
  <si>
    <t>Gorilla</t>
  </si>
  <si>
    <t>6-shot Missile Pod:</t>
  </si>
  <si>
    <t xml:space="preserve">Shoulder mouted missile pod. Targets an area 45m by 90m. Opponents in the area of effect must make a reaction save against the attack roll. Successful saves take no damage. </t>
  </si>
  <si>
    <t>10-Shot Rocket:</t>
  </si>
  <si>
    <t xml:space="preserve">Back mounted rocket pod. Targets an area 90m by 90m. Opponents in the area of effect must make a reaction save against the attack roll. Successful saves take no damage. </t>
  </si>
  <si>
    <t>FLeet Footed 4</t>
  </si>
  <si>
    <t>Your Zoid gains +200 to speed.</t>
  </si>
  <si>
    <t>Hammer Knuckle:</t>
  </si>
  <si>
    <t>Punch attack. Targets a single opponent. Melee</t>
  </si>
  <si>
    <t>Melee, Bludgeon</t>
  </si>
  <si>
    <t>Honed</t>
  </si>
  <si>
    <t>Your Zoid gains +5 to reaction</t>
  </si>
  <si>
    <t>Honed 2</t>
  </si>
  <si>
    <t>Your Zoid gains +10 to reaction</t>
  </si>
  <si>
    <t>Honed 3</t>
  </si>
  <si>
    <t>Your Zoid gains +15 to reaction</t>
  </si>
  <si>
    <t>Iron Kong PK</t>
  </si>
  <si>
    <t>Beam Launcher:</t>
  </si>
  <si>
    <t xml:space="preserve">Right shoulder mounted energy gun. Targets up to two opponents. Shoots two bursts of energy. Damage is split between the bursts. </t>
  </si>
  <si>
    <t>Honed 4</t>
  </si>
  <si>
    <t>10-shot Rocket:</t>
  </si>
  <si>
    <t>Your Zoid gains +20 to reaction</t>
  </si>
  <si>
    <t>Left shoulder mounted rocket pods. Targets an area 90m by 90m.</t>
  </si>
  <si>
    <t>Left forearm mounted laser gun. Targets up two two opponents.</t>
  </si>
  <si>
    <t>Comeback</t>
  </si>
  <si>
    <t>Punch attack. Targets a single opponent.</t>
  </si>
  <si>
    <t>If your health is below 1/5 your attacks do one extra die more of damage.</t>
  </si>
  <si>
    <t>Comeback 2</t>
  </si>
  <si>
    <t>If your health is below 1/5 your attacks do two extra dice more of damage.</t>
  </si>
  <si>
    <t>Iron Kong Maneuver</t>
  </si>
  <si>
    <t xml:space="preserve">Large </t>
  </si>
  <si>
    <t>Comeback 3</t>
  </si>
  <si>
    <r>
      <rPr>
        <rFont val="Arial"/>
        <b/>
        <color theme="1"/>
      </rPr>
      <t>6-shot Missile Pod:</t>
    </r>
    <r>
      <rPr>
        <rFont val="Arial"/>
        <color theme="1"/>
      </rPr>
      <t xml:space="preserve"> </t>
    </r>
  </si>
  <si>
    <t>If your health is below 1/5 your attacks do an extra three dice more of damage.</t>
  </si>
  <si>
    <t xml:space="preserve">Right Shoulder mounted missile pod. Targets an area 30m by 60m. Opponents in the area of effect must make a reaction save against the attack roll. Successful saves take no damage. </t>
  </si>
  <si>
    <t xml:space="preserve">Left shoulder mounted rocket pod. Targets an area 60m by 60m. Opponents in the area of effect must make a reaction save against the attack roll. Successful saves take no damage. </t>
  </si>
  <si>
    <t>Comeback 4</t>
  </si>
  <si>
    <t xml:space="preserve">High mobility Unit: </t>
  </si>
  <si>
    <t>If your health is below 1/5 your attacks do four extra dice more of damage</t>
  </si>
  <si>
    <t>Increased reaction. Gain +10 to reaction. Lasts three turns</t>
  </si>
  <si>
    <t>Iron Defense</t>
  </si>
  <si>
    <t xml:space="preserve">Gain +5 to Zoids Defense </t>
  </si>
  <si>
    <t>Iron Defense 2</t>
  </si>
  <si>
    <t xml:space="preserve">Gain +10 to Zoids Defense </t>
  </si>
  <si>
    <t>Iron Defense 3</t>
  </si>
  <si>
    <t xml:space="preserve">Gain +15 to Zoids Defense </t>
  </si>
  <si>
    <t>Iron Kong SS</t>
  </si>
  <si>
    <t>Iron Defense 4</t>
  </si>
  <si>
    <t xml:space="preserve">Right shoulder mounted energy gatling gun. Targets up to two opponents. Max range of 150m. Shoots two bursts of energy. Damage is split between the bursts. </t>
  </si>
  <si>
    <t xml:space="preserve">Gain +20 to Zoids Defense </t>
  </si>
  <si>
    <t xml:space="preserve">Left shoulder mounted rocket pods. Targets an area 60m by 60m.  Opponents in the area of effect must make a reaction save against the attack roll. Successful saves take no damage. </t>
  </si>
  <si>
    <t>Sniper 1</t>
  </si>
  <si>
    <t>Gain +1 to Hit on attacks beyond 1/2 your Zoids max Range</t>
  </si>
  <si>
    <t xml:space="preserve">Left forearm mounted laser gun. Targets a single opponent. If damage exceeds the reaming health of the target Zoid the remains energy damage will continue on. </t>
  </si>
  <si>
    <t>Sniper 2</t>
  </si>
  <si>
    <t>Gain +2 to Hit on attacks beyond 1/2 your Zoids max Range</t>
  </si>
  <si>
    <t>Sniper 3</t>
  </si>
  <si>
    <t>Gain +3 to Hit on attacks beyond 1/2 your Zoids max Range</t>
  </si>
  <si>
    <t>Sniper 4</t>
  </si>
  <si>
    <t>Gain +4 to Hit on attacks beyond 1/2 your Zoids max Range</t>
  </si>
  <si>
    <t>True Tank</t>
  </si>
  <si>
    <t>Defensive equpiment gains an additional +5 efficiancy</t>
  </si>
  <si>
    <t>Iron Drill</t>
  </si>
  <si>
    <t>True Tank 2</t>
  </si>
  <si>
    <t>Defensive equpiment gains an additional +10 efficiancy</t>
  </si>
  <si>
    <t>Beam Bazooka:</t>
  </si>
  <si>
    <t>True Tank 3</t>
  </si>
  <si>
    <t>Defensive equpiment gains an additional +15 efficiancy</t>
  </si>
  <si>
    <t>Iron Knuckle:</t>
  </si>
  <si>
    <t xml:space="preserve">Punch attack. Targets a single opponent. </t>
  </si>
  <si>
    <t>True Tank 4</t>
  </si>
  <si>
    <t>Defensive equpiment gains an additional +20 efficiancy</t>
  </si>
  <si>
    <t>Armor Breaker</t>
  </si>
  <si>
    <t>When using a weapon that lowers the defense of the Zoid lowers the defense by an additional 2.</t>
  </si>
  <si>
    <t>Armor Breaker 2</t>
  </si>
  <si>
    <t>When using a weapon that lowers the defense of the Zoid lowers the defense by an additional 4.</t>
  </si>
  <si>
    <t>Armor Breaker 3</t>
  </si>
  <si>
    <t>When using a weapon that lowers the defense of the Zoid lowers the defense by an additional 6.</t>
  </si>
  <si>
    <t>Hammer Rock</t>
  </si>
  <si>
    <t>Vulcan Pack:</t>
  </si>
  <si>
    <t xml:space="preserve">Left shoulder mounted rocket pods. Targets up to two opponents. Shoots two rockets. Damage is split between the rockets. </t>
  </si>
  <si>
    <t>Armor Breaker 4</t>
  </si>
  <si>
    <t>Ranged, Anti-Air, Explosive</t>
  </si>
  <si>
    <t>When using a weapon that lowers the defense of the Zoid lowers the defense by an additional 8.</t>
  </si>
  <si>
    <t>Multi Beam Gun:</t>
  </si>
  <si>
    <t xml:space="preserve">Right shoulder mounted energy gun. Targets a single opponent. </t>
  </si>
  <si>
    <t>Ranged, Anti-Air, Energy</t>
  </si>
  <si>
    <t>Evasion Master</t>
  </si>
  <si>
    <t>Equipment that boosts Reaction gains a +2 boost</t>
  </si>
  <si>
    <t>Evasion Master 2</t>
  </si>
  <si>
    <t>Equipment that boosts Reaction gains a +4 boost</t>
  </si>
  <si>
    <t>Evasion Master 3</t>
  </si>
  <si>
    <t>Equipment that boosts Reaction gains a +6 boost</t>
  </si>
  <si>
    <t>Dibison</t>
  </si>
  <si>
    <t>Evasion Master 4</t>
  </si>
  <si>
    <t>Mammal</t>
  </si>
  <si>
    <t>Equipment that boosts Reaction gains a +8 boost</t>
  </si>
  <si>
    <t>Forward mounted missile pods. Targets an area 90m by 90m.</t>
  </si>
  <si>
    <t>Shield Master</t>
  </si>
  <si>
    <t>Durabilatiy of shields increases by 25</t>
  </si>
  <si>
    <t>3-Barrel Acceleration Shock Cannon:</t>
  </si>
  <si>
    <t xml:space="preserve">Chest mounted triple barreled cannon. Targets a single opponent. </t>
  </si>
  <si>
    <t>Megalo Max:</t>
  </si>
  <si>
    <t xml:space="preserve">Back mounted energy cannons. Targets an area 90m by 90m. Opponents in the area must make a reaction save against the attack roll. Successful saves take no damage. </t>
  </si>
  <si>
    <t>Shield Master 2</t>
  </si>
  <si>
    <t>Durabilatiy of shields increases by 50</t>
  </si>
  <si>
    <t>Crusher Horn:</t>
  </si>
  <si>
    <t xml:space="preserve">Horn attack. Targets a single opponent. </t>
  </si>
  <si>
    <t>Melee Piercing</t>
  </si>
  <si>
    <t>Shield Master 3</t>
  </si>
  <si>
    <t>Durabilatiy of shields increases by 75</t>
  </si>
  <si>
    <t>Shield Master 4</t>
  </si>
  <si>
    <t>Durabilatiy of shields increases by 100</t>
  </si>
  <si>
    <t>Smoke Master</t>
  </si>
  <si>
    <t>Smoke units cover an additonal 15m</t>
  </si>
  <si>
    <t>Gravity Bison</t>
  </si>
  <si>
    <t>Smoke Master 2</t>
  </si>
  <si>
    <t>Smoke units cover an additonal 20m</t>
  </si>
  <si>
    <t>Smoke Master 3</t>
  </si>
  <si>
    <t>Maneuver Missiles:</t>
  </si>
  <si>
    <t>Smoke units cover an additonal 30m</t>
  </si>
  <si>
    <t xml:space="preserve">Forward facing missile pods. Targets up to two opponents. Two missiles each dealing 5D10 explosive </t>
  </si>
  <si>
    <t>3-Barrel Anti-Zoid Shock cannon:</t>
  </si>
  <si>
    <t xml:space="preserve">Chest mounted cannons. Targets a single opponent. </t>
  </si>
  <si>
    <t>Smoke Master 4</t>
  </si>
  <si>
    <t>Smoke units cover an additonal 40m</t>
  </si>
  <si>
    <t>20-barrel Assault Gun:</t>
  </si>
  <si>
    <t>Back mounted cannons. Targets an area 90m by 90m. Opponents in the area of effect must make a reaction save against the attack roll. Successful saves take no damage.</t>
  </si>
  <si>
    <t>Drill Horn:</t>
  </si>
  <si>
    <t>Horn attack. Targets a single opponent.</t>
  </si>
  <si>
    <t>Wimp</t>
  </si>
  <si>
    <t>Reduces to Hit with melee weapons by  1</t>
  </si>
  <si>
    <t>Wimp 2</t>
  </si>
  <si>
    <t>Reduces to Hit with melee weapons by 2</t>
  </si>
  <si>
    <t>Wimp 3</t>
  </si>
  <si>
    <t>Reduces to Hit with melee weapons by 3</t>
  </si>
  <si>
    <t>Black Rhimos</t>
  </si>
  <si>
    <t>Large Electro-Magnetic Cannon:</t>
  </si>
  <si>
    <t>Back mounted electric cannon. Targets up to two opponents, the second must be within 50m of the first. Opponents damaged by this attack must make a percentile roll. if the roll is a 49 or lower the Zoid is frozen. At the end of their turn they may roll again to unfreeze.</t>
  </si>
  <si>
    <t>Wimp 4</t>
  </si>
  <si>
    <t>Ranged, Freeze, Electical</t>
  </si>
  <si>
    <t>Reduces to Hit with melee weapons by 4</t>
  </si>
  <si>
    <t>Double Shock Cannon:</t>
  </si>
  <si>
    <t>Hard Drill:</t>
  </si>
  <si>
    <t>Cross Eyed</t>
  </si>
  <si>
    <t>Reduces to Hit with Ranged weapons by 1</t>
  </si>
  <si>
    <t>Cross Eyed 2</t>
  </si>
  <si>
    <t>Reduces to Hit with Ranged weapons by 2</t>
  </si>
  <si>
    <t>Cross Eyed 3</t>
  </si>
  <si>
    <t>Reduces to Hit with Ranged weapons by 3</t>
  </si>
  <si>
    <t>Zoid Name</t>
  </si>
  <si>
    <t>Weapon  2</t>
  </si>
  <si>
    <t>Cyclops</t>
  </si>
  <si>
    <t>Cross Eyed 4</t>
  </si>
  <si>
    <t>Column 6</t>
  </si>
  <si>
    <t>Reduces to Hit with Ranged weapons by 4</t>
  </si>
  <si>
    <t>Iron Cannon:</t>
  </si>
  <si>
    <r>
      <rPr>
        <rFont val="Arial"/>
        <b/>
        <color theme="1"/>
      </rPr>
      <t>Smoke Sprayer:</t>
    </r>
    <r>
      <rPr>
        <rFont val="Arial"/>
        <color theme="1"/>
      </rPr>
      <t xml:space="preserve"> </t>
    </r>
  </si>
  <si>
    <t>https://drive.google.com/uc?export=download&amp;id=13c24a5tDeEg-ObhsFlmvy-h1VN51NjSv/view?usp=share_link</t>
  </si>
  <si>
    <t>Deploys smoke in a 60m square around the Zoid. While the Zoid is in the smoke attack rolls against it have disadvantage. Lasts for three turns.</t>
  </si>
  <si>
    <t>Slowpoke</t>
  </si>
  <si>
    <t>Reduces speed of equiped Zoid by -50</t>
  </si>
  <si>
    <t>https://drive.google.com/uc?export=download&amp;id=1tvOAxEw91h9hxzNDV8JR0VG1AJqVDkg1/view?usp=share_link</t>
  </si>
  <si>
    <t>Long Spear:</t>
  </si>
  <si>
    <t>Slowpoke 2</t>
  </si>
  <si>
    <t>Reduces speed of equiped Zoid by -100</t>
  </si>
  <si>
    <t>https://drive.google.com/file/d/1k-TU45pqMtSH5ygfl7uhTfuf2hNukZff/view?usp=drivesdk</t>
  </si>
  <si>
    <t>https://drive.google.com/file/d/1SvBDxgk8ay1U47Mw-sPVqoUpi2m3Qahc/view?usp=drivesdk</t>
  </si>
  <si>
    <t>Slowpoke 3</t>
  </si>
  <si>
    <t>Reduces speed of equiped Zoid by -150</t>
  </si>
  <si>
    <t>https://drive.google.com/file/d/1lW8MTdiQhEp5LitMhNnkbz6oXNEArdMW/view?usp=drivesdk</t>
  </si>
  <si>
    <t>https://drive.google.com/file/d/1TppAGrn2xfcwXCgAFq0IRUJ8XFqR1-f2/view?usp=drivesdk</t>
  </si>
  <si>
    <t>Slowpoke 4</t>
  </si>
  <si>
    <t>Reduces speed of equiped Zoid by -200</t>
  </si>
  <si>
    <t>https://drive.google.com/file/d/1wFcuLUdGNkUj6jMfnixDV6RMyoaHMtca/view?usp=drivesdk</t>
  </si>
  <si>
    <t>Cyclops 2</t>
  </si>
  <si>
    <t>https://drive.google.com/file/d/1DZKF-SDMY1WPKQP0QztF6N4Uh17KDND0/view?usp=drivesdk</t>
  </si>
  <si>
    <t>Bad Armor</t>
  </si>
  <si>
    <t>Reduces armor of equiped Zoid by 10%</t>
  </si>
  <si>
    <t>https://drive.google.com/file/d/1oKAe5ka2ADpyjwKBipbR-t8rNZaXQC7h/view?usp=drivesdk</t>
  </si>
  <si>
    <t>https://drive.google.com/file/d/1tcHgaUjAbU-2U5TrJHyhvjNfZ492sdlq/view?usp=drivesdk</t>
  </si>
  <si>
    <t>Back mounted cannon. Targets a single opponent.</t>
  </si>
  <si>
    <t>Bad Armor 2</t>
  </si>
  <si>
    <t>Reduces armor of equiped Zoid by 15%</t>
  </si>
  <si>
    <t>https://drive.google.com/file/d/1uxFPh0xQbXifYLJbPUpAAeVVcTj-pwKm/view?usp=drivesdk</t>
  </si>
  <si>
    <r>
      <rPr>
        <rFont val="Arial"/>
        <b/>
        <color theme="1"/>
      </rPr>
      <t>Smoke Sprayer:</t>
    </r>
    <r>
      <rPr>
        <rFont val="Arial"/>
        <color theme="1"/>
      </rPr>
      <t xml:space="preserve"> </t>
    </r>
  </si>
  <si>
    <t>Deploys smoke in a 60m square around the Zoid. While the Zoid is in the smoke attacks against it have disadvantage. Lasts for three turns</t>
  </si>
  <si>
    <t>https://drive.google.com/file/d/1uioRgNFGcWec2mvrJNMlhZlJTh27LSWL/view?usp=drivesdk</t>
  </si>
  <si>
    <t>Bad Armor 3</t>
  </si>
  <si>
    <t>Reduces armor of equiped Zoid by 20%</t>
  </si>
  <si>
    <t>https://drive.google.com/file/d/1S0SRdd1nLOML7XGHLOodwLTBiHi4gDbT/view?usp=drivesdk</t>
  </si>
  <si>
    <t>Split Horn:</t>
  </si>
  <si>
    <t>https://drive.google.com/file/d/19ilYTc29augEbKfqmzBtYZARKXV6hkWl/view?usp=drivesdk</t>
  </si>
  <si>
    <t>Bad Armor 4</t>
  </si>
  <si>
    <t>Reduces armor of equiped Zoid by 25%</t>
  </si>
  <si>
    <t>https://drive.google.com/file/d/1sdlBHGKRTuvS1-YEcnwWYYoiQo3HuwM6/view?usp=drivesdk</t>
  </si>
  <si>
    <t>https://drive.google.com/file/d/1ox12N7dm5dUhS1_SmLrf1KANseuukvhW/view?usp=drivesdk</t>
  </si>
  <si>
    <t>Weapon Breaker 1</t>
  </si>
  <si>
    <t>When you score a critical hit with a melee weapon, one of the target's weapons is destroyed at random.</t>
  </si>
  <si>
    <t>https://drive.google.com/file/d/17jdYVIarwwF0d8q3tEyWQpAgAkvytZ_a/view?usp=drivesdk</t>
  </si>
  <si>
    <t>https://drive.google.com/file/d/1hA97sEweXhraCvBuE2J3dICEEXVl30XU/view?usp=drivesdk</t>
  </si>
  <si>
    <t>Weapon Breaker 2</t>
  </si>
  <si>
    <t>When you score a critical hit with a melee weapon, one of the target's weapons is destroyed. You may choose the weapon.</t>
  </si>
  <si>
    <t>https://drive.google.com/file/d/1jEp2zXb_YzPLdOKuGec7FhQdBVl7laSU/view?usp=drivesdk</t>
  </si>
  <si>
    <t>Column 1</t>
  </si>
  <si>
    <t>Column 2</t>
  </si>
  <si>
    <t>https://drive.google.com/file/d/1O1cVYbN5lQ8m4xhTvgDKb0BcAzEkAW7R/view?usp=drivesdk</t>
  </si>
  <si>
    <t>Economized Shooting</t>
  </si>
  <si>
    <t>Phalanx Fire</t>
  </si>
  <si>
    <t>You may fire an overheating weapon once without breaking it.</t>
  </si>
  <si>
    <t>When attacking an enemy Zoid with a ranged weapon, gain advantage on the attack roll if an ally has dealt damage to that enemy Zoid this round.</t>
  </si>
  <si>
    <t>Scrappy</t>
  </si>
  <si>
    <t>If there are no ally Zoids within 60m of you, while there are two or more enemy Zoids within 60m of you, gain advantage on all attack rolls you make.</t>
  </si>
  <si>
    <t>Mobile</t>
  </si>
  <si>
    <t>When you use your action to dash, you do not provoke attacks of opportunity for the rest of the round.</t>
  </si>
  <si>
    <t>Overtuned</t>
  </si>
  <si>
    <t>https://drive.google.com/file/d/1n-zh1qT-S-nDbYcomILOdsFBvc2CPboI/view?usp=drivesdk</t>
  </si>
  <si>
    <t>Your non-weapon Zoid Equipment lasts for twice the number of rounds.</t>
  </si>
  <si>
    <t>Counter Attack</t>
  </si>
  <si>
    <t>Pit Stop</t>
  </si>
  <si>
    <t>When an enemy rolls a 1 on an attack against you, you may make a single weapon attack against that enemy as a reaction.</t>
  </si>
  <si>
    <t>It only takes you half as many rounds to complete a CAS swap during combat.</t>
  </si>
  <si>
    <t>Deadshot</t>
  </si>
  <si>
    <t>You may forgo your movement on your turn to fire all ranged weapons at your maximum range without penalty.</t>
  </si>
  <si>
    <t>https://drive.google.com/file/d/1cuau5jsQxdH3LtOOSbSVF8fXjjANj64Y/view?usp=drivesdk</t>
  </si>
  <si>
    <t>Demolitionist</t>
  </si>
  <si>
    <t>When you vent heat, you vent the heat of every weapon, rather than a single weapon.</t>
  </si>
  <si>
    <t>Elephander</t>
  </si>
  <si>
    <t>https://drive.google.com/file/d/1VZkiG9Arb0JF6dULx9VQfd77m07ifO_m/view?usp=drivesdk</t>
  </si>
  <si>
    <t>Counter Attack 2</t>
  </si>
  <si>
    <t>When an enemy rolls a 5 on an attack against you, you may make a single weapon attack against that enemy as a reaction, regardless of whether the enemy attack hit you.</t>
  </si>
  <si>
    <t>Double Beam Gun:</t>
  </si>
  <si>
    <t>https://drive.google.com/file/d/1_5E9T0CvYsY8tijxg3a_Gmzhsn8F1s0A/view?usp=drivesdk</t>
  </si>
  <si>
    <t>Head mounted energy gun. Targets up to two opponents. Shoots two beams that each deal 5D8 energy</t>
  </si>
  <si>
    <t xml:space="preserve">Trunk mounted energy gun. Targets a single opponent. </t>
  </si>
  <si>
    <t>https://drive.google.com/file/d/1je_3Rr2-yuJmbDOkj_uXXd_7B7a4cH_4/view?usp=drivesdk</t>
  </si>
  <si>
    <t>Back mounted energy gun. Targets a single opponents. If the damage exceeds there remaining health of the Zoid the beam pierces through and continues on dealing the reaming damage.</t>
  </si>
  <si>
    <t>https://drive.google.com/file/d/1XZOBiT5JlZzXHlh97xfSt8rPHUBbR-VP/view?usp=drivesdk</t>
  </si>
  <si>
    <t>Ranged, Piercing, Anti-Air, Energy</t>
  </si>
  <si>
    <t>Crusher Tusk:</t>
  </si>
  <si>
    <t>https://drive.google.com/file/d/1thGqmGr8AZUiEZRXo6gtDGlOQ4du-pKT/view?usp=drivesdk</t>
  </si>
  <si>
    <t>Tusk slash attack. Targets a single opponent.</t>
  </si>
  <si>
    <t>https://drive.google.com/file/d/1dNYTrlbQf5KRi81hX8f5dTVztiXO224x/view?usp=drivesdk</t>
  </si>
  <si>
    <t>https://drive.google.com/file/d/1nnNkctkioZEIAGXPC-fn4x5GaPST0XAc/view?usp=drivesdk</t>
  </si>
  <si>
    <t>https://drive.google.com/file/d/1nv8EuxmqcUACDPkE6aitRUxIz7b9ALPO/view?usp=drivesdk</t>
  </si>
  <si>
    <t>https://drive.google.com/file/d/1V3b8G8qFWKG2ceiur8GrK9sd4F5hg0Hu/view?usp=drivesdk</t>
  </si>
  <si>
    <t>https://drive.google.com/file/d/1E9eMuwcNcB0iWcJRcXetq_VGfA2YaylU/view?usp=drivesdk</t>
  </si>
  <si>
    <t>Zero Jeager (CAU)</t>
  </si>
  <si>
    <t>https://drive.google.com/file/d/1Mh9lJtSrC7ZIQ2gtro2hVATxILhOTRzv/view?usp=drivesdk</t>
  </si>
  <si>
    <t>https://drive.google.com/file/d/1OW3Tb93BHefGWNjr-tXazwM_kFFJ7zKs/view?usp=drivesdk</t>
  </si>
  <si>
    <t>Elephander AG</t>
  </si>
  <si>
    <t>https://drive.google.com/file/d/1wldV89ToEfjZ6x_afOzEtmn04-4OTudE/view?usp=drivesdk</t>
  </si>
  <si>
    <t>Double Bream Gun:</t>
  </si>
  <si>
    <t>Hyper Laser Gun:</t>
  </si>
  <si>
    <t>https://drive.google.com/file/d/13juxmC5kpzNTGpNG4uOUMYIiTOEoWrqY/view?usp=drivesdk</t>
  </si>
  <si>
    <t>https://drive.google.com/file/d/1aXRB9jEmOILRVEj6Z4MVyjjzXEdwOXYJ/view?usp=drivesdk</t>
  </si>
  <si>
    <t>https://drive.google.com/file/d/1EZtpJJYjguAxO5zCM1gnzdLa0s2bA4RW/view?usp=drivesdk</t>
  </si>
  <si>
    <t>https://drive.google.com/file/d/1N6E19l-TOh-unr5BVKISu5RESzI3lRHu/view?usp=drivesdk</t>
  </si>
  <si>
    <t>https://drive.google.com/file/d/1nk-3JllEgJCllNlG6jTZXE18uyBxklef/view?usp=drivesdk</t>
  </si>
  <si>
    <t>https://drive.google.com/file/d/1tIhbXbQh8PfHUJcTAgGDqOAIQCa_Fmuv/view?usp=drivesdk</t>
  </si>
  <si>
    <t>https://drive.google.com/file/d/1WIeloR2eCxxEGpLqXZ0xIK-BdX2Luugb/view?usp=drivesdk</t>
  </si>
  <si>
    <t>Trunk mounted energy gun. Targets a single opponent. If the damage exceeds the remaining health of the opponent it pierces through and continues on with the remaining damage.</t>
  </si>
  <si>
    <t>https://drive.google.com/file/d/1U9rrm9MxP6OOXcxqiCP7gQkO2enHF8h0/view?usp=drivesdk</t>
  </si>
  <si>
    <t>Assault Gatling:</t>
  </si>
  <si>
    <t xml:space="preserve">Back mounted energy gatling. Targets up to three opponents. Shoots three bursts of 5D10 energy. </t>
  </si>
  <si>
    <t>https://drive.google.com/file/d/13MCUPlWHhWyY6kwCRpYVcAM-Qh5R-zbF/view?usp=drivesdk</t>
  </si>
  <si>
    <t>Ranged, Anti-Air, Energy, Close Range</t>
  </si>
  <si>
    <t>https://drive.google.com/file/d/1KseVrr0h6uXfsvle6HOxYexwj7OprQni/view?usp=drivesdk</t>
  </si>
  <si>
    <t>https://drive.google.com/file/d/1QGZt2EWlrvOfk1_dSohR1rDr6utVlHgE/view?usp=drivesdk</t>
  </si>
  <si>
    <t>https://drive.google.com/file/d/15ugDQ57k-mdfIuaKR0p_9QwBO2MGFf7J/view?usp=drivesdk</t>
  </si>
  <si>
    <t>https://drive.google.com/file/d/1k6YqsdVo06Rg9ZMdHrIg7DDLQxx7Sjyk/view?usp=drivesdk</t>
  </si>
  <si>
    <t>https://drive.google.com/file/d/1qV9xJDx_gIVJCeol2TL_GGYVQ8BpGUcF/view?usp=drivesdk</t>
  </si>
  <si>
    <t>https://drive.google.com/file/d/1Ew9VJcH7YhSoOmFlVc_g-mNT7fCGxRDD/view?usp=drivesdk</t>
  </si>
  <si>
    <t>https://drive.google.com/file/d/18pckpNHd6QGYYzLIfA7e9n3bnZy2qi0d/view?usp=drivesdk</t>
  </si>
  <si>
    <t>https://drive.google.com/file/d/1FfV6VfAC3-CSeg4P4KMAfv9Qj9NcZLfZ/view?usp=drivesdk</t>
  </si>
  <si>
    <t>https://drive.google.com/file/d/1pywsT9JzdBKhHJH-f3CeCOLkthOEsH5M/view?usp=drivesdk</t>
  </si>
  <si>
    <t>Geno Saurer</t>
  </si>
  <si>
    <t>T-Rex</t>
  </si>
  <si>
    <t>https://drive.google.com/file/d/1pec7UUfXR0zVoa668XC4OiT87SWFrQQF/view?usp=drivesdk</t>
  </si>
  <si>
    <t>https://drive.google.com/file/d/1pPOQR4E8AggoxWBHwnBY-jWGnPGdYRxO/view?usp=drivesdk</t>
  </si>
  <si>
    <t>Laser Gun:</t>
  </si>
  <si>
    <t xml:space="preserve">Top of head mounted energy gun. Targets a single opponent. </t>
  </si>
  <si>
    <t>Charged Particle Cannon:</t>
  </si>
  <si>
    <t>Mouth fired particle cannon. Fires in straight line 30m wide. Opponents in the line of fire must make a reaction save against the attack roll successful saves take no damage.</t>
  </si>
  <si>
    <t>https://drive.google.com/file/d/1A_mXB_14SwixmxLozQJiYnGbKOR0Rc5l/view?usp=drivesdk</t>
  </si>
  <si>
    <t>https://drive.google.com/file/d/1ibFXRUI3-CEfwb2lzcwGvrthPDLBZC8i/view?usp=drivesdk</t>
  </si>
  <si>
    <t>Long Range Laser:</t>
  </si>
  <si>
    <t>Back mounted energy gun. Targets a single opponent. If damage exceeds the remaining health of the Zoid the attack continues through with the remaining damage.</t>
  </si>
  <si>
    <t>Ranged, Piercing, Energy, Long Range</t>
  </si>
  <si>
    <t>https://drive.google.com/file/d/1IF_5ROY34Wn-K0vzj26QthvrQjbjfpUY/view?usp=drivesdk</t>
  </si>
  <si>
    <t>https://drive.google.com/file/d/1b1XF4sC1EqxbNA85tPWLAyDe-E_i3JDl/view?usp=drivesdk</t>
  </si>
  <si>
    <t>Hyper Killer Claw:</t>
  </si>
  <si>
    <t>https://drive.google.com/file/d/1jFzox85L96LMJbLbgM16OZBeq8H_863t/view?usp=drivesdk</t>
  </si>
  <si>
    <t>https://drive.google.com/file/d/1hvRm3jAGLWwObeHd7EUOp0-hRDB3Q8bZ/view?usp=drivesdk</t>
  </si>
  <si>
    <t>https://drive.google.com/file/d/149U8PKO6HQqStBr0o7rjvElceP3s8WJS/view?usp=drivesdk</t>
  </si>
  <si>
    <t>https://drive.google.com/file/d/1RwkHj-TcMs92vD-TgeHIEcwQ96bf46t4/view?usp=drivesdk</t>
  </si>
  <si>
    <t>https://drive.google.com/file/d/18fXUxRFjWSqahP2o4AO1y5vy-9D_GFFQ/view?usp=drivesdk</t>
  </si>
  <si>
    <t>https://drive.google.com/file/d/1-Vk93iQhNEN67sM8TO3FF_8tpXWdQC_0/view?usp=drivesdk</t>
  </si>
  <si>
    <t>Psycho Geno Saurer</t>
  </si>
  <si>
    <t>https://drive.google.com/file/d/1sWEQe9LnSEPQmeAW0vsGMr3cyDpGzKUF/view?usp=drivesdk</t>
  </si>
  <si>
    <t>https://drive.google.com/file/d/1R3OqiKWgOPvPCqmY68JVNghVGQTZQLQu/view?usp=drivesdk</t>
  </si>
  <si>
    <r>
      <rPr>
        <rFont val="Arial"/>
        <b/>
        <color theme="1"/>
      </rPr>
      <t>Vulcan:</t>
    </r>
    <r>
      <rPr>
        <rFont val="Arial"/>
        <color theme="1"/>
      </rPr>
      <t xml:space="preserve"> </t>
    </r>
  </si>
  <si>
    <t xml:space="preserve">Head mounted gun. Targets a single opponent. </t>
  </si>
  <si>
    <t>https://drive.google.com/file/d/1GbtAZIfUAj-rse2O9c1_s4AJ3E8YpLv8/view?usp=drivesdk</t>
  </si>
  <si>
    <t xml:space="preserve">Mouth fired particle cannon. Straight line 30m wide. Opponents in the line of fire must make a reaction save against the attack roll successful saves take no damage. </t>
  </si>
  <si>
    <t>https://drive.google.com/file/d/134QDsPIWoLs-2hfdLtaNiZYgJSE4C_Cj/view?usp=drivesdk</t>
  </si>
  <si>
    <t>Back mounted energy cannon. Targets a single opponent. If damage exceeds the remaining health of the opponent the attack pierces through and continues on with remaining damage.</t>
  </si>
  <si>
    <t>https://drive.google.com/file/d/18W1rczceokzR6lP1q5uy_JVQKSTpStm3/view?usp=drivesdk</t>
  </si>
  <si>
    <t>Claw attack. Targets a single opponent. Melee</t>
  </si>
  <si>
    <t>https://drive.google.com/file/d/1J9NjudDxArBSxO1L_n_70M7rXtZv42a9/view?usp=drivesdk</t>
  </si>
  <si>
    <t>https://drive.google.com/file/d/1EFKrxJN-UTTfojH_OGZIZ-BgO2qgaCop/view?usp=drivesdk</t>
  </si>
  <si>
    <t>https://drive.google.com/file/d/1x3S2JpIuKa0Cf9XzWibc_o5RVl0LHy86/view?usp=drivesdk</t>
  </si>
  <si>
    <t>https://drive.google.com/file/d/1-2EN-9wC9bAER2mz8VtgvoZc5mvTkzTU/view?usp=drivesdk</t>
  </si>
  <si>
    <t>https://drive.google.com/file/d/1I4saM3tqiApetf66nUIdWZLVZg_qMeLg/view?usp=drivesdk</t>
  </si>
  <si>
    <t>https://drive.google.com/file/d/11VJScdHuaVmqFM0JDW0IZdh9ydObOAG8/view?usp=drivesdk</t>
  </si>
  <si>
    <t>Geno Breaker</t>
  </si>
  <si>
    <t>https://drive.google.com/file/d/1AhcdShNgjAUi4wHPf2N_OI4EO0MbThXN/view?usp=drivesdk</t>
  </si>
  <si>
    <t>X Breaker:</t>
  </si>
  <si>
    <t>Large forward facing pincers. Targets a single opponent.</t>
  </si>
  <si>
    <t>https://drive.google.com/file/d/1etZRLNcKze1CJoxY64H58K0ntwMHFhO7/view?usp=drivesdk</t>
  </si>
  <si>
    <t>Focused Charged Particle Cannon:</t>
  </si>
  <si>
    <t>Mouth fired particle cannon. Fires in a straight line 15m wide.</t>
  </si>
  <si>
    <t>https://drive.google.com/file/d/1NOE74-A5G1JLoL1R7DplEXN-zeNdRjeV/view?usp=drivesdk</t>
  </si>
  <si>
    <t xml:space="preserve">Head mounted energy blade attack. Targets a single opponent. </t>
  </si>
  <si>
    <t>https://drive.google.com/file/d/1WO5nvs4RzVH5MwGTqr97hMxcGS9nhVIT/view?usp=drivesdk</t>
  </si>
  <si>
    <t>Konig Wold DSR</t>
  </si>
  <si>
    <t>https://drive.google.com/file/d/1Pn_ywIBNADcg6diwR6kVPxbUCUfabheX/view?usp=drivesdk</t>
  </si>
  <si>
    <t>https://drive.google.com/file/d/1p2zIJb7xwvGa9ge2mIQbdpDbX-KVwA9B/view?usp=drivesdk</t>
  </si>
  <si>
    <t>https://drive.google.com/file/d/1WgqdynhhtTPj7PmBm3c8h3qbM6LmP2KU/view?usp=drivesdk</t>
  </si>
  <si>
    <t>https://drive.google.com/file/d/1baRlyZa_ZuHGn-ccQya3TAg-eBB9NyQs/view?usp=drivesdk</t>
  </si>
  <si>
    <t>https://drive.google.com/file/d/1iJ_i9zBsTxYBi88ItWlMZmVWnrYVXUBY/view?usp=drivesdk</t>
  </si>
  <si>
    <t>https://drive.google.com/file/d/1SoiXFpTN6-8tccuLF9kvJ3s43mrnwtxx/view?usp=drivesdk</t>
  </si>
  <si>
    <t>https://drive.google.com/file/d/16nFk0YYSuZs4S2fABA-jrKZ1ZB5oR9zU/view?usp=drivesdk</t>
  </si>
  <si>
    <t>Proto Breaker</t>
  </si>
  <si>
    <t>https://drive.google.com/file/d/1qZPpjJNJL9nbZYgW64Dfczbo2OJN1ztL/view?usp=drivesdk</t>
  </si>
  <si>
    <t>https://drive.google.com/file/d/1nP6urTTtsDoRJmrmNd8OR5OILqLm4iu7/view?usp=drivesdk</t>
  </si>
  <si>
    <r>
      <rPr>
        <rFont val="Arial"/>
        <b/>
        <color theme="1"/>
      </rPr>
      <t>X Breaker:</t>
    </r>
    <r>
      <rPr>
        <rFont val="Arial"/>
        <color theme="1"/>
      </rPr>
      <t xml:space="preserve"> </t>
    </r>
  </si>
  <si>
    <t>Side mounted blades rotate forward. Targets a single opponent.</t>
  </si>
  <si>
    <t>https://drive.google.com/file/d/1qO79LjhRYUBlirTAkoNBVLGWZqWrIVfS/view?usp=drivesdk</t>
  </si>
  <si>
    <t>Mouth fired particle cannon. Fires in a straight line 30m wide. Opponents in the line of fire must make a reaction save against the attack roll. Successful saves take no damage.</t>
  </si>
  <si>
    <t>https://drive.google.com/file/d/1fRyoTzTJfAT3QKBLlNVjyGqe4GTzSrrH/view?usp=drivesdk</t>
  </si>
  <si>
    <t xml:space="preserve">Back mounted energy gun. Targets a single opponent. </t>
  </si>
  <si>
    <t>https://drive.google.com/file/d/1DnNkP8NSgh0XwvEiSpUUPPY4xVOQhUBE/view?usp=drivesdk</t>
  </si>
  <si>
    <t>Ranged, Energy, Long Range</t>
  </si>
  <si>
    <t>https://drive.google.com/file/d/1rCTfB885tMkM5aUsNB_hraGb78c5LguR/view?usp=drivesdk</t>
  </si>
  <si>
    <t>https://drive.google.com/file/d/1Ndr4FMkZ4ugcYoTVAfRffXoCHhyQwR--/view?usp=drivesdk</t>
  </si>
  <si>
    <t>https://drive.google.com/file/d/1DOTl7j9YMqgkepcDQKP31PkNtdM0Z_72/view?usp=drivesdk</t>
  </si>
  <si>
    <t>https://drive.google.com/file/d/1TpimND2uQy9mDlGMFzWTiHSc36I2_eDD/view?usp=drivesdk</t>
  </si>
  <si>
    <t>https://drive.google.com/file/d/1SVaSdhlek95si3SNkbC0yf1Es2Md9gdt/view?usp=drivesdk</t>
  </si>
  <si>
    <t>https://drive.google.com/file/d/1x0WYuk-FtWeV5aGduDtm6tEEBuc0etEf/view?usp=drivesdk</t>
  </si>
  <si>
    <t>Geno Scissors</t>
  </si>
  <si>
    <t>https://drive.google.com/file/d/14pH0i76OMG27QldeSHwUHl0mALDOxEtF/view?usp=drivesdk</t>
  </si>
  <si>
    <t>https://drive.google.com/file/d/1hXHoab_CiSaMQcDnMFWLTcHf414Iz0z0/view?usp=drivesdk</t>
  </si>
  <si>
    <r>
      <rPr>
        <rFont val="Arial"/>
        <b/>
        <color theme="1"/>
      </rPr>
      <t>X Breaker:</t>
    </r>
    <r>
      <rPr>
        <rFont val="Arial"/>
        <color theme="1"/>
      </rPr>
      <t xml:space="preserve"> </t>
    </r>
  </si>
  <si>
    <t xml:space="preserve">Forward facing blades. Targets a single opponent. </t>
  </si>
  <si>
    <t>https://drive.google.com/file/d/1TPYWT-IsGzT80SguI17LYkwO1ijO6nmS/view?usp=drivesdk</t>
  </si>
  <si>
    <t>Mouth fired particle cannon. Fires in a 15m wide beam. Opponents in the line of fire must make a reaction save against the attack roll. Successful saves take no damage.</t>
  </si>
  <si>
    <t>Assault Beam Cannon:</t>
  </si>
  <si>
    <t>Back mounted energy cannon. Targets a single opponent.</t>
  </si>
  <si>
    <t>https://drive.google.com/file/d/1_56TlC1_k0X6j78Y73v6p8_GE6YgU7qE/view?usp=drivesdk</t>
  </si>
  <si>
    <t>https://drive.google.com/file/d/1gcbm53nR9pRy0-mlJMfvYldFWYbj8oIf/view?usp=drivesdk</t>
  </si>
  <si>
    <t>https://drive.google.com/file/d/114XjLk66Q9wfz2pG-ZO-G6nF32dRr80i/view?usp=drivesdk</t>
  </si>
  <si>
    <t>https://drive.google.com/file/d/1minHmtv-pqchY776BGYFuZ1u5dl488_N/view?usp=drivesdk</t>
  </si>
  <si>
    <t>https://drive.google.com/file/d/1oiytq41TP-CqqDeepZF3DNcjb61QWMu1/view?usp=drivesdk</t>
  </si>
  <si>
    <t>https://drive.google.com/file/d/1mIArZdopx0Ao-riG63EDql7T1w5wPyIj/view?usp=drivesdk</t>
  </si>
  <si>
    <t>Geno Trooper</t>
  </si>
  <si>
    <t>https://drive.google.com/file/d/15RaoUxEh72gVmchZ8-kOOQwD0fbN8xx9/view?usp=drivesdk</t>
  </si>
  <si>
    <t>https://drive.google.com/file/d/1-fdHZxXrEao5v_Q7NVFHVUSB-WmeQqm1/view?usp=drivesdk</t>
  </si>
  <si>
    <t>https://drive.google.com/file/d/1iFSP3pXTLAgJ81N_YXikMek8lu7fgmLo/view?usp=drivesdk</t>
  </si>
  <si>
    <r>
      <rPr>
        <rFont val="Arial"/>
        <b/>
        <color theme="1"/>
      </rPr>
      <t>Vulcan:</t>
    </r>
    <r>
      <rPr>
        <rFont val="Arial"/>
        <color theme="1"/>
      </rPr>
      <t xml:space="preserve"> </t>
    </r>
  </si>
  <si>
    <t>https://drive.google.com/file/d/1SDe2RrEHEU7aDioxH6vrW4vK163L9Dmr/view?usp=drivesdk</t>
  </si>
  <si>
    <t>Ranged, Anti-Air, Piercing</t>
  </si>
  <si>
    <t>Mouth fired particle cannon. Fires in a straight line 15m wide. Opponents in the line of fire must make a reaction save against the attack roll. Successful saves take no damage.</t>
  </si>
  <si>
    <t>https://drive.google.com/file/d/1LPkGBa9UkYu6mIBSp8IG8AHEmIAy39ng/view?usp=drivesdk</t>
  </si>
  <si>
    <t>https://drive.google.com/file/d/1hBU-ZeuenVgsjcpG4VpaeTthSJqPxd3i/view?usp=drivesdk</t>
  </si>
  <si>
    <t>4-Laser:</t>
  </si>
  <si>
    <t xml:space="preserve">Back mounted laser cannons. Targets up to two opponents. Fires two beams of 6D10 energy </t>
  </si>
  <si>
    <t>https://drive.google.com/file/d/131ilY0ks-1GSO_MV_G3pzDdKQl1fKE5p/view?usp=drivesdk</t>
  </si>
  <si>
    <t>Melee, Anti-Air, Slashing</t>
  </si>
  <si>
    <t>https://drive.google.com/file/d/1FVPCdYNeel0sV35pLWYX-YS0hlCVvdCx/view?usp=drivesdk</t>
  </si>
  <si>
    <t>https://drive.google.com/file/d/1LvktxFkpJveooeSrK6ax4B7xdSz98wtz/view?usp=drivesdk</t>
  </si>
  <si>
    <t>https://drive.google.com/file/d/1Sycoy7Evx7aE844H-d0042BHiFVsUxAL/view?usp=drivesdk</t>
  </si>
  <si>
    <t>https://drive.google.com/file/d/1Ik_rFCKXUtoflY08f3idqwemmJDOmlA3/view?usp=drivesdk</t>
  </si>
  <si>
    <t>https://drive.google.com/file/d/1P7HK-fd5nUMLkDlmfMH7BwvmrxSSYMri/view?usp=drivesdk</t>
  </si>
  <si>
    <t>https://drive.google.com/file/d/1lP4KRbPbRONORrKQQFPA68MAGbevI5oX/view?usp=drivesdk</t>
  </si>
  <si>
    <t>Geno Flame</t>
  </si>
  <si>
    <t>https://drive.google.com/file/d/18dYGClZDol626bpinJRD3_0q05GryHIR/view?usp=drivesdk</t>
  </si>
  <si>
    <t>https://drive.google.com/file/d/1zsvJanF4AjBqchgbGmgsXyohRfaJb-Mh/view?usp=drivesdk</t>
  </si>
  <si>
    <r>
      <rPr>
        <rFont val="Arial"/>
        <b/>
        <color theme="1"/>
      </rPr>
      <t>EXPG Beam Cannon:</t>
    </r>
    <r>
      <rPr>
        <rFont val="Arial"/>
        <color theme="1"/>
      </rPr>
      <t xml:space="preserve"> </t>
    </r>
  </si>
  <si>
    <t>https://drive.google.com/file/d/10L7pabioyasiQJuz7eygzhAbEjT7WDZr/view?usp=drivesdk</t>
  </si>
  <si>
    <t>https://drive.google.com/file/d/1NLLMkw3l6EsJtuvTocr83s4yjMRmTDiq/view?usp=drivesdk</t>
  </si>
  <si>
    <t>Diffused Charged Particle Cannon:</t>
  </si>
  <si>
    <t>Mouth fired particle cannon. Fires in a line 60m wide. Opponents in the line of fire must make a reaction save against the attack roll. Successful saves take no damage.</t>
  </si>
  <si>
    <t>https://drive.google.com/file/d/1ZkG68LcyZUphGE1CSD5PgCEjwAWKhkYH/view?usp=drivesdk</t>
  </si>
  <si>
    <t>Hyper Energy Shield:</t>
  </si>
  <si>
    <t xml:space="preserve">Curved energy shield.  Blocks 400 damage before dispersing. </t>
  </si>
  <si>
    <t>https://drive.google.com/file/d/1_zAdTyrp0wNB_i7qEGca5ttA_1Ncl8il/view?usp=drivesdk</t>
  </si>
  <si>
    <t>Flame Claw:</t>
  </si>
  <si>
    <t>https://drive.google.com/file/d/1THg1i0rAPBFgaBFTPXz8qUJl1V5hzSP1/view?usp=drivesdk</t>
  </si>
  <si>
    <t>https://drive.google.com/file/d/1xuRxc9K4x1N70I1TfgSqu7Pl7J8sgHV6/view?usp=drivesdk</t>
  </si>
  <si>
    <t>https://drive.google.com/file/d/1_2qksVamKWm1KOhRsWciHSZLBsYe7R4d/view?usp=drivesdk</t>
  </si>
  <si>
    <t>https://drive.google.com/file/d/1fD_y-Apnz3cX02Kmtvbw9vuOmH4CIhUu/view?usp=drivesdk</t>
  </si>
  <si>
    <t>https://drive.google.com/file/d/1-cEHy5aMtd29ZZX6HK70TRysq2hTJ4nq/view?usp=drivesdk</t>
  </si>
  <si>
    <t>https://drive.google.com/file/d/12YRgWopdVgJNLxceh7PQ8kPfzmFoe7Pv/view?usp=drivesdk</t>
  </si>
  <si>
    <t>Strum Fury (CAU)</t>
  </si>
  <si>
    <t>https://drive.google.com/file/d/1zMhHY3NBnaXhzJl4NJPoh4-WShez1LgR/view?usp=drivesdk</t>
  </si>
  <si>
    <t>Jagd Fury (CAU)</t>
  </si>
  <si>
    <t>https://drive.google.com/file/d/1ydid8uc_m9mev1uY3XQfG7wKZEn_1hxJ/view?usp=drivesdk</t>
  </si>
  <si>
    <t>https://drive.google.com/file/d/16KAVOVFpe61v6_Ejy1pZwD41buqZRFZr/view?usp=drivesdk</t>
  </si>
  <si>
    <t>Buster Claw:</t>
  </si>
  <si>
    <t>https://drive.google.com/file/d/1dZszPmsvtRz4UdydQq0u1BEWWaKK87BI/view?usp=drivesdk</t>
  </si>
  <si>
    <t>Diffuse Particle Cannon:</t>
  </si>
  <si>
    <t xml:space="preserve">Mouth fired particle cannon. Fires in a straight line 30m wide. Opponents in the line of fire must make a reaction save against the attack roll. Successful saves take no damage. </t>
  </si>
  <si>
    <t>Berserk Fury Z (CAU)</t>
  </si>
  <si>
    <t>Ranged, Anti-Air, Particle</t>
  </si>
  <si>
    <t>https://drive.google.com/file/d/1gd-3NI5CuRr-KW0Ye3zl2h3caQLU7dwB/view?usp=drivesdk</t>
  </si>
  <si>
    <t>https://drive.google.com/file/d/1BcbinglG_xCnmIwwd_HoXfPaqwtoidmo/view?usp=drivesdk</t>
  </si>
  <si>
    <t xml:space="preserve">Curved energy shield. Blocks 400 damage before dispersing. </t>
  </si>
  <si>
    <t>Geno Hydra</t>
  </si>
  <si>
    <t>https://drive.google.com/file/d/18M1NDDUbscyItRGjsTgswByJY3umF66J/view?usp=drivesdk</t>
  </si>
  <si>
    <t>https://drive.google.com/file/d/1vlNfcxq8f57GxgpNnSNuTt5eDaHltZ4p/view?usp=drivesdk</t>
  </si>
  <si>
    <t>Energy claw attack. Targets a single opponent. Melee</t>
  </si>
  <si>
    <t>https://drive.google.com/file/d/1kYGAZA56bBtMXPo91CAKuT_RPcrPp2kD/view?usp=drivesdk</t>
  </si>
  <si>
    <t>Geno Hydra KA</t>
  </si>
  <si>
    <t>https://drive.google.com/file/d/190acxam4v3XakVXfkxYjxQ30bgZJe76E/view?usp=drivesdk</t>
  </si>
  <si>
    <t>https://drive.google.com/file/d/1WtdE6vQ4zEyferYnLUSYnXe88LmkefT0/view?usp=drivesdk</t>
  </si>
  <si>
    <t>Dark Spiner</t>
  </si>
  <si>
    <t>https://drive.google.com/file/d/1DTgGYHb6O80U_l6djFffIOt5jhrrWcJ4/view?usp=drivesdk</t>
  </si>
  <si>
    <t>https://drive.google.com/file/d/1JvzxaNfADMOfWRZ94_xPnMxDg3PvVDra/view?usp=drivesdk</t>
  </si>
  <si>
    <t>https://drive.google.com/file/d/1iuF0lX1zsHpVSc_Q3D4NCM42p3kbJk2j/view?usp=drivesdk</t>
  </si>
  <si>
    <t>Killer Spiner</t>
  </si>
  <si>
    <t>https://drive.google.com/file/d/1Apm4OzUQZim4Sxu3gjgOtl8i3auxapIM/view?usp=drivesdk</t>
  </si>
  <si>
    <t>Sturm Fury (CAU)</t>
  </si>
  <si>
    <t>https://drive.google.com/file/d/13ozTCtjOm8lSnLRqCADaa7hSRsz_Pyv-/view?usp=drivesdk</t>
  </si>
  <si>
    <t>Gun Sniper</t>
  </si>
  <si>
    <t>https://drive.google.com/file/d/1EQnBVaqsEdBXuhmHHLt_v5dtXSBQzr3N/view?usp=drivesdk</t>
  </si>
  <si>
    <r>
      <rPr>
        <rFont val="Arial"/>
        <b/>
        <color theme="1"/>
      </rPr>
      <t>X Breaker:</t>
    </r>
    <r>
      <rPr>
        <rFont val="Arial"/>
        <color theme="1"/>
      </rPr>
      <t xml:space="preserve"> </t>
    </r>
  </si>
  <si>
    <t xml:space="preserve">Slashing attack. Targets a single opponent. </t>
  </si>
  <si>
    <t>https://drive.google.com/file/d/1wNa6-WQCkyjd4oUnsSawMnAQpoU80gB4/view?usp=drivesdk</t>
  </si>
  <si>
    <t>Mouth fired energy cannon. Fires in a line 30m wide. Opponents in the line of fire must make a reaction save against the attack roll. Successful saves take no damage.</t>
  </si>
  <si>
    <t>https://drive.google.com/file/d/1hzJ6SiLN5VC6vdrs8bHV_Rqycmnkv3qq/view?usp=drivesdk</t>
  </si>
  <si>
    <t>Gun Sniper Weasel</t>
  </si>
  <si>
    <t>https://drive.google.com/file/d/1jwzD7Abd0V7u2QIbpeNwqPVWnEdPXw4r/view?usp=drivesdk</t>
  </si>
  <si>
    <t>https://drive.google.com/file/d/1TOZJOr_ZIRnuHwpSxVMp0wweDZ_-tOoT/view?usp=drivesdk</t>
  </si>
  <si>
    <t>https://drive.google.com/file/d/1A9fc5Nc_lUI2YJ_THUX9C7IrdyHgL4yA/view?usp=drivesdk</t>
  </si>
  <si>
    <t>Gun sniper LS</t>
  </si>
  <si>
    <t>https://drive.google.com/file/d/114369NxJvIcWbyAsIdDP3MU222VljtLn/view?usp=drivesdk</t>
  </si>
  <si>
    <t>https://drive.google.com/file/d/1f30b_OgEBCx9piIEovtiRvWEIQZkSj2-/view?usp=drivesdk</t>
  </si>
  <si>
    <t>https://drive.google.com/file/d/1HKC-ulD6_LxdLVgQXNdsPnkEU3EGUKxq/view?usp=drivesdk</t>
  </si>
  <si>
    <t>Gun Sniper NS</t>
  </si>
  <si>
    <t>https://drive.google.com/file/d/1UIFHIAL-UZwiUjBMJMtEmAtVw3GSvC-d/view?usp=drivesdk</t>
  </si>
  <si>
    <t>https://drive.google.com/file/d/1TAvzcwmN6htkkr2l4LRRWY0z5d4HVx9B/view?usp=drivesdk</t>
  </si>
  <si>
    <t>https://drive.google.com/file/d/1io1sy6UGc7CtyPxl4enV6wf1yjlCRqJR/view?usp=drivesdk</t>
  </si>
  <si>
    <t>Snipe Master</t>
  </si>
  <si>
    <t>https://drive.google.com/file/d/1r-93akuv9vwAFfGJpNR3cpFIo50-4M8N/view?usp=drivesdk</t>
  </si>
  <si>
    <t>Snipe Master FB</t>
  </si>
  <si>
    <t>https://drive.google.com/file/d/1WCNtrd4YENMEYY7626QdRgoy2UW7-wDu/view?usp=drivesdk</t>
  </si>
  <si>
    <r>
      <rPr>
        <rFont val="Arial"/>
        <b/>
        <color theme="1"/>
      </rPr>
      <t>Long Range Cannon:</t>
    </r>
    <r>
      <rPr>
        <rFont val="Arial"/>
        <color theme="1"/>
      </rPr>
      <t xml:space="preserve"> </t>
    </r>
  </si>
  <si>
    <t>https://drive.google.com/file/d/16xxs8nK2mIRw1yGgocAVlxwg_ILqO73f/view?usp=drivesdk</t>
  </si>
  <si>
    <t xml:space="preserve">Back mounted cannon. </t>
  </si>
  <si>
    <t>Ranged, Anti-Air, Explosive, Long Range</t>
  </si>
  <si>
    <t>https://drive.google.com/file/d/1FJMSJjGTW8qKMgFTuVaOKQ2_F4vhAfLP/view?usp=drivesdk</t>
  </si>
  <si>
    <t>Mouth fired energy damage. Fires in a straight line 30m wide.</t>
  </si>
  <si>
    <t>Snipe Master AS</t>
  </si>
  <si>
    <t>Missile Pod:</t>
  </si>
  <si>
    <t>Back mounted missile pod. Targets an area 90m by 90m.</t>
  </si>
  <si>
    <t>https://drive.google.com/file/d/1PMW6VrXZBJ84C1L_3LwxB0L9zqA4IKFR/view?usp=drivesdk</t>
  </si>
  <si>
    <t>https://drive.google.com/file/d/13ojYTABxyyD06qPzyRawS5smz6oXe8ar/view?usp=drivesdk</t>
  </si>
  <si>
    <t>Rev Raptor</t>
  </si>
  <si>
    <t>Rev Raptor Pile Bunker</t>
  </si>
  <si>
    <t>Rev Hunter</t>
  </si>
  <si>
    <t>Hellrunner</t>
  </si>
  <si>
    <t>https://drive.google.com/file/d/1angbOrSYr1vdfD1Xg69gq2ixlrQ_aRSq/view?usp=drivesdk</t>
  </si>
  <si>
    <t>Ultra Saurus</t>
  </si>
  <si>
    <t>https://drive.google.com/file/d/1P4G_inFceyks9hIGkSMyz4Jk3lw-5Oyb/view?usp=drivesdk</t>
  </si>
  <si>
    <t>https://drive.google.com/file/d/1rhkVJfD7ImcK7pJ3_WOCZGydoYoIUDBY/view?usp=drivesdk</t>
  </si>
  <si>
    <t>Ultra Phalanx</t>
  </si>
  <si>
    <t>https://drive.google.com/file/d/1GpVbmOi-dC9fOQNtFQmtRqrinOWOMj-Q/view?usp=drivesdk</t>
  </si>
  <si>
    <t>https://drive.google.com/file/d/1kQvPQIfUjzuXHViBVtUTBWGLbhMfeKRH/view?usp=drivesdk</t>
  </si>
  <si>
    <r>
      <rPr>
        <rFont val="Arial"/>
        <b/>
        <color theme="1"/>
      </rPr>
      <t>12-Shot Missile Pod:</t>
    </r>
    <r>
      <rPr>
        <rFont val="Arial"/>
        <color theme="1"/>
      </rPr>
      <t xml:space="preserve"> </t>
    </r>
  </si>
  <si>
    <t>Back mounted missile pod. Targets up to four Zoids. Shoots four clusters of missiles dealing 6D10 explosive</t>
  </si>
  <si>
    <t>https://drive.google.com/file/d/1MReAf350MsnsW3GS8ZjjZkJlhFeFrT1R/view?usp=drivesdk</t>
  </si>
  <si>
    <t>Gordos</t>
  </si>
  <si>
    <t>https://drive.google.com/file/d/1xLvf3H7-nQC7Jy2ZwkGfxhaP06J35euX/view?usp=drivesdk</t>
  </si>
  <si>
    <t>Gordos LR</t>
  </si>
  <si>
    <t>https://drive.google.com/file/d/1y-ZMU9ItBELhsdrioKSPww2JRxOSQfls/view?usp=drivesdk</t>
  </si>
  <si>
    <t>https://drive.google.com/file/d/1p5xPLf89pBvsumnMxtff2e1swcdjbdmg/view?usp=drivesdk</t>
  </si>
  <si>
    <t>Red Horn</t>
  </si>
  <si>
    <t>https://drive.google.com/file/d/1qwBtZ68CvWqbI9jeDiQ8N9f428uBsQ5g/view?usp=drivesdk</t>
  </si>
  <si>
    <t>https://drive.google.com/file/d/1B3-K8kXdyDFHtpGfbt1Y2xjV5LMpEa9s/view?usp=drivesdk</t>
  </si>
  <si>
    <t>https://drive.google.com/file/d/1g3F1W7c-eumB2clQ5Q5WsrJZYgUQ4hYv/view?usp=drivesdk</t>
  </si>
  <si>
    <t>Red Horn BG</t>
  </si>
  <si>
    <t>https://drive.google.com/file/d/193tEiNNC6TE_eCMHZd4yqyAvWMl7L55Z/view?usp=drivesdk</t>
  </si>
  <si>
    <t>https://drive.google.com/file/d/19yPXbxKIPqKf7S_ojKjdNsPy9OFbMh5R/view?usp=drivesdk</t>
  </si>
  <si>
    <t>https://drive.google.com/file/d/18BSXij7jEU8GC2LWGD-SDMJgAZbAymgq/view?usp=drivesdk</t>
  </si>
  <si>
    <t xml:space="preserve">Dark Horn </t>
  </si>
  <si>
    <t>https://drive.google.com/file/d/1Ob_k-GOuDoaxAmuDl49k03pjearlhXBf/view?usp=drivesdk</t>
  </si>
  <si>
    <t>https://drive.google.com/file/d/1utgpndm3ddlLgmfYChFBb9B8X6Rb4W73/view?usp=drivesdk</t>
  </si>
  <si>
    <t>https://drive.google.com/file/d/1IUz9NJ7Y85Oogv8g5BOtmjEMFVPuFsEE/view?usp=drivesdk</t>
  </si>
  <si>
    <t>Gatling Head:</t>
  </si>
  <si>
    <t xml:space="preserve">Left mounted gatling gun. Targets an area 30m by 90m. </t>
  </si>
  <si>
    <t>Dark Horn HS</t>
  </si>
  <si>
    <t>https://drive.google.com/file/d/1xMWZ4qFey8sJRsgdZhZHwbrJFAqCdstR/view?usp=drivesdk</t>
  </si>
  <si>
    <t>Saucer Head:</t>
  </si>
  <si>
    <t>Right arm mounted blade. Targets a single opponent.</t>
  </si>
  <si>
    <t>https://drive.google.com/file/d/1l8sexu4Y0AiCQ-w6D9FCU8IJwIhsQQxi/view?usp=drivesdk</t>
  </si>
  <si>
    <t xml:space="preserve">Mouth fired energy cannon. Fires in a straight line 45m wide. Opponents in the line of fire must make a reaction saving throw against the attack roll. Successful saves take no damage. </t>
  </si>
  <si>
    <t>https://drive.google.com/file/d/1fYCDARX81PeHSDFmFlkWfTFF8kzgffMM/view?usp=drivesdk</t>
  </si>
  <si>
    <t>Mad Thunder</t>
  </si>
  <si>
    <t>Claw Head:</t>
  </si>
  <si>
    <t>Blade head attack. Targets a single opponent.</t>
  </si>
  <si>
    <t>https://drive.google.com/file/d/1123eO59N0ehmONuOdKPWUg7U5PW5GX4l/view?usp=drivesdk</t>
  </si>
  <si>
    <t>https://drive.google.com/file/d/1mn3yoyeEPj94xw5HdxCvm-ajANh8YxOb/view?usp=drivesdk</t>
  </si>
  <si>
    <t>Gun Blaster</t>
  </si>
  <si>
    <t>https://drive.google.com/file/d/15-SaOBW4MkI7KzAjA6JgCoP_Vv16ZEKe/view?usp=drivesdk</t>
  </si>
  <si>
    <t>https://drive.google.com/file/d/1n-5K6zOMN5GL9L4sVTwk4wXEyvpjPrOt/view?usp=drivesdk</t>
  </si>
  <si>
    <t>Brachios</t>
  </si>
  <si>
    <t>https://drive.google.com/file/d/1yd4QqwJz2cLzW9iHIV1q4LAya38IRR-M/view?usp=drivesdk</t>
  </si>
  <si>
    <t>Gilvader</t>
  </si>
  <si>
    <t>https://drive.google.com/file/d/1ledJG0gJFmOhCcHz8T4z83Rj-yyPWT2U/view?usp=drivesdk</t>
  </si>
  <si>
    <t>https://drive.google.com/file/d/1sERMcHs9cXKdOPsaqmLVTFCQoPFOjWkj/view?usp=drivesdk</t>
  </si>
  <si>
    <r>
      <rPr>
        <rFont val="Arial"/>
        <b/>
        <color theme="1"/>
      </rPr>
      <t>Plasma Cannon:</t>
    </r>
    <r>
      <rPr>
        <rFont val="Arial"/>
        <color theme="1"/>
      </rPr>
      <t xml:space="preserve"> </t>
    </r>
  </si>
  <si>
    <t>https://drive.google.com/file/d/1gbnGTzELfqSieeJWjELdR2lDpBcrcilJ/view?usp=drivesdk</t>
  </si>
  <si>
    <t xml:space="preserve">Back mounted energy cannon. Targets an area 60m by 60m. Opponents in the area of effect must make a reaction save against the attack roll. Successful saves take no damage. </t>
  </si>
  <si>
    <t>Mouth fired particle cannon. Fires in a straight line 30m wide. Opponents in the line of fire must make a reaction saving throw against the attack roll. Successful saves take no damage.</t>
  </si>
  <si>
    <t>Gojulas</t>
  </si>
  <si>
    <t>https://drive.google.com/file/d/1DXPfe0vkfrcSENqLkowylS0h6xrYpcu4/view?usp=drivesdk</t>
  </si>
  <si>
    <t>Tail Claw:</t>
  </si>
  <si>
    <t>Tail slashing attack. Targets a single opponent.</t>
  </si>
  <si>
    <t>Gojulas the Ogre</t>
  </si>
  <si>
    <t>https://drive.google.com/file/d/1_8tMBg9nTrzL6V5PvMcXje-xNh9n5Uqo/view?usp=drivesdk</t>
  </si>
  <si>
    <t>https://drive.google.com/file/d/1fm9p3W5oOTLlXcc251-dg-gYyCLSelyk/view?usp=drivesdk</t>
  </si>
  <si>
    <t>Gojulas Gunner</t>
  </si>
  <si>
    <t>https://drive.google.com/file/d/1QU6MqMjBEkYea-VfYuZfZyYQR55-8n5n/view?usp=drivesdk</t>
  </si>
  <si>
    <t>https://drive.google.com/file/d/1-6qXYPGgv5Nwyy76hTNtIsatlwbxMg2t/view?usp=drivesdk</t>
  </si>
  <si>
    <t>Gojulas Giga</t>
  </si>
  <si>
    <t>https://drive.google.com/file/d/1tdRtCfqWLViYOaIA536XcjRPE7CzY9T0/view?usp=drivesdk</t>
  </si>
  <si>
    <t>Dinosaur, Land</t>
  </si>
  <si>
    <t>Gojulas Giga Cannon</t>
  </si>
  <si>
    <t>https://drive.google.com/file/d/103wYWD83XWjSz9v-FBwAMfcaubSxpnlP/view?usp=drivesdk</t>
  </si>
  <si>
    <r>
      <rPr>
        <rFont val="Arial"/>
        <b/>
        <color theme="1"/>
      </rPr>
      <t>114mm Machine Gun:</t>
    </r>
    <r>
      <rPr>
        <rFont val="Arial"/>
        <color theme="1"/>
      </rPr>
      <t xml:space="preserve"> </t>
    </r>
  </si>
  <si>
    <t xml:space="preserve">Back mounted machine gun. Targets up to two opponents. Shoots two bursts of 6D12 piercing. </t>
  </si>
  <si>
    <t>Double Cannon:</t>
  </si>
  <si>
    <t>King Gojulas</t>
  </si>
  <si>
    <t>https://drive.google.com/file/d/19Az-NzjDn00gVsCLfFmZzUDhdFYgkmUS/view?usp=drivesdk</t>
  </si>
  <si>
    <t>Back mounted cannons. Targets a single opponent.</t>
  </si>
  <si>
    <t xml:space="preserve">Ranged, Explosive </t>
  </si>
  <si>
    <t xml:space="preserve">Death Saurer </t>
  </si>
  <si>
    <t>https://drive.google.com/file/d/1cPGPH-4LufXfcPFF454gfw2y_87tDQ6G/view?usp=drivesdk</t>
  </si>
  <si>
    <t>Jamming Blade:</t>
  </si>
  <si>
    <t>Back sail discharges electricity. Targets an area 90m by 90m.  Opponents in the area of effect must make a reaction save against the attack roll. Successful saves take no damage.</t>
  </si>
  <si>
    <t>Ranged, Electric</t>
  </si>
  <si>
    <t>Electro-Magnetic Fang:</t>
  </si>
  <si>
    <t>https://drive.google.com/file/d/1oWoL3UDVewMgWGHK9qFns2ONCXrJaWgK/view?usp=drivesdk</t>
  </si>
  <si>
    <t>Bite attack. Targets a single opponent. Opponents damaged by this attack must make a percentile roll. If the roll is 49 or lower their Zoid is frozen. At the end of their turn they may roll again to unfreeze.</t>
  </si>
  <si>
    <t>Melee, Freeze, Piercing, Electric</t>
  </si>
  <si>
    <t xml:space="preserve">Bloody Demon </t>
  </si>
  <si>
    <t>https://drive.google.com/file/d/11W58cw1fMM7u-pGbt90gD0-CD4wGDG1V/view?usp=drivesdk</t>
  </si>
  <si>
    <t>https://drive.google.com/file/d/1kSkDhRdeFs0cmlU_Dq2K0tRtGu7YYwde/view?usp=drivesdk</t>
  </si>
  <si>
    <t>Death Meteor</t>
  </si>
  <si>
    <t>https://drive.google.com/file/d/12l9POu6IdXDrt7hYTHsCwYhckFIM1ygo/view?usp=drivesdk</t>
  </si>
  <si>
    <t>Godos</t>
  </si>
  <si>
    <t>https://drive.google.com/file/d/1nblaaoybIpMsrOtZUMhBJ-KtfYpSbE6S/view?usp=drivesdk</t>
  </si>
  <si>
    <t>Iguan</t>
  </si>
  <si>
    <t>https://drive.google.com/file/d/1X9i4utwQHLU3PezlayfMtscEdCP6pFfV/view?usp=drivesdk</t>
  </si>
  <si>
    <t>Leo Blaze</t>
  </si>
  <si>
    <t>https://drive.google.com/file/d/1anf3PStbdKTpCT2uzy8BhRx7BOq5Dtps/view?usp=drivesdk</t>
  </si>
  <si>
    <t>Unenlagia</t>
  </si>
  <si>
    <t>https://drive.google.com/file/d/1GRVjD1ksh1AtSd6LU1rAsIbrhsfsGp8J/view?usp=drivesdk</t>
  </si>
  <si>
    <r>
      <rPr>
        <rFont val="Arial"/>
        <b/>
        <color theme="1"/>
      </rPr>
      <t>Laser Cannon:</t>
    </r>
    <r>
      <rPr>
        <rFont val="Arial"/>
        <color theme="1"/>
      </rPr>
      <t xml:space="preserve"> </t>
    </r>
  </si>
  <si>
    <t>Fired from crab. Targets a single opponent.</t>
  </si>
  <si>
    <t>https://drive.google.com/file/d/1w7GKrYfDueARe8ub3PzWDsUf0iDj2a3Y/view?usp=drivesdk</t>
  </si>
  <si>
    <t>Pulse Laser Cannon:</t>
  </si>
  <si>
    <t>Close range energy cannon fired from crab. Max range of 75m. Targets a single opponent.</t>
  </si>
  <si>
    <t>Mosasledge</t>
  </si>
  <si>
    <t>https://drive.google.com/file/d/1S2OfaYqtFXlsEuIoGCN5VNmtUkl96wD5/view?usp=drivesdk</t>
  </si>
  <si>
    <t>3D Energy Radar:</t>
  </si>
  <si>
    <t xml:space="preserve">Increase hit rate for self and ally's. Gain +10 to Hit. Lasts for three turns. Gain +20 against flying Zoids. </t>
  </si>
  <si>
    <t>https://drive.google.com/file/d/10EY-S3Sy1qsCUDUfgtoToQXFCTQ9qpQd/view?usp=drivesdk</t>
  </si>
  <si>
    <t>Nightwise</t>
  </si>
  <si>
    <t>https://drive.google.com/file/d/1NJXI4o8Kuq8--Qfg1PN8MUaxT-eWVd_g/view?usp=drivesdk</t>
  </si>
  <si>
    <t>Giant Crab:</t>
  </si>
  <si>
    <t>Crab claw attack. Targets a single opponent.</t>
  </si>
  <si>
    <t>https://drive.google.com/file/d/19eeRZ24w6peWvVOMbIfRkE3t95TMCg9r/view?usp=drivesdk</t>
  </si>
  <si>
    <t>Buster Eagle</t>
  </si>
  <si>
    <t>https://drive.google.com/file/d/1ecf9OVBMUb-twx7luB4E2GLK4tO6gMBf/view?usp=drivesdk</t>
  </si>
  <si>
    <t>https://drive.google.com/file/d/1Jl6vET8SStvyRWuzN_Yzd4kir36eAleC/view?usp=drivesdk</t>
  </si>
  <si>
    <t>Flyscissors</t>
  </si>
  <si>
    <t>Shell Karn</t>
  </si>
  <si>
    <t>https://drive.google.com/file/d/1fMFI3qKSOw8o-vIY0IsCQw-swbdOvpdf/view?usp=drivesdk</t>
  </si>
  <si>
    <t>Diplo Gun</t>
  </si>
  <si>
    <t>https://drive.google.com/file/d/1dgYyorGEk1G9rg1-qO1RsWgDbN5YshwG/view?usp=drivesdk</t>
  </si>
  <si>
    <t>https://drive.google.com/file/d/1XZGpeAhyPYkXCr0xPRefUeZRzvJwHLSV/view?usp=drivesdk</t>
  </si>
  <si>
    <t>Demon's Head</t>
  </si>
  <si>
    <t>Raptor</t>
  </si>
  <si>
    <t>Fuzor Dragon</t>
  </si>
  <si>
    <t>https://drive.google.com/file/d/15UtjYWI8eBg4GItPbfU9YNM1K1lcUh_z/view?usp=drivesdk</t>
  </si>
  <si>
    <t>https://drive.google.com/file/d/16qy5_4RufWaZkNOkEOgSV34qWDTiDuAQ/view?usp=drivesdk</t>
  </si>
  <si>
    <r>
      <rPr>
        <rFont val="Arial"/>
        <b/>
        <color theme="1"/>
      </rPr>
      <t>Beam Machine Gun:</t>
    </r>
    <r>
      <rPr>
        <rFont val="Arial"/>
        <color theme="1"/>
      </rPr>
      <t xml:space="preserve"> </t>
    </r>
  </si>
  <si>
    <t>Hand mounted energy guns. Targets up to two opponents. Shoots two burts of 2D10 energy.</t>
  </si>
  <si>
    <t>Chimera Dragon</t>
  </si>
  <si>
    <t>Back mounted missile pod. Targets an area 30m by 30m.  Opponents on the area of effect must make a reaction save against the attack roll. Successful saves take no damage.</t>
  </si>
  <si>
    <t>https://drive.google.com/file/d/1w88dE-fWaF09O7Sy_DzwWKSI_IPE6XcJ/view?usp=drivesdk</t>
  </si>
  <si>
    <t>Ranged, Homing, Energy</t>
  </si>
  <si>
    <t>https://drive.google.com/file/d/1fyNeUruKsOEFG56roHGFZrEAq1bcV84x/view?usp=drivesdk</t>
  </si>
  <si>
    <t>Gojulox</t>
  </si>
  <si>
    <t>Sniper Rifle:</t>
  </si>
  <si>
    <t>Tail stiffens, claws clamp into the ground. Targets a single opponent. Minimum range of 75m.</t>
  </si>
  <si>
    <t>https://drive.google.com/file/d/1YlgyZODNZ0RFfBHS5GS0UThllZk-5RzW/view?usp=drivesdk</t>
  </si>
  <si>
    <t>https://drive.google.com/file/d/1gOOsTNBJUqXis98QyeiMAkgC-TQGujwc/view?usp=drivesdk</t>
  </si>
  <si>
    <t>2-Arm Lizard</t>
  </si>
  <si>
    <t>Anchro Claw:</t>
  </si>
  <si>
    <t>https://drive.google.com/file/d/1ki8w-00XKm21XSbRh0o5wV5ustXoo30o/view?usp=drivesdk</t>
  </si>
  <si>
    <t>https://drive.google.com/file/d/1lkbohGs_C-U1IH80HxPcsTGXD_JArYum/view?usp=drivesdk</t>
  </si>
  <si>
    <t>Griffin</t>
  </si>
  <si>
    <t>https://drive.google.com/file/d/1BkNW_IX4l5E1_whTV8QmugdECObsukUh/view?usp=drivesdk</t>
  </si>
  <si>
    <t>Lord Gale</t>
  </si>
  <si>
    <t>Death Stinger</t>
  </si>
  <si>
    <t>https://drive.google.com/file/d/1_JBKs7z5VMsu9mqSSaDs_sEO_ISKnFqv/view?usp=drivesdk</t>
  </si>
  <si>
    <t>https://drive.google.com/file/d/11rQ0XSKDQQYhKszwUETe3nChyuHqNT3w/view?usp=drivesdk</t>
  </si>
  <si>
    <t>https://drive.google.com/file/d/1bWDlOCYWj1m5mftNk-4ApxDwF4QQFq5X/view?usp=drivesdk</t>
  </si>
  <si>
    <t>Jagged Stinger</t>
  </si>
  <si>
    <t>https://drive.google.com/file/d/1b5xCw-OqmlncB5mjNMXkgOl2E3mKvc8P/view?usp=drivesdk</t>
  </si>
  <si>
    <t>https://drive.google.com/file/d/1xeRHRsvKSMH1rGAH7pgNbtNa2Ha8EO9-/view?usp=drivesdk</t>
  </si>
  <si>
    <t>https://drive.google.com/file/d/1KJIsosmrgZb5Jfi7LL4OrLD2Nhp12Qjo/view?usp=drivesdk</t>
  </si>
  <si>
    <t>Guysack</t>
  </si>
  <si>
    <t>https://drive.google.com/file/d/1ZXnXamS60_aea8Zo7Y1xjB7zFQ4_JrTk/view?usp=drivesdk</t>
  </si>
  <si>
    <r>
      <rPr>
        <rFont val="Arial"/>
        <b/>
        <color theme="1"/>
      </rPr>
      <t>Beam Machine Gun:</t>
    </r>
    <r>
      <rPr>
        <rFont val="Arial"/>
        <color theme="1"/>
      </rPr>
      <t xml:space="preserve"> </t>
    </r>
  </si>
  <si>
    <t>https://drive.google.com/file/d/1zNLTNSk4IZrRoqnlORlmpXr_dQvFSTWc/view?usp=drivesdk</t>
  </si>
  <si>
    <t>Left arm mounted energy gun. Targets up to two opponents. Shoots two bursts of 9D10 energy</t>
  </si>
  <si>
    <t>Back mounted missile pods. Targets an area 45m by 45m. Opponents in the area of effect must make a reaction against the attack roll. Successful saves take no damage.</t>
  </si>
  <si>
    <t>Guysack Stinger</t>
  </si>
  <si>
    <t>https://drive.google.com/file/d/1Zn45Y9CRig-KoPdup_QCtsexXuZYUxVo/view?usp=drivesdk</t>
  </si>
  <si>
    <t>https://drive.google.com/file/d/1dNIzI_EU5O9lrxyxeEOY8c8bBtIrad7I/view?usp=drivesdk</t>
  </si>
  <si>
    <t>Multi-Beam Gun:</t>
  </si>
  <si>
    <t>Right arm mounted energy damage. Targets a single opponent.</t>
  </si>
  <si>
    <t>Molga</t>
  </si>
  <si>
    <t>https://drive.google.com/file/d/1oP2ErSu48zB9z7MQHiVlOE4s7NuyVcIe/view?usp=drivesdk</t>
  </si>
  <si>
    <t>Anchor Claw:</t>
  </si>
  <si>
    <t>Molga Cannonry</t>
  </si>
  <si>
    <t>https://drive.google.com/file/d/1ZJDjGlDaigQ2fZBM7EZvIsUfZQFAYByi/view?usp=drivesdk</t>
  </si>
  <si>
    <t>https://drive.google.com/file/d/1Eu0aRmoHUKBw53LSXzO4bb23sSYKq1bf/view?usp=drivesdk</t>
  </si>
  <si>
    <t>Dark Poison</t>
  </si>
  <si>
    <t>https://drive.google.com/file/d/1YgXFNV-MSRfNGtgf35ibnNMTswtvz-eC/view?usp=drivesdk</t>
  </si>
  <si>
    <t xml:space="preserve">Saicurtis </t>
  </si>
  <si>
    <t>https://drive.google.com/file/d/13riqUUOiPFgMcKPGGHUuYMRxV5DCOrNI/view?usp=drivesdk</t>
  </si>
  <si>
    <t>https://drive.google.com/file/d/1yCAK7RSReePjpHQM82cQ0WndDChxIQrX/view?usp=drivesdk</t>
  </si>
  <si>
    <t>Double Sworder</t>
  </si>
  <si>
    <t>https://drive.google.com/file/d/1-hoVfO8bJcc_pxoLGdxDkJTCC1gEi_oW/view?usp=drivesdk</t>
  </si>
  <si>
    <t>https://drive.google.com/file/d/1H_fUw3xOS7K1vZWziYa7yZMa3HJ-FALE/view?usp=drivesdk</t>
  </si>
  <si>
    <t>Killer Dome</t>
  </si>
  <si>
    <t>https://drive.google.com/file/d/14HKcSALFM5gOqiMJgUWkISnQWze86ViE/view?usp=drivesdk</t>
  </si>
  <si>
    <t>https://drive.google.com/file/d/1cTfNLHs9i0LWbbOTBJ_0u1AuuEkPZPsF/view?usp=drivesdk</t>
  </si>
  <si>
    <r>
      <rPr>
        <rFont val="Arial"/>
        <b/>
        <color theme="1"/>
      </rPr>
      <t>Missile Pod:</t>
    </r>
    <r>
      <rPr>
        <rFont val="Arial"/>
        <color theme="1"/>
      </rPr>
      <t xml:space="preserve"> </t>
    </r>
  </si>
  <si>
    <t>Back mounted missile pods. Targets an area 45m by 45m. Opponents in the area of effect must make a reaction save against the attack roll. Successful saves take no damage.</t>
  </si>
  <si>
    <t xml:space="preserve">Cannon Tortoise </t>
  </si>
  <si>
    <t>Shoulder mounted gatling guns. Targets a vertical area 30m by 90m. Opponents in the area of effect must make a reaction save against the attack roll. Successful saves take no damage.</t>
  </si>
  <si>
    <t>https://drive.google.com/file/d/1qcN6vwZcNMGCZhGwFDf60lkgpiqlVpbE/view?usp=drivesdk</t>
  </si>
  <si>
    <t>Cannon Tortoise BC</t>
  </si>
  <si>
    <t>Full Burst:</t>
  </si>
  <si>
    <t>https://drive.google.com/file/d/1uWRazTNNWd21aX-4XWPSpI-eZ4O5P2Ws/view?usp=drivesdk</t>
  </si>
  <si>
    <t>Launches all missiles. Targets an area 90m by 90m. Opponents in the area of effect must make a reaction save against the attack roll. Successful saves take no damage.</t>
  </si>
  <si>
    <t>https://drive.google.com/file/d/1oySDaqvq3H8pVgvkwKcRQYZsmcJ7SGM-/view?usp=drivesdk</t>
  </si>
  <si>
    <t>Gator</t>
  </si>
  <si>
    <t>https://drive.google.com/file/d/1MDgcR1oJ_yROB6VnNkKYVk_V__FRe0IX/view?usp=drivesdk</t>
  </si>
  <si>
    <t>Barigator</t>
  </si>
  <si>
    <t>https://drive.google.com/file/d/1Yh05UPPt0aFB9ZxWrQtGCRziFlFnZFEB/view?usp=drivesdk</t>
  </si>
  <si>
    <t>Stealth Viper</t>
  </si>
  <si>
    <t>https://drive.google.com/file/d/1BezisQtwrfaVka-fJ8qiEPaBP_-P8gdb/view?usp=drivesdk</t>
  </si>
  <si>
    <t>https://drive.google.com/file/d/1LZkZvH7hcBjAr5NwopvlA0uXPu71PVgp/view?usp=drivesdk</t>
  </si>
  <si>
    <t>https://drive.google.com/file/d/1iDhXiwannbTWrEqja-0lxyXpZHWLT1FZ/view?usp=drivesdk</t>
  </si>
  <si>
    <t>Hammer Head</t>
  </si>
  <si>
    <t>https://drive.google.com/file/d/16n8s6AgHs3MTAjwVcUeOcateJjr95Vw2/view?usp=drivesdk</t>
  </si>
  <si>
    <t>https://drive.google.com/file/d/10X2OzjIMFg-7D6eAmsm1BCXw5FRl5H32/view?usp=drivesdk</t>
  </si>
  <si>
    <t>https://drive.google.com/file/d/1cGkJCxenrD2rWwWEe4cEodw2riHaHDAM/view?usp=drivesdk</t>
  </si>
  <si>
    <t>Hammer Head VL</t>
  </si>
  <si>
    <t>https://drive.google.com/file/d/1bur-DuO2_iDsjUvdVB0ba6n894YiPBgB/view?usp=drivesdk</t>
  </si>
  <si>
    <r>
      <rPr>
        <rFont val="Arial"/>
        <b/>
        <color theme="1"/>
      </rPr>
      <t>Beam Machine Gun:</t>
    </r>
    <r>
      <rPr>
        <rFont val="Arial"/>
        <color theme="1"/>
      </rPr>
      <t xml:space="preserve"> </t>
    </r>
  </si>
  <si>
    <t>Wardick</t>
  </si>
  <si>
    <t xml:space="preserve">Wrist mounted energy guns. Targets up to two opponents. Shoots two energy beams that deal 4D10 energy </t>
  </si>
  <si>
    <t>https://drive.google.com/file/d/1UjgVGkgLshgUQ-LisVXptApiz4Euv14C/view?usp=drivesdk</t>
  </si>
  <si>
    <t>https://drive.google.com/file/d/1SzX7J_ddmrEtYgBfWiIXa3AV02HHposx/view?usp=drivesdk</t>
  </si>
  <si>
    <t xml:space="preserve">Back mounted missile pods. Targets an area 45m by 45m.  Opponents in the area of effect must make a reaction save against the attack roll. Successful saves take no damage.  </t>
  </si>
  <si>
    <t>https://drive.google.com/file/d/16y72nQtNIAFU_VQBbD2giVJDKkqYr4nJ/view?usp=drivesdk</t>
  </si>
  <si>
    <t>Sea Striker</t>
  </si>
  <si>
    <t>https://drive.google.com/file/d/1n8qa2lePoo7ywsqGIP0yBP9Wntez1HW7/view?usp=drivesdk</t>
  </si>
  <si>
    <t>https://drive.google.com/file/d/1uG3UYsIUZpwnIP2cu-Jlfdmz_iIRNJ8f/view?usp=drivesdk</t>
  </si>
  <si>
    <t>Redler</t>
  </si>
  <si>
    <t>Redler BoostC</t>
  </si>
  <si>
    <t>https://drive.google.com/file/d/1pb3PPZJDEZ52SweXRY-Bqhr05KrdzUKM/view?usp=drivesdk</t>
  </si>
  <si>
    <t>https://drive.google.com/file/d/1oy_XeqW6LsHhxP96thltHZiq0IeqKJ9_/view?usp=drivesdk</t>
  </si>
  <si>
    <t xml:space="preserve">Redler Interceptor </t>
  </si>
  <si>
    <t>https://drive.google.com/file/d/19COsYX_0MxYDGJRJg-gasftK6-PFWEJi/view?usp=drivesdk</t>
  </si>
  <si>
    <t>https://drive.google.com/file/d/1ygw1aheu1ovL56oNHaL7RKWcDF1n4qs-/view?usp=drivesdk</t>
  </si>
  <si>
    <t>Bloodler</t>
  </si>
  <si>
    <t>https://drive.google.com/file/d/1XmVGD3Eft-nEiQDcHYamRrInMUNZKvZu/view?usp=drivesdk</t>
  </si>
  <si>
    <t>Pteras</t>
  </si>
  <si>
    <t>https://drive.google.com/file/d/19R4EFug5o6NIXF2dAKVUegA2DzlLXN14/view?usp=drivesdk</t>
  </si>
  <si>
    <t>https://drive.google.com/file/d/1PFjVy2rxxNmg2agKzpDUCMijBoEgGw6d/view?usp=drivesdk</t>
  </si>
  <si>
    <t>Pteras Bomber</t>
  </si>
  <si>
    <t>https://drive.google.com/file/d/14pH1mvg9izqH-6XfgY7UYNX6U9TBI9cK/view?usp=drivesdk</t>
  </si>
  <si>
    <r>
      <rPr>
        <rFont val="Arial"/>
        <b/>
        <color theme="1"/>
      </rPr>
      <t>Zan Smasher:</t>
    </r>
    <r>
      <rPr>
        <rFont val="Arial"/>
        <color theme="1"/>
      </rPr>
      <t xml:space="preserve"> </t>
    </r>
  </si>
  <si>
    <t>https://drive.google.com/file/d/1jVfDZTYOfAbAie5D2OqtQQglHt9spFvf/view?usp=drivesdk</t>
  </si>
  <si>
    <t xml:space="preserve">Front claw attack. Targets a single opponent. </t>
  </si>
  <si>
    <t>https://drive.google.com/file/d/17TVz3YhRt2BCTNFlcrOL7Uf9G4azIIMY/view?usp=drivesdk</t>
  </si>
  <si>
    <t>Pteras Radome</t>
  </si>
  <si>
    <t>https://drive.google.com/file/d/1BH8kyQEYqf7I83pAcTqwH0pztGUiMaAA/view?usp=drivesdk</t>
  </si>
  <si>
    <t>https://drive.google.com/file/d/1GLtvOfZjujmYgbC7o5KShHz0s9iuqF8U/view?usp=drivesdk</t>
  </si>
  <si>
    <t>https://drive.google.com/file/d/1zvPTV1GPGq5LxiWcB_obdLRvynC_uKcn/view?usp=drivesdk</t>
  </si>
  <si>
    <t>Storm Sworder</t>
  </si>
  <si>
    <t>https://drive.google.com/file/d/1bIx4xJjj2JWtYKNPrgzT62RSe7iw_hC9/view?usp=drivesdk</t>
  </si>
  <si>
    <t>Stormsworder F</t>
  </si>
  <si>
    <t>Stormsworder FX</t>
  </si>
  <si>
    <t>https://drive.google.com/file/d/13koUbHcHYTffzVaniIZuYbPxn4MBGCWg/view?usp=drivesdk</t>
  </si>
  <si>
    <t>https://drive.google.com/file/d/1QXR_1zKqm8AX2uBQQXFV1vJsfzpnKyxg/view?usp=drivesdk</t>
  </si>
  <si>
    <t>https://drive.google.com/file/d/1bmnXK2Dvj4H53yeaPmZJFcgGRRdFfPBz/view?usp=drivesdk</t>
  </si>
  <si>
    <t>Zabat</t>
  </si>
  <si>
    <t>https://drive.google.com/file/d/1bXyEGE3zDnagVW89uzb9DEclBpnGNpcP/view?usp=drivesdk</t>
  </si>
  <si>
    <t>Raynos</t>
  </si>
  <si>
    <t>Pteramander</t>
  </si>
  <si>
    <t>https://drive.google.com/file/d/1itdtX6mYM-7max_yF7IfQWT8b6Qb2-LO/view?usp=drivesdk</t>
  </si>
  <si>
    <r>
      <rPr>
        <rFont val="Arial"/>
        <b/>
        <color theme="1"/>
      </rPr>
      <t>Long Range Rifle:</t>
    </r>
    <r>
      <rPr>
        <rFont val="Arial"/>
        <color theme="1"/>
      </rPr>
      <t xml:space="preserve"> </t>
    </r>
  </si>
  <si>
    <t>https://drive.google.com/file/d/1CpTtnVKm18G9-uOn1BK3Yij7PQbX3eIy/view?usp=drivesdk</t>
  </si>
  <si>
    <t xml:space="preserve">Back mounted rifle. Targets a single opponent. </t>
  </si>
  <si>
    <t>Zero Phoenix</t>
  </si>
  <si>
    <t>https://drive.google.com/file/d/1pMq-lz3kQk-YiftdOzVdCQKxvr1x6pHy/view?usp=drivesdk</t>
  </si>
  <si>
    <t xml:space="preserve">Tail stiffens, claws clamp into the ground. Targets a single opponent. Minimum range of 75m. </t>
  </si>
  <si>
    <t>https://drive.google.com/file/d/1qQpU7E_ilmrvFkvOTZaEqujtA4tjG3SD/view?usp=drivesdk</t>
  </si>
  <si>
    <t>https://drive.google.com/file/d/1m8Vcc2ZiHPRUZZtFQjw8MTDoYDPCHV9D/view?usp=drivesdk</t>
  </si>
  <si>
    <t>Flexible Booster:</t>
  </si>
  <si>
    <t xml:space="preserve">Increases reaction. Gain +10 to reaction. Lasts three turns. </t>
  </si>
  <si>
    <t>Zero Falcon</t>
  </si>
  <si>
    <t>https://drive.google.com/file/d/1ge392Hs0jbFxFAE0_VktzvKwFtR8UHWC/view?usp=drivesdk</t>
  </si>
  <si>
    <t>Fire Phoenix</t>
  </si>
  <si>
    <t>https://drive.google.com/file/d/1pBiVyqjCx_p33EV_dGANlWuiUDSkV0Up/view?usp=drivesdk</t>
  </si>
  <si>
    <t>Jet Falcon</t>
  </si>
  <si>
    <t>https://drive.google.com/file/d/1-DPTo_mEavySB8m2bARyiBdz5S4oLBaG/view?usp=drivesdk</t>
  </si>
  <si>
    <t>Gorhecks</t>
  </si>
  <si>
    <t>https://drive.google.com/file/d/1YM0UOt7kX9fRyMu8Ck0plOTglqYUq9vt/view?usp=drivesdk</t>
  </si>
  <si>
    <t>https://drive.google.com/file/d/1r7wQ-YaQg1sTA2O38HB8D0Nyp23MhKk5/view?usp=drivesdk</t>
  </si>
  <si>
    <t>Allosaurer</t>
  </si>
  <si>
    <t>https://drive.google.com/file/d/1gSkzYvd1Ew4d5jf2iUHXpucvjb0weuKU/view?usp=drivesdk</t>
  </si>
  <si>
    <r>
      <rPr>
        <rFont val="Arial"/>
        <b/>
        <color theme="1"/>
      </rPr>
      <t>Strike Tonfa:</t>
    </r>
    <r>
      <rPr>
        <rFont val="Arial"/>
        <color theme="1"/>
      </rPr>
      <t xml:space="preserve"> </t>
    </r>
  </si>
  <si>
    <t>Tail stiffens, claws clamp into ground. Targets a single opponent. Minimum range of 75m.</t>
  </si>
  <si>
    <t>Wrist mounted energy cannons. Targets a single opponent.</t>
  </si>
  <si>
    <r>
      <rPr>
        <rFont val="Arial"/>
        <b/>
        <color theme="1"/>
      </rPr>
      <t>Counter Scythe:</t>
    </r>
    <r>
      <rPr>
        <rFont val="Arial"/>
        <color theme="1"/>
      </rPr>
      <t xml:space="preserve"> </t>
    </r>
  </si>
  <si>
    <t xml:space="preserve">Side mounted scythes flip forward. Targets a single opponent. </t>
  </si>
  <si>
    <t>Hyper Claw:</t>
  </si>
  <si>
    <r>
      <rPr>
        <rFont val="Arial"/>
        <b/>
        <color theme="1"/>
      </rPr>
      <t>Counter Scythe:</t>
    </r>
    <r>
      <rPr>
        <rFont val="Arial"/>
        <color theme="1"/>
      </rPr>
      <t xml:space="preserve"> </t>
    </r>
  </si>
  <si>
    <t>Pile Bunker:</t>
  </si>
  <si>
    <t>Back mounted spear. Targets a single opponent.</t>
  </si>
  <si>
    <r>
      <rPr>
        <rFont val="Arial"/>
        <b/>
        <color theme="1"/>
      </rPr>
      <t>Killer Lance:</t>
    </r>
    <r>
      <rPr>
        <rFont val="Arial"/>
        <color theme="1"/>
      </rPr>
      <t xml:space="preserve"> </t>
    </r>
  </si>
  <si>
    <t xml:space="preserve">shoulder mounted claws. Targets a single opponent. </t>
  </si>
  <si>
    <r>
      <rPr>
        <rFont val="Arial"/>
        <b/>
        <color theme="1"/>
      </rPr>
      <t>Small Guided Missile:</t>
    </r>
    <r>
      <rPr>
        <rFont val="Arial"/>
        <color theme="1"/>
      </rPr>
      <t xml:space="preserve"> </t>
    </r>
  </si>
  <si>
    <t xml:space="preserve">Back mounted missile launcher. Targets a single opponent. </t>
  </si>
  <si>
    <t>Hovering:</t>
  </si>
  <si>
    <t xml:space="preserve">Booster raises the Zoid above the ground to increase speed by 250. Lasts for three turns. </t>
  </si>
  <si>
    <t>Ramming attack. Targets a single opponent.</t>
  </si>
  <si>
    <t>Extra Lare</t>
  </si>
  <si>
    <r>
      <rPr>
        <rFont val="Arial"/>
        <b/>
        <color theme="1"/>
      </rPr>
      <t>8-Shot Missile Pod:</t>
    </r>
    <r>
      <rPr>
        <rFont val="Arial"/>
        <color theme="1"/>
      </rPr>
      <t xml:space="preserve"> </t>
    </r>
  </si>
  <si>
    <t xml:space="preserve">Chest mounted missile pods. Targets an area 150m by 150m. </t>
  </si>
  <si>
    <t>Linear Cannon:</t>
  </si>
  <si>
    <t xml:space="preserve">Shoulder mounted cannon. Targets up to two opponents. Shoots two rounds that split the damage. </t>
  </si>
  <si>
    <t>Hyper Fang:</t>
  </si>
  <si>
    <r>
      <rPr>
        <rFont val="Arial"/>
        <b/>
        <color theme="1"/>
      </rPr>
      <t>8-Shot Missile Pod:</t>
    </r>
    <r>
      <rPr>
        <rFont val="Arial"/>
        <color theme="1"/>
      </rPr>
      <t xml:space="preserve"> </t>
    </r>
  </si>
  <si>
    <t xml:space="preserve">Chest mounted missile pods. Targets an area 150m by 150m. Opponents in the area of effect must make a reaction save against the attack roll. Successful saves take no damage. </t>
  </si>
  <si>
    <t>3-Shot Mortar:</t>
  </si>
  <si>
    <t xml:space="preserve">Back mounted mortar. Targets a horizontal area 60m by 120m. Minimum range of 200m. Opponents in the area of effect must make a reaction save against the attack roll. Successful saves take no damage. </t>
  </si>
  <si>
    <t>Chest Mortar:</t>
  </si>
  <si>
    <t xml:space="preserve">Chest mounted mortar. Targets up to two opponents.  Shoots two mortar rounds dealing 9D10 explosive. </t>
  </si>
  <si>
    <t>18D10 explosive</t>
  </si>
  <si>
    <t>Hyper Bite Fang:</t>
  </si>
  <si>
    <t>30D10 piercing</t>
  </si>
  <si>
    <r>
      <rPr>
        <rFont val="Arial"/>
        <b/>
        <color theme="1"/>
      </rPr>
      <t>Beam Gun:</t>
    </r>
    <r>
      <rPr>
        <rFont val="Arial"/>
        <color theme="1"/>
      </rPr>
      <t xml:space="preserve"> </t>
    </r>
  </si>
  <si>
    <t>Railgun:</t>
  </si>
  <si>
    <t xml:space="preserve">Back mounted railgun. Targets a single opponent. </t>
  </si>
  <si>
    <t>GPS mine detection:</t>
  </si>
  <si>
    <t>Increases the range by 1,000. Lasts three turns</t>
  </si>
  <si>
    <t xml:space="preserve">Double Beam Cannon: </t>
  </si>
  <si>
    <t xml:space="preserve">Neck mounted energy cannon. Targets a single opponent. </t>
  </si>
  <si>
    <t xml:space="preserve">Ranged, Energy </t>
  </si>
  <si>
    <t>2-Missile:</t>
  </si>
  <si>
    <t xml:space="preserve">Belly mounted missile pods. Targets a horizontal area 30m by 60m. Opponents in the area must make a reaction save against the attack roll. Successful saves take no damage. </t>
  </si>
  <si>
    <t>3D Antenna:</t>
  </si>
  <si>
    <t xml:space="preserve">Increases to Hit by +4 </t>
  </si>
  <si>
    <t xml:space="preserve">Go For Broke: </t>
  </si>
  <si>
    <t xml:space="preserve">Ramming attack. Targets a single opponent. </t>
  </si>
  <si>
    <t xml:space="preserve">Melee, Bludgeon </t>
  </si>
  <si>
    <r>
      <rPr>
        <rFont val="Arial"/>
        <b/>
        <color theme="1"/>
      </rPr>
      <t>4-Barrel Shock Cannon:</t>
    </r>
    <r>
      <rPr>
        <rFont val="Arial"/>
        <color theme="1"/>
      </rPr>
      <t xml:space="preserve"> </t>
    </r>
  </si>
  <si>
    <t>Side mounted cannon. Targets a single opponent.</t>
  </si>
  <si>
    <t>GPS Mine Detector:</t>
  </si>
  <si>
    <t xml:space="preserve">Increases range by +1,000. Lasts three turns. </t>
  </si>
  <si>
    <r>
      <rPr>
        <rFont val="Arial"/>
        <b/>
        <color theme="1"/>
      </rPr>
      <t>3-Barrel Linear Cannon:</t>
    </r>
    <r>
      <rPr>
        <rFont val="Arial"/>
        <color theme="1"/>
      </rPr>
      <t xml:space="preserve"> </t>
    </r>
  </si>
  <si>
    <t xml:space="preserve">Back mounted missile pods. Targets a vertical area 45m wide and 90m long. </t>
  </si>
  <si>
    <t>Anti-Air Beam Cannon:</t>
  </si>
  <si>
    <r>
      <rPr>
        <rFont val="Arial"/>
        <b/>
        <color theme="1"/>
      </rPr>
      <t>3-Barrel Linear Cannon:</t>
    </r>
    <r>
      <rPr>
        <rFont val="Arial"/>
        <color theme="1"/>
      </rPr>
      <t xml:space="preserve"> </t>
    </r>
  </si>
  <si>
    <t xml:space="preserve">Back mounted missile pods. Targets a vertical area 45m wide by 90m long. Opponents in the area of effect must make a reaction save against the attack roll. Successful saves take no damage. </t>
  </si>
  <si>
    <t>Energy Gatling:</t>
  </si>
  <si>
    <t>Back mounted energy gatling. Targets a horizontal area 45m wide by 90m long.</t>
  </si>
  <si>
    <r>
      <rPr>
        <rFont val="Arial"/>
        <b/>
        <color theme="1"/>
      </rPr>
      <t>3-Barrel Linear Cannon:</t>
    </r>
    <r>
      <rPr>
        <rFont val="Arial"/>
        <color theme="1"/>
      </rPr>
      <t xml:space="preserve"> </t>
    </r>
  </si>
  <si>
    <t>Back mounted missile pods. Targets a single opponent. Maximum range of 200m.</t>
  </si>
  <si>
    <t>Ranged, Homing, Explosive, Close Range</t>
  </si>
  <si>
    <t xml:space="preserve">Back mounted energy gatling. Targets a horizontal area 45m wide by 135m long. Maximum range of 200m. Opponents in the area of effect must make a reaction save against the attack roll. Successful saves take no damage. </t>
  </si>
  <si>
    <t>Dark Horn</t>
  </si>
  <si>
    <r>
      <rPr>
        <rFont val="Arial"/>
        <color theme="1"/>
      </rPr>
      <t>3</t>
    </r>
    <r>
      <rPr>
        <rFont val="Arial"/>
        <b/>
        <color theme="1"/>
      </rPr>
      <t>-Barrel Linear Cannon:</t>
    </r>
    <r>
      <rPr>
        <rFont val="Arial"/>
        <color theme="1"/>
      </rPr>
      <t xml:space="preserve"> </t>
    </r>
  </si>
  <si>
    <t xml:space="preserve">Bottom back mounted energy cannon. Targets a single opponent. Maximum range of 200m. </t>
  </si>
  <si>
    <t>Hybrid Vulcan:</t>
  </si>
  <si>
    <t xml:space="preserve">Back mounted Gatling cannon. Targets a horizontal area 45m wide by 90m long.  Targets in the area of effect must make a reaction save against the attack roll. Successful saves make take no damage. </t>
  </si>
  <si>
    <t>Large back mounted energy cannon. Targets a single opponent.</t>
  </si>
  <si>
    <r>
      <rPr>
        <rFont val="Arial"/>
        <b/>
        <color theme="1"/>
      </rPr>
      <t>Beam Cannon:</t>
    </r>
    <r>
      <rPr>
        <rFont val="Arial"/>
        <color theme="1"/>
      </rPr>
      <t xml:space="preserve"> </t>
    </r>
  </si>
  <si>
    <t xml:space="preserve">Back shoulder mounted cannon. Targets a single opponent. </t>
  </si>
  <si>
    <t>Magnezer Drill:</t>
  </si>
  <si>
    <t>Large spinning drill attack. Targets a single opponent.</t>
  </si>
  <si>
    <t>Thunder Horn:</t>
  </si>
  <si>
    <t xml:space="preserve">Anti-Particle Beam Shield </t>
  </si>
  <si>
    <t>Increases defense by 200. Halves particle damage.</t>
  </si>
  <si>
    <r>
      <rPr>
        <rFont val="Arial"/>
        <b/>
        <color theme="1"/>
      </rPr>
      <t>Rolling Cannon:</t>
    </r>
    <r>
      <rPr>
        <rFont val="Arial"/>
        <color theme="1"/>
      </rPr>
      <t xml:space="preserve"> </t>
    </r>
  </si>
  <si>
    <t>Fires all the front facing cannons. Targets a single opponent. If damage exceeds the remaining health of the Zoid the attack continues into any opponent in direct line</t>
  </si>
  <si>
    <t>Ranged, Penetrate, Piercing</t>
  </si>
  <si>
    <t>3d Radar:</t>
  </si>
  <si>
    <t xml:space="preserve">Increases hit rate for self and ally's by 10. Lasts for three turns. </t>
  </si>
  <si>
    <t>Electromagnetic Shield Horn:</t>
  </si>
  <si>
    <t xml:space="preserve">Curved energy shield. Blocks 300 damage before dispersing. </t>
  </si>
  <si>
    <t>Electromagnetic Bite Fang:</t>
  </si>
  <si>
    <r>
      <rPr>
        <rFont val="Arial"/>
        <b/>
        <color theme="1"/>
      </rPr>
      <t>Linear Laser:</t>
    </r>
    <r>
      <rPr>
        <rFont val="Arial"/>
        <color theme="1"/>
      </rPr>
      <t xml:space="preserve"> </t>
    </r>
  </si>
  <si>
    <t>Dinosaur, Flying</t>
  </si>
  <si>
    <r>
      <rPr>
        <rFont val="Arial"/>
        <b/>
        <color theme="1"/>
      </rPr>
      <t>Plasma Particle Cannon:</t>
    </r>
    <r>
      <rPr>
        <rFont val="Arial"/>
        <color theme="1"/>
      </rPr>
      <t xml:space="preserve"> </t>
    </r>
  </si>
  <si>
    <t xml:space="preserve">Chest mounted particle cannon. Shoots in a straight line 15m wide. </t>
  </si>
  <si>
    <t>Beam Smasher:</t>
  </si>
  <si>
    <t>Gravity Gun:</t>
  </si>
  <si>
    <t xml:space="preserve">Back mounted gravity manipulator. 75m centered on self. </t>
  </si>
  <si>
    <t>Ranged, Anti-Air, Force</t>
  </si>
  <si>
    <t>Rear Cutting Wing:</t>
  </si>
  <si>
    <t>Tail attack. Targets a single opponent.</t>
  </si>
  <si>
    <r>
      <rPr>
        <rFont val="Arial"/>
        <b/>
        <color theme="1"/>
      </rPr>
      <t>Crusher Claw:</t>
    </r>
    <r>
      <rPr>
        <rFont val="Arial"/>
        <color theme="1"/>
      </rPr>
      <t xml:space="preserve"> </t>
    </r>
  </si>
  <si>
    <t xml:space="preserve">Left arm mounted energy gun. Targets a single opponent. </t>
  </si>
  <si>
    <r>
      <rPr>
        <rFont val="Arial"/>
        <b/>
        <color theme="1"/>
      </rPr>
      <t>Crusher Claw:</t>
    </r>
    <r>
      <rPr>
        <rFont val="Arial"/>
        <color theme="1"/>
      </rPr>
      <t xml:space="preserve"> </t>
    </r>
  </si>
  <si>
    <t>4-Barrel Shock Cannon:</t>
  </si>
  <si>
    <t>Arm mounted cannons. Targets a single opponent.</t>
  </si>
  <si>
    <t>Buster cannon:</t>
  </si>
  <si>
    <t>Back mounted cannons. Targets a single opponent. Minimum range of 75m.</t>
  </si>
  <si>
    <t>Crusher Claw:</t>
  </si>
  <si>
    <t>Back mounted cannons. Targets a single opponent. Minimum range 75m.</t>
  </si>
  <si>
    <r>
      <rPr>
        <rFont val="Arial"/>
        <b/>
        <color theme="1"/>
      </rPr>
      <t>Hyper Press Manipulator:</t>
    </r>
    <r>
      <rPr>
        <rFont val="Arial"/>
        <color theme="1"/>
      </rPr>
      <t xml:space="preserve"> </t>
    </r>
  </si>
  <si>
    <t>Crusher Tail:</t>
  </si>
  <si>
    <t>Tail slash attack. Swing tail in 180° arc hitting any opponent in its path. 15m reach.</t>
  </si>
  <si>
    <t>Hyper energy Shield:</t>
  </si>
  <si>
    <t>Crusher Fang:</t>
  </si>
  <si>
    <r>
      <rPr>
        <rFont val="Arial"/>
        <b/>
        <color theme="1"/>
      </rPr>
      <t>Hyper Press Manipulator:</t>
    </r>
    <r>
      <rPr>
        <rFont val="Arial"/>
        <color theme="1"/>
      </rPr>
      <t xml:space="preserve"> </t>
    </r>
  </si>
  <si>
    <t xml:space="preserve">Tail slash attack. Swing tail in 180° arc hitting any opponent in its path. 15m reach. </t>
  </si>
  <si>
    <t>Buster Cannon:</t>
  </si>
  <si>
    <t>Back mounted cannon. Targets a single opponent. Minimum range 75m.</t>
  </si>
  <si>
    <r>
      <rPr>
        <rFont val="Arial"/>
        <b/>
        <color theme="1"/>
      </rPr>
      <t>Super Gatling:</t>
    </r>
    <r>
      <rPr>
        <rFont val="Arial"/>
        <color theme="1"/>
      </rPr>
      <t xml:space="preserve"> </t>
    </r>
  </si>
  <si>
    <t xml:space="preserve">Chest mounted gatling gun. Targets an area 75m by 225m. Opponents in the area of effect must make a reaction save agains the attack roll. Successful saves take no damage. </t>
  </si>
  <si>
    <t>Big Claw:</t>
  </si>
  <si>
    <t>Swiping claw attack. Hits in a 30m line.</t>
  </si>
  <si>
    <t>Tail slash attack. Swings tail in 180° arc hitting any opponent in its path. Reach of 30m.</t>
  </si>
  <si>
    <t>Blade Horn:</t>
  </si>
  <si>
    <t>Head mounted horn attack. Targets a single opponent. Melee</t>
  </si>
  <si>
    <r>
      <rPr>
        <rFont val="Arial"/>
        <b/>
        <color theme="1"/>
      </rPr>
      <t>Large Particle Cannon:</t>
    </r>
    <r>
      <rPr>
        <rFont val="Arial"/>
        <color theme="1"/>
      </rPr>
      <t xml:space="preserve"> </t>
    </r>
  </si>
  <si>
    <t xml:space="preserve">Mouth fired particle cannon. Fires in a straight line 30m wide. Opponents in the line of attack must make a reaction save against the attack roll. Successful rolls take no damage.  </t>
  </si>
  <si>
    <t xml:space="preserve">Head mounted energy gun. Targets a single opponent. </t>
  </si>
  <si>
    <t>Smash Tail:</t>
  </si>
  <si>
    <t>Tail attack. 180° arc tail attack. Reach of 30m.</t>
  </si>
  <si>
    <r>
      <rPr>
        <rFont val="Arial"/>
        <b/>
        <color theme="1"/>
      </rPr>
      <t>Large Particle Cannon:</t>
    </r>
    <r>
      <rPr>
        <rFont val="Arial"/>
        <color theme="1"/>
      </rPr>
      <t xml:space="preserve"> </t>
    </r>
  </si>
  <si>
    <t xml:space="preserve">Mouth fired energy cannon. Particle beam is 60m wide. Opponents in the line of attack must make a reaction save against the attack roll. Successful rolls take no damage.  </t>
  </si>
  <si>
    <t>Large Gatling Gun:</t>
  </si>
  <si>
    <t xml:space="preserve">Back mounted gatling gun. Targets up to two opponents. Shoots two bursts that split the damage. </t>
  </si>
  <si>
    <r>
      <rPr>
        <rFont val="Arial"/>
        <b/>
        <color theme="1"/>
      </rPr>
      <t>Large Beam Cannon:</t>
    </r>
    <r>
      <rPr>
        <rFont val="Arial"/>
        <color theme="1"/>
      </rPr>
      <t xml:space="preserve"> </t>
    </r>
  </si>
  <si>
    <t xml:space="preserve">Mouth fired particle cannon. Shoots in a straight line 30m wide. Opponents in the line of attack must make a reaction save against the attack roll. Successful rolls take no damage.  </t>
  </si>
  <si>
    <t>Death Claw:</t>
  </si>
  <si>
    <t>Swiping claws attack.</t>
  </si>
  <si>
    <t>Swiping tail attack. 180° arc around your Zoid.</t>
  </si>
  <si>
    <t>Killer Bite Fang:</t>
  </si>
  <si>
    <r>
      <rPr>
        <rFont val="Arial"/>
        <b/>
        <color theme="1"/>
      </rPr>
      <t>Small Beam Cannon:</t>
    </r>
    <r>
      <rPr>
        <rFont val="Arial"/>
        <color theme="1"/>
      </rPr>
      <t xml:space="preserve"> </t>
    </r>
  </si>
  <si>
    <t xml:space="preserve">Chest mounted beam cannon. Targets a single opponent. </t>
  </si>
  <si>
    <t xml:space="preserve">Electric Claw: </t>
  </si>
  <si>
    <t>Melee, Piercing, Electric</t>
  </si>
  <si>
    <t xml:space="preserve">Energy Bite Fang: </t>
  </si>
  <si>
    <t xml:space="preserve">Bite Attack. Targets a single opponent. </t>
  </si>
  <si>
    <r>
      <rPr>
        <rFont val="Arial"/>
        <b/>
        <color theme="1"/>
      </rPr>
      <t>Impact Gun:</t>
    </r>
    <r>
      <rPr>
        <rFont val="Arial"/>
        <color theme="1"/>
      </rPr>
      <t xml:space="preserve"> </t>
    </r>
  </si>
  <si>
    <t>Thruster:</t>
  </si>
  <si>
    <t xml:space="preserve">Gain +10 to reaction for three turns. </t>
  </si>
  <si>
    <t>Crusher Vice:</t>
  </si>
  <si>
    <t>BLOX</t>
  </si>
  <si>
    <r>
      <rPr>
        <rFont val="Arial"/>
        <b/>
        <color theme="1"/>
      </rPr>
      <t>Strike Laser Claw:</t>
    </r>
    <r>
      <rPr>
        <rFont val="Arial"/>
        <color theme="1"/>
      </rPr>
      <t xml:space="preserve"> </t>
    </r>
  </si>
  <si>
    <t>Zan Blade:</t>
  </si>
  <si>
    <t xml:space="preserve">Tail blade. Targets a single opponent. </t>
  </si>
  <si>
    <t xml:space="preserve">Curved energy shield. Blocks 100 damage before dispersing. </t>
  </si>
  <si>
    <r>
      <rPr>
        <rFont val="Arial"/>
        <b/>
        <color theme="1"/>
      </rPr>
      <t>Strike Laser Claw:</t>
    </r>
    <r>
      <rPr>
        <rFont val="Arial"/>
        <color theme="1"/>
      </rPr>
      <t xml:space="preserve"> </t>
    </r>
  </si>
  <si>
    <t xml:space="preserve">Claw energy attack. Targets a single opponent. </t>
  </si>
  <si>
    <t>Melee. Slashing, Energy</t>
  </si>
  <si>
    <t>Hand Gun:</t>
  </si>
  <si>
    <t xml:space="preserve">Hand mounted guns. Targets up to two opponents. Shoots two bursts that split the damage. </t>
  </si>
  <si>
    <t>Tail Rifle:</t>
  </si>
  <si>
    <t xml:space="preserve">Tail sniper rifle. Targets a single opponent. </t>
  </si>
  <si>
    <r>
      <rPr>
        <rFont val="Arial"/>
        <b/>
        <color theme="1"/>
      </rPr>
      <t>Torpedo Pod:</t>
    </r>
    <r>
      <rPr>
        <rFont val="Arial"/>
        <color theme="1"/>
      </rPr>
      <t xml:space="preserve"> </t>
    </r>
  </si>
  <si>
    <t xml:space="preserve">Back mounted torpedo. Targets up to two opponnents. Fires two torpedos with the damage split between them. </t>
  </si>
  <si>
    <t>Tail Saw:</t>
  </si>
  <si>
    <t xml:space="preserve">Tail attack. Targets a single opponent. </t>
  </si>
  <si>
    <t>Increases speed. Gains +300 to speed. Lasts for three turns</t>
  </si>
  <si>
    <r>
      <rPr>
        <rFont val="Arial"/>
        <b/>
        <color theme="1"/>
      </rPr>
      <t>Missile Pod:</t>
    </r>
    <r>
      <rPr>
        <rFont val="Arial"/>
        <color theme="1"/>
      </rPr>
      <t xml:space="preserve"> </t>
    </r>
  </si>
  <si>
    <t xml:space="preserve">Underwing mounted missile pods. Targets an area 30m by 30m. Opponents inside the area of effect must make a reaction save against the attack roll. successful rolls take no damage.  </t>
  </si>
  <si>
    <t>Inferred Sensor:</t>
  </si>
  <si>
    <t xml:space="preserve">Gains +1,000 range. Lasts three turns. </t>
  </si>
  <si>
    <t xml:space="preserve">Increases speed. Gains +500 to speed. Lasts three turns. </t>
  </si>
  <si>
    <t>Melee, Anti-Air, Piercing</t>
  </si>
  <si>
    <t>Anti-Zoids Missile:</t>
  </si>
  <si>
    <t>Side mounted missile pods. Targets an area 60m by 60m. Opponents in the area of effect must make a reaction save against your attack roll. Successful rolls take no damage.</t>
  </si>
  <si>
    <t>Ranged, Anti-Air, Homing, Explosive</t>
  </si>
  <si>
    <t>X-Scissor:</t>
  </si>
  <si>
    <t>Front pincer attack. Targets a single opponent.</t>
  </si>
  <si>
    <t>X Claws:</t>
  </si>
  <si>
    <t>Electro-Magnetic Cannon:</t>
  </si>
  <si>
    <t>Railcannon:</t>
  </si>
  <si>
    <t>Railgun that runs the whole length of the Zoid. Targets a single opponent.</t>
  </si>
  <si>
    <t xml:space="preserve">Gain +500 speed. Lasts for three turn. </t>
  </si>
  <si>
    <t>Diplo Cutter:</t>
  </si>
  <si>
    <t xml:space="preserve">Side mounted blades. Targets a single opponent. </t>
  </si>
  <si>
    <t>Magnet Claw:</t>
  </si>
  <si>
    <t>Magnezer Spear:</t>
  </si>
  <si>
    <t>Spears flip forward. Targets a single opponent.</t>
  </si>
  <si>
    <t>Magnezer Tail:</t>
  </si>
  <si>
    <t>Magnezer Fang:</t>
  </si>
  <si>
    <t>Charge Missile:</t>
  </si>
  <si>
    <t xml:space="preserve">Chest mounted rocket. Targets a single opponent. </t>
  </si>
  <si>
    <t>Laser Claw:</t>
  </si>
  <si>
    <t xml:space="preserve">Chest mounted claw attack. Targets a single opponent. </t>
  </si>
  <si>
    <t xml:space="preserve">Magna Wing: </t>
  </si>
  <si>
    <t xml:space="preserve">Increase speed by 500. Lasts for three turns. </t>
  </si>
  <si>
    <t>Smash Claw:</t>
  </si>
  <si>
    <t>Liger Zero, Fire Phoenix</t>
  </si>
  <si>
    <t xml:space="preserve">BLOX </t>
  </si>
  <si>
    <t>Double Shock Gun:</t>
  </si>
  <si>
    <t xml:space="preserve">Back mounted missile pod. Targets a single opponent. </t>
  </si>
  <si>
    <t>Liger Zero, Jet Falcon</t>
  </si>
  <si>
    <t xml:space="preserve">Double Shock Gun: </t>
  </si>
  <si>
    <t xml:space="preserve">Strike Laser Claw: </t>
  </si>
  <si>
    <t xml:space="preserve">Back mounted energy claw attack. Targets a single opponent. </t>
  </si>
  <si>
    <t>Magna Wing:</t>
  </si>
  <si>
    <t xml:space="preserve">Back mounted boosters. Increases speed by 300 for three turns. </t>
  </si>
  <si>
    <t xml:space="preserve">Smash Claw: </t>
  </si>
  <si>
    <t>Leoblaze, Unenlagia, Mosasledge, Nightwise.</t>
  </si>
  <si>
    <t>Handgun:</t>
  </si>
  <si>
    <t>Hand mounted guns. Targets up to two Zoids. Shoots two bursts of 6D10 piercing</t>
  </si>
  <si>
    <t>Tail blade attack. Targets a single opponent.</t>
  </si>
  <si>
    <t>Dragon Tooth:</t>
  </si>
  <si>
    <t>Demonshead, Diplogun, Shell Karn, Flyscissors.</t>
  </si>
  <si>
    <t>Rail Cannon:</t>
  </si>
  <si>
    <t>Right shoulder mounted rail cannon. Targets a single opponent.</t>
  </si>
  <si>
    <t>Ranged, Anti-Air, Piercing, Long Range</t>
  </si>
  <si>
    <t>Missile Launcher:</t>
  </si>
  <si>
    <t xml:space="preserve">Forward facing missile launcher. Targets an area 90m by 90m. Opponents inside the area of effect must make a reaction save against the attack roll. successful rolls take no damage. </t>
  </si>
  <si>
    <t>Hells Gate:</t>
  </si>
  <si>
    <t>Spear flips forward. Targets a single opponent.</t>
  </si>
  <si>
    <t>Punch attack. Targets a single opponents.</t>
  </si>
  <si>
    <t>Diploguns, Demonshead, Nightwise, Shellkarn, Unenlagia, Leoblaze.</t>
  </si>
  <si>
    <t xml:space="preserve">Rail Cannon: </t>
  </si>
  <si>
    <t xml:space="preserve">Both shoulder mounted rail cannons. Targets a single opponent. If the damage exceeds the health of the target it continues on. </t>
  </si>
  <si>
    <t>Ranged, Piercing, Puncture</t>
  </si>
  <si>
    <t xml:space="preserve">Hand mounted guns. Targets up to two Zoids. Damage is split between the targets. </t>
  </si>
  <si>
    <t>Ranged, Anti-Air, Piercing,</t>
  </si>
  <si>
    <t>Leoblaze, Unenlagia</t>
  </si>
  <si>
    <t xml:space="preserve">Hand mounted guns. Targets up to two opponents. Damage is split between the targets. </t>
  </si>
  <si>
    <t>Back mounted sniper rifle. Targets a single opponent.</t>
  </si>
  <si>
    <t>Leoblaze, Unenlagia, Buster Eagle.</t>
  </si>
  <si>
    <t>Killer Beak:</t>
  </si>
  <si>
    <t>Beak attack. Targets a single opponent.</t>
  </si>
  <si>
    <t>AZ Missile:</t>
  </si>
  <si>
    <t xml:space="preserve">Back mounted missile pods. Targets an area 90m by 90m. Opponents inside the area of effect must make a reaction save against the attack roll. successful rolls take no damage. </t>
  </si>
  <si>
    <t>Melee, Anti-Ait, Slashing</t>
  </si>
  <si>
    <t>DiploGun, Flyscissors, Demonshead, Shellkarn.</t>
  </si>
  <si>
    <t>Right arm attack. Targets a single opponent.</t>
  </si>
  <si>
    <t xml:space="preserve">Left arm spear attack. Targets a single opponent. </t>
  </si>
  <si>
    <t>Insect</t>
  </si>
  <si>
    <t>Charged Particle Gun:</t>
  </si>
  <si>
    <t xml:space="preserve">Tail tip particle gun. Shoots two beams 30m wide for a total of 60m. Opponents in the path must make a reaction save against the attack roll. Successful saves take no damage. </t>
  </si>
  <si>
    <t>Tail tip energy gun. Shoots a single piercing energy beam. If the damage exceeds the health remaining on the Zoid the energy beam pierces the Zoid and continues on until the remaining damage is expelled.</t>
  </si>
  <si>
    <t>SB Scissors:</t>
  </si>
  <si>
    <t>Double Charged Particle Gun:</t>
  </si>
  <si>
    <t>Tail tip particle gun. Shoots two beams 20m wide for a total of 40m. Opponents in the path of the beams must make a reaction against the attack roll. Successful saves take no damage.</t>
  </si>
  <si>
    <t>Side mounted energy gun. Targets a single opponent. Ranged</t>
  </si>
  <si>
    <t>Strike Laser Bite Scissors:</t>
  </si>
  <si>
    <t>Beam Rifle:</t>
  </si>
  <si>
    <t>Tail mounted energy rifle. Targets a single opponent. Max range- 750m.</t>
  </si>
  <si>
    <t>Deploy smoke to obscure Zoid. Covers an area of 30m square. Disadvantage on attacks against you while in the smoke. Lasts for three turns.</t>
  </si>
  <si>
    <t>Claw energy attack. Targets a single opponent.</t>
  </si>
  <si>
    <t>Tail mounted energy gun. Max range 750m. Targets a single opponent.</t>
  </si>
  <si>
    <t>Paralyzing Mist:</t>
  </si>
  <si>
    <t>Deploys a mist that targets the Zoids systems. Canister deploys mist in a 30m by 60m wide wall. Targets the systems. Targets inside the area of effect must make a reaction roll against your attack. On a success they dodge the attack. Zoids damaged by this attack must make a percentile roll. if the roll is a 49 or lower the Zoid is frozen. At the end of their turn they may roll again to restore.</t>
  </si>
  <si>
    <t>Ranged, Freeze, Electrical</t>
  </si>
  <si>
    <t>Gatling:</t>
  </si>
  <si>
    <t>Head mounted gatling gun. Shoots in a 15m by 45m wide line. Targets in the area of effect must make a reaction roll against the attack roll. Successful saves take no damage.</t>
  </si>
  <si>
    <t>Cannon Unit:</t>
  </si>
  <si>
    <t>Strategic Missile:</t>
  </si>
  <si>
    <t>Back mounted missiles. Targets a single opponent.</t>
  </si>
  <si>
    <t>Go 4 Broke:</t>
  </si>
  <si>
    <t>2-Barrel Beam Cannon:</t>
  </si>
  <si>
    <t>Front arm guns. Targets a single opponent.</t>
  </si>
  <si>
    <t>Small Beam Cannon:</t>
  </si>
  <si>
    <t>Forward mounted energy cannon. Shoots in a 15m by 30m deep line. Opponents in the area of effect must make a reaction roll against the attack. Successful saves take no damage. Flying Zoids roll with disadvantage.</t>
  </si>
  <si>
    <t>Slashing attack. Targets a single opponent.</t>
  </si>
  <si>
    <t>4-Barrel Machine Gun:</t>
  </si>
  <si>
    <t>Back mounted machine gun. Shoots an area of 15m by 45m wide. Opponents in the area of effect must make a reaction save against your attack roll. Successful saves take no damage.</t>
  </si>
  <si>
    <t>Break Sword:</t>
  </si>
  <si>
    <t>Laser Cannon:</t>
  </si>
  <si>
    <t>Shoots in a 15m by 30m deep line. Opponents in the area of effect must make a reaction save against your attack roll. Successful saves take no damage.</t>
  </si>
  <si>
    <t>Shoots an area of 15m by 45m wide. Opponents in the area of effect must make a reaction save against your attack roll. Successful saves take no damage.</t>
  </si>
  <si>
    <t>3D E. Radar:</t>
  </si>
  <si>
    <t>Increase the hit rate by +10. Lasts for three turns. Gain</t>
  </si>
  <si>
    <t>Reptile</t>
  </si>
  <si>
    <t>Liquid Cooled Particle Cannon:</t>
  </si>
  <si>
    <t>Back mounted particle cannon. Targets a single opponent.</t>
  </si>
  <si>
    <t>Cannon Tortoise</t>
  </si>
  <si>
    <t>Bottom back mounted particle cannon. Targets a single opponent. If the damage exceeds the remaining health of the target Zoid the energy beam continues on with the remaining damage.</t>
  </si>
  <si>
    <t>Ranged, Penetrate, Particle</t>
  </si>
  <si>
    <t>Large Beam Cannon:</t>
  </si>
  <si>
    <t xml:space="preserve">Top back mounted energy cannon. Targets a single opponent. </t>
  </si>
  <si>
    <t>GPS Magnetic Detector:</t>
  </si>
  <si>
    <t>Gain +500 range to your and your ally's Zoids. Lasts three turns</t>
  </si>
  <si>
    <t>Back mounted missile pods. Targets a single opponent.</t>
  </si>
  <si>
    <t>Vulcan:</t>
  </si>
  <si>
    <t>Heavy Machine Gun:</t>
  </si>
  <si>
    <t>Small Laser Machine Gun:</t>
  </si>
  <si>
    <t>Hyper Shock Gun:</t>
  </si>
  <si>
    <t>Forward mounted guns. Targets a single opponent.</t>
  </si>
  <si>
    <t>Hyper Beam Cannon:</t>
  </si>
  <si>
    <t>Forward mounted missile pods. Targets an area 60m by 60m.</t>
  </si>
  <si>
    <t>Melee, Anti-Air, Bludgeon</t>
  </si>
  <si>
    <t>Back mounted guns. Targets a single opponent.</t>
  </si>
  <si>
    <t>3D Radome:</t>
  </si>
  <si>
    <t>An ally of your choice gains +10 to Hit. Lasts for three turns</t>
  </si>
  <si>
    <t>Lance Attack:</t>
  </si>
  <si>
    <t>Forward mounted spears. Targets a single opponent.</t>
  </si>
  <si>
    <t>Medium Bore Beam Cannon:</t>
  </si>
  <si>
    <t>Back mounted missile pod. Targets an area 60m by 60m. Opponents in the area of effect must make a reaction save against the attack roll. Successful saves take no damage.</t>
  </si>
  <si>
    <t>Sound Wave Cannon:</t>
  </si>
  <si>
    <t>Launch sound waves. Targets a single opponent. Opponents become disoriented and have disadvantage on attack rolls. Lasts for three turns.</t>
  </si>
  <si>
    <t>Ranged, Pilot, Sonic</t>
  </si>
  <si>
    <t>Homing Torpedo:</t>
  </si>
  <si>
    <t>Chest mounted torpedo pods. Targets a single opponent.</t>
  </si>
  <si>
    <t>Accelerated Beam Cannon:</t>
  </si>
  <si>
    <t>Front mounted energy cannon. Targets a single opponent.</t>
  </si>
  <si>
    <t xml:space="preserve">Energy wing attack. Targets a single opponent. </t>
  </si>
  <si>
    <t>Ranged, Anti-Air, Slashing, Energy</t>
  </si>
  <si>
    <t>Booster:</t>
  </si>
  <si>
    <t xml:space="preserve">Back mounted booster. Gains +500 speed. Lasts three turns. </t>
  </si>
  <si>
    <t>Cannon:</t>
  </si>
  <si>
    <t>Back mounted booster. Gain +400 speed. Lasts three turns.</t>
  </si>
  <si>
    <t>Dragon Claw:</t>
  </si>
  <si>
    <t>Guided Missile:</t>
  </si>
  <si>
    <t>Chest mounted missile. Targets a single opponent.</t>
  </si>
  <si>
    <t>Stealth System:</t>
  </si>
  <si>
    <t>Laser Cutter:</t>
  </si>
  <si>
    <t>Tail blade. Targets a single opponent.</t>
  </si>
  <si>
    <t>Mouth mounted machine gun. Fires in a horizontal line 15m by 60m long. Opponents in the area of effect must make a reaction save against the attack roll. Successful saves take no damage.</t>
  </si>
  <si>
    <t>2-Shot Missile Pod:</t>
  </si>
  <si>
    <t>Head mounted guns. Targets a vertical area 15m wide by 30m long. Opponents in the area of effect must make a reaction save against the attack roll. Successful saves take no damage.</t>
  </si>
  <si>
    <t>2-Shot Missile:</t>
  </si>
  <si>
    <t>Chest mounted missile launchers. Targets a single opponent.</t>
  </si>
  <si>
    <t>Air Raid Missile:</t>
  </si>
  <si>
    <t>3D Radar:</t>
  </si>
  <si>
    <t>Increaseas hit rate for self and ally's. You and ally's gain +10 to Hit</t>
  </si>
  <si>
    <t>Pulse Laser:</t>
  </si>
  <si>
    <t>Chest mounted energy gun. Targets a single opponent.</t>
  </si>
  <si>
    <t>Claw attack targets a single opponent.</t>
  </si>
  <si>
    <t>Vulcan Gun:</t>
  </si>
  <si>
    <t>Neck mounted machine gun. Targets an area 90m by 90m. Opponents in the area of effect must make a reaction save against the attack roll. Successful saves take no damage.</t>
  </si>
  <si>
    <t>Iron Claws:</t>
  </si>
  <si>
    <t xml:space="preserve">Storm Sworder </t>
  </si>
  <si>
    <t>4-Beam Gun:</t>
  </si>
  <si>
    <t xml:space="preserve">Chest mounted energy gun. Targets up to four opponents. Damage is split between targets. </t>
  </si>
  <si>
    <t>Iron Claw:</t>
  </si>
  <si>
    <t>Wing claw attack. Targets a single opponent.</t>
  </si>
  <si>
    <t xml:space="preserve">Shoulder mounted energy gun. Targets a single opponent. </t>
  </si>
  <si>
    <t>Triple Beam Cannon:</t>
  </si>
  <si>
    <t>Chest mounted energy cannon.</t>
  </si>
  <si>
    <t>Gain +6 to Hit. Lasts three turns. +12 against flying Zoids.</t>
  </si>
  <si>
    <t>Strum Claw:</t>
  </si>
  <si>
    <t>Double Anti-Air Laser:</t>
  </si>
  <si>
    <t>Wing tip mounted energy guns. Can target up to two Zoids. Shoots two bursts of 10D10 energy</t>
  </si>
  <si>
    <t>Multi Vulcan:</t>
  </si>
  <si>
    <t xml:space="preserve">Chest mounted gun. Shoots in a horizontal line 45m deep by 135m wide. Opponents in the area of effect must make a reaction save against the attack roll. Successful rolls take no damage. </t>
  </si>
  <si>
    <t>Flame Thrower:</t>
  </si>
  <si>
    <t>Breath fire out of the mouth. 100m long reach, 45m wide at end. For every 10 damage deals -1 to the opponents defense.</t>
  </si>
  <si>
    <t>Ranged, Defense, Fire</t>
  </si>
  <si>
    <t>Gustav</t>
  </si>
  <si>
    <t>Assisting Fire:</t>
  </si>
  <si>
    <t xml:space="preserve">Front mounted energy guns. Targets a single opponent </t>
  </si>
  <si>
    <t>Hover Cargo</t>
  </si>
  <si>
    <t>Front mounted energy guns. Targets a single opponent.</t>
  </si>
  <si>
    <t>Dragon Nest</t>
  </si>
  <si>
    <t>Front mounted rocket pods. Targets a single opponent.</t>
  </si>
  <si>
    <t>Whale King</t>
  </si>
</sst>
</file>

<file path=xl/styles.xml><?xml version="1.0" encoding="utf-8"?>
<styleSheet xmlns="http://schemas.openxmlformats.org/spreadsheetml/2006/main" xmlns:x14ac="http://schemas.microsoft.com/office/spreadsheetml/2009/9/ac" xmlns:mc="http://schemas.openxmlformats.org/markup-compatibility/2006">
  <fonts count="47">
    <font>
      <sz val="10.0"/>
      <color rgb="FF000000"/>
      <name val="Arial"/>
      <scheme val="minor"/>
    </font>
    <font>
      <sz val="13.0"/>
      <color theme="1"/>
      <name val="Arial"/>
    </font>
    <font>
      <color theme="1"/>
      <name val="Arial"/>
      <scheme val="minor"/>
    </font>
    <font>
      <sz val="13.0"/>
      <color theme="1"/>
      <name val="Arial"/>
      <scheme val="minor"/>
    </font>
    <font>
      <sz val="12.0"/>
      <color theme="1"/>
      <name val="Arial"/>
      <scheme val="minor"/>
    </font>
    <font>
      <sz val="11.0"/>
      <color theme="1"/>
      <name val="Arial"/>
    </font>
    <font/>
    <font>
      <color theme="1"/>
      <name val="Arial"/>
    </font>
    <font>
      <sz val="14.0"/>
      <color theme="1"/>
      <name val="Arial"/>
    </font>
    <font>
      <sz val="13.0"/>
      <color theme="1"/>
      <name val="'UICTFontTextStyleBody'"/>
    </font>
    <font>
      <sz val="14.0"/>
      <color theme="1"/>
      <name val="Arial"/>
      <scheme val="minor"/>
    </font>
    <font>
      <u/>
      <sz val="13.0"/>
      <color theme="1"/>
      <name val="Arial"/>
    </font>
    <font>
      <u/>
      <sz val="13.0"/>
      <color theme="1"/>
      <name val="Arial"/>
    </font>
    <font>
      <u/>
      <sz val="13.0"/>
      <color theme="1"/>
      <name val="Arial"/>
      <scheme val="minor"/>
    </font>
    <font>
      <u/>
      <sz val="13.0"/>
      <color theme="1"/>
      <name val="Arial"/>
      <scheme val="minor"/>
    </font>
    <font>
      <u/>
      <sz val="13.0"/>
      <color theme="1"/>
      <name val="Arial"/>
      <scheme val="minor"/>
    </font>
    <font>
      <u/>
      <sz val="12.0"/>
      <color theme="1"/>
      <name val="Arial"/>
      <scheme val="minor"/>
    </font>
    <font>
      <sz val="13.0"/>
      <color rgb="FF000000"/>
      <name val="Arial"/>
    </font>
    <font>
      <u/>
      <sz val="13.0"/>
      <color theme="1"/>
      <name val="'UICTFontTextStyleBody'"/>
    </font>
    <font>
      <u/>
      <sz val="13.0"/>
      <color theme="1"/>
      <name val="'UICTFontTextStyleBody'"/>
    </font>
    <font>
      <u/>
      <sz val="13.0"/>
      <color theme="1"/>
      <name val="Arial"/>
    </font>
    <font>
      <color rgb="FF3C4043"/>
      <name val="&quot;Roboto Mono&quot;"/>
    </font>
    <font>
      <b/>
      <sz val="20.0"/>
      <color rgb="FF000000"/>
      <name val="Arial"/>
    </font>
    <font>
      <sz val="15.0"/>
      <color theme="1"/>
      <name val="Arial"/>
      <scheme val="minor"/>
    </font>
    <font>
      <sz val="11.0"/>
      <color rgb="FF000000"/>
      <name val="Arial"/>
    </font>
    <font>
      <b/>
      <sz val="20.0"/>
      <color theme="1"/>
      <name val="Arial"/>
    </font>
    <font>
      <b/>
      <sz val="20.0"/>
      <color theme="1"/>
      <name val="Arial"/>
      <scheme val="minor"/>
    </font>
    <font>
      <u/>
      <sz val="13.0"/>
      <color theme="1"/>
      <name val="Arial"/>
      <scheme val="minor"/>
    </font>
    <font>
      <u/>
      <sz val="13.0"/>
      <color theme="1"/>
      <name val="Arial"/>
      <scheme val="minor"/>
    </font>
    <font>
      <u/>
      <sz val="13.0"/>
      <color theme="1"/>
      <name val="Arial"/>
      <scheme val="minor"/>
    </font>
    <font>
      <u/>
      <sz val="13.0"/>
      <color theme="1"/>
      <name val="Arial"/>
      <scheme val="minor"/>
    </font>
    <font>
      <strike/>
      <color theme="1"/>
      <name val="Arial"/>
      <scheme val="minor"/>
    </font>
    <font>
      <b/>
      <sz val="13.0"/>
      <color theme="1"/>
      <name val="Arial"/>
      <scheme val="minor"/>
    </font>
    <font>
      <u/>
      <sz val="13.0"/>
      <color theme="1"/>
      <name val="Arial"/>
      <scheme val="minor"/>
    </font>
    <font>
      <u/>
      <sz val="13.0"/>
      <color theme="1"/>
      <name val="Arial"/>
      <scheme val="minor"/>
    </font>
    <font>
      <color rgb="FF434343"/>
      <name val="Roboto"/>
    </font>
    <font>
      <b/>
      <color theme="1"/>
      <name val="Arial"/>
      <scheme val="minor"/>
    </font>
    <font>
      <u/>
      <color rgb="FF0000FF"/>
      <name val="Roboto"/>
    </font>
    <font>
      <b/>
      <sz val="13.0"/>
      <color theme="1"/>
      <name val="Arial"/>
    </font>
    <font>
      <b/>
      <sz val="14.0"/>
      <color theme="1"/>
      <name val="Arial"/>
    </font>
    <font>
      <sz val="13.0"/>
      <color rgb="FF434343"/>
      <name val="Arial"/>
    </font>
    <font>
      <sz val="14.0"/>
      <color rgb="FF434343"/>
      <name val="Arial"/>
    </font>
    <font>
      <b/>
      <color rgb="FF434343"/>
      <name val="Roboto"/>
    </font>
    <font>
      <sz val="13.0"/>
      <color theme="1"/>
      <name val="UICTFontTextStyleBody"/>
    </font>
    <font>
      <u/>
      <color rgb="FF434343"/>
      <name val="Roboto"/>
    </font>
    <font>
      <u/>
      <color rgb="FF0000FF"/>
      <name val="Roboto"/>
    </font>
    <font>
      <sz val="12.0"/>
      <color rgb="FF000000"/>
      <name val="Roboto"/>
    </font>
  </fonts>
  <fills count="6">
    <fill>
      <patternFill patternType="none"/>
    </fill>
    <fill>
      <patternFill patternType="lightGray"/>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
      <patternFill patternType="solid">
        <fgColor rgb="FFF6F8F9"/>
        <bgColor rgb="FFF6F8F9"/>
      </patternFill>
    </fill>
  </fills>
  <borders count="17">
    <border/>
    <border>
      <top style="thin">
        <color rgb="FF000000"/>
      </top>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ttom style="thin">
        <color rgb="FF000000"/>
      </bottom>
    </border>
    <border>
      <left style="thin">
        <color rgb="FF000000"/>
      </left>
      <top style="thin">
        <color rgb="FF000000"/>
      </top>
    </border>
    <border>
      <right style="thin">
        <color rgb="FF000000"/>
      </right>
      <top style="thin">
        <color rgb="FF000000"/>
      </top>
    </border>
    <border>
      <right style="thin">
        <color rgb="FF000000"/>
      </right>
      <top style="thin">
        <color rgb="FF000000"/>
      </top>
      <bottom style="thin">
        <color rgb="FF000000"/>
      </bottom>
    </border>
    <border>
      <left style="thin">
        <color rgb="FF000000"/>
      </left>
    </border>
    <border>
      <right style="thin">
        <color rgb="FF000000"/>
      </right>
    </border>
    <border>
      <left style="thin">
        <color rgb="FF000000"/>
      </left>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666666"/>
      </left>
      <right style="thin">
        <color rgb="FF666666"/>
      </right>
      <top style="thin">
        <color rgb="FF666666"/>
      </top>
      <bottom style="thin">
        <color rgb="FF666666"/>
      </bottom>
    </border>
    <border>
      <left style="thin">
        <color rgb="FF000000"/>
      </left>
      <right style="thin">
        <color rgb="FF000000"/>
      </right>
      <bottom style="thin">
        <color rgb="FF000000"/>
      </bottom>
    </border>
  </borders>
  <cellStyleXfs count="1">
    <xf borderId="0" fillId="0" fontId="0" numFmtId="0" applyAlignment="1" applyFont="1"/>
  </cellStyleXfs>
  <cellXfs count="232">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0" fontId="2" numFmtId="0" xfId="0" applyAlignment="1" applyFont="1">
      <alignment readingOrder="0"/>
    </xf>
    <xf borderId="0" fillId="0" fontId="3" numFmtId="0" xfId="0" applyAlignment="1" applyFont="1">
      <alignment shrinkToFit="0" vertical="top" wrapText="1"/>
    </xf>
    <xf borderId="1" fillId="0" fontId="3" numFmtId="0" xfId="0" applyAlignment="1" applyBorder="1" applyFont="1">
      <alignment shrinkToFit="0" vertical="top" wrapText="1"/>
    </xf>
    <xf borderId="0" fillId="0" fontId="4" numFmtId="0" xfId="0" applyAlignment="1" applyFont="1">
      <alignment readingOrder="0" shrinkToFit="0" wrapText="1"/>
    </xf>
    <xf quotePrefix="1" borderId="0" fillId="0" fontId="2" numFmtId="0" xfId="0" applyAlignment="1" applyFont="1">
      <alignment readingOrder="0"/>
    </xf>
    <xf borderId="0" fillId="0" fontId="3" numFmtId="0" xfId="0" applyAlignment="1" applyFont="1">
      <alignment shrinkToFit="0" wrapText="1"/>
    </xf>
    <xf borderId="0" fillId="0" fontId="4" numFmtId="0" xfId="0" applyAlignment="1" applyFont="1">
      <alignment shrinkToFit="0" wrapText="1"/>
    </xf>
    <xf borderId="0" fillId="0" fontId="2" numFmtId="0" xfId="0" applyFont="1"/>
    <xf borderId="2" fillId="0" fontId="4" numFmtId="0" xfId="0" applyAlignment="1" applyBorder="1" applyFont="1">
      <alignment readingOrder="0" shrinkToFit="0" wrapText="1"/>
    </xf>
    <xf borderId="0" fillId="0" fontId="5" numFmtId="0" xfId="0" applyAlignment="1" applyFont="1">
      <alignment horizontal="left" readingOrder="0" shrinkToFit="0" wrapText="1"/>
    </xf>
    <xf borderId="2" fillId="0" fontId="4" numFmtId="0" xfId="0" applyAlignment="1" applyBorder="1" applyFont="1">
      <alignment shrinkToFit="0" wrapText="1"/>
    </xf>
    <xf borderId="0" fillId="0" fontId="2" numFmtId="10" xfId="0" applyFont="1" applyNumberFormat="1"/>
    <xf borderId="3" fillId="0" fontId="4" numFmtId="0" xfId="0" applyAlignment="1" applyBorder="1" applyFont="1">
      <alignment readingOrder="0" shrinkToFit="0" wrapText="1"/>
    </xf>
    <xf borderId="2" fillId="0" fontId="4" numFmtId="3" xfId="0" applyAlignment="1" applyBorder="1" applyFont="1" applyNumberFormat="1">
      <alignment readingOrder="0" shrinkToFit="0" wrapText="1"/>
    </xf>
    <xf borderId="4" fillId="0" fontId="4" numFmtId="0" xfId="0" applyAlignment="1" applyBorder="1" applyFont="1">
      <alignment readingOrder="0" shrinkToFit="0" wrapText="1"/>
    </xf>
    <xf borderId="5" fillId="0" fontId="3" numFmtId="0" xfId="0" applyAlignment="1" applyBorder="1" applyFont="1">
      <alignment shrinkToFit="0" vertical="top" wrapText="1"/>
    </xf>
    <xf borderId="3" fillId="0" fontId="6" numFmtId="0" xfId="0" applyBorder="1" applyFont="1"/>
    <xf borderId="1" fillId="0" fontId="6" numFmtId="0" xfId="0" applyBorder="1" applyFont="1"/>
    <xf borderId="6" fillId="0" fontId="6" numFmtId="0" xfId="0" applyBorder="1" applyFont="1"/>
    <xf borderId="7" fillId="0" fontId="6" numFmtId="0" xfId="0" applyBorder="1" applyFont="1"/>
    <xf borderId="2" fillId="2" fontId="1" numFmtId="0" xfId="0" applyAlignment="1" applyBorder="1" applyFill="1" applyFont="1">
      <alignment readingOrder="0" shrinkToFit="0" vertical="top" wrapText="1"/>
    </xf>
    <xf borderId="8" fillId="0" fontId="6" numFmtId="0" xfId="0" applyBorder="1" applyFont="1"/>
    <xf borderId="9" fillId="0" fontId="6" numFmtId="0" xfId="0" applyBorder="1" applyFont="1"/>
    <xf borderId="0" fillId="0" fontId="7" numFmtId="0" xfId="0" applyAlignment="1" applyFont="1">
      <alignment vertical="bottom"/>
    </xf>
    <xf borderId="0" fillId="0" fontId="2" numFmtId="9" xfId="0" applyFont="1" applyNumberFormat="1"/>
    <xf borderId="0" fillId="0" fontId="1" numFmtId="0" xfId="0" applyAlignment="1" applyFont="1">
      <alignment shrinkToFit="0" vertical="bottom" wrapText="1"/>
    </xf>
    <xf borderId="2" fillId="0" fontId="1" numFmtId="0" xfId="0" applyAlignment="1" applyBorder="1" applyFont="1">
      <alignment readingOrder="0" shrinkToFit="0" vertical="top" wrapText="1"/>
    </xf>
    <xf borderId="4" fillId="0" fontId="4" numFmtId="0" xfId="0" applyAlignment="1" applyBorder="1" applyFont="1">
      <alignment shrinkToFit="0" wrapText="1"/>
    </xf>
    <xf borderId="10" fillId="0" fontId="4" numFmtId="0" xfId="0" applyAlignment="1" applyBorder="1" applyFont="1">
      <alignment readingOrder="0" shrinkToFit="0" wrapText="1"/>
    </xf>
    <xf borderId="1" fillId="0" fontId="4" numFmtId="0" xfId="0" applyAlignment="1" applyBorder="1" applyFont="1">
      <alignment shrinkToFit="0" wrapText="1"/>
    </xf>
    <xf borderId="2" fillId="0" fontId="8" numFmtId="0" xfId="0" applyAlignment="1" applyBorder="1" applyFont="1">
      <alignment readingOrder="0" shrinkToFit="0" vertical="top" wrapText="1"/>
    </xf>
    <xf borderId="0" fillId="0" fontId="7" numFmtId="0" xfId="0" applyAlignment="1" applyFont="1">
      <alignment vertical="top"/>
    </xf>
    <xf borderId="0" fillId="0" fontId="1" numFmtId="0" xfId="0" applyAlignment="1" applyFont="1">
      <alignment shrinkToFit="0" vertical="top" wrapText="1"/>
    </xf>
    <xf borderId="5" fillId="0" fontId="4" numFmtId="0" xfId="0" applyAlignment="1" applyBorder="1" applyFont="1">
      <alignment readingOrder="0" shrinkToFit="0" wrapText="1"/>
    </xf>
    <xf borderId="2" fillId="2" fontId="9" numFmtId="0" xfId="0" applyAlignment="1" applyBorder="1" applyFill="1" applyFont="1">
      <alignment readingOrder="0" shrinkToFit="0" vertical="top" wrapText="1"/>
    </xf>
    <xf borderId="2" fillId="0" fontId="9" numFmtId="0" xfId="0" applyAlignment="1" applyBorder="1" applyFont="1">
      <alignment readingOrder="0" shrinkToFit="0" vertical="top" wrapText="1"/>
    </xf>
    <xf borderId="0" fillId="0" fontId="1" numFmtId="0" xfId="0" applyAlignment="1" applyFont="1">
      <alignment shrinkToFit="0" vertical="top" wrapText="1"/>
    </xf>
    <xf borderId="0" fillId="0" fontId="3" numFmtId="0" xfId="0" applyAlignment="1" applyFont="1">
      <alignment readingOrder="0" shrinkToFit="0" vertical="top" wrapText="1"/>
    </xf>
    <xf borderId="2" fillId="2" fontId="3" numFmtId="0" xfId="0" applyAlignment="1" applyBorder="1" applyFill="1" applyFont="1">
      <alignment readingOrder="0" shrinkToFit="0" vertical="top" wrapText="1"/>
    </xf>
    <xf borderId="11" fillId="0" fontId="6" numFmtId="0" xfId="0" applyBorder="1" applyFont="1"/>
    <xf borderId="12" fillId="0" fontId="6" numFmtId="0" xfId="0" applyBorder="1" applyFont="1"/>
    <xf borderId="2" fillId="0" fontId="3" numFmtId="0" xfId="0" applyAlignment="1" applyBorder="1" applyFont="1">
      <alignment readingOrder="0" shrinkToFit="0" vertical="top" wrapText="1"/>
    </xf>
    <xf borderId="2" fillId="0" fontId="10" numFmtId="0" xfId="0" applyAlignment="1" applyBorder="1" applyFont="1">
      <alignment readingOrder="0" shrinkToFit="0" vertical="top" wrapText="1"/>
    </xf>
    <xf borderId="13" fillId="0" fontId="6" numFmtId="0" xfId="0" applyBorder="1" applyFont="1"/>
    <xf borderId="2" fillId="0" fontId="11" numFmtId="0" xfId="0" applyAlignment="1" applyBorder="1" applyFont="1">
      <alignment readingOrder="0" shrinkToFit="0" vertical="top" wrapText="1"/>
    </xf>
    <xf borderId="2" fillId="0" fontId="12" numFmtId="0" xfId="0" applyAlignment="1" applyBorder="1" applyFont="1">
      <alignment readingOrder="0" shrinkToFit="0" vertical="top" wrapText="1"/>
    </xf>
    <xf borderId="2" fillId="0" fontId="13" numFmtId="0" xfId="0" applyAlignment="1" applyBorder="1" applyFont="1">
      <alignment readingOrder="0" shrinkToFit="0" wrapText="1"/>
    </xf>
    <xf borderId="2" fillId="0" fontId="3" numFmtId="0" xfId="0" applyAlignment="1" applyBorder="1" applyFont="1">
      <alignment readingOrder="0" shrinkToFit="0" wrapText="1"/>
    </xf>
    <xf borderId="0" fillId="0" fontId="2" numFmtId="0" xfId="0" applyAlignment="1" applyFont="1">
      <alignment shrinkToFit="0" wrapText="1"/>
    </xf>
    <xf borderId="4" fillId="0" fontId="14" numFmtId="0" xfId="0" applyAlignment="1" applyBorder="1" applyFont="1">
      <alignment readingOrder="0" shrinkToFit="0" wrapText="1"/>
    </xf>
    <xf borderId="3" fillId="0" fontId="15" numFmtId="0" xfId="0" applyAlignment="1" applyBorder="1" applyFont="1">
      <alignment readingOrder="0" shrinkToFit="0" wrapText="1"/>
    </xf>
    <xf borderId="8" fillId="0" fontId="3" numFmtId="0" xfId="0" applyAlignment="1" applyBorder="1" applyFont="1">
      <alignment readingOrder="0" shrinkToFit="0" wrapText="1"/>
    </xf>
    <xf borderId="2" fillId="0" fontId="10" numFmtId="1" xfId="0" applyAlignment="1" applyBorder="1" applyFont="1" applyNumberFormat="1">
      <alignment readingOrder="0" shrinkToFit="0" wrapText="1"/>
    </xf>
    <xf borderId="4" fillId="0" fontId="3" numFmtId="0" xfId="0" applyAlignment="1" applyBorder="1" applyFont="1">
      <alignment readingOrder="0" shrinkToFit="0" wrapText="1"/>
    </xf>
    <xf borderId="0" fillId="0" fontId="16" numFmtId="0" xfId="0" applyAlignment="1" applyFont="1">
      <alignment readingOrder="0" shrinkToFit="0" wrapText="1"/>
    </xf>
    <xf borderId="2" fillId="2" fontId="3" numFmtId="1" xfId="0" applyAlignment="1" applyBorder="1" applyFill="1" applyFont="1" applyNumberFormat="1">
      <alignment readingOrder="0" shrinkToFit="0" wrapText="1"/>
    </xf>
    <xf borderId="2" fillId="2" fontId="3" numFmtId="0" xfId="0" applyAlignment="1" applyBorder="1" applyFill="1" applyFont="1">
      <alignment readingOrder="0" shrinkToFit="0" wrapText="1"/>
    </xf>
    <xf borderId="4" fillId="2" fontId="3" numFmtId="0" xfId="0" applyAlignment="1" applyBorder="1" applyFill="1" applyFont="1">
      <alignment readingOrder="0" shrinkToFit="0" wrapText="1"/>
    </xf>
    <xf borderId="0" fillId="0" fontId="17" numFmtId="0" xfId="0" applyAlignment="1" applyFont="1">
      <alignment horizontal="left" readingOrder="0" shrinkToFit="0" wrapText="1"/>
    </xf>
    <xf borderId="2" fillId="0" fontId="3" numFmtId="1" xfId="0" applyAlignment="1" applyBorder="1" applyFont="1" applyNumberFormat="1">
      <alignment readingOrder="0" shrinkToFit="0" wrapText="1"/>
    </xf>
    <xf borderId="2" fillId="2" fontId="17" numFmtId="0" xfId="0" applyAlignment="1" applyBorder="1" applyFill="1" applyFont="1">
      <alignment horizontal="left" readingOrder="0" shrinkToFit="0" wrapText="1"/>
    </xf>
    <xf borderId="8" fillId="0" fontId="2" numFmtId="0" xfId="0" applyBorder="1" applyFont="1"/>
    <xf borderId="2" fillId="0" fontId="9" numFmtId="0" xfId="0" applyAlignment="1" applyBorder="1" applyFont="1">
      <alignment shrinkToFit="0" vertical="top" wrapText="1"/>
    </xf>
    <xf borderId="2" fillId="0" fontId="3" numFmtId="0" xfId="0" applyAlignment="1" applyBorder="1" applyFont="1">
      <alignment readingOrder="0"/>
    </xf>
    <xf borderId="2" fillId="0" fontId="10" numFmtId="0" xfId="0" applyAlignment="1" applyBorder="1" applyFont="1">
      <alignment readingOrder="0"/>
    </xf>
    <xf borderId="2" fillId="2" fontId="9" numFmtId="0" xfId="0" applyAlignment="1" applyBorder="1" applyFill="1" applyFont="1">
      <alignment shrinkToFit="0" vertical="top" wrapText="1"/>
    </xf>
    <xf borderId="2" fillId="2" fontId="3" numFmtId="1" xfId="0" applyAlignment="1" applyBorder="1" applyFill="1" applyFont="1" applyNumberFormat="1">
      <alignment shrinkToFit="0" wrapText="1"/>
    </xf>
    <xf borderId="0" fillId="0" fontId="9" numFmtId="0" xfId="0" applyAlignment="1" applyFont="1">
      <alignment readingOrder="0" shrinkToFit="0" vertical="top" wrapText="1"/>
    </xf>
    <xf borderId="2" fillId="0" fontId="3" numFmtId="0" xfId="0" applyAlignment="1" applyBorder="1" applyFont="1">
      <alignment shrinkToFit="0" vertical="top" wrapText="1"/>
    </xf>
    <xf borderId="2" fillId="0" fontId="3" numFmtId="0" xfId="0" applyAlignment="1" applyBorder="1" applyFont="1">
      <alignment shrinkToFit="0" wrapText="1"/>
    </xf>
    <xf borderId="0" fillId="0" fontId="10" numFmtId="0" xfId="0" applyAlignment="1" applyFont="1">
      <alignment readingOrder="0" shrinkToFit="0" wrapText="1"/>
    </xf>
    <xf borderId="0" fillId="0" fontId="7" numFmtId="0" xfId="0" applyAlignment="1" applyFont="1">
      <alignment horizontal="right" vertical="bottom"/>
    </xf>
    <xf borderId="2" fillId="2" fontId="3" numFmtId="0" xfId="0" applyAlignment="1" applyBorder="1" applyFill="1" applyFont="1">
      <alignment readingOrder="0" shrinkToFit="0" vertical="top" wrapText="1"/>
    </xf>
    <xf borderId="2" fillId="2" fontId="3" numFmtId="0" xfId="0" applyAlignment="1" applyBorder="1" applyFill="1" applyFont="1">
      <alignment shrinkToFit="0" vertical="top" wrapText="1"/>
    </xf>
    <xf borderId="2" fillId="2" fontId="3" numFmtId="0" xfId="0" applyAlignment="1" applyBorder="1" applyFill="1" applyFont="1">
      <alignment shrinkToFit="0" wrapText="1"/>
    </xf>
    <xf borderId="0" fillId="0" fontId="3" numFmtId="0" xfId="0" applyAlignment="1" applyFont="1">
      <alignment readingOrder="0" shrinkToFit="0" wrapText="1"/>
    </xf>
    <xf borderId="0" fillId="0" fontId="18" numFmtId="0" xfId="0" applyAlignment="1" applyFont="1">
      <alignment readingOrder="0" shrinkToFit="0" vertical="top" wrapText="1"/>
    </xf>
    <xf borderId="2" fillId="0" fontId="19" numFmtId="0" xfId="0" applyAlignment="1" applyBorder="1" applyFont="1">
      <alignment readingOrder="0" shrinkToFit="0" vertical="top" wrapText="1"/>
    </xf>
    <xf borderId="0" fillId="0" fontId="20" numFmtId="0" xfId="0" applyAlignment="1" applyFont="1">
      <alignment readingOrder="0" shrinkToFit="0" vertical="top" wrapText="1"/>
    </xf>
    <xf borderId="0" fillId="0" fontId="21" numFmtId="0" xfId="0" applyAlignment="1" applyFont="1">
      <alignment readingOrder="0" shrinkToFit="0" wrapText="1"/>
    </xf>
    <xf borderId="0" fillId="3" fontId="17" numFmtId="0" xfId="0" applyAlignment="1" applyFill="1" applyFont="1">
      <alignment horizontal="left" readingOrder="0" shrinkToFit="0" wrapText="1"/>
    </xf>
    <xf borderId="10" fillId="3" fontId="22" numFmtId="0" xfId="0" applyAlignment="1" applyBorder="1" applyFill="1" applyFont="1">
      <alignment horizontal="left" readingOrder="0" shrinkToFit="0" wrapText="1"/>
    </xf>
    <xf borderId="2" fillId="3" fontId="17" numFmtId="0" xfId="0" applyAlignment="1" applyBorder="1" applyFill="1" applyFont="1">
      <alignment horizontal="left" readingOrder="0" shrinkToFit="0" wrapText="1"/>
    </xf>
    <xf borderId="2" fillId="3" fontId="3" numFmtId="0" xfId="0" applyAlignment="1" applyBorder="1" applyFill="1" applyFont="1">
      <alignment shrinkToFit="0" wrapText="1"/>
    </xf>
    <xf borderId="0" fillId="0" fontId="23" numFmtId="0" xfId="0" applyAlignment="1" applyFont="1">
      <alignment shrinkToFit="0" wrapText="1"/>
    </xf>
    <xf borderId="0" fillId="0" fontId="23" numFmtId="1" xfId="0" applyAlignment="1" applyFont="1" applyNumberFormat="1">
      <alignment shrinkToFit="0" vertical="top" wrapText="1"/>
    </xf>
    <xf borderId="14" fillId="0" fontId="6" numFmtId="0" xfId="0" applyBorder="1" applyFont="1"/>
    <xf borderId="2" fillId="3" fontId="3" numFmtId="0" xfId="0" applyAlignment="1" applyBorder="1" applyFill="1" applyFont="1">
      <alignment readingOrder="0" shrinkToFit="0" wrapText="1"/>
    </xf>
    <xf borderId="0" fillId="0" fontId="5" numFmtId="0" xfId="0" applyAlignment="1" applyFont="1">
      <alignment horizontal="left" readingOrder="0" shrinkToFit="0" vertical="center" wrapText="1"/>
    </xf>
    <xf borderId="0" fillId="0" fontId="23" numFmtId="0" xfId="0" applyAlignment="1" applyFont="1">
      <alignment readingOrder="0" shrinkToFit="0" wrapText="1"/>
    </xf>
    <xf borderId="15" fillId="0" fontId="24" numFmtId="0" xfId="0" applyAlignment="1" applyBorder="1" applyFont="1">
      <alignment horizontal="left" readingOrder="0" shrinkToFit="0" vertical="center" wrapText="1"/>
    </xf>
    <xf borderId="10" fillId="0" fontId="22" numFmtId="0" xfId="0" applyAlignment="1" applyBorder="1" applyFont="1">
      <alignment horizontal="left" readingOrder="0" shrinkToFit="0" wrapText="1"/>
    </xf>
    <xf borderId="15" fillId="0" fontId="24" numFmtId="10" xfId="0" applyAlignment="1" applyBorder="1" applyFont="1" applyNumberFormat="1">
      <alignment shrinkToFit="0" vertical="center" wrapText="1"/>
    </xf>
    <xf borderId="2" fillId="0" fontId="17" numFmtId="0" xfId="0" applyAlignment="1" applyBorder="1" applyFont="1">
      <alignment horizontal="left" readingOrder="0" shrinkToFit="0" wrapText="1"/>
    </xf>
    <xf borderId="15" fillId="0" fontId="24" numFmtId="10" xfId="0" applyAlignment="1" applyBorder="1" applyFont="1" applyNumberFormat="1">
      <alignment readingOrder="0" shrinkToFit="0" vertical="center" wrapText="1"/>
    </xf>
    <xf borderId="16" fillId="0" fontId="6" numFmtId="0" xfId="0" applyBorder="1" applyFont="1"/>
    <xf borderId="0" fillId="3" fontId="1" numFmtId="0" xfId="0" applyAlignment="1" applyFill="1" applyFont="1">
      <alignment readingOrder="0" shrinkToFit="0" vertical="top" wrapText="1"/>
    </xf>
    <xf borderId="10" fillId="3" fontId="25" numFmtId="0" xfId="0" applyAlignment="1" applyBorder="1" applyFill="1" applyFont="1">
      <alignment readingOrder="0" shrinkToFit="0" vertical="top" wrapText="1"/>
    </xf>
    <xf borderId="2" fillId="3" fontId="9" numFmtId="0" xfId="0" applyAlignment="1" applyBorder="1" applyFill="1" applyFont="1">
      <alignment readingOrder="0" shrinkToFit="0" vertical="top" wrapText="1"/>
    </xf>
    <xf borderId="2" fillId="3" fontId="3" numFmtId="0" xfId="0" applyAlignment="1" applyBorder="1" applyFill="1" applyFont="1">
      <alignment readingOrder="0" shrinkToFit="0" wrapText="1"/>
    </xf>
    <xf borderId="10" fillId="0" fontId="26" numFmtId="0" xfId="0" applyAlignment="1" applyBorder="1" applyFont="1">
      <alignment readingOrder="0" shrinkToFit="0" wrapText="1"/>
    </xf>
    <xf borderId="10" fillId="0" fontId="3" numFmtId="0" xfId="0" applyAlignment="1" applyBorder="1" applyFont="1">
      <alignment readingOrder="0" shrinkToFit="0" wrapText="1"/>
    </xf>
    <xf borderId="4" fillId="0" fontId="3" numFmtId="0" xfId="0" applyAlignment="1" applyBorder="1" applyFont="1">
      <alignment shrinkToFit="0" wrapText="1"/>
    </xf>
    <xf borderId="8" fillId="0" fontId="23" numFmtId="0" xfId="0" applyAlignment="1" applyBorder="1" applyFont="1">
      <alignment shrinkToFit="0" wrapText="1"/>
    </xf>
    <xf borderId="4" fillId="0" fontId="17" numFmtId="0" xfId="0" applyAlignment="1" applyBorder="1" applyFont="1">
      <alignment horizontal="left" readingOrder="0" shrinkToFit="0" wrapText="1"/>
    </xf>
    <xf borderId="14" fillId="0" fontId="3" numFmtId="0" xfId="0" applyAlignment="1" applyBorder="1" applyFont="1">
      <alignment shrinkToFit="0" wrapText="1"/>
    </xf>
    <xf borderId="8" fillId="0" fontId="23" numFmtId="0" xfId="0" applyAlignment="1" applyBorder="1" applyFont="1">
      <alignment readingOrder="0" shrinkToFit="0" wrapText="1"/>
    </xf>
    <xf borderId="5" fillId="0" fontId="3" numFmtId="0" xfId="0" applyAlignment="1" applyBorder="1" applyFont="1">
      <alignment readingOrder="0" shrinkToFit="0" wrapText="1"/>
    </xf>
    <xf borderId="3" fillId="0" fontId="3" numFmtId="0" xfId="0" applyAlignment="1" applyBorder="1" applyFont="1">
      <alignment readingOrder="0" shrinkToFit="0" wrapText="1"/>
    </xf>
    <xf borderId="3" fillId="0" fontId="3" numFmtId="0" xfId="0" applyAlignment="1" applyBorder="1" applyFont="1">
      <alignment shrinkToFit="0" wrapText="1"/>
    </xf>
    <xf borderId="1" fillId="0" fontId="3" numFmtId="0" xfId="0" applyAlignment="1" applyBorder="1" applyFont="1">
      <alignment shrinkToFit="0" wrapText="1"/>
    </xf>
    <xf borderId="0" fillId="0" fontId="3" numFmtId="1" xfId="0" applyAlignment="1" applyFont="1" applyNumberFormat="1">
      <alignment shrinkToFit="0" vertical="top" wrapText="1"/>
    </xf>
    <xf borderId="11" fillId="0" fontId="27" numFmtId="0" xfId="0" applyAlignment="1" applyBorder="1" applyFont="1">
      <alignment readingOrder="0" shrinkToFit="0" wrapText="1"/>
    </xf>
    <xf borderId="8" fillId="0" fontId="28" numFmtId="0" xfId="0" applyAlignment="1" applyBorder="1" applyFont="1">
      <alignment readingOrder="0" shrinkToFit="0" wrapText="1"/>
    </xf>
    <xf borderId="0" fillId="0" fontId="29" numFmtId="1" xfId="0" applyAlignment="1" applyFont="1" applyNumberFormat="1">
      <alignment readingOrder="0" shrinkToFit="0" vertical="top" wrapText="1"/>
    </xf>
    <xf borderId="0" fillId="0" fontId="30" numFmtId="0" xfId="0" applyAlignment="1" applyFont="1">
      <alignment readingOrder="0" shrinkToFit="0" wrapText="1"/>
    </xf>
    <xf borderId="0" fillId="0" fontId="31" numFmtId="0" xfId="0" applyFont="1"/>
    <xf borderId="0" fillId="3" fontId="2" numFmtId="0" xfId="0" applyAlignment="1" applyFill="1" applyFont="1">
      <alignment readingOrder="0" shrinkToFit="0" wrapText="1"/>
    </xf>
    <xf borderId="10" fillId="3" fontId="26" numFmtId="0" xfId="0" applyAlignment="1" applyBorder="1" applyFill="1" applyFont="1">
      <alignment readingOrder="0" shrinkToFit="0" wrapText="1"/>
    </xf>
    <xf borderId="2" fillId="3" fontId="10" numFmtId="0" xfId="0" applyAlignment="1" applyBorder="1" applyFill="1" applyFont="1">
      <alignment readingOrder="0" shrinkToFit="0" wrapText="1"/>
    </xf>
    <xf borderId="8" fillId="0" fontId="3" numFmtId="0" xfId="0" applyAlignment="1" applyBorder="1" applyFont="1">
      <alignment shrinkToFit="0" wrapText="1"/>
    </xf>
    <xf borderId="10" fillId="3" fontId="3" numFmtId="0" xfId="0" applyAlignment="1" applyBorder="1" applyFill="1" applyFont="1">
      <alignment readingOrder="0" shrinkToFit="0" wrapText="1"/>
    </xf>
    <xf borderId="4" fillId="3" fontId="32" numFmtId="0" xfId="0" applyAlignment="1" applyBorder="1" applyFill="1" applyFont="1">
      <alignment readingOrder="0" shrinkToFit="0" wrapText="1"/>
    </xf>
    <xf borderId="4" fillId="3" fontId="3" numFmtId="0" xfId="0" applyAlignment="1" applyBorder="1" applyFill="1" applyFont="1">
      <alignment shrinkToFit="0" wrapText="1"/>
    </xf>
    <xf borderId="2" fillId="3" fontId="32" numFmtId="0" xfId="0" applyAlignment="1" applyBorder="1" applyFill="1" applyFont="1">
      <alignment shrinkToFit="0" wrapText="1"/>
    </xf>
    <xf borderId="0" fillId="0" fontId="2" numFmtId="0" xfId="0" applyAlignment="1" applyFont="1">
      <alignment readingOrder="0" shrinkToFit="0" wrapText="1"/>
    </xf>
    <xf borderId="16" fillId="0" fontId="3" numFmtId="0" xfId="0" applyAlignment="1" applyBorder="1" applyFont="1">
      <alignment shrinkToFit="0" wrapText="1"/>
    </xf>
    <xf borderId="0" fillId="0" fontId="2" numFmtId="9" xfId="0" applyAlignment="1" applyFont="1" applyNumberFormat="1">
      <alignment horizontal="center"/>
    </xf>
    <xf borderId="4" fillId="0" fontId="32" numFmtId="0" xfId="0" applyAlignment="1" applyBorder="1" applyFont="1">
      <alignment shrinkToFit="0" wrapText="1"/>
    </xf>
    <xf borderId="2" fillId="0" fontId="3" numFmtId="0" xfId="0" applyAlignment="1" applyBorder="1" applyFont="1">
      <alignment readingOrder="0" shrinkToFit="0" wrapText="1"/>
    </xf>
    <xf borderId="4" fillId="3" fontId="32" numFmtId="0" xfId="0" applyAlignment="1" applyBorder="1" applyFill="1" applyFont="1">
      <alignment shrinkToFit="0" wrapText="1"/>
    </xf>
    <xf borderId="4" fillId="0" fontId="3" numFmtId="0" xfId="0" applyBorder="1" applyFont="1"/>
    <xf borderId="9" fillId="0" fontId="3" numFmtId="0" xfId="0" applyAlignment="1" applyBorder="1" applyFont="1">
      <alignment shrinkToFit="0" wrapText="1"/>
    </xf>
    <xf borderId="10" fillId="0" fontId="33" numFmtId="0" xfId="0" applyAlignment="1" applyBorder="1" applyFont="1">
      <alignment readingOrder="0" shrinkToFit="0" wrapText="1"/>
    </xf>
    <xf borderId="0" fillId="0" fontId="34" numFmtId="0" xfId="0" applyAlignment="1" applyFont="1">
      <alignment readingOrder="0" shrinkToFit="0" wrapText="1"/>
    </xf>
    <xf borderId="10" fillId="0" fontId="3" numFmtId="0" xfId="0" applyAlignment="1" applyBorder="1" applyFont="1">
      <alignment shrinkToFit="0" wrapText="1"/>
    </xf>
    <xf borderId="2" fillId="0" fontId="2" numFmtId="0" xfId="0" applyAlignment="1" applyBorder="1" applyFont="1">
      <alignment horizontal="left" readingOrder="0" shrinkToFit="0" vertical="center" wrapText="1"/>
    </xf>
    <xf borderId="2" fillId="0" fontId="2" numFmtId="0" xfId="0" applyAlignment="1" applyBorder="1" applyFont="1">
      <alignment horizontal="left" readingOrder="0" shrinkToFit="0" vertical="center" wrapText="1"/>
    </xf>
    <xf borderId="2" fillId="0" fontId="2" numFmtId="0" xfId="0" applyAlignment="1" applyBorder="1" applyFont="1">
      <alignment horizontal="left" readingOrder="0" shrinkToFit="0" vertical="center" wrapText="1"/>
    </xf>
    <xf borderId="2" fillId="0" fontId="2" numFmtId="0" xfId="0" applyAlignment="1" applyBorder="1" applyFont="1">
      <alignment shrinkToFit="0" wrapText="1"/>
    </xf>
    <xf borderId="2" fillId="0" fontId="2" numFmtId="0" xfId="0" applyAlignment="1" applyBorder="1" applyFont="1">
      <alignment readingOrder="0" shrinkToFit="0" vertical="center" wrapText="1"/>
    </xf>
    <xf borderId="2" fillId="0" fontId="2" numFmtId="0" xfId="0" applyAlignment="1" applyBorder="1" applyFont="1">
      <alignment shrinkToFit="0" vertical="center" wrapText="1"/>
    </xf>
    <xf borderId="2" fillId="0" fontId="2" numFmtId="0" xfId="0" applyAlignment="1" applyBorder="1" applyFont="1">
      <alignment readingOrder="0" shrinkToFit="0" vertical="center" wrapText="1"/>
    </xf>
    <xf borderId="2" fillId="4" fontId="35" numFmtId="0" xfId="0" applyAlignment="1" applyBorder="1" applyFill="1" applyFont="1">
      <alignment horizontal="right" shrinkToFit="0" vertical="center" wrapText="1"/>
    </xf>
    <xf borderId="2" fillId="0" fontId="36" numFmtId="0" xfId="0" applyAlignment="1" applyBorder="1" applyFont="1">
      <alignment readingOrder="0" shrinkToFit="0" vertical="center" wrapText="1"/>
    </xf>
    <xf borderId="2" fillId="0" fontId="2" numFmtId="0" xfId="0" applyAlignment="1" applyBorder="1" applyFont="1">
      <alignment shrinkToFit="0" vertical="center" wrapText="1"/>
    </xf>
    <xf borderId="0" fillId="0" fontId="37" numFmtId="0" xfId="0" applyAlignment="1" applyFont="1">
      <alignment readingOrder="0" shrinkToFit="0" vertical="center" wrapText="0"/>
    </xf>
    <xf borderId="16" fillId="5" fontId="35" numFmtId="0" xfId="0" applyAlignment="1" applyBorder="1" applyFill="1" applyFont="1">
      <alignment horizontal="right" shrinkToFit="0" vertical="center" wrapText="1"/>
    </xf>
    <xf borderId="16" fillId="5" fontId="35" numFmtId="0" xfId="0" applyAlignment="1" applyBorder="1" applyFill="1" applyFont="1">
      <alignment horizontal="right" shrinkToFit="0" vertical="center" wrapText="1"/>
    </xf>
    <xf borderId="16" fillId="4" fontId="35" numFmtId="0" xfId="0" applyAlignment="1" applyBorder="1" applyFill="1" applyFont="1">
      <alignment horizontal="right" shrinkToFit="0" vertical="center" wrapText="1"/>
    </xf>
    <xf borderId="16" fillId="4" fontId="7" numFmtId="0" xfId="0" applyAlignment="1" applyBorder="1" applyFill="1" applyFont="1">
      <alignment shrinkToFit="0" vertical="center" wrapText="0"/>
    </xf>
    <xf borderId="0" fillId="0" fontId="7" numFmtId="0" xfId="0" applyAlignment="1" applyFont="1">
      <alignment readingOrder="0" vertical="bottom"/>
    </xf>
    <xf borderId="0" fillId="0" fontId="38" numFmtId="0" xfId="0" applyAlignment="1" applyFont="1">
      <alignment horizontal="left" readingOrder="0" shrinkToFit="0" vertical="top" wrapText="1"/>
    </xf>
    <xf borderId="0" fillId="0" fontId="39" numFmtId="0" xfId="0" applyAlignment="1" applyFont="1">
      <alignment horizontal="left" readingOrder="0" shrinkToFit="0" vertical="bottom" wrapText="1"/>
    </xf>
    <xf borderId="0" fillId="0" fontId="3" numFmtId="0" xfId="0" applyAlignment="1" applyFont="1">
      <alignment horizontal="left" readingOrder="0" shrinkToFit="0" vertical="center" wrapText="1"/>
    </xf>
    <xf borderId="2" fillId="0" fontId="2" numFmtId="0" xfId="0" applyAlignment="1" applyBorder="1" applyFont="1">
      <alignment readingOrder="0" shrinkToFit="0" vertical="center" wrapText="1"/>
    </xf>
    <xf borderId="0" fillId="0" fontId="1" numFmtId="0" xfId="0" applyAlignment="1" applyFont="1">
      <alignment horizontal="left" readingOrder="0" shrinkToFit="0" vertical="bottom" wrapText="1"/>
    </xf>
    <xf borderId="0" fillId="0" fontId="1" numFmtId="0" xfId="0" applyAlignment="1" applyFont="1">
      <alignment shrinkToFit="0" vertical="bottom" wrapText="1"/>
    </xf>
    <xf borderId="2" fillId="0" fontId="8" numFmtId="0" xfId="0" applyAlignment="1" applyBorder="1" applyFont="1">
      <alignment readingOrder="0" shrinkToFit="0" vertical="top" wrapText="1"/>
    </xf>
    <xf borderId="2" fillId="0" fontId="1" numFmtId="0" xfId="0" applyAlignment="1" applyBorder="1" applyFont="1">
      <alignment readingOrder="0" shrinkToFit="0" vertical="top" wrapText="1"/>
    </xf>
    <xf borderId="2" fillId="0" fontId="1" numFmtId="0" xfId="0" applyAlignment="1" applyBorder="1" applyFont="1">
      <alignment readingOrder="0" shrinkToFit="0" vertical="top" wrapText="1"/>
    </xf>
    <xf borderId="2" fillId="0" fontId="1" numFmtId="0" xfId="0" applyAlignment="1" applyBorder="1" applyFont="1">
      <alignment readingOrder="0" shrinkToFit="0" vertical="bottom" wrapText="1"/>
    </xf>
    <xf borderId="2" fillId="0" fontId="3" numFmtId="0" xfId="0" applyAlignment="1" applyBorder="1" applyFont="1">
      <alignment shrinkToFit="0" vertical="center" wrapText="1"/>
    </xf>
    <xf borderId="0" fillId="0" fontId="1" numFmtId="0" xfId="0" applyAlignment="1" applyFont="1">
      <alignment shrinkToFit="0" vertical="bottom" wrapText="1"/>
    </xf>
    <xf borderId="2" fillId="0" fontId="3" numFmtId="0" xfId="0" applyAlignment="1" applyBorder="1" applyFont="1">
      <alignment shrinkToFit="0" vertical="center" wrapText="0"/>
    </xf>
    <xf borderId="2" fillId="0" fontId="3" numFmtId="0" xfId="0" applyAlignment="1" applyBorder="1" applyFont="1">
      <alignment shrinkToFit="0" vertical="center" wrapText="1"/>
    </xf>
    <xf borderId="2" fillId="0" fontId="1" numFmtId="0" xfId="0" applyAlignment="1" applyBorder="1" applyFont="1">
      <alignment shrinkToFit="0" vertical="top" wrapText="1"/>
    </xf>
    <xf borderId="16" fillId="5" fontId="7" numFmtId="0" xfId="0" applyAlignment="1" applyBorder="1" applyFill="1" applyFont="1">
      <alignment shrinkToFit="0" vertical="center" wrapText="0"/>
    </xf>
    <xf borderId="2" fillId="0" fontId="1" numFmtId="0" xfId="0" applyAlignment="1" applyBorder="1" applyFont="1">
      <alignment shrinkToFit="0" vertical="bottom" wrapText="1"/>
    </xf>
    <xf borderId="2" fillId="4" fontId="40" numFmtId="0" xfId="0" applyAlignment="1" applyBorder="1" applyFill="1" applyFont="1">
      <alignment shrinkToFit="0" vertical="top" wrapText="1"/>
    </xf>
    <xf borderId="2" fillId="0" fontId="8" numFmtId="0" xfId="0" applyAlignment="1" applyBorder="1" applyFont="1">
      <alignment readingOrder="0" shrinkToFit="0" vertical="top" wrapText="1"/>
    </xf>
    <xf borderId="2" fillId="0" fontId="8" numFmtId="0" xfId="0" applyAlignment="1" applyBorder="1" applyFont="1">
      <alignment readingOrder="0" shrinkToFit="0" vertical="bottom" wrapText="1"/>
    </xf>
    <xf borderId="2" fillId="0" fontId="3" numFmtId="0" xfId="0" applyAlignment="1" applyBorder="1" applyFont="1">
      <alignment readingOrder="0" shrinkToFit="0" vertical="center" wrapText="1"/>
    </xf>
    <xf borderId="0" fillId="0" fontId="1" numFmtId="0" xfId="0" applyAlignment="1" applyFont="1">
      <alignment readingOrder="0" shrinkToFit="0" vertical="bottom" wrapText="1"/>
    </xf>
    <xf borderId="2" fillId="5" fontId="41" numFmtId="0" xfId="0" applyAlignment="1" applyBorder="1" applyFill="1" applyFont="1">
      <alignment horizontal="right" shrinkToFit="0" vertical="top" wrapText="1"/>
    </xf>
    <xf borderId="16" fillId="5" fontId="40" numFmtId="0" xfId="0" applyAlignment="1" applyBorder="1" applyFill="1" applyFont="1">
      <alignment shrinkToFit="0" vertical="top" wrapText="1"/>
    </xf>
    <xf borderId="16" fillId="4" fontId="40" numFmtId="0" xfId="0" applyAlignment="1" applyBorder="1" applyFill="1" applyFont="1">
      <alignment horizontal="right" shrinkToFit="0" vertical="top" wrapText="1"/>
    </xf>
    <xf borderId="16" fillId="4" fontId="40" numFmtId="0" xfId="0" applyAlignment="1" applyBorder="1" applyFill="1" applyFont="1">
      <alignment shrinkToFit="0" vertical="top" wrapText="1"/>
    </xf>
    <xf borderId="16" fillId="5" fontId="40" numFmtId="0" xfId="0" applyAlignment="1" applyBorder="1" applyFill="1" applyFont="1">
      <alignment horizontal="right" shrinkToFit="0" vertical="top" wrapText="1"/>
    </xf>
    <xf borderId="16" fillId="4" fontId="7" numFmtId="0" xfId="0" applyAlignment="1" applyBorder="1" applyFill="1" applyFont="1">
      <alignment shrinkToFit="0" vertical="top" wrapText="0"/>
    </xf>
    <xf borderId="0" fillId="0" fontId="2" numFmtId="9" xfId="0" applyAlignment="1" applyFont="1" applyNumberFormat="1">
      <alignment readingOrder="0"/>
    </xf>
    <xf borderId="2" fillId="5" fontId="35" numFmtId="0" xfId="0" applyAlignment="1" applyBorder="1" applyFill="1" applyFont="1">
      <alignment shrinkToFit="0" vertical="center" wrapText="1"/>
    </xf>
    <xf borderId="2" fillId="5" fontId="7" numFmtId="0" xfId="0" applyAlignment="1" applyBorder="1" applyFill="1" applyFont="1">
      <alignment shrinkToFit="0" vertical="center" wrapText="1"/>
    </xf>
    <xf borderId="2" fillId="5" fontId="35" numFmtId="0" xfId="0" applyAlignment="1" applyBorder="1" applyFill="1" applyFont="1">
      <alignment horizontal="right" shrinkToFit="0" vertical="center" wrapText="1"/>
    </xf>
    <xf borderId="2" fillId="5" fontId="35" numFmtId="0" xfId="0" applyAlignment="1" applyBorder="1" applyFill="1" applyFont="1">
      <alignment horizontal="right" readingOrder="0" shrinkToFit="0" vertical="center" wrapText="1"/>
    </xf>
    <xf borderId="2" fillId="5" fontId="35" numFmtId="0" xfId="0" applyAlignment="1" applyBorder="1" applyFill="1" applyFont="1">
      <alignment horizontal="right" shrinkToFit="0" vertical="center" wrapText="1"/>
    </xf>
    <xf borderId="2" fillId="5" fontId="35" numFmtId="0" xfId="0" applyAlignment="1" applyBorder="1" applyFill="1" applyFont="1">
      <alignment readingOrder="0" shrinkToFit="0" vertical="center" wrapText="1"/>
    </xf>
    <xf borderId="2" fillId="5" fontId="42" numFmtId="0" xfId="0" applyAlignment="1" applyBorder="1" applyFill="1" applyFont="1">
      <alignment readingOrder="0" shrinkToFit="0" vertical="center" wrapText="1"/>
    </xf>
    <xf borderId="2" fillId="5" fontId="35" numFmtId="0" xfId="0" applyAlignment="1" applyBorder="1" applyFill="1" applyFont="1">
      <alignment readingOrder="0" shrinkToFit="0" vertical="center" wrapText="1"/>
    </xf>
    <xf borderId="2" fillId="5" fontId="35" numFmtId="0" xfId="0" applyAlignment="1" applyBorder="1" applyFill="1" applyFont="1">
      <alignment shrinkToFit="0" vertical="center" wrapText="1"/>
    </xf>
    <xf borderId="2" fillId="5" fontId="7" numFmtId="0" xfId="0" applyAlignment="1" applyBorder="1" applyFill="1" applyFont="1">
      <alignment shrinkToFit="0" vertical="center" wrapText="1"/>
    </xf>
    <xf borderId="2" fillId="5" fontId="7" numFmtId="0" xfId="0" applyAlignment="1" applyBorder="1" applyFill="1" applyFont="1">
      <alignment readingOrder="0" shrinkToFit="0" vertical="center" wrapText="1"/>
    </xf>
    <xf borderId="2" fillId="0" fontId="1" numFmtId="0" xfId="0" applyAlignment="1" applyBorder="1" applyFont="1">
      <alignment shrinkToFit="0" vertical="top" wrapText="1"/>
    </xf>
    <xf borderId="0" fillId="0" fontId="2" numFmtId="0" xfId="0" applyAlignment="1" applyFont="1">
      <alignment shrinkToFit="0" vertical="center" wrapText="0"/>
    </xf>
    <xf borderId="2" fillId="0" fontId="7" numFmtId="0" xfId="0" applyAlignment="1" applyBorder="1" applyFont="1">
      <alignment shrinkToFit="0" vertical="bottom" wrapText="1"/>
    </xf>
    <xf borderId="2" fillId="0" fontId="36" numFmtId="0" xfId="0" applyAlignment="1" applyBorder="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wrapText="1"/>
    </xf>
    <xf borderId="2" fillId="0" fontId="2" numFmtId="0" xfId="0" applyAlignment="1" applyBorder="1" applyFont="1">
      <alignment readingOrder="0" shrinkToFit="0" vertical="center" wrapText="0"/>
    </xf>
    <xf borderId="0" fillId="0" fontId="2" numFmtId="0" xfId="0" applyAlignment="1" applyFont="1">
      <alignment shrinkToFit="0" wrapText="0"/>
    </xf>
    <xf borderId="2" fillId="0" fontId="2" numFmtId="0" xfId="0" applyAlignment="1" applyBorder="1" applyFont="1">
      <alignment horizontal="left" readingOrder="0" shrinkToFit="0" vertical="center" wrapText="1"/>
    </xf>
    <xf borderId="2" fillId="0" fontId="2" numFmtId="0" xfId="0" applyAlignment="1" applyBorder="1" applyFont="1">
      <alignment shrinkToFit="0" vertical="center" wrapText="0"/>
    </xf>
    <xf borderId="2" fillId="0" fontId="1" numFmtId="0" xfId="0" applyAlignment="1" applyBorder="1" applyFont="1">
      <alignment readingOrder="0" shrinkToFit="0" vertical="bottom" wrapText="1"/>
    </xf>
    <xf borderId="2" fillId="0" fontId="1" numFmtId="0" xfId="0" applyAlignment="1" applyBorder="1" applyFont="1">
      <alignment shrinkToFit="0" vertical="bottom" wrapText="1"/>
    </xf>
    <xf borderId="2" fillId="0" fontId="43" numFmtId="0" xfId="0" applyAlignment="1" applyBorder="1" applyFont="1">
      <alignment readingOrder="0" shrinkToFit="0" vertical="top" wrapText="1"/>
    </xf>
    <xf borderId="2" fillId="0" fontId="43" numFmtId="0" xfId="0" applyAlignment="1" applyBorder="1" applyFont="1">
      <alignment shrinkToFit="0" vertical="top" wrapText="1"/>
    </xf>
    <xf borderId="2" fillId="0" fontId="43" numFmtId="0" xfId="0" applyAlignment="1" applyBorder="1" applyFont="1">
      <alignment readingOrder="0" shrinkToFit="0" vertical="top" wrapText="1"/>
    </xf>
    <xf borderId="0" fillId="0" fontId="43" numFmtId="0" xfId="0" applyAlignment="1" applyFont="1">
      <alignment readingOrder="0" shrinkToFit="0" vertical="top" wrapText="1"/>
    </xf>
    <xf borderId="0" fillId="0" fontId="3" numFmtId="0" xfId="0" applyAlignment="1" applyFont="1">
      <alignment shrinkToFit="0" vertical="center" wrapText="0"/>
    </xf>
    <xf borderId="0" fillId="0" fontId="1" numFmtId="0" xfId="0" applyAlignment="1" applyFont="1">
      <alignment readingOrder="0" shrinkToFit="0" vertical="top" wrapText="1"/>
    </xf>
    <xf borderId="0" fillId="0" fontId="1" numFmtId="0" xfId="0" applyAlignment="1" applyFont="1">
      <alignment shrinkToFit="0" vertical="bottom" wrapText="1"/>
    </xf>
    <xf borderId="0" fillId="0" fontId="3" numFmtId="0" xfId="0" applyAlignment="1" applyFont="1">
      <alignment shrinkToFit="0" vertical="center" wrapText="1"/>
    </xf>
    <xf borderId="2" fillId="0" fontId="2" numFmtId="9" xfId="0" applyAlignment="1" applyBorder="1" applyFont="1" applyNumberFormat="1">
      <alignment readingOrder="0" shrinkToFit="0" vertical="center" wrapText="1"/>
    </xf>
    <xf borderId="0" fillId="0" fontId="2" numFmtId="0" xfId="0" applyAlignment="1" applyFont="1">
      <alignment readingOrder="0" shrinkToFit="0" vertical="center" wrapText="0"/>
    </xf>
    <xf borderId="2" fillId="0" fontId="2" numFmtId="0" xfId="0" applyAlignment="1" applyBorder="1" applyFont="1">
      <alignment shrinkToFit="0" vertical="center" wrapText="0"/>
    </xf>
    <xf borderId="0" fillId="0" fontId="2" numFmtId="0" xfId="0" applyAlignment="1" applyFont="1">
      <alignment horizontal="left" readingOrder="0" shrinkToFit="0" vertical="center" wrapText="1"/>
    </xf>
    <xf borderId="0" fillId="0" fontId="44" numFmtId="0" xfId="0" applyAlignment="1" applyFont="1">
      <alignment readingOrder="0" shrinkToFit="0" vertical="center" wrapText="0"/>
    </xf>
    <xf borderId="0" fillId="0" fontId="45" numFmtId="0" xfId="0" applyAlignment="1" applyFont="1">
      <alignment readingOrder="0" shrinkToFit="0" vertical="center" wrapText="0"/>
    </xf>
    <xf borderId="0" fillId="0" fontId="2" numFmtId="0" xfId="0" applyAlignment="1" applyFont="1">
      <alignment shrinkToFit="0" vertical="center" wrapText="0"/>
    </xf>
    <xf borderId="0" fillId="0" fontId="46" numFmtId="0" xfId="0" applyAlignment="1" applyFont="1">
      <alignment readingOrder="0" shrinkToFit="0" vertical="center" wrapText="1"/>
    </xf>
    <xf borderId="0" fillId="0" fontId="46" numFmtId="0" xfId="0" applyAlignment="1" applyFont="1">
      <alignment readingOrder="0" shrinkToFit="0" vertical="center" wrapText="0"/>
    </xf>
    <xf borderId="0" fillId="0" fontId="35"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shrinkToFit="0" vertical="center" wrapText="1"/>
    </xf>
    <xf borderId="2" fillId="0" fontId="2" numFmtId="3" xfId="0" applyAlignment="1" applyBorder="1" applyFont="1" applyNumberFormat="1">
      <alignment readingOrder="0" shrinkToFit="0" vertical="center" wrapText="1"/>
    </xf>
    <xf borderId="2" fillId="0" fontId="2" numFmtId="0" xfId="0" applyAlignment="1" applyBorder="1" applyFont="1">
      <alignment readingOrder="0" shrinkToFit="0" vertical="center" wrapText="1"/>
    </xf>
    <xf borderId="2" fillId="0" fontId="24" numFmtId="0" xfId="0" applyAlignment="1" applyBorder="1" applyFont="1">
      <alignment horizontal="left" readingOrder="0" shrinkToFit="0" vertical="center" wrapText="1"/>
    </xf>
    <xf borderId="2" fillId="0" fontId="36" numFmtId="0" xfId="0" applyAlignment="1" applyBorder="1" applyFont="1">
      <alignment readingOrder="0" shrinkToFit="0" vertical="center" wrapText="1"/>
    </xf>
    <xf borderId="2" fillId="0" fontId="2" numFmtId="0" xfId="0" applyAlignment="1" applyBorder="1" applyFont="1">
      <alignment readingOrder="0" shrinkToFit="0" vertical="center" wrapText="1"/>
    </xf>
  </cellXfs>
  <cellStyles count="1">
    <cellStyle xfId="0" name="Normal" builtinId="0"/>
  </cellStyles>
  <dxfs count="9">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7C3"/>
          <bgColor rgb="FFF4C7C3"/>
        </patternFill>
      </fill>
      <border/>
    </dxf>
    <dxf>
      <font/>
      <fill>
        <patternFill patternType="solid">
          <fgColor rgb="FFB7E1CD"/>
          <bgColor rgb="FFB7E1CD"/>
        </patternFill>
      </fill>
      <border/>
    </dxf>
    <dxf>
      <font/>
      <fill>
        <patternFill patternType="none"/>
      </fill>
      <border/>
    </dxf>
    <dxf>
      <font>
        <b/>
      </font>
      <fill>
        <patternFill patternType="none"/>
      </fill>
      <border/>
    </dxf>
  </dxfs>
  <tableStyles count="9">
    <tableStyle count="4" pivot="0" name="Stats-style">
      <tableStyleElement dxfId="1" type="headerRow"/>
      <tableStyleElement dxfId="2" type="firstRowStripe"/>
      <tableStyleElement dxfId="3" type="secondRowStripe"/>
      <tableStyleElement dxfId="4" size="0" type="wholeTable"/>
    </tableStyle>
    <tableStyle count="4" pivot="0" name="Stats-style 2">
      <tableStyleElement dxfId="1" type="headerRow"/>
      <tableStyleElement dxfId="2" type="firstRowStripe"/>
      <tableStyleElement dxfId="3" type="secondRowStripe"/>
      <tableStyleElement dxfId="4" size="0" type="wholeTable"/>
    </tableStyle>
    <tableStyle count="4" pivot="0" name="Stats-style 3">
      <tableStyleElement dxfId="1" type="headerRow"/>
      <tableStyleElement dxfId="2" type="firstRowStripe"/>
      <tableStyleElement dxfId="3" type="secondRowStripe"/>
      <tableStyleElement dxfId="4" size="0" type="wholeTable"/>
    </tableStyle>
    <tableStyle count="4" pivot="0" name="Stats-style 4">
      <tableStyleElement dxfId="1" type="headerRow"/>
      <tableStyleElement dxfId="2" type="firstRowStripe"/>
      <tableStyleElement dxfId="3" type="secondRowStripe"/>
      <tableStyleElement dxfId="4" size="0" type="wholeTable"/>
    </tableStyle>
    <tableStyle count="4" pivot="0" name="Zoid List-style">
      <tableStyleElement dxfId="1" type="headerRow"/>
      <tableStyleElement dxfId="2" type="firstRowStripe"/>
      <tableStyleElement dxfId="3" type="secondRowStripe"/>
      <tableStyleElement dxfId="4" size="0" type="wholeTable"/>
    </tableStyle>
    <tableStyle count="4" pivot="0" name="Armaments-style">
      <tableStyleElement dxfId="1" type="headerRow"/>
      <tableStyleElement dxfId="2" type="firstRowStripe"/>
      <tableStyleElement dxfId="3" type="secondRowStripe"/>
      <tableStyleElement dxfId="4" size="0" type="wholeTable"/>
    </tableStyle>
    <tableStyle count="4" pivot="0" name="Zoid Abilities-style">
      <tableStyleElement dxfId="1" type="headerRow"/>
      <tableStyleElement dxfId="2" type="firstRowStripe"/>
      <tableStyleElement dxfId="3" type="secondRowStripe"/>
      <tableStyleElement dxfId="4" size="0" type="wholeTable"/>
    </tableStyle>
    <tableStyle count="4" pivot="0" name="Zoid_Gifs-style">
      <tableStyleElement dxfId="1" type="headerRow"/>
      <tableStyleElement dxfId="2" type="firstRowStripe"/>
      <tableStyleElement dxfId="3" type="secondRowStripe"/>
      <tableStyleElement dxfId="4" size="0" type="wholeTable"/>
    </tableStyle>
    <tableStyle count="4" pivot="0" name="Fea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_rels/drawing6.xml.rels><?xml version="1.0" encoding="UTF-8" standalone="yes"?><Relationships xmlns="http://schemas.openxmlformats.org/package/2006/relationships"><Relationship Id="rId190" Type="http://schemas.openxmlformats.org/officeDocument/2006/relationships/image" Target="../media/image226.png"/><Relationship Id="rId194" Type="http://schemas.openxmlformats.org/officeDocument/2006/relationships/image" Target="../media/image167.png"/><Relationship Id="rId193" Type="http://schemas.openxmlformats.org/officeDocument/2006/relationships/image" Target="../media/image216.png"/><Relationship Id="rId192" Type="http://schemas.openxmlformats.org/officeDocument/2006/relationships/image" Target="../media/image158.png"/><Relationship Id="rId191" Type="http://schemas.openxmlformats.org/officeDocument/2006/relationships/image" Target="../media/image225.png"/><Relationship Id="rId187" Type="http://schemas.openxmlformats.org/officeDocument/2006/relationships/image" Target="../media/image150.png"/><Relationship Id="rId186" Type="http://schemas.openxmlformats.org/officeDocument/2006/relationships/image" Target="../media/image146.png"/><Relationship Id="rId185" Type="http://schemas.openxmlformats.org/officeDocument/2006/relationships/image" Target="../media/image223.png"/><Relationship Id="rId184" Type="http://schemas.openxmlformats.org/officeDocument/2006/relationships/image" Target="../media/image147.png"/><Relationship Id="rId189" Type="http://schemas.openxmlformats.org/officeDocument/2006/relationships/image" Target="../media/image209.png"/><Relationship Id="rId188" Type="http://schemas.openxmlformats.org/officeDocument/2006/relationships/image" Target="../media/image145.png"/><Relationship Id="rId183" Type="http://schemas.openxmlformats.org/officeDocument/2006/relationships/image" Target="../media/image303.png"/><Relationship Id="rId182" Type="http://schemas.openxmlformats.org/officeDocument/2006/relationships/image" Target="../media/image206.png"/><Relationship Id="rId181" Type="http://schemas.openxmlformats.org/officeDocument/2006/relationships/image" Target="../media/image245.png"/><Relationship Id="rId180" Type="http://schemas.openxmlformats.org/officeDocument/2006/relationships/image" Target="../media/image231.png"/><Relationship Id="rId176" Type="http://schemas.openxmlformats.org/officeDocument/2006/relationships/image" Target="../media/image212.png"/><Relationship Id="rId175" Type="http://schemas.openxmlformats.org/officeDocument/2006/relationships/image" Target="../media/image156.png"/><Relationship Id="rId174" Type="http://schemas.openxmlformats.org/officeDocument/2006/relationships/image" Target="../media/image151.png"/><Relationship Id="rId173" Type="http://schemas.openxmlformats.org/officeDocument/2006/relationships/image" Target="../media/image135.png"/><Relationship Id="rId179" Type="http://schemas.openxmlformats.org/officeDocument/2006/relationships/image" Target="../media/image148.png"/><Relationship Id="rId178" Type="http://schemas.openxmlformats.org/officeDocument/2006/relationships/image" Target="../media/image143.png"/><Relationship Id="rId177" Type="http://schemas.openxmlformats.org/officeDocument/2006/relationships/image" Target="../media/image191.png"/><Relationship Id="rId198" Type="http://schemas.openxmlformats.org/officeDocument/2006/relationships/image" Target="../media/image229.png"/><Relationship Id="rId197" Type="http://schemas.openxmlformats.org/officeDocument/2006/relationships/image" Target="../media/image165.png"/><Relationship Id="rId196" Type="http://schemas.openxmlformats.org/officeDocument/2006/relationships/image" Target="../media/image175.png"/><Relationship Id="rId195" Type="http://schemas.openxmlformats.org/officeDocument/2006/relationships/image" Target="../media/image210.png"/><Relationship Id="rId199" Type="http://schemas.openxmlformats.org/officeDocument/2006/relationships/image" Target="../media/image227.png"/><Relationship Id="rId150" Type="http://schemas.openxmlformats.org/officeDocument/2006/relationships/image" Target="../media/image160.png"/><Relationship Id="rId392" Type="http://schemas.openxmlformats.org/officeDocument/2006/relationships/image" Target="../media/image417.png"/><Relationship Id="rId391" Type="http://schemas.openxmlformats.org/officeDocument/2006/relationships/image" Target="../media/image413.png"/><Relationship Id="rId390" Type="http://schemas.openxmlformats.org/officeDocument/2006/relationships/image" Target="../media/image387.png"/><Relationship Id="rId1" Type="http://schemas.openxmlformats.org/officeDocument/2006/relationships/image" Target="../media/image5.jpg"/><Relationship Id="rId2" Type="http://schemas.openxmlformats.org/officeDocument/2006/relationships/image" Target="../media/image8.png"/><Relationship Id="rId3" Type="http://schemas.openxmlformats.org/officeDocument/2006/relationships/image" Target="../media/image15.png"/><Relationship Id="rId149" Type="http://schemas.openxmlformats.org/officeDocument/2006/relationships/image" Target="../media/image161.png"/><Relationship Id="rId4" Type="http://schemas.openxmlformats.org/officeDocument/2006/relationships/image" Target="../media/image44.png"/><Relationship Id="rId148" Type="http://schemas.openxmlformats.org/officeDocument/2006/relationships/image" Target="../media/image154.png"/><Relationship Id="rId1090" Type="http://schemas.openxmlformats.org/officeDocument/2006/relationships/image" Target="../media/image1108.png"/><Relationship Id="rId1091" Type="http://schemas.openxmlformats.org/officeDocument/2006/relationships/image" Target="../media/image1057.png"/><Relationship Id="rId1092" Type="http://schemas.openxmlformats.org/officeDocument/2006/relationships/image" Target="../media/image1116.png"/><Relationship Id="rId1093" Type="http://schemas.openxmlformats.org/officeDocument/2006/relationships/image" Target="../media/image1063.png"/><Relationship Id="rId1094" Type="http://schemas.openxmlformats.org/officeDocument/2006/relationships/image" Target="../media/image1070.png"/><Relationship Id="rId9" Type="http://schemas.openxmlformats.org/officeDocument/2006/relationships/image" Target="../media/image35.png"/><Relationship Id="rId143" Type="http://schemas.openxmlformats.org/officeDocument/2006/relationships/image" Target="../media/image153.png"/><Relationship Id="rId385" Type="http://schemas.openxmlformats.org/officeDocument/2006/relationships/image" Target="../media/image382.png"/><Relationship Id="rId1095" Type="http://schemas.openxmlformats.org/officeDocument/2006/relationships/image" Target="../media/image1140.png"/><Relationship Id="rId142" Type="http://schemas.openxmlformats.org/officeDocument/2006/relationships/image" Target="../media/image110.png"/><Relationship Id="rId384" Type="http://schemas.openxmlformats.org/officeDocument/2006/relationships/image" Target="../media/image416.png"/><Relationship Id="rId1096" Type="http://schemas.openxmlformats.org/officeDocument/2006/relationships/image" Target="../media/image1073.png"/><Relationship Id="rId141" Type="http://schemas.openxmlformats.org/officeDocument/2006/relationships/image" Target="../media/image108.png"/><Relationship Id="rId383" Type="http://schemas.openxmlformats.org/officeDocument/2006/relationships/image" Target="../media/image350.png"/><Relationship Id="rId1097" Type="http://schemas.openxmlformats.org/officeDocument/2006/relationships/image" Target="../media/image1122.png"/><Relationship Id="rId140" Type="http://schemas.openxmlformats.org/officeDocument/2006/relationships/image" Target="../media/image102.png"/><Relationship Id="rId382" Type="http://schemas.openxmlformats.org/officeDocument/2006/relationships/image" Target="../media/image346.png"/><Relationship Id="rId1098" Type="http://schemas.openxmlformats.org/officeDocument/2006/relationships/image" Target="../media/image1144.png"/><Relationship Id="rId5" Type="http://schemas.openxmlformats.org/officeDocument/2006/relationships/image" Target="../media/image7.png"/><Relationship Id="rId147" Type="http://schemas.openxmlformats.org/officeDocument/2006/relationships/image" Target="../media/image166.png"/><Relationship Id="rId389" Type="http://schemas.openxmlformats.org/officeDocument/2006/relationships/image" Target="../media/image353.png"/><Relationship Id="rId1099" Type="http://schemas.openxmlformats.org/officeDocument/2006/relationships/image" Target="../media/image1075.png"/><Relationship Id="rId6" Type="http://schemas.openxmlformats.org/officeDocument/2006/relationships/image" Target="../media/image11.png"/><Relationship Id="rId146" Type="http://schemas.openxmlformats.org/officeDocument/2006/relationships/image" Target="../media/image152.png"/><Relationship Id="rId388" Type="http://schemas.openxmlformats.org/officeDocument/2006/relationships/image" Target="../media/image356.png"/><Relationship Id="rId7" Type="http://schemas.openxmlformats.org/officeDocument/2006/relationships/image" Target="../media/image32.png"/><Relationship Id="rId145" Type="http://schemas.openxmlformats.org/officeDocument/2006/relationships/image" Target="../media/image113.png"/><Relationship Id="rId387" Type="http://schemas.openxmlformats.org/officeDocument/2006/relationships/image" Target="../media/image390.png"/><Relationship Id="rId8" Type="http://schemas.openxmlformats.org/officeDocument/2006/relationships/image" Target="../media/image1.png"/><Relationship Id="rId144" Type="http://schemas.openxmlformats.org/officeDocument/2006/relationships/image" Target="../media/image179.png"/><Relationship Id="rId386" Type="http://schemas.openxmlformats.org/officeDocument/2006/relationships/image" Target="../media/image394.png"/><Relationship Id="rId381" Type="http://schemas.openxmlformats.org/officeDocument/2006/relationships/image" Target="../media/image389.png"/><Relationship Id="rId380" Type="http://schemas.openxmlformats.org/officeDocument/2006/relationships/image" Target="../media/image340.png"/><Relationship Id="rId139" Type="http://schemas.openxmlformats.org/officeDocument/2006/relationships/image" Target="../media/image162.png"/><Relationship Id="rId138" Type="http://schemas.openxmlformats.org/officeDocument/2006/relationships/image" Target="../media/image112.png"/><Relationship Id="rId137" Type="http://schemas.openxmlformats.org/officeDocument/2006/relationships/image" Target="../media/image107.png"/><Relationship Id="rId379" Type="http://schemas.openxmlformats.org/officeDocument/2006/relationships/image" Target="../media/image398.png"/><Relationship Id="rId1080" Type="http://schemas.openxmlformats.org/officeDocument/2006/relationships/image" Target="../media/image1114.png"/><Relationship Id="rId1081" Type="http://schemas.openxmlformats.org/officeDocument/2006/relationships/image" Target="../media/image1049.png"/><Relationship Id="rId1082" Type="http://schemas.openxmlformats.org/officeDocument/2006/relationships/image" Target="../media/image1056.png"/><Relationship Id="rId1083" Type="http://schemas.openxmlformats.org/officeDocument/2006/relationships/image" Target="../media/image1061.png"/><Relationship Id="rId132" Type="http://schemas.openxmlformats.org/officeDocument/2006/relationships/image" Target="../media/image106.png"/><Relationship Id="rId374" Type="http://schemas.openxmlformats.org/officeDocument/2006/relationships/image" Target="../media/image348.png"/><Relationship Id="rId1084" Type="http://schemas.openxmlformats.org/officeDocument/2006/relationships/image" Target="../media/image1074.png"/><Relationship Id="rId131" Type="http://schemas.openxmlformats.org/officeDocument/2006/relationships/image" Target="../media/image141.png"/><Relationship Id="rId373" Type="http://schemas.openxmlformats.org/officeDocument/2006/relationships/image" Target="../media/image377.png"/><Relationship Id="rId1085" Type="http://schemas.openxmlformats.org/officeDocument/2006/relationships/image" Target="../media/image1103.png"/><Relationship Id="rId130" Type="http://schemas.openxmlformats.org/officeDocument/2006/relationships/image" Target="../media/image114.png"/><Relationship Id="rId372" Type="http://schemas.openxmlformats.org/officeDocument/2006/relationships/image" Target="../media/image384.png"/><Relationship Id="rId1086" Type="http://schemas.openxmlformats.org/officeDocument/2006/relationships/image" Target="../media/image1052.png"/><Relationship Id="rId371" Type="http://schemas.openxmlformats.org/officeDocument/2006/relationships/image" Target="../media/image338.png"/><Relationship Id="rId1087" Type="http://schemas.openxmlformats.org/officeDocument/2006/relationships/image" Target="../media/image1110.png"/><Relationship Id="rId136" Type="http://schemas.openxmlformats.org/officeDocument/2006/relationships/image" Target="../media/image97.png"/><Relationship Id="rId378" Type="http://schemas.openxmlformats.org/officeDocument/2006/relationships/image" Target="../media/image344.png"/><Relationship Id="rId1088" Type="http://schemas.openxmlformats.org/officeDocument/2006/relationships/image" Target="../media/image1067.png"/><Relationship Id="rId135" Type="http://schemas.openxmlformats.org/officeDocument/2006/relationships/image" Target="../media/image144.png"/><Relationship Id="rId377" Type="http://schemas.openxmlformats.org/officeDocument/2006/relationships/image" Target="../media/image343.png"/><Relationship Id="rId1089" Type="http://schemas.openxmlformats.org/officeDocument/2006/relationships/image" Target="../media/image1059.png"/><Relationship Id="rId134" Type="http://schemas.openxmlformats.org/officeDocument/2006/relationships/image" Target="../media/image157.png"/><Relationship Id="rId376" Type="http://schemas.openxmlformats.org/officeDocument/2006/relationships/image" Target="../media/image335.png"/><Relationship Id="rId133" Type="http://schemas.openxmlformats.org/officeDocument/2006/relationships/image" Target="../media/image149.png"/><Relationship Id="rId375" Type="http://schemas.openxmlformats.org/officeDocument/2006/relationships/image" Target="../media/image400.png"/><Relationship Id="rId172" Type="http://schemas.openxmlformats.org/officeDocument/2006/relationships/image" Target="../media/image133.png"/><Relationship Id="rId171" Type="http://schemas.openxmlformats.org/officeDocument/2006/relationships/image" Target="../media/image132.png"/><Relationship Id="rId170" Type="http://schemas.openxmlformats.org/officeDocument/2006/relationships/image" Target="../media/image183.png"/><Relationship Id="rId165" Type="http://schemas.openxmlformats.org/officeDocument/2006/relationships/image" Target="../media/image182.png"/><Relationship Id="rId164" Type="http://schemas.openxmlformats.org/officeDocument/2006/relationships/image" Target="../media/image184.png"/><Relationship Id="rId163" Type="http://schemas.openxmlformats.org/officeDocument/2006/relationships/image" Target="../media/image121.png"/><Relationship Id="rId162" Type="http://schemas.openxmlformats.org/officeDocument/2006/relationships/image" Target="../media/image120.png"/><Relationship Id="rId169" Type="http://schemas.openxmlformats.org/officeDocument/2006/relationships/image" Target="../media/image190.png"/><Relationship Id="rId168" Type="http://schemas.openxmlformats.org/officeDocument/2006/relationships/image" Target="../media/image221.png"/><Relationship Id="rId167" Type="http://schemas.openxmlformats.org/officeDocument/2006/relationships/image" Target="../media/image131.png"/><Relationship Id="rId166" Type="http://schemas.openxmlformats.org/officeDocument/2006/relationships/image" Target="../media/image130.png"/><Relationship Id="rId161" Type="http://schemas.openxmlformats.org/officeDocument/2006/relationships/image" Target="../media/image169.png"/><Relationship Id="rId160" Type="http://schemas.openxmlformats.org/officeDocument/2006/relationships/image" Target="../media/image119.png"/><Relationship Id="rId159" Type="http://schemas.openxmlformats.org/officeDocument/2006/relationships/image" Target="../media/image137.png"/><Relationship Id="rId154" Type="http://schemas.openxmlformats.org/officeDocument/2006/relationships/image" Target="../media/image189.png"/><Relationship Id="rId396" Type="http://schemas.openxmlformats.org/officeDocument/2006/relationships/image" Target="../media/image412.png"/><Relationship Id="rId153" Type="http://schemas.openxmlformats.org/officeDocument/2006/relationships/image" Target="../media/image159.png"/><Relationship Id="rId395" Type="http://schemas.openxmlformats.org/officeDocument/2006/relationships/image" Target="../media/image352.png"/><Relationship Id="rId152" Type="http://schemas.openxmlformats.org/officeDocument/2006/relationships/image" Target="../media/image163.png"/><Relationship Id="rId394" Type="http://schemas.openxmlformats.org/officeDocument/2006/relationships/image" Target="../media/image401.png"/><Relationship Id="rId151" Type="http://schemas.openxmlformats.org/officeDocument/2006/relationships/image" Target="../media/image115.png"/><Relationship Id="rId393" Type="http://schemas.openxmlformats.org/officeDocument/2006/relationships/image" Target="../media/image364.png"/><Relationship Id="rId158" Type="http://schemas.openxmlformats.org/officeDocument/2006/relationships/image" Target="../media/image170.png"/><Relationship Id="rId157" Type="http://schemas.openxmlformats.org/officeDocument/2006/relationships/image" Target="../media/image177.png"/><Relationship Id="rId399" Type="http://schemas.openxmlformats.org/officeDocument/2006/relationships/image" Target="../media/image418.png"/><Relationship Id="rId156" Type="http://schemas.openxmlformats.org/officeDocument/2006/relationships/image" Target="../media/image171.png"/><Relationship Id="rId398" Type="http://schemas.openxmlformats.org/officeDocument/2006/relationships/image" Target="../media/image383.png"/><Relationship Id="rId155" Type="http://schemas.openxmlformats.org/officeDocument/2006/relationships/image" Target="../media/image168.png"/><Relationship Id="rId397" Type="http://schemas.openxmlformats.org/officeDocument/2006/relationships/image" Target="../media/image366.png"/><Relationship Id="rId808" Type="http://schemas.openxmlformats.org/officeDocument/2006/relationships/image" Target="../media/image801.jpg"/><Relationship Id="rId807" Type="http://schemas.openxmlformats.org/officeDocument/2006/relationships/image" Target="../media/image796.jpg"/><Relationship Id="rId806" Type="http://schemas.openxmlformats.org/officeDocument/2006/relationships/image" Target="../media/image849.jpg"/><Relationship Id="rId805" Type="http://schemas.openxmlformats.org/officeDocument/2006/relationships/image" Target="../media/image791.jpg"/><Relationship Id="rId809" Type="http://schemas.openxmlformats.org/officeDocument/2006/relationships/image" Target="../media/image835.png"/><Relationship Id="rId800" Type="http://schemas.openxmlformats.org/officeDocument/2006/relationships/image" Target="../media/image829.png"/><Relationship Id="rId804" Type="http://schemas.openxmlformats.org/officeDocument/2006/relationships/image" Target="../media/image798.jpg"/><Relationship Id="rId803" Type="http://schemas.openxmlformats.org/officeDocument/2006/relationships/image" Target="../media/image824.jpg"/><Relationship Id="rId802" Type="http://schemas.openxmlformats.org/officeDocument/2006/relationships/image" Target="../media/image806.jpg"/><Relationship Id="rId801" Type="http://schemas.openxmlformats.org/officeDocument/2006/relationships/image" Target="../media/image897.jpg"/><Relationship Id="rId40" Type="http://schemas.openxmlformats.org/officeDocument/2006/relationships/image" Target="../media/image13.png"/><Relationship Id="rId42" Type="http://schemas.openxmlformats.org/officeDocument/2006/relationships/image" Target="../media/image17.png"/><Relationship Id="rId41" Type="http://schemas.openxmlformats.org/officeDocument/2006/relationships/image" Target="../media/image74.png"/><Relationship Id="rId44" Type="http://schemas.openxmlformats.org/officeDocument/2006/relationships/image" Target="../media/image125.png"/><Relationship Id="rId43" Type="http://schemas.openxmlformats.org/officeDocument/2006/relationships/image" Target="../media/image54.png"/><Relationship Id="rId46" Type="http://schemas.openxmlformats.org/officeDocument/2006/relationships/image" Target="../media/image68.png"/><Relationship Id="rId45" Type="http://schemas.openxmlformats.org/officeDocument/2006/relationships/image" Target="../media/image46.png"/><Relationship Id="rId509" Type="http://schemas.openxmlformats.org/officeDocument/2006/relationships/image" Target="../media/image471.png"/><Relationship Id="rId508" Type="http://schemas.openxmlformats.org/officeDocument/2006/relationships/image" Target="../media/image474.png"/><Relationship Id="rId503" Type="http://schemas.openxmlformats.org/officeDocument/2006/relationships/image" Target="../media/image460.png"/><Relationship Id="rId745" Type="http://schemas.openxmlformats.org/officeDocument/2006/relationships/image" Target="../media/image781.png"/><Relationship Id="rId987" Type="http://schemas.openxmlformats.org/officeDocument/2006/relationships/image" Target="../media/image963.png"/><Relationship Id="rId502" Type="http://schemas.openxmlformats.org/officeDocument/2006/relationships/image" Target="../media/image463.png"/><Relationship Id="rId744" Type="http://schemas.openxmlformats.org/officeDocument/2006/relationships/image" Target="../media/image748.png"/><Relationship Id="rId986" Type="http://schemas.openxmlformats.org/officeDocument/2006/relationships/image" Target="../media/image994.png"/><Relationship Id="rId501" Type="http://schemas.openxmlformats.org/officeDocument/2006/relationships/image" Target="../media/image537.png"/><Relationship Id="rId743" Type="http://schemas.openxmlformats.org/officeDocument/2006/relationships/image" Target="../media/image728.png"/><Relationship Id="rId985" Type="http://schemas.openxmlformats.org/officeDocument/2006/relationships/image" Target="../media/image959.png"/><Relationship Id="rId500" Type="http://schemas.openxmlformats.org/officeDocument/2006/relationships/image" Target="../media/image519.png"/><Relationship Id="rId742" Type="http://schemas.openxmlformats.org/officeDocument/2006/relationships/image" Target="../media/image705.png"/><Relationship Id="rId984" Type="http://schemas.openxmlformats.org/officeDocument/2006/relationships/image" Target="../media/image1036.png"/><Relationship Id="rId507" Type="http://schemas.openxmlformats.org/officeDocument/2006/relationships/image" Target="../media/image529.png"/><Relationship Id="rId749" Type="http://schemas.openxmlformats.org/officeDocument/2006/relationships/image" Target="../media/image731.png"/><Relationship Id="rId506" Type="http://schemas.openxmlformats.org/officeDocument/2006/relationships/image" Target="../media/image469.png"/><Relationship Id="rId748" Type="http://schemas.openxmlformats.org/officeDocument/2006/relationships/image" Target="../media/image763.png"/><Relationship Id="rId505" Type="http://schemas.openxmlformats.org/officeDocument/2006/relationships/image" Target="../media/image521.png"/><Relationship Id="rId747" Type="http://schemas.openxmlformats.org/officeDocument/2006/relationships/image" Target="../media/image760.png"/><Relationship Id="rId989" Type="http://schemas.openxmlformats.org/officeDocument/2006/relationships/image" Target="../media/image988.png"/><Relationship Id="rId504" Type="http://schemas.openxmlformats.org/officeDocument/2006/relationships/image" Target="../media/image524.png"/><Relationship Id="rId746" Type="http://schemas.openxmlformats.org/officeDocument/2006/relationships/image" Target="../media/image726.png"/><Relationship Id="rId988" Type="http://schemas.openxmlformats.org/officeDocument/2006/relationships/image" Target="../media/image944.png"/><Relationship Id="rId48" Type="http://schemas.openxmlformats.org/officeDocument/2006/relationships/image" Target="../media/image65.png"/><Relationship Id="rId47" Type="http://schemas.openxmlformats.org/officeDocument/2006/relationships/image" Target="../media/image142.png"/><Relationship Id="rId49" Type="http://schemas.openxmlformats.org/officeDocument/2006/relationships/image" Target="../media/image30.png"/><Relationship Id="rId741" Type="http://schemas.openxmlformats.org/officeDocument/2006/relationships/image" Target="../media/image706.png"/><Relationship Id="rId983" Type="http://schemas.openxmlformats.org/officeDocument/2006/relationships/image" Target="../media/image1003.png"/><Relationship Id="rId740" Type="http://schemas.openxmlformats.org/officeDocument/2006/relationships/image" Target="../media/image762.png"/><Relationship Id="rId982" Type="http://schemas.openxmlformats.org/officeDocument/2006/relationships/image" Target="../media/image978.png"/><Relationship Id="rId981" Type="http://schemas.openxmlformats.org/officeDocument/2006/relationships/image" Target="../media/image990.png"/><Relationship Id="rId980" Type="http://schemas.openxmlformats.org/officeDocument/2006/relationships/image" Target="../media/image945.png"/><Relationship Id="rId31" Type="http://schemas.openxmlformats.org/officeDocument/2006/relationships/image" Target="../media/image10.png"/><Relationship Id="rId30" Type="http://schemas.openxmlformats.org/officeDocument/2006/relationships/image" Target="../media/image51.png"/><Relationship Id="rId33" Type="http://schemas.openxmlformats.org/officeDocument/2006/relationships/image" Target="../media/image129.png"/><Relationship Id="rId32" Type="http://schemas.openxmlformats.org/officeDocument/2006/relationships/image" Target="../media/image64.png"/><Relationship Id="rId35" Type="http://schemas.openxmlformats.org/officeDocument/2006/relationships/image" Target="../media/image58.png"/><Relationship Id="rId34" Type="http://schemas.openxmlformats.org/officeDocument/2006/relationships/image" Target="../media/image56.png"/><Relationship Id="rId739" Type="http://schemas.openxmlformats.org/officeDocument/2006/relationships/image" Target="../media/image752.png"/><Relationship Id="rId734" Type="http://schemas.openxmlformats.org/officeDocument/2006/relationships/image" Target="../media/image771.png"/><Relationship Id="rId976" Type="http://schemas.openxmlformats.org/officeDocument/2006/relationships/image" Target="../media/image984.png"/><Relationship Id="rId733" Type="http://schemas.openxmlformats.org/officeDocument/2006/relationships/image" Target="../media/image745.png"/><Relationship Id="rId975" Type="http://schemas.openxmlformats.org/officeDocument/2006/relationships/image" Target="../media/image1047.png"/><Relationship Id="rId732" Type="http://schemas.openxmlformats.org/officeDocument/2006/relationships/image" Target="../media/image701.png"/><Relationship Id="rId974" Type="http://schemas.openxmlformats.org/officeDocument/2006/relationships/image" Target="../media/image995.png"/><Relationship Id="rId731" Type="http://schemas.openxmlformats.org/officeDocument/2006/relationships/image" Target="../media/image746.png"/><Relationship Id="rId973" Type="http://schemas.openxmlformats.org/officeDocument/2006/relationships/image" Target="../media/image973.png"/><Relationship Id="rId738" Type="http://schemas.openxmlformats.org/officeDocument/2006/relationships/image" Target="../media/image708.png"/><Relationship Id="rId737" Type="http://schemas.openxmlformats.org/officeDocument/2006/relationships/image" Target="../media/image749.png"/><Relationship Id="rId979" Type="http://schemas.openxmlformats.org/officeDocument/2006/relationships/image" Target="../media/image981.png"/><Relationship Id="rId736" Type="http://schemas.openxmlformats.org/officeDocument/2006/relationships/image" Target="../media/image761.png"/><Relationship Id="rId978" Type="http://schemas.openxmlformats.org/officeDocument/2006/relationships/image" Target="../media/image942.png"/><Relationship Id="rId735" Type="http://schemas.openxmlformats.org/officeDocument/2006/relationships/image" Target="../media/image759.png"/><Relationship Id="rId977" Type="http://schemas.openxmlformats.org/officeDocument/2006/relationships/image" Target="../media/image947.png"/><Relationship Id="rId37" Type="http://schemas.openxmlformats.org/officeDocument/2006/relationships/image" Target="../media/image23.png"/><Relationship Id="rId36" Type="http://schemas.openxmlformats.org/officeDocument/2006/relationships/image" Target="../media/image55.png"/><Relationship Id="rId39" Type="http://schemas.openxmlformats.org/officeDocument/2006/relationships/image" Target="../media/image14.png"/><Relationship Id="rId38" Type="http://schemas.openxmlformats.org/officeDocument/2006/relationships/image" Target="../media/image39.png"/><Relationship Id="rId730" Type="http://schemas.openxmlformats.org/officeDocument/2006/relationships/image" Target="../media/image702.png"/><Relationship Id="rId972" Type="http://schemas.openxmlformats.org/officeDocument/2006/relationships/image" Target="../media/image941.png"/><Relationship Id="rId971" Type="http://schemas.openxmlformats.org/officeDocument/2006/relationships/image" Target="../media/image930.png"/><Relationship Id="rId970" Type="http://schemas.openxmlformats.org/officeDocument/2006/relationships/image" Target="../media/image926.png"/><Relationship Id="rId1114" Type="http://schemas.openxmlformats.org/officeDocument/2006/relationships/image" Target="../media/image1132.png"/><Relationship Id="rId1115" Type="http://schemas.openxmlformats.org/officeDocument/2006/relationships/image" Target="../media/image1139.png"/><Relationship Id="rId20" Type="http://schemas.openxmlformats.org/officeDocument/2006/relationships/image" Target="../media/image12.png"/><Relationship Id="rId1116" Type="http://schemas.openxmlformats.org/officeDocument/2006/relationships/image" Target="../media/image1141.png"/><Relationship Id="rId1117" Type="http://schemas.openxmlformats.org/officeDocument/2006/relationships/image" Target="../media/image1087.png"/><Relationship Id="rId22" Type="http://schemas.openxmlformats.org/officeDocument/2006/relationships/image" Target="../media/image6.png"/><Relationship Id="rId1118" Type="http://schemas.openxmlformats.org/officeDocument/2006/relationships/image" Target="../media/image1081.png"/><Relationship Id="rId21" Type="http://schemas.openxmlformats.org/officeDocument/2006/relationships/image" Target="../media/image49.png"/><Relationship Id="rId1119" Type="http://schemas.openxmlformats.org/officeDocument/2006/relationships/image" Target="../media/image1092.png"/><Relationship Id="rId24" Type="http://schemas.openxmlformats.org/officeDocument/2006/relationships/image" Target="../media/image66.png"/><Relationship Id="rId23" Type="http://schemas.openxmlformats.org/officeDocument/2006/relationships/image" Target="../media/image59.png"/><Relationship Id="rId525" Type="http://schemas.openxmlformats.org/officeDocument/2006/relationships/image" Target="../media/image596.png"/><Relationship Id="rId767" Type="http://schemas.openxmlformats.org/officeDocument/2006/relationships/image" Target="../media/image789.png"/><Relationship Id="rId524" Type="http://schemas.openxmlformats.org/officeDocument/2006/relationships/image" Target="../media/image504.png"/><Relationship Id="rId766" Type="http://schemas.openxmlformats.org/officeDocument/2006/relationships/image" Target="../media/image727.png"/><Relationship Id="rId523" Type="http://schemas.openxmlformats.org/officeDocument/2006/relationships/image" Target="../media/image548.png"/><Relationship Id="rId765" Type="http://schemas.openxmlformats.org/officeDocument/2006/relationships/image" Target="../media/image729.png"/><Relationship Id="rId522" Type="http://schemas.openxmlformats.org/officeDocument/2006/relationships/image" Target="../media/image573.png"/><Relationship Id="rId764" Type="http://schemas.openxmlformats.org/officeDocument/2006/relationships/image" Target="../media/image732.png"/><Relationship Id="rId529" Type="http://schemas.openxmlformats.org/officeDocument/2006/relationships/image" Target="../media/image510.png"/><Relationship Id="rId528" Type="http://schemas.openxmlformats.org/officeDocument/2006/relationships/image" Target="../media/image557.png"/><Relationship Id="rId527" Type="http://schemas.openxmlformats.org/officeDocument/2006/relationships/image" Target="../media/image495.png"/><Relationship Id="rId769" Type="http://schemas.openxmlformats.org/officeDocument/2006/relationships/image" Target="../media/image774.png"/><Relationship Id="rId526" Type="http://schemas.openxmlformats.org/officeDocument/2006/relationships/image" Target="../media/image552.png"/><Relationship Id="rId768" Type="http://schemas.openxmlformats.org/officeDocument/2006/relationships/image" Target="../media/image733.png"/><Relationship Id="rId26" Type="http://schemas.openxmlformats.org/officeDocument/2006/relationships/image" Target="../media/image48.png"/><Relationship Id="rId25" Type="http://schemas.openxmlformats.org/officeDocument/2006/relationships/image" Target="../media/image16.png"/><Relationship Id="rId28" Type="http://schemas.openxmlformats.org/officeDocument/2006/relationships/image" Target="../media/image4.png"/><Relationship Id="rId27" Type="http://schemas.openxmlformats.org/officeDocument/2006/relationships/image" Target="../media/image63.png"/><Relationship Id="rId521" Type="http://schemas.openxmlformats.org/officeDocument/2006/relationships/image" Target="../media/image545.png"/><Relationship Id="rId763" Type="http://schemas.openxmlformats.org/officeDocument/2006/relationships/image" Target="../media/image725.png"/><Relationship Id="rId1110" Type="http://schemas.openxmlformats.org/officeDocument/2006/relationships/image" Target="../media/image1078.png"/><Relationship Id="rId29" Type="http://schemas.openxmlformats.org/officeDocument/2006/relationships/image" Target="../media/image47.png"/><Relationship Id="rId520" Type="http://schemas.openxmlformats.org/officeDocument/2006/relationships/image" Target="../media/image488.png"/><Relationship Id="rId762" Type="http://schemas.openxmlformats.org/officeDocument/2006/relationships/image" Target="../media/image848.png"/><Relationship Id="rId1111" Type="http://schemas.openxmlformats.org/officeDocument/2006/relationships/image" Target="../media/image1195.png"/><Relationship Id="rId761" Type="http://schemas.openxmlformats.org/officeDocument/2006/relationships/image" Target="../media/image769.png"/><Relationship Id="rId1112" Type="http://schemas.openxmlformats.org/officeDocument/2006/relationships/image" Target="../media/image1170.png"/><Relationship Id="rId760" Type="http://schemas.openxmlformats.org/officeDocument/2006/relationships/image" Target="../media/image800.png"/><Relationship Id="rId1113" Type="http://schemas.openxmlformats.org/officeDocument/2006/relationships/image" Target="../media/image1155.png"/><Relationship Id="rId1103" Type="http://schemas.openxmlformats.org/officeDocument/2006/relationships/image" Target="../media/image1112.png"/><Relationship Id="rId1104" Type="http://schemas.openxmlformats.org/officeDocument/2006/relationships/image" Target="../media/image1137.png"/><Relationship Id="rId1105" Type="http://schemas.openxmlformats.org/officeDocument/2006/relationships/image" Target="../media/image1076.png"/><Relationship Id="rId1106" Type="http://schemas.openxmlformats.org/officeDocument/2006/relationships/image" Target="../media/image1126.png"/><Relationship Id="rId11" Type="http://schemas.openxmlformats.org/officeDocument/2006/relationships/image" Target="../media/image41.png"/><Relationship Id="rId1107" Type="http://schemas.openxmlformats.org/officeDocument/2006/relationships/image" Target="../media/image1138.png"/><Relationship Id="rId10" Type="http://schemas.openxmlformats.org/officeDocument/2006/relationships/image" Target="../media/image3.png"/><Relationship Id="rId1108" Type="http://schemas.openxmlformats.org/officeDocument/2006/relationships/image" Target="../media/image1089.png"/><Relationship Id="rId13" Type="http://schemas.openxmlformats.org/officeDocument/2006/relationships/image" Target="../media/image9.png"/><Relationship Id="rId1109" Type="http://schemas.openxmlformats.org/officeDocument/2006/relationships/image" Target="../media/image1082.png"/><Relationship Id="rId12" Type="http://schemas.openxmlformats.org/officeDocument/2006/relationships/image" Target="../media/image37.png"/><Relationship Id="rId519" Type="http://schemas.openxmlformats.org/officeDocument/2006/relationships/image" Target="../media/image546.png"/><Relationship Id="rId514" Type="http://schemas.openxmlformats.org/officeDocument/2006/relationships/image" Target="../media/image533.png"/><Relationship Id="rId756" Type="http://schemas.openxmlformats.org/officeDocument/2006/relationships/image" Target="../media/image765.png"/><Relationship Id="rId998" Type="http://schemas.openxmlformats.org/officeDocument/2006/relationships/image" Target="../media/image957.png"/><Relationship Id="rId513" Type="http://schemas.openxmlformats.org/officeDocument/2006/relationships/image" Target="../media/image585.png"/><Relationship Id="rId755" Type="http://schemas.openxmlformats.org/officeDocument/2006/relationships/image" Target="../media/image770.png"/><Relationship Id="rId997" Type="http://schemas.openxmlformats.org/officeDocument/2006/relationships/image" Target="../media/image1013.png"/><Relationship Id="rId512" Type="http://schemas.openxmlformats.org/officeDocument/2006/relationships/image" Target="../media/image534.png"/><Relationship Id="rId754" Type="http://schemas.openxmlformats.org/officeDocument/2006/relationships/image" Target="../media/image768.png"/><Relationship Id="rId996" Type="http://schemas.openxmlformats.org/officeDocument/2006/relationships/image" Target="../media/image1007.png"/><Relationship Id="rId511" Type="http://schemas.openxmlformats.org/officeDocument/2006/relationships/image" Target="../media/image539.png"/><Relationship Id="rId753" Type="http://schemas.openxmlformats.org/officeDocument/2006/relationships/image" Target="../media/image709.png"/><Relationship Id="rId995" Type="http://schemas.openxmlformats.org/officeDocument/2006/relationships/image" Target="../media/image1027.png"/><Relationship Id="rId518" Type="http://schemas.openxmlformats.org/officeDocument/2006/relationships/image" Target="../media/image496.png"/><Relationship Id="rId517" Type="http://schemas.openxmlformats.org/officeDocument/2006/relationships/image" Target="../media/image479.png"/><Relationship Id="rId759" Type="http://schemas.openxmlformats.org/officeDocument/2006/relationships/image" Target="../media/image718.png"/><Relationship Id="rId516" Type="http://schemas.openxmlformats.org/officeDocument/2006/relationships/image" Target="../media/image499.png"/><Relationship Id="rId758" Type="http://schemas.openxmlformats.org/officeDocument/2006/relationships/image" Target="../media/image777.png"/><Relationship Id="rId515" Type="http://schemas.openxmlformats.org/officeDocument/2006/relationships/image" Target="../media/image565.png"/><Relationship Id="rId757" Type="http://schemas.openxmlformats.org/officeDocument/2006/relationships/image" Target="../media/image717.png"/><Relationship Id="rId999" Type="http://schemas.openxmlformats.org/officeDocument/2006/relationships/image" Target="../media/image1002.png"/><Relationship Id="rId15" Type="http://schemas.openxmlformats.org/officeDocument/2006/relationships/image" Target="../media/image18.png"/><Relationship Id="rId990" Type="http://schemas.openxmlformats.org/officeDocument/2006/relationships/image" Target="../media/image961.png"/><Relationship Id="rId14" Type="http://schemas.openxmlformats.org/officeDocument/2006/relationships/image" Target="../media/image2.png"/><Relationship Id="rId17" Type="http://schemas.openxmlformats.org/officeDocument/2006/relationships/image" Target="../media/image36.png"/><Relationship Id="rId16" Type="http://schemas.openxmlformats.org/officeDocument/2006/relationships/image" Target="../media/image43.png"/><Relationship Id="rId19" Type="http://schemas.openxmlformats.org/officeDocument/2006/relationships/image" Target="../media/image45.png"/><Relationship Id="rId510" Type="http://schemas.openxmlformats.org/officeDocument/2006/relationships/image" Target="../media/image480.png"/><Relationship Id="rId752" Type="http://schemas.openxmlformats.org/officeDocument/2006/relationships/image" Target="../media/image722.png"/><Relationship Id="rId994" Type="http://schemas.openxmlformats.org/officeDocument/2006/relationships/image" Target="../media/image1004.png"/><Relationship Id="rId18" Type="http://schemas.openxmlformats.org/officeDocument/2006/relationships/image" Target="../media/image53.png"/><Relationship Id="rId751" Type="http://schemas.openxmlformats.org/officeDocument/2006/relationships/image" Target="../media/image737.png"/><Relationship Id="rId993" Type="http://schemas.openxmlformats.org/officeDocument/2006/relationships/image" Target="../media/image998.png"/><Relationship Id="rId1100" Type="http://schemas.openxmlformats.org/officeDocument/2006/relationships/image" Target="../media/image1086.png"/><Relationship Id="rId750" Type="http://schemas.openxmlformats.org/officeDocument/2006/relationships/image" Target="../media/image713.png"/><Relationship Id="rId992" Type="http://schemas.openxmlformats.org/officeDocument/2006/relationships/image" Target="../media/image993.png"/><Relationship Id="rId1101" Type="http://schemas.openxmlformats.org/officeDocument/2006/relationships/image" Target="../media/image1072.png"/><Relationship Id="rId991" Type="http://schemas.openxmlformats.org/officeDocument/2006/relationships/image" Target="../media/image989.png"/><Relationship Id="rId1102" Type="http://schemas.openxmlformats.org/officeDocument/2006/relationships/image" Target="../media/image1123.png"/><Relationship Id="rId84" Type="http://schemas.openxmlformats.org/officeDocument/2006/relationships/image" Target="../media/image99.png"/><Relationship Id="rId83" Type="http://schemas.openxmlformats.org/officeDocument/2006/relationships/image" Target="../media/image40.png"/><Relationship Id="rId86" Type="http://schemas.openxmlformats.org/officeDocument/2006/relationships/image" Target="../media/image77.png"/><Relationship Id="rId85" Type="http://schemas.openxmlformats.org/officeDocument/2006/relationships/image" Target="../media/image93.png"/><Relationship Id="rId88" Type="http://schemas.openxmlformats.org/officeDocument/2006/relationships/image" Target="../media/image181.png"/><Relationship Id="rId87" Type="http://schemas.openxmlformats.org/officeDocument/2006/relationships/image" Target="../media/image111.png"/><Relationship Id="rId89" Type="http://schemas.openxmlformats.org/officeDocument/2006/relationships/image" Target="../media/image109.png"/><Relationship Id="rId709" Type="http://schemas.openxmlformats.org/officeDocument/2006/relationships/image" Target="../media/image671.png"/><Relationship Id="rId708" Type="http://schemas.openxmlformats.org/officeDocument/2006/relationships/image" Target="../media/image683.png"/><Relationship Id="rId707" Type="http://schemas.openxmlformats.org/officeDocument/2006/relationships/image" Target="../media/image724.png"/><Relationship Id="rId949" Type="http://schemas.openxmlformats.org/officeDocument/2006/relationships/image" Target="../media/image943.png"/><Relationship Id="rId706" Type="http://schemas.openxmlformats.org/officeDocument/2006/relationships/image" Target="../media/image670.png"/><Relationship Id="rId948" Type="http://schemas.openxmlformats.org/officeDocument/2006/relationships/image" Target="../media/image950.png"/><Relationship Id="rId80" Type="http://schemas.openxmlformats.org/officeDocument/2006/relationships/image" Target="../media/image38.png"/><Relationship Id="rId82" Type="http://schemas.openxmlformats.org/officeDocument/2006/relationships/image" Target="../media/image90.png"/><Relationship Id="rId81" Type="http://schemas.openxmlformats.org/officeDocument/2006/relationships/image" Target="../media/image94.png"/><Relationship Id="rId701" Type="http://schemas.openxmlformats.org/officeDocument/2006/relationships/image" Target="../media/image668.png"/><Relationship Id="rId943" Type="http://schemas.openxmlformats.org/officeDocument/2006/relationships/image" Target="../media/image905.png"/><Relationship Id="rId700" Type="http://schemas.openxmlformats.org/officeDocument/2006/relationships/image" Target="../media/image792.png"/><Relationship Id="rId942" Type="http://schemas.openxmlformats.org/officeDocument/2006/relationships/image" Target="../media/image899.png"/><Relationship Id="rId941" Type="http://schemas.openxmlformats.org/officeDocument/2006/relationships/image" Target="../media/image904.png"/><Relationship Id="rId940" Type="http://schemas.openxmlformats.org/officeDocument/2006/relationships/image" Target="../media/image948.png"/><Relationship Id="rId705" Type="http://schemas.openxmlformats.org/officeDocument/2006/relationships/image" Target="../media/image667.png"/><Relationship Id="rId947" Type="http://schemas.openxmlformats.org/officeDocument/2006/relationships/image" Target="../media/image952.png"/><Relationship Id="rId704" Type="http://schemas.openxmlformats.org/officeDocument/2006/relationships/image" Target="../media/image719.png"/><Relationship Id="rId946" Type="http://schemas.openxmlformats.org/officeDocument/2006/relationships/image" Target="../media/image956.png"/><Relationship Id="rId703" Type="http://schemas.openxmlformats.org/officeDocument/2006/relationships/image" Target="../media/image663.png"/><Relationship Id="rId945" Type="http://schemas.openxmlformats.org/officeDocument/2006/relationships/image" Target="../media/image908.png"/><Relationship Id="rId702" Type="http://schemas.openxmlformats.org/officeDocument/2006/relationships/image" Target="../media/image754.png"/><Relationship Id="rId944" Type="http://schemas.openxmlformats.org/officeDocument/2006/relationships/image" Target="../media/image903.png"/><Relationship Id="rId73" Type="http://schemas.openxmlformats.org/officeDocument/2006/relationships/image" Target="../media/image28.png"/><Relationship Id="rId72" Type="http://schemas.openxmlformats.org/officeDocument/2006/relationships/image" Target="../media/image42.png"/><Relationship Id="rId75" Type="http://schemas.openxmlformats.org/officeDocument/2006/relationships/image" Target="../media/image98.png"/><Relationship Id="rId74" Type="http://schemas.openxmlformats.org/officeDocument/2006/relationships/image" Target="../media/image31.png"/><Relationship Id="rId77" Type="http://schemas.openxmlformats.org/officeDocument/2006/relationships/image" Target="../media/image84.png"/><Relationship Id="rId76" Type="http://schemas.openxmlformats.org/officeDocument/2006/relationships/image" Target="../media/image34.png"/><Relationship Id="rId79" Type="http://schemas.openxmlformats.org/officeDocument/2006/relationships/image" Target="../media/image72.png"/><Relationship Id="rId78" Type="http://schemas.openxmlformats.org/officeDocument/2006/relationships/image" Target="../media/image33.png"/><Relationship Id="rId939" Type="http://schemas.openxmlformats.org/officeDocument/2006/relationships/image" Target="../media/image910.png"/><Relationship Id="rId938" Type="http://schemas.openxmlformats.org/officeDocument/2006/relationships/image" Target="../media/image914.png"/><Relationship Id="rId937" Type="http://schemas.openxmlformats.org/officeDocument/2006/relationships/image" Target="../media/image896.png"/><Relationship Id="rId71" Type="http://schemas.openxmlformats.org/officeDocument/2006/relationships/image" Target="../media/image25.png"/><Relationship Id="rId70" Type="http://schemas.openxmlformats.org/officeDocument/2006/relationships/image" Target="../media/image105.png"/><Relationship Id="rId932" Type="http://schemas.openxmlformats.org/officeDocument/2006/relationships/image" Target="../media/image1008.png"/><Relationship Id="rId931" Type="http://schemas.openxmlformats.org/officeDocument/2006/relationships/image" Target="../media/image982.png"/><Relationship Id="rId930" Type="http://schemas.openxmlformats.org/officeDocument/2006/relationships/image" Target="../media/image940.png"/><Relationship Id="rId936" Type="http://schemas.openxmlformats.org/officeDocument/2006/relationships/image" Target="../media/image901.png"/><Relationship Id="rId935" Type="http://schemas.openxmlformats.org/officeDocument/2006/relationships/image" Target="../media/image936.png"/><Relationship Id="rId934" Type="http://schemas.openxmlformats.org/officeDocument/2006/relationships/image" Target="../media/image892.png"/><Relationship Id="rId933" Type="http://schemas.openxmlformats.org/officeDocument/2006/relationships/image" Target="../media/image964.png"/><Relationship Id="rId62" Type="http://schemas.openxmlformats.org/officeDocument/2006/relationships/image" Target="../media/image27.png"/><Relationship Id="rId61" Type="http://schemas.openxmlformats.org/officeDocument/2006/relationships/image" Target="../media/image24.png"/><Relationship Id="rId64" Type="http://schemas.openxmlformats.org/officeDocument/2006/relationships/image" Target="../media/image69.png"/><Relationship Id="rId63" Type="http://schemas.openxmlformats.org/officeDocument/2006/relationships/image" Target="../media/image122.png"/><Relationship Id="rId66" Type="http://schemas.openxmlformats.org/officeDocument/2006/relationships/image" Target="../media/image79.png"/><Relationship Id="rId65" Type="http://schemas.openxmlformats.org/officeDocument/2006/relationships/image" Target="../media/image82.png"/><Relationship Id="rId68" Type="http://schemas.openxmlformats.org/officeDocument/2006/relationships/image" Target="../media/image50.png"/><Relationship Id="rId67" Type="http://schemas.openxmlformats.org/officeDocument/2006/relationships/image" Target="../media/image29.png"/><Relationship Id="rId729" Type="http://schemas.openxmlformats.org/officeDocument/2006/relationships/image" Target="../media/image703.png"/><Relationship Id="rId728" Type="http://schemas.openxmlformats.org/officeDocument/2006/relationships/image" Target="../media/image700.png"/><Relationship Id="rId60" Type="http://schemas.openxmlformats.org/officeDocument/2006/relationships/image" Target="../media/image67.png"/><Relationship Id="rId723" Type="http://schemas.openxmlformats.org/officeDocument/2006/relationships/image" Target="../media/image697.png"/><Relationship Id="rId965" Type="http://schemas.openxmlformats.org/officeDocument/2006/relationships/image" Target="../media/image946.png"/><Relationship Id="rId722" Type="http://schemas.openxmlformats.org/officeDocument/2006/relationships/image" Target="../media/image689.png"/><Relationship Id="rId964" Type="http://schemas.openxmlformats.org/officeDocument/2006/relationships/image" Target="../media/image966.png"/><Relationship Id="rId721" Type="http://schemas.openxmlformats.org/officeDocument/2006/relationships/image" Target="../media/image721.png"/><Relationship Id="rId963" Type="http://schemas.openxmlformats.org/officeDocument/2006/relationships/image" Target="../media/image955.png"/><Relationship Id="rId720" Type="http://schemas.openxmlformats.org/officeDocument/2006/relationships/image" Target="../media/image797.jpg"/><Relationship Id="rId962" Type="http://schemas.openxmlformats.org/officeDocument/2006/relationships/image" Target="../media/image929.png"/><Relationship Id="rId727" Type="http://schemas.openxmlformats.org/officeDocument/2006/relationships/image" Target="../media/image743.png"/><Relationship Id="rId969" Type="http://schemas.openxmlformats.org/officeDocument/2006/relationships/image" Target="../media/image1055.png"/><Relationship Id="rId726" Type="http://schemas.openxmlformats.org/officeDocument/2006/relationships/image" Target="../media/image698.png"/><Relationship Id="rId968" Type="http://schemas.openxmlformats.org/officeDocument/2006/relationships/image" Target="../media/image983.png"/><Relationship Id="rId725" Type="http://schemas.openxmlformats.org/officeDocument/2006/relationships/image" Target="../media/image742.png"/><Relationship Id="rId967" Type="http://schemas.openxmlformats.org/officeDocument/2006/relationships/image" Target="../media/image953.png"/><Relationship Id="rId724" Type="http://schemas.openxmlformats.org/officeDocument/2006/relationships/image" Target="../media/image696.png"/><Relationship Id="rId966" Type="http://schemas.openxmlformats.org/officeDocument/2006/relationships/image" Target="../media/image951.png"/><Relationship Id="rId69" Type="http://schemas.openxmlformats.org/officeDocument/2006/relationships/image" Target="../media/image139.png"/><Relationship Id="rId961" Type="http://schemas.openxmlformats.org/officeDocument/2006/relationships/image" Target="../media/image920.png"/><Relationship Id="rId960" Type="http://schemas.openxmlformats.org/officeDocument/2006/relationships/image" Target="../media/image935.jpg"/><Relationship Id="rId51" Type="http://schemas.openxmlformats.org/officeDocument/2006/relationships/image" Target="../media/image20.png"/><Relationship Id="rId50" Type="http://schemas.openxmlformats.org/officeDocument/2006/relationships/image" Target="../media/image26.png"/><Relationship Id="rId53" Type="http://schemas.openxmlformats.org/officeDocument/2006/relationships/image" Target="../media/image60.png"/><Relationship Id="rId52" Type="http://schemas.openxmlformats.org/officeDocument/2006/relationships/image" Target="../media/image71.png"/><Relationship Id="rId55" Type="http://schemas.openxmlformats.org/officeDocument/2006/relationships/image" Target="../media/image22.png"/><Relationship Id="rId54" Type="http://schemas.openxmlformats.org/officeDocument/2006/relationships/image" Target="../media/image21.png"/><Relationship Id="rId57" Type="http://schemas.openxmlformats.org/officeDocument/2006/relationships/image" Target="../media/image62.png"/><Relationship Id="rId56" Type="http://schemas.openxmlformats.org/officeDocument/2006/relationships/image" Target="../media/image19.png"/><Relationship Id="rId719" Type="http://schemas.openxmlformats.org/officeDocument/2006/relationships/image" Target="../media/image710.jpg"/><Relationship Id="rId718" Type="http://schemas.openxmlformats.org/officeDocument/2006/relationships/image" Target="../media/image739.jpg"/><Relationship Id="rId717" Type="http://schemas.openxmlformats.org/officeDocument/2006/relationships/image" Target="../media/image758.jpg"/><Relationship Id="rId959" Type="http://schemas.openxmlformats.org/officeDocument/2006/relationships/image" Target="../media/image1019.jpg"/><Relationship Id="rId712" Type="http://schemas.openxmlformats.org/officeDocument/2006/relationships/image" Target="../media/image730.png"/><Relationship Id="rId954" Type="http://schemas.openxmlformats.org/officeDocument/2006/relationships/image" Target="../media/image979.jpg"/><Relationship Id="rId711" Type="http://schemas.openxmlformats.org/officeDocument/2006/relationships/image" Target="../media/image735.png"/><Relationship Id="rId953" Type="http://schemas.openxmlformats.org/officeDocument/2006/relationships/image" Target="../media/image921.jpg"/><Relationship Id="rId710" Type="http://schemas.openxmlformats.org/officeDocument/2006/relationships/image" Target="../media/image715.png"/><Relationship Id="rId952" Type="http://schemas.openxmlformats.org/officeDocument/2006/relationships/image" Target="../media/image972.png"/><Relationship Id="rId951" Type="http://schemas.openxmlformats.org/officeDocument/2006/relationships/image" Target="../media/image954.png"/><Relationship Id="rId716" Type="http://schemas.openxmlformats.org/officeDocument/2006/relationships/image" Target="../media/image687.jpg"/><Relationship Id="rId958" Type="http://schemas.openxmlformats.org/officeDocument/2006/relationships/image" Target="../media/image1025.jpg"/><Relationship Id="rId715" Type="http://schemas.openxmlformats.org/officeDocument/2006/relationships/image" Target="../media/image740.jpg"/><Relationship Id="rId957" Type="http://schemas.openxmlformats.org/officeDocument/2006/relationships/image" Target="../media/image976.jpg"/><Relationship Id="rId714" Type="http://schemas.openxmlformats.org/officeDocument/2006/relationships/image" Target="../media/image688.jpg"/><Relationship Id="rId956" Type="http://schemas.openxmlformats.org/officeDocument/2006/relationships/image" Target="../media/image974.jpg"/><Relationship Id="rId713" Type="http://schemas.openxmlformats.org/officeDocument/2006/relationships/image" Target="../media/image803.jpg"/><Relationship Id="rId955" Type="http://schemas.openxmlformats.org/officeDocument/2006/relationships/image" Target="../media/image968.jpg"/><Relationship Id="rId59" Type="http://schemas.openxmlformats.org/officeDocument/2006/relationships/image" Target="../media/image61.png"/><Relationship Id="rId58" Type="http://schemas.openxmlformats.org/officeDocument/2006/relationships/image" Target="../media/image117.png"/><Relationship Id="rId950" Type="http://schemas.openxmlformats.org/officeDocument/2006/relationships/image" Target="../media/image911.png"/><Relationship Id="rId590" Type="http://schemas.openxmlformats.org/officeDocument/2006/relationships/image" Target="../media/image555.png"/><Relationship Id="rId107" Type="http://schemas.openxmlformats.org/officeDocument/2006/relationships/image" Target="../media/image104.png"/><Relationship Id="rId349" Type="http://schemas.openxmlformats.org/officeDocument/2006/relationships/image" Target="../media/image313.png"/><Relationship Id="rId106" Type="http://schemas.openxmlformats.org/officeDocument/2006/relationships/image" Target="../media/image78.png"/><Relationship Id="rId348" Type="http://schemas.openxmlformats.org/officeDocument/2006/relationships/image" Target="../media/image317.png"/><Relationship Id="rId105" Type="http://schemas.openxmlformats.org/officeDocument/2006/relationships/image" Target="../media/image85.png"/><Relationship Id="rId347" Type="http://schemas.openxmlformats.org/officeDocument/2006/relationships/image" Target="../media/image378.png"/><Relationship Id="rId589" Type="http://schemas.openxmlformats.org/officeDocument/2006/relationships/image" Target="../media/image566.png"/><Relationship Id="rId104" Type="http://schemas.openxmlformats.org/officeDocument/2006/relationships/image" Target="../media/image118.png"/><Relationship Id="rId346" Type="http://schemas.openxmlformats.org/officeDocument/2006/relationships/image" Target="../media/image316.png"/><Relationship Id="rId588" Type="http://schemas.openxmlformats.org/officeDocument/2006/relationships/image" Target="../media/image559.png"/><Relationship Id="rId109" Type="http://schemas.openxmlformats.org/officeDocument/2006/relationships/image" Target="../media/image75.png"/><Relationship Id="rId1170" Type="http://schemas.openxmlformats.org/officeDocument/2006/relationships/image" Target="../media/image1187.png"/><Relationship Id="rId108" Type="http://schemas.openxmlformats.org/officeDocument/2006/relationships/image" Target="../media/image70.png"/><Relationship Id="rId1171" Type="http://schemas.openxmlformats.org/officeDocument/2006/relationships/image" Target="../media/image1134.png"/><Relationship Id="rId341" Type="http://schemas.openxmlformats.org/officeDocument/2006/relationships/image" Target="../media/image300.png"/><Relationship Id="rId583" Type="http://schemas.openxmlformats.org/officeDocument/2006/relationships/image" Target="../media/image685.png"/><Relationship Id="rId1172" Type="http://schemas.openxmlformats.org/officeDocument/2006/relationships/image" Target="../media/image1191.png"/><Relationship Id="rId340" Type="http://schemas.openxmlformats.org/officeDocument/2006/relationships/image" Target="../media/image298.png"/><Relationship Id="rId582" Type="http://schemas.openxmlformats.org/officeDocument/2006/relationships/image" Target="../media/image602.png"/><Relationship Id="rId1173" Type="http://schemas.openxmlformats.org/officeDocument/2006/relationships/image" Target="../media/image1165.png"/><Relationship Id="rId581" Type="http://schemas.openxmlformats.org/officeDocument/2006/relationships/image" Target="../media/image551.png"/><Relationship Id="rId1174" Type="http://schemas.openxmlformats.org/officeDocument/2006/relationships/image" Target="../media/image1216.png"/><Relationship Id="rId580" Type="http://schemas.openxmlformats.org/officeDocument/2006/relationships/image" Target="../media/image544.png"/><Relationship Id="rId1175" Type="http://schemas.openxmlformats.org/officeDocument/2006/relationships/image" Target="../media/image1223.png"/><Relationship Id="rId103" Type="http://schemas.openxmlformats.org/officeDocument/2006/relationships/image" Target="../media/image81.png"/><Relationship Id="rId345" Type="http://schemas.openxmlformats.org/officeDocument/2006/relationships/image" Target="../media/image309.png"/><Relationship Id="rId587" Type="http://schemas.openxmlformats.org/officeDocument/2006/relationships/image" Target="../media/image640.png"/><Relationship Id="rId1176" Type="http://schemas.openxmlformats.org/officeDocument/2006/relationships/image" Target="../media/image1184.png"/><Relationship Id="rId102" Type="http://schemas.openxmlformats.org/officeDocument/2006/relationships/image" Target="../media/image80.png"/><Relationship Id="rId344" Type="http://schemas.openxmlformats.org/officeDocument/2006/relationships/image" Target="../media/image357.png"/><Relationship Id="rId586" Type="http://schemas.openxmlformats.org/officeDocument/2006/relationships/image" Target="../media/image554.png"/><Relationship Id="rId1177" Type="http://schemas.openxmlformats.org/officeDocument/2006/relationships/image" Target="../media/image1188.png"/><Relationship Id="rId101" Type="http://schemas.openxmlformats.org/officeDocument/2006/relationships/image" Target="../media/image100.png"/><Relationship Id="rId343" Type="http://schemas.openxmlformats.org/officeDocument/2006/relationships/image" Target="../media/image345.png"/><Relationship Id="rId585" Type="http://schemas.openxmlformats.org/officeDocument/2006/relationships/image" Target="../media/image610.png"/><Relationship Id="rId1178" Type="http://schemas.openxmlformats.org/officeDocument/2006/relationships/image" Target="../media/image1146.png"/><Relationship Id="rId100" Type="http://schemas.openxmlformats.org/officeDocument/2006/relationships/image" Target="../media/image76.png"/><Relationship Id="rId342" Type="http://schemas.openxmlformats.org/officeDocument/2006/relationships/image" Target="../media/image369.png"/><Relationship Id="rId584" Type="http://schemas.openxmlformats.org/officeDocument/2006/relationships/image" Target="../media/image608.png"/><Relationship Id="rId1179" Type="http://schemas.openxmlformats.org/officeDocument/2006/relationships/image" Target="../media/image1151.png"/><Relationship Id="rId1169" Type="http://schemas.openxmlformats.org/officeDocument/2006/relationships/image" Target="../media/image1171.png"/><Relationship Id="rId338" Type="http://schemas.openxmlformats.org/officeDocument/2006/relationships/image" Target="../media/image307.png"/><Relationship Id="rId337" Type="http://schemas.openxmlformats.org/officeDocument/2006/relationships/image" Target="../media/image341.png"/><Relationship Id="rId579" Type="http://schemas.openxmlformats.org/officeDocument/2006/relationships/image" Target="../media/image675.png"/><Relationship Id="rId336" Type="http://schemas.openxmlformats.org/officeDocument/2006/relationships/image" Target="../media/image359.png"/><Relationship Id="rId578" Type="http://schemas.openxmlformats.org/officeDocument/2006/relationships/image" Target="../media/image597.png"/><Relationship Id="rId335" Type="http://schemas.openxmlformats.org/officeDocument/2006/relationships/image" Target="../media/image349.png"/><Relationship Id="rId577" Type="http://schemas.openxmlformats.org/officeDocument/2006/relationships/image" Target="../media/image593.png"/><Relationship Id="rId339" Type="http://schemas.openxmlformats.org/officeDocument/2006/relationships/image" Target="../media/image301.png"/><Relationship Id="rId1160" Type="http://schemas.openxmlformats.org/officeDocument/2006/relationships/image" Target="../media/image1181.png"/><Relationship Id="rId330" Type="http://schemas.openxmlformats.org/officeDocument/2006/relationships/image" Target="../media/image339.png"/><Relationship Id="rId572" Type="http://schemas.openxmlformats.org/officeDocument/2006/relationships/image" Target="../media/image562.png"/><Relationship Id="rId1161" Type="http://schemas.openxmlformats.org/officeDocument/2006/relationships/image" Target="../media/image1128.png"/><Relationship Id="rId571" Type="http://schemas.openxmlformats.org/officeDocument/2006/relationships/image" Target="../media/image581.png"/><Relationship Id="rId1162" Type="http://schemas.openxmlformats.org/officeDocument/2006/relationships/image" Target="../media/image1176.png"/><Relationship Id="rId570" Type="http://schemas.openxmlformats.org/officeDocument/2006/relationships/image" Target="../media/image540.png"/><Relationship Id="rId1163" Type="http://schemas.openxmlformats.org/officeDocument/2006/relationships/image" Target="../media/image1174.png"/><Relationship Id="rId1164" Type="http://schemas.openxmlformats.org/officeDocument/2006/relationships/image" Target="../media/image1136.png"/><Relationship Id="rId334" Type="http://schemas.openxmlformats.org/officeDocument/2006/relationships/image" Target="../media/image347.png"/><Relationship Id="rId576" Type="http://schemas.openxmlformats.org/officeDocument/2006/relationships/image" Target="../media/image549.png"/><Relationship Id="rId1165" Type="http://schemas.openxmlformats.org/officeDocument/2006/relationships/image" Target="../media/image1130.png"/><Relationship Id="rId333" Type="http://schemas.openxmlformats.org/officeDocument/2006/relationships/image" Target="../media/image336.png"/><Relationship Id="rId575" Type="http://schemas.openxmlformats.org/officeDocument/2006/relationships/image" Target="../media/image547.png"/><Relationship Id="rId1166" Type="http://schemas.openxmlformats.org/officeDocument/2006/relationships/image" Target="../media/image1185.png"/><Relationship Id="rId332" Type="http://schemas.openxmlformats.org/officeDocument/2006/relationships/image" Target="../media/image337.png"/><Relationship Id="rId574" Type="http://schemas.openxmlformats.org/officeDocument/2006/relationships/image" Target="../media/image542.png"/><Relationship Id="rId1167" Type="http://schemas.openxmlformats.org/officeDocument/2006/relationships/image" Target="../media/image1182.png"/><Relationship Id="rId331" Type="http://schemas.openxmlformats.org/officeDocument/2006/relationships/image" Target="../media/image295.png"/><Relationship Id="rId573" Type="http://schemas.openxmlformats.org/officeDocument/2006/relationships/image" Target="../media/image590.png"/><Relationship Id="rId1168" Type="http://schemas.openxmlformats.org/officeDocument/2006/relationships/image" Target="../media/image1143.png"/><Relationship Id="rId370" Type="http://schemas.openxmlformats.org/officeDocument/2006/relationships/image" Target="../media/image329.png"/><Relationship Id="rId129" Type="http://schemas.openxmlformats.org/officeDocument/2006/relationships/image" Target="../media/image164.png"/><Relationship Id="rId128" Type="http://schemas.openxmlformats.org/officeDocument/2006/relationships/image" Target="../media/image217.png"/><Relationship Id="rId127" Type="http://schemas.openxmlformats.org/officeDocument/2006/relationships/image" Target="../media/image96.png"/><Relationship Id="rId369" Type="http://schemas.openxmlformats.org/officeDocument/2006/relationships/image" Target="../media/image327.png"/><Relationship Id="rId126" Type="http://schemas.openxmlformats.org/officeDocument/2006/relationships/image" Target="../media/image95.png"/><Relationship Id="rId368" Type="http://schemas.openxmlformats.org/officeDocument/2006/relationships/image" Target="../media/image379.png"/><Relationship Id="rId1190" Type="http://schemas.openxmlformats.org/officeDocument/2006/relationships/image" Target="../media/image1156.png"/><Relationship Id="rId1191" Type="http://schemas.openxmlformats.org/officeDocument/2006/relationships/image" Target="../media/image1160.png"/><Relationship Id="rId1192" Type="http://schemas.openxmlformats.org/officeDocument/2006/relationships/image" Target="../media/image1190.png"/><Relationship Id="rId1193" Type="http://schemas.openxmlformats.org/officeDocument/2006/relationships/image" Target="../media/image1215.png"/><Relationship Id="rId121" Type="http://schemas.openxmlformats.org/officeDocument/2006/relationships/image" Target="../media/image126.png"/><Relationship Id="rId363" Type="http://schemas.openxmlformats.org/officeDocument/2006/relationships/image" Target="../media/image475.png"/><Relationship Id="rId1194" Type="http://schemas.openxmlformats.org/officeDocument/2006/relationships/image" Target="../media/image1199.png"/><Relationship Id="rId120" Type="http://schemas.openxmlformats.org/officeDocument/2006/relationships/image" Target="../media/image155.png"/><Relationship Id="rId362" Type="http://schemas.openxmlformats.org/officeDocument/2006/relationships/image" Target="../media/image385.png"/><Relationship Id="rId1195" Type="http://schemas.openxmlformats.org/officeDocument/2006/relationships/image" Target="../media/image1196.png"/><Relationship Id="rId361" Type="http://schemas.openxmlformats.org/officeDocument/2006/relationships/image" Target="../media/image395.png"/><Relationship Id="rId1196" Type="http://schemas.openxmlformats.org/officeDocument/2006/relationships/image" Target="../media/image1161.png"/><Relationship Id="rId360" Type="http://schemas.openxmlformats.org/officeDocument/2006/relationships/image" Target="../media/image486.png"/><Relationship Id="rId1197" Type="http://schemas.openxmlformats.org/officeDocument/2006/relationships/image" Target="../media/image1197.png"/><Relationship Id="rId125" Type="http://schemas.openxmlformats.org/officeDocument/2006/relationships/image" Target="../media/image101.png"/><Relationship Id="rId367" Type="http://schemas.openxmlformats.org/officeDocument/2006/relationships/image" Target="../media/image381.png"/><Relationship Id="rId1198" Type="http://schemas.openxmlformats.org/officeDocument/2006/relationships/image" Target="../media/image1168.png"/><Relationship Id="rId124" Type="http://schemas.openxmlformats.org/officeDocument/2006/relationships/image" Target="../media/image91.png"/><Relationship Id="rId366" Type="http://schemas.openxmlformats.org/officeDocument/2006/relationships/image" Target="../media/image330.png"/><Relationship Id="rId1199" Type="http://schemas.openxmlformats.org/officeDocument/2006/relationships/image" Target="../media/image1163.png"/><Relationship Id="rId123" Type="http://schemas.openxmlformats.org/officeDocument/2006/relationships/image" Target="../media/image128.png"/><Relationship Id="rId365" Type="http://schemas.openxmlformats.org/officeDocument/2006/relationships/image" Target="../media/image320.png"/><Relationship Id="rId122" Type="http://schemas.openxmlformats.org/officeDocument/2006/relationships/image" Target="../media/image88.png"/><Relationship Id="rId364" Type="http://schemas.openxmlformats.org/officeDocument/2006/relationships/image" Target="../media/image372.png"/><Relationship Id="rId95" Type="http://schemas.openxmlformats.org/officeDocument/2006/relationships/image" Target="../media/image172.png"/><Relationship Id="rId94" Type="http://schemas.openxmlformats.org/officeDocument/2006/relationships/image" Target="../media/image321.png"/><Relationship Id="rId97" Type="http://schemas.openxmlformats.org/officeDocument/2006/relationships/image" Target="../media/image73.png"/><Relationship Id="rId96" Type="http://schemas.openxmlformats.org/officeDocument/2006/relationships/image" Target="../media/image123.png"/><Relationship Id="rId99" Type="http://schemas.openxmlformats.org/officeDocument/2006/relationships/image" Target="../media/image124.png"/><Relationship Id="rId98" Type="http://schemas.openxmlformats.org/officeDocument/2006/relationships/image" Target="../media/image140.png"/><Relationship Id="rId91" Type="http://schemas.openxmlformats.org/officeDocument/2006/relationships/image" Target="../media/image116.png"/><Relationship Id="rId90" Type="http://schemas.openxmlformats.org/officeDocument/2006/relationships/image" Target="../media/image57.png"/><Relationship Id="rId93" Type="http://schemas.openxmlformats.org/officeDocument/2006/relationships/image" Target="../media/image52.png"/><Relationship Id="rId92" Type="http://schemas.openxmlformats.org/officeDocument/2006/relationships/image" Target="../media/image127.png"/><Relationship Id="rId118" Type="http://schemas.openxmlformats.org/officeDocument/2006/relationships/image" Target="../media/image138.png"/><Relationship Id="rId117" Type="http://schemas.openxmlformats.org/officeDocument/2006/relationships/image" Target="../media/image136.png"/><Relationship Id="rId359" Type="http://schemas.openxmlformats.org/officeDocument/2006/relationships/image" Target="../media/image388.png"/><Relationship Id="rId116" Type="http://schemas.openxmlformats.org/officeDocument/2006/relationships/image" Target="../media/image89.png"/><Relationship Id="rId358" Type="http://schemas.openxmlformats.org/officeDocument/2006/relationships/image" Target="../media/image323.png"/><Relationship Id="rId115" Type="http://schemas.openxmlformats.org/officeDocument/2006/relationships/image" Target="../media/image134.png"/><Relationship Id="rId357" Type="http://schemas.openxmlformats.org/officeDocument/2006/relationships/image" Target="../media/image322.png"/><Relationship Id="rId599" Type="http://schemas.openxmlformats.org/officeDocument/2006/relationships/image" Target="../media/image606.png"/><Relationship Id="rId1180" Type="http://schemas.openxmlformats.org/officeDocument/2006/relationships/image" Target="../media/image1205.png"/><Relationship Id="rId1181" Type="http://schemas.openxmlformats.org/officeDocument/2006/relationships/image" Target="../media/image1192.png"/><Relationship Id="rId119" Type="http://schemas.openxmlformats.org/officeDocument/2006/relationships/image" Target="../media/image87.png"/><Relationship Id="rId1182" Type="http://schemas.openxmlformats.org/officeDocument/2006/relationships/image" Target="../media/image1189.png"/><Relationship Id="rId110" Type="http://schemas.openxmlformats.org/officeDocument/2006/relationships/image" Target="../media/image86.png"/><Relationship Id="rId352" Type="http://schemas.openxmlformats.org/officeDocument/2006/relationships/image" Target="../media/image355.png"/><Relationship Id="rId594" Type="http://schemas.openxmlformats.org/officeDocument/2006/relationships/image" Target="../media/image605.png"/><Relationship Id="rId1183" Type="http://schemas.openxmlformats.org/officeDocument/2006/relationships/image" Target="../media/image1153.png"/><Relationship Id="rId351" Type="http://schemas.openxmlformats.org/officeDocument/2006/relationships/image" Target="../media/image362.png"/><Relationship Id="rId593" Type="http://schemas.openxmlformats.org/officeDocument/2006/relationships/image" Target="../media/image591.png"/><Relationship Id="rId1184" Type="http://schemas.openxmlformats.org/officeDocument/2006/relationships/image" Target="../media/image1186.png"/><Relationship Id="rId350" Type="http://schemas.openxmlformats.org/officeDocument/2006/relationships/image" Target="../media/image370.png"/><Relationship Id="rId592" Type="http://schemas.openxmlformats.org/officeDocument/2006/relationships/image" Target="../media/image569.png"/><Relationship Id="rId1185" Type="http://schemas.openxmlformats.org/officeDocument/2006/relationships/image" Target="../media/image1222.png"/><Relationship Id="rId591" Type="http://schemas.openxmlformats.org/officeDocument/2006/relationships/image" Target="../media/image556.png"/><Relationship Id="rId1186" Type="http://schemas.openxmlformats.org/officeDocument/2006/relationships/image" Target="../media/image1150.png"/><Relationship Id="rId114" Type="http://schemas.openxmlformats.org/officeDocument/2006/relationships/image" Target="../media/image92.png"/><Relationship Id="rId356" Type="http://schemas.openxmlformats.org/officeDocument/2006/relationships/image" Target="../media/image373.png"/><Relationship Id="rId598" Type="http://schemas.openxmlformats.org/officeDocument/2006/relationships/image" Target="../media/image604.png"/><Relationship Id="rId1187" Type="http://schemas.openxmlformats.org/officeDocument/2006/relationships/image" Target="../media/image1194.png"/><Relationship Id="rId113" Type="http://schemas.openxmlformats.org/officeDocument/2006/relationships/image" Target="../media/image83.png"/><Relationship Id="rId355" Type="http://schemas.openxmlformats.org/officeDocument/2006/relationships/image" Target="../media/image380.png"/><Relationship Id="rId597" Type="http://schemas.openxmlformats.org/officeDocument/2006/relationships/image" Target="../media/image603.png"/><Relationship Id="rId1188" Type="http://schemas.openxmlformats.org/officeDocument/2006/relationships/image" Target="../media/image1226.png"/><Relationship Id="rId112" Type="http://schemas.openxmlformats.org/officeDocument/2006/relationships/image" Target="../media/image103.png"/><Relationship Id="rId354" Type="http://schemas.openxmlformats.org/officeDocument/2006/relationships/image" Target="../media/image368.png"/><Relationship Id="rId596" Type="http://schemas.openxmlformats.org/officeDocument/2006/relationships/image" Target="../media/image617.png"/><Relationship Id="rId1189" Type="http://schemas.openxmlformats.org/officeDocument/2006/relationships/image" Target="../media/image1164.png"/><Relationship Id="rId111" Type="http://schemas.openxmlformats.org/officeDocument/2006/relationships/image" Target="../media/image180.png"/><Relationship Id="rId353" Type="http://schemas.openxmlformats.org/officeDocument/2006/relationships/image" Target="../media/image458.png"/><Relationship Id="rId595" Type="http://schemas.openxmlformats.org/officeDocument/2006/relationships/image" Target="../media/image563.png"/><Relationship Id="rId1136" Type="http://schemas.openxmlformats.org/officeDocument/2006/relationships/image" Target="../media/image1193.png"/><Relationship Id="rId1137" Type="http://schemas.openxmlformats.org/officeDocument/2006/relationships/image" Target="../media/image1101.png"/><Relationship Id="rId1138" Type="http://schemas.openxmlformats.org/officeDocument/2006/relationships/image" Target="../media/image1105.png"/><Relationship Id="rId1139" Type="http://schemas.openxmlformats.org/officeDocument/2006/relationships/image" Target="../media/image1172.png"/><Relationship Id="rId305" Type="http://schemas.openxmlformats.org/officeDocument/2006/relationships/image" Target="../media/image324.png"/><Relationship Id="rId547" Type="http://schemas.openxmlformats.org/officeDocument/2006/relationships/image" Target="../media/image567.png"/><Relationship Id="rId789" Type="http://schemas.openxmlformats.org/officeDocument/2006/relationships/image" Target="../media/image799.png"/><Relationship Id="rId304" Type="http://schemas.openxmlformats.org/officeDocument/2006/relationships/image" Target="../media/image311.png"/><Relationship Id="rId546" Type="http://schemas.openxmlformats.org/officeDocument/2006/relationships/image" Target="../media/image564.png"/><Relationship Id="rId788" Type="http://schemas.openxmlformats.org/officeDocument/2006/relationships/image" Target="../media/image756.png"/><Relationship Id="rId303" Type="http://schemas.openxmlformats.org/officeDocument/2006/relationships/image" Target="../media/image271.png"/><Relationship Id="rId545" Type="http://schemas.openxmlformats.org/officeDocument/2006/relationships/image" Target="../media/image514.png"/><Relationship Id="rId787" Type="http://schemas.openxmlformats.org/officeDocument/2006/relationships/image" Target="../media/image817.png"/><Relationship Id="rId302" Type="http://schemas.openxmlformats.org/officeDocument/2006/relationships/image" Target="../media/image279.png"/><Relationship Id="rId544" Type="http://schemas.openxmlformats.org/officeDocument/2006/relationships/image" Target="../media/image515.png"/><Relationship Id="rId786" Type="http://schemas.openxmlformats.org/officeDocument/2006/relationships/image" Target="../media/image750.png"/><Relationship Id="rId309" Type="http://schemas.openxmlformats.org/officeDocument/2006/relationships/image" Target="../media/image292.png"/><Relationship Id="rId308" Type="http://schemas.openxmlformats.org/officeDocument/2006/relationships/image" Target="../media/image314.png"/><Relationship Id="rId307" Type="http://schemas.openxmlformats.org/officeDocument/2006/relationships/image" Target="../media/image308.png"/><Relationship Id="rId549" Type="http://schemas.openxmlformats.org/officeDocument/2006/relationships/image" Target="../media/image520.png"/><Relationship Id="rId306" Type="http://schemas.openxmlformats.org/officeDocument/2006/relationships/image" Target="../media/image315.png"/><Relationship Id="rId548" Type="http://schemas.openxmlformats.org/officeDocument/2006/relationships/image" Target="../media/image536.png"/><Relationship Id="rId781" Type="http://schemas.openxmlformats.org/officeDocument/2006/relationships/image" Target="../media/image751.png"/><Relationship Id="rId780" Type="http://schemas.openxmlformats.org/officeDocument/2006/relationships/image" Target="../media/image747.png"/><Relationship Id="rId1130" Type="http://schemas.openxmlformats.org/officeDocument/2006/relationships/image" Target="../media/image1095.png"/><Relationship Id="rId1131" Type="http://schemas.openxmlformats.org/officeDocument/2006/relationships/image" Target="../media/image1098.png"/><Relationship Id="rId301" Type="http://schemas.openxmlformats.org/officeDocument/2006/relationships/image" Target="../media/image263.png"/><Relationship Id="rId543" Type="http://schemas.openxmlformats.org/officeDocument/2006/relationships/image" Target="../media/image513.png"/><Relationship Id="rId785" Type="http://schemas.openxmlformats.org/officeDocument/2006/relationships/image" Target="../media/image807.png"/><Relationship Id="rId1132" Type="http://schemas.openxmlformats.org/officeDocument/2006/relationships/image" Target="../media/image1149.png"/><Relationship Id="rId300" Type="http://schemas.openxmlformats.org/officeDocument/2006/relationships/image" Target="../media/image312.png"/><Relationship Id="rId542" Type="http://schemas.openxmlformats.org/officeDocument/2006/relationships/image" Target="../media/image530.png"/><Relationship Id="rId784" Type="http://schemas.openxmlformats.org/officeDocument/2006/relationships/image" Target="../media/image757.png"/><Relationship Id="rId1133" Type="http://schemas.openxmlformats.org/officeDocument/2006/relationships/image" Target="../media/image1152.png"/><Relationship Id="rId541" Type="http://schemas.openxmlformats.org/officeDocument/2006/relationships/image" Target="../media/image561.png"/><Relationship Id="rId783" Type="http://schemas.openxmlformats.org/officeDocument/2006/relationships/image" Target="../media/image795.png"/><Relationship Id="rId1134" Type="http://schemas.openxmlformats.org/officeDocument/2006/relationships/image" Target="../media/image1219.png"/><Relationship Id="rId540" Type="http://schemas.openxmlformats.org/officeDocument/2006/relationships/image" Target="../media/image558.png"/><Relationship Id="rId782" Type="http://schemas.openxmlformats.org/officeDocument/2006/relationships/image" Target="../media/image790.png"/><Relationship Id="rId1135" Type="http://schemas.openxmlformats.org/officeDocument/2006/relationships/image" Target="../media/image1109.png"/><Relationship Id="rId1125" Type="http://schemas.openxmlformats.org/officeDocument/2006/relationships/image" Target="../media/image1154.png"/><Relationship Id="rId1126" Type="http://schemas.openxmlformats.org/officeDocument/2006/relationships/image" Target="../media/image1166.png"/><Relationship Id="rId1127" Type="http://schemas.openxmlformats.org/officeDocument/2006/relationships/image" Target="../media/image1099.png"/><Relationship Id="rId1128" Type="http://schemas.openxmlformats.org/officeDocument/2006/relationships/image" Target="../media/image1147.png"/><Relationship Id="rId1129" Type="http://schemas.openxmlformats.org/officeDocument/2006/relationships/image" Target="../media/image1169.png"/><Relationship Id="rId536" Type="http://schemas.openxmlformats.org/officeDocument/2006/relationships/image" Target="../media/image506.png"/><Relationship Id="rId778" Type="http://schemas.openxmlformats.org/officeDocument/2006/relationships/image" Target="../media/image744.png"/><Relationship Id="rId535" Type="http://schemas.openxmlformats.org/officeDocument/2006/relationships/image" Target="../media/image508.png"/><Relationship Id="rId777" Type="http://schemas.openxmlformats.org/officeDocument/2006/relationships/image" Target="../media/image819.png"/><Relationship Id="rId534" Type="http://schemas.openxmlformats.org/officeDocument/2006/relationships/image" Target="../media/image560.png"/><Relationship Id="rId776" Type="http://schemas.openxmlformats.org/officeDocument/2006/relationships/image" Target="../media/image764.png"/><Relationship Id="rId533" Type="http://schemas.openxmlformats.org/officeDocument/2006/relationships/image" Target="../media/image502.png"/><Relationship Id="rId775" Type="http://schemas.openxmlformats.org/officeDocument/2006/relationships/image" Target="../media/image741.png"/><Relationship Id="rId539" Type="http://schemas.openxmlformats.org/officeDocument/2006/relationships/image" Target="../media/image571.png"/><Relationship Id="rId538" Type="http://schemas.openxmlformats.org/officeDocument/2006/relationships/image" Target="../media/image639.png"/><Relationship Id="rId537" Type="http://schemas.openxmlformats.org/officeDocument/2006/relationships/image" Target="../media/image601.png"/><Relationship Id="rId779" Type="http://schemas.openxmlformats.org/officeDocument/2006/relationships/image" Target="../media/image816.png"/><Relationship Id="rId770" Type="http://schemas.openxmlformats.org/officeDocument/2006/relationships/image" Target="../media/image778.png"/><Relationship Id="rId1120" Type="http://schemas.openxmlformats.org/officeDocument/2006/relationships/image" Target="../media/image1148.png"/><Relationship Id="rId532" Type="http://schemas.openxmlformats.org/officeDocument/2006/relationships/image" Target="../media/image503.png"/><Relationship Id="rId774" Type="http://schemas.openxmlformats.org/officeDocument/2006/relationships/image" Target="../media/image784.png"/><Relationship Id="rId1121" Type="http://schemas.openxmlformats.org/officeDocument/2006/relationships/image" Target="../media/image1104.png"/><Relationship Id="rId531" Type="http://schemas.openxmlformats.org/officeDocument/2006/relationships/image" Target="../media/image570.png"/><Relationship Id="rId773" Type="http://schemas.openxmlformats.org/officeDocument/2006/relationships/image" Target="../media/image783.png"/><Relationship Id="rId1122" Type="http://schemas.openxmlformats.org/officeDocument/2006/relationships/image" Target="../media/image1097.png"/><Relationship Id="rId530" Type="http://schemas.openxmlformats.org/officeDocument/2006/relationships/image" Target="../media/image500.png"/><Relationship Id="rId772" Type="http://schemas.openxmlformats.org/officeDocument/2006/relationships/image" Target="../media/image736.png"/><Relationship Id="rId1123" Type="http://schemas.openxmlformats.org/officeDocument/2006/relationships/image" Target="../media/image1085.png"/><Relationship Id="rId771" Type="http://schemas.openxmlformats.org/officeDocument/2006/relationships/image" Target="../media/image734.png"/><Relationship Id="rId1124" Type="http://schemas.openxmlformats.org/officeDocument/2006/relationships/image" Target="../media/image1091.png"/><Relationship Id="rId1158" Type="http://schemas.openxmlformats.org/officeDocument/2006/relationships/image" Target="../media/image1183.png"/><Relationship Id="rId1159" Type="http://schemas.openxmlformats.org/officeDocument/2006/relationships/image" Target="../media/image1145.png"/><Relationship Id="rId327" Type="http://schemas.openxmlformats.org/officeDocument/2006/relationships/image" Target="../media/image287.png"/><Relationship Id="rId569" Type="http://schemas.openxmlformats.org/officeDocument/2006/relationships/image" Target="../media/image528.png"/><Relationship Id="rId326" Type="http://schemas.openxmlformats.org/officeDocument/2006/relationships/image" Target="../media/image342.png"/><Relationship Id="rId568" Type="http://schemas.openxmlformats.org/officeDocument/2006/relationships/image" Target="../media/image535.png"/><Relationship Id="rId325" Type="http://schemas.openxmlformats.org/officeDocument/2006/relationships/image" Target="../media/image280.png"/><Relationship Id="rId567" Type="http://schemas.openxmlformats.org/officeDocument/2006/relationships/image" Target="../media/image589.png"/><Relationship Id="rId324" Type="http://schemas.openxmlformats.org/officeDocument/2006/relationships/image" Target="../media/image288.png"/><Relationship Id="rId566" Type="http://schemas.openxmlformats.org/officeDocument/2006/relationships/image" Target="../media/image553.png"/><Relationship Id="rId329" Type="http://schemas.openxmlformats.org/officeDocument/2006/relationships/image" Target="../media/image386.png"/><Relationship Id="rId328" Type="http://schemas.openxmlformats.org/officeDocument/2006/relationships/image" Target="../media/image354.png"/><Relationship Id="rId561" Type="http://schemas.openxmlformats.org/officeDocument/2006/relationships/image" Target="../media/image527.png"/><Relationship Id="rId1150" Type="http://schemas.openxmlformats.org/officeDocument/2006/relationships/image" Target="../media/image1120.png"/><Relationship Id="rId560" Type="http://schemas.openxmlformats.org/officeDocument/2006/relationships/image" Target="../media/image575.png"/><Relationship Id="rId1151" Type="http://schemas.openxmlformats.org/officeDocument/2006/relationships/image" Target="../media/image1119.png"/><Relationship Id="rId1152" Type="http://schemas.openxmlformats.org/officeDocument/2006/relationships/image" Target="../media/image1142.png"/><Relationship Id="rId1153" Type="http://schemas.openxmlformats.org/officeDocument/2006/relationships/image" Target="../media/image1129.png"/><Relationship Id="rId323" Type="http://schemas.openxmlformats.org/officeDocument/2006/relationships/image" Target="../media/image427.png"/><Relationship Id="rId565" Type="http://schemas.openxmlformats.org/officeDocument/2006/relationships/image" Target="../media/image531.png"/><Relationship Id="rId1154" Type="http://schemas.openxmlformats.org/officeDocument/2006/relationships/image" Target="../media/image1127.png"/><Relationship Id="rId322" Type="http://schemas.openxmlformats.org/officeDocument/2006/relationships/image" Target="../media/image351.png"/><Relationship Id="rId564" Type="http://schemas.openxmlformats.org/officeDocument/2006/relationships/image" Target="../media/image526.png"/><Relationship Id="rId1155" Type="http://schemas.openxmlformats.org/officeDocument/2006/relationships/image" Target="../media/image1175.png"/><Relationship Id="rId321" Type="http://schemas.openxmlformats.org/officeDocument/2006/relationships/image" Target="../media/image297.png"/><Relationship Id="rId563" Type="http://schemas.openxmlformats.org/officeDocument/2006/relationships/image" Target="../media/image592.png"/><Relationship Id="rId1156" Type="http://schemas.openxmlformats.org/officeDocument/2006/relationships/image" Target="../media/image1212.png"/><Relationship Id="rId320" Type="http://schemas.openxmlformats.org/officeDocument/2006/relationships/image" Target="../media/image283.png"/><Relationship Id="rId562" Type="http://schemas.openxmlformats.org/officeDocument/2006/relationships/image" Target="../media/image550.png"/><Relationship Id="rId1157" Type="http://schemas.openxmlformats.org/officeDocument/2006/relationships/image" Target="../media/image1221.png"/><Relationship Id="rId1147" Type="http://schemas.openxmlformats.org/officeDocument/2006/relationships/image" Target="../media/image1115.png"/><Relationship Id="rId1148" Type="http://schemas.openxmlformats.org/officeDocument/2006/relationships/image" Target="../media/image1133.png"/><Relationship Id="rId1149" Type="http://schemas.openxmlformats.org/officeDocument/2006/relationships/image" Target="../media/image1131.png"/><Relationship Id="rId316" Type="http://schemas.openxmlformats.org/officeDocument/2006/relationships/image" Target="../media/image325.png"/><Relationship Id="rId558" Type="http://schemas.openxmlformats.org/officeDocument/2006/relationships/image" Target="../media/image574.png"/><Relationship Id="rId315" Type="http://schemas.openxmlformats.org/officeDocument/2006/relationships/image" Target="../media/image278.png"/><Relationship Id="rId557" Type="http://schemas.openxmlformats.org/officeDocument/2006/relationships/image" Target="../media/image620.png"/><Relationship Id="rId799" Type="http://schemas.openxmlformats.org/officeDocument/2006/relationships/image" Target="../media/image831.png"/><Relationship Id="rId314" Type="http://schemas.openxmlformats.org/officeDocument/2006/relationships/image" Target="../media/image332.png"/><Relationship Id="rId556" Type="http://schemas.openxmlformats.org/officeDocument/2006/relationships/image" Target="../media/image577.png"/><Relationship Id="rId798" Type="http://schemas.openxmlformats.org/officeDocument/2006/relationships/image" Target="../media/image786.png"/><Relationship Id="rId313" Type="http://schemas.openxmlformats.org/officeDocument/2006/relationships/image" Target="../media/image286.png"/><Relationship Id="rId555" Type="http://schemas.openxmlformats.org/officeDocument/2006/relationships/image" Target="../media/image523.png"/><Relationship Id="rId797" Type="http://schemas.openxmlformats.org/officeDocument/2006/relationships/image" Target="../media/image776.png"/><Relationship Id="rId319" Type="http://schemas.openxmlformats.org/officeDocument/2006/relationships/image" Target="../media/image334.png"/><Relationship Id="rId318" Type="http://schemas.openxmlformats.org/officeDocument/2006/relationships/image" Target="../media/image333.png"/><Relationship Id="rId317" Type="http://schemas.openxmlformats.org/officeDocument/2006/relationships/image" Target="../media/image326.png"/><Relationship Id="rId559" Type="http://schemas.openxmlformats.org/officeDocument/2006/relationships/image" Target="../media/image525.png"/><Relationship Id="rId550" Type="http://schemas.openxmlformats.org/officeDocument/2006/relationships/image" Target="../media/image522.png"/><Relationship Id="rId792" Type="http://schemas.openxmlformats.org/officeDocument/2006/relationships/image" Target="../media/image766.png"/><Relationship Id="rId791" Type="http://schemas.openxmlformats.org/officeDocument/2006/relationships/image" Target="../media/image815.png"/><Relationship Id="rId1140" Type="http://schemas.openxmlformats.org/officeDocument/2006/relationships/image" Target="../media/image1159.png"/><Relationship Id="rId790" Type="http://schemas.openxmlformats.org/officeDocument/2006/relationships/image" Target="../media/image813.png"/><Relationship Id="rId1141" Type="http://schemas.openxmlformats.org/officeDocument/2006/relationships/image" Target="../media/image1121.png"/><Relationship Id="rId1142" Type="http://schemas.openxmlformats.org/officeDocument/2006/relationships/image" Target="../media/image1157.png"/><Relationship Id="rId312" Type="http://schemas.openxmlformats.org/officeDocument/2006/relationships/image" Target="../media/image318.png"/><Relationship Id="rId554" Type="http://schemas.openxmlformats.org/officeDocument/2006/relationships/image" Target="../media/image572.png"/><Relationship Id="rId796" Type="http://schemas.openxmlformats.org/officeDocument/2006/relationships/image" Target="../media/image826.png"/><Relationship Id="rId1143" Type="http://schemas.openxmlformats.org/officeDocument/2006/relationships/image" Target="../media/image1106.png"/><Relationship Id="rId311" Type="http://schemas.openxmlformats.org/officeDocument/2006/relationships/image" Target="../media/image363.png"/><Relationship Id="rId553" Type="http://schemas.openxmlformats.org/officeDocument/2006/relationships/image" Target="../media/image588.png"/><Relationship Id="rId795" Type="http://schemas.openxmlformats.org/officeDocument/2006/relationships/image" Target="../media/image821.png"/><Relationship Id="rId1144" Type="http://schemas.openxmlformats.org/officeDocument/2006/relationships/image" Target="../media/image1158.png"/><Relationship Id="rId310" Type="http://schemas.openxmlformats.org/officeDocument/2006/relationships/image" Target="../media/image274.png"/><Relationship Id="rId552" Type="http://schemas.openxmlformats.org/officeDocument/2006/relationships/image" Target="../media/image532.png"/><Relationship Id="rId794" Type="http://schemas.openxmlformats.org/officeDocument/2006/relationships/image" Target="../media/image767.png"/><Relationship Id="rId1145" Type="http://schemas.openxmlformats.org/officeDocument/2006/relationships/image" Target="../media/image1135.png"/><Relationship Id="rId551" Type="http://schemas.openxmlformats.org/officeDocument/2006/relationships/image" Target="../media/image583.png"/><Relationship Id="rId793" Type="http://schemas.openxmlformats.org/officeDocument/2006/relationships/image" Target="../media/image808.png"/><Relationship Id="rId1146" Type="http://schemas.openxmlformats.org/officeDocument/2006/relationships/image" Target="../media/image1118.png"/><Relationship Id="rId297" Type="http://schemas.openxmlformats.org/officeDocument/2006/relationships/image" Target="../media/image319.png"/><Relationship Id="rId296" Type="http://schemas.openxmlformats.org/officeDocument/2006/relationships/image" Target="../media/image261.png"/><Relationship Id="rId295" Type="http://schemas.openxmlformats.org/officeDocument/2006/relationships/image" Target="../media/image305.png"/><Relationship Id="rId294" Type="http://schemas.openxmlformats.org/officeDocument/2006/relationships/image" Target="../media/image255.png"/><Relationship Id="rId299" Type="http://schemas.openxmlformats.org/officeDocument/2006/relationships/image" Target="../media/image302.png"/><Relationship Id="rId298" Type="http://schemas.openxmlformats.org/officeDocument/2006/relationships/image" Target="../media/image306.png"/><Relationship Id="rId271" Type="http://schemas.openxmlformats.org/officeDocument/2006/relationships/image" Target="../media/image248.png"/><Relationship Id="rId270" Type="http://schemas.openxmlformats.org/officeDocument/2006/relationships/image" Target="../media/image238.png"/><Relationship Id="rId269" Type="http://schemas.openxmlformats.org/officeDocument/2006/relationships/image" Target="../media/image235.png"/><Relationship Id="rId264" Type="http://schemas.openxmlformats.org/officeDocument/2006/relationships/image" Target="../media/image376.png"/><Relationship Id="rId263" Type="http://schemas.openxmlformats.org/officeDocument/2006/relationships/image" Target="../media/image275.png"/><Relationship Id="rId262" Type="http://schemas.openxmlformats.org/officeDocument/2006/relationships/image" Target="../media/image230.png"/><Relationship Id="rId261" Type="http://schemas.openxmlformats.org/officeDocument/2006/relationships/image" Target="../media/image284.png"/><Relationship Id="rId268" Type="http://schemas.openxmlformats.org/officeDocument/2006/relationships/image" Target="../media/image250.png"/><Relationship Id="rId267" Type="http://schemas.openxmlformats.org/officeDocument/2006/relationships/image" Target="../media/image237.png"/><Relationship Id="rId266" Type="http://schemas.openxmlformats.org/officeDocument/2006/relationships/image" Target="../media/image240.png"/><Relationship Id="rId265" Type="http://schemas.openxmlformats.org/officeDocument/2006/relationships/image" Target="../media/image256.png"/><Relationship Id="rId260" Type="http://schemas.openxmlformats.org/officeDocument/2006/relationships/image" Target="../media/image269.png"/><Relationship Id="rId259" Type="http://schemas.openxmlformats.org/officeDocument/2006/relationships/image" Target="../media/image273.png"/><Relationship Id="rId258" Type="http://schemas.openxmlformats.org/officeDocument/2006/relationships/image" Target="../media/image277.png"/><Relationship Id="rId253" Type="http://schemas.openxmlformats.org/officeDocument/2006/relationships/image" Target="../media/image224.png"/><Relationship Id="rId495" Type="http://schemas.openxmlformats.org/officeDocument/2006/relationships/image" Target="../media/image494.png"/><Relationship Id="rId252" Type="http://schemas.openxmlformats.org/officeDocument/2006/relationships/image" Target="../media/image276.png"/><Relationship Id="rId494" Type="http://schemas.openxmlformats.org/officeDocument/2006/relationships/image" Target="../media/image454.png"/><Relationship Id="rId251" Type="http://schemas.openxmlformats.org/officeDocument/2006/relationships/image" Target="../media/image328.png"/><Relationship Id="rId493" Type="http://schemas.openxmlformats.org/officeDocument/2006/relationships/image" Target="../media/image483.png"/><Relationship Id="rId250" Type="http://schemas.openxmlformats.org/officeDocument/2006/relationships/image" Target="../media/image213.png"/><Relationship Id="rId492" Type="http://schemas.openxmlformats.org/officeDocument/2006/relationships/image" Target="../media/image517.png"/><Relationship Id="rId257" Type="http://schemas.openxmlformats.org/officeDocument/2006/relationships/image" Target="../media/image264.png"/><Relationship Id="rId499" Type="http://schemas.openxmlformats.org/officeDocument/2006/relationships/image" Target="../media/image487.png"/><Relationship Id="rId256" Type="http://schemas.openxmlformats.org/officeDocument/2006/relationships/image" Target="../media/image211.png"/><Relationship Id="rId498" Type="http://schemas.openxmlformats.org/officeDocument/2006/relationships/image" Target="../media/image457.png"/><Relationship Id="rId255" Type="http://schemas.openxmlformats.org/officeDocument/2006/relationships/image" Target="../media/image218.png"/><Relationship Id="rId497" Type="http://schemas.openxmlformats.org/officeDocument/2006/relationships/image" Target="../media/image467.png"/><Relationship Id="rId254" Type="http://schemas.openxmlformats.org/officeDocument/2006/relationships/image" Target="../media/image214.png"/><Relationship Id="rId496" Type="http://schemas.openxmlformats.org/officeDocument/2006/relationships/image" Target="../media/image462.png"/><Relationship Id="rId293" Type="http://schemas.openxmlformats.org/officeDocument/2006/relationships/image" Target="../media/image299.png"/><Relationship Id="rId292" Type="http://schemas.openxmlformats.org/officeDocument/2006/relationships/image" Target="../media/image252.png"/><Relationship Id="rId291" Type="http://schemas.openxmlformats.org/officeDocument/2006/relationships/image" Target="../media/image260.png"/><Relationship Id="rId290" Type="http://schemas.openxmlformats.org/officeDocument/2006/relationships/image" Target="../media/image375.png"/><Relationship Id="rId286" Type="http://schemas.openxmlformats.org/officeDocument/2006/relationships/image" Target="../media/image267.png"/><Relationship Id="rId285" Type="http://schemas.openxmlformats.org/officeDocument/2006/relationships/image" Target="../media/image285.png"/><Relationship Id="rId284" Type="http://schemas.openxmlformats.org/officeDocument/2006/relationships/image" Target="../media/image293.png"/><Relationship Id="rId283" Type="http://schemas.openxmlformats.org/officeDocument/2006/relationships/image" Target="../media/image296.png"/><Relationship Id="rId289" Type="http://schemas.openxmlformats.org/officeDocument/2006/relationships/image" Target="../media/image289.png"/><Relationship Id="rId288" Type="http://schemas.openxmlformats.org/officeDocument/2006/relationships/image" Target="../media/image249.png"/><Relationship Id="rId287" Type="http://schemas.openxmlformats.org/officeDocument/2006/relationships/image" Target="../media/image262.png"/><Relationship Id="rId282" Type="http://schemas.openxmlformats.org/officeDocument/2006/relationships/image" Target="../media/image361.png"/><Relationship Id="rId281" Type="http://schemas.openxmlformats.org/officeDocument/2006/relationships/image" Target="../media/image310.png"/><Relationship Id="rId280" Type="http://schemas.openxmlformats.org/officeDocument/2006/relationships/image" Target="../media/image291.png"/><Relationship Id="rId275" Type="http://schemas.openxmlformats.org/officeDocument/2006/relationships/image" Target="../media/image294.png"/><Relationship Id="rId274" Type="http://schemas.openxmlformats.org/officeDocument/2006/relationships/image" Target="../media/image259.png"/><Relationship Id="rId273" Type="http://schemas.openxmlformats.org/officeDocument/2006/relationships/image" Target="../media/image239.png"/><Relationship Id="rId272" Type="http://schemas.openxmlformats.org/officeDocument/2006/relationships/image" Target="../media/image281.png"/><Relationship Id="rId279" Type="http://schemas.openxmlformats.org/officeDocument/2006/relationships/image" Target="../media/image241.png"/><Relationship Id="rId278" Type="http://schemas.openxmlformats.org/officeDocument/2006/relationships/image" Target="../media/image304.png"/><Relationship Id="rId277" Type="http://schemas.openxmlformats.org/officeDocument/2006/relationships/image" Target="../media/image243.png"/><Relationship Id="rId276" Type="http://schemas.openxmlformats.org/officeDocument/2006/relationships/image" Target="../media/image360.png"/><Relationship Id="rId907" Type="http://schemas.openxmlformats.org/officeDocument/2006/relationships/image" Target="../media/image902.jpg"/><Relationship Id="rId906" Type="http://schemas.openxmlformats.org/officeDocument/2006/relationships/image" Target="../media/image931.jpg"/><Relationship Id="rId905" Type="http://schemas.openxmlformats.org/officeDocument/2006/relationships/image" Target="../media/image1124.jpg"/><Relationship Id="rId904" Type="http://schemas.openxmlformats.org/officeDocument/2006/relationships/image" Target="../media/image883.jpg"/><Relationship Id="rId909" Type="http://schemas.openxmlformats.org/officeDocument/2006/relationships/image" Target="../media/image900.jpg"/><Relationship Id="rId908" Type="http://schemas.openxmlformats.org/officeDocument/2006/relationships/image" Target="../media/image916.jpg"/><Relationship Id="rId903" Type="http://schemas.openxmlformats.org/officeDocument/2006/relationships/image" Target="../media/image937.jpg"/><Relationship Id="rId902" Type="http://schemas.openxmlformats.org/officeDocument/2006/relationships/image" Target="../media/image939.jpg"/><Relationship Id="rId901" Type="http://schemas.openxmlformats.org/officeDocument/2006/relationships/image" Target="../media/image965.jpg"/><Relationship Id="rId900" Type="http://schemas.openxmlformats.org/officeDocument/2006/relationships/image" Target="../media/image932.jpg"/><Relationship Id="rId929" Type="http://schemas.openxmlformats.org/officeDocument/2006/relationships/image" Target="../media/image933.png"/><Relationship Id="rId928" Type="http://schemas.openxmlformats.org/officeDocument/2006/relationships/image" Target="../media/image934.png"/><Relationship Id="rId927" Type="http://schemas.openxmlformats.org/officeDocument/2006/relationships/image" Target="../media/image890.png"/><Relationship Id="rId926" Type="http://schemas.openxmlformats.org/officeDocument/2006/relationships/image" Target="../media/image888.png"/><Relationship Id="rId921" Type="http://schemas.openxmlformats.org/officeDocument/2006/relationships/image" Target="../media/image938.png"/><Relationship Id="rId920" Type="http://schemas.openxmlformats.org/officeDocument/2006/relationships/image" Target="../media/image1011.jpg"/><Relationship Id="rId925" Type="http://schemas.openxmlformats.org/officeDocument/2006/relationships/image" Target="../media/image949.png"/><Relationship Id="rId924" Type="http://schemas.openxmlformats.org/officeDocument/2006/relationships/image" Target="../media/image887.png"/><Relationship Id="rId923" Type="http://schemas.openxmlformats.org/officeDocument/2006/relationships/image" Target="../media/image927.png"/><Relationship Id="rId922" Type="http://schemas.openxmlformats.org/officeDocument/2006/relationships/image" Target="../media/image882.png"/><Relationship Id="rId918" Type="http://schemas.openxmlformats.org/officeDocument/2006/relationships/image" Target="../media/image969.jpg"/><Relationship Id="rId917" Type="http://schemas.openxmlformats.org/officeDocument/2006/relationships/image" Target="../media/image958.jpg"/><Relationship Id="rId916" Type="http://schemas.openxmlformats.org/officeDocument/2006/relationships/image" Target="../media/image917.jpg"/><Relationship Id="rId915" Type="http://schemas.openxmlformats.org/officeDocument/2006/relationships/image" Target="../media/image907.jpg"/><Relationship Id="rId919" Type="http://schemas.openxmlformats.org/officeDocument/2006/relationships/image" Target="../media/image923.jpg"/><Relationship Id="rId910" Type="http://schemas.openxmlformats.org/officeDocument/2006/relationships/image" Target="../media/image915.jpg"/><Relationship Id="rId914" Type="http://schemas.openxmlformats.org/officeDocument/2006/relationships/image" Target="../media/image913.jpg"/><Relationship Id="rId913" Type="http://schemas.openxmlformats.org/officeDocument/2006/relationships/image" Target="../media/image912.jpg"/><Relationship Id="rId912" Type="http://schemas.openxmlformats.org/officeDocument/2006/relationships/image" Target="../media/image962.jpg"/><Relationship Id="rId911" Type="http://schemas.openxmlformats.org/officeDocument/2006/relationships/image" Target="../media/image1125.jpg"/><Relationship Id="rId1213" Type="http://schemas.openxmlformats.org/officeDocument/2006/relationships/image" Target="../media/image1203.png"/><Relationship Id="rId1214" Type="http://schemas.openxmlformats.org/officeDocument/2006/relationships/image" Target="../media/image1213.png"/><Relationship Id="rId1215" Type="http://schemas.openxmlformats.org/officeDocument/2006/relationships/image" Target="../media/image1206.png"/><Relationship Id="rId1216" Type="http://schemas.openxmlformats.org/officeDocument/2006/relationships/image" Target="../media/image1178.png"/><Relationship Id="rId1217" Type="http://schemas.openxmlformats.org/officeDocument/2006/relationships/image" Target="../media/image1207.png"/><Relationship Id="rId1218" Type="http://schemas.openxmlformats.org/officeDocument/2006/relationships/image" Target="../media/image1201.png"/><Relationship Id="rId1219" Type="http://schemas.openxmlformats.org/officeDocument/2006/relationships/image" Target="../media/image1220.png"/><Relationship Id="rId629" Type="http://schemas.openxmlformats.org/officeDocument/2006/relationships/image" Target="../media/image686.png"/><Relationship Id="rId624" Type="http://schemas.openxmlformats.org/officeDocument/2006/relationships/image" Target="../media/image616.png"/><Relationship Id="rId866" Type="http://schemas.openxmlformats.org/officeDocument/2006/relationships/image" Target="../media/image876.png"/><Relationship Id="rId623" Type="http://schemas.openxmlformats.org/officeDocument/2006/relationships/image" Target="../media/image619.png"/><Relationship Id="rId865" Type="http://schemas.openxmlformats.org/officeDocument/2006/relationships/image" Target="../media/image841.png"/><Relationship Id="rId622" Type="http://schemas.openxmlformats.org/officeDocument/2006/relationships/image" Target="../media/image579.png"/><Relationship Id="rId864" Type="http://schemas.openxmlformats.org/officeDocument/2006/relationships/image" Target="../media/image843.png"/><Relationship Id="rId621" Type="http://schemas.openxmlformats.org/officeDocument/2006/relationships/image" Target="../media/image635.png"/><Relationship Id="rId863" Type="http://schemas.openxmlformats.org/officeDocument/2006/relationships/image" Target="../media/image871.png"/><Relationship Id="rId628" Type="http://schemas.openxmlformats.org/officeDocument/2006/relationships/image" Target="../media/image595.png"/><Relationship Id="rId627" Type="http://schemas.openxmlformats.org/officeDocument/2006/relationships/image" Target="../media/image582.png"/><Relationship Id="rId869" Type="http://schemas.openxmlformats.org/officeDocument/2006/relationships/image" Target="../media/image880.png"/><Relationship Id="rId626" Type="http://schemas.openxmlformats.org/officeDocument/2006/relationships/image" Target="../media/image643.png"/><Relationship Id="rId868" Type="http://schemas.openxmlformats.org/officeDocument/2006/relationships/image" Target="../media/image873.png"/><Relationship Id="rId625" Type="http://schemas.openxmlformats.org/officeDocument/2006/relationships/image" Target="../media/image627.png"/><Relationship Id="rId867" Type="http://schemas.openxmlformats.org/officeDocument/2006/relationships/image" Target="../media/image845.png"/><Relationship Id="rId620" Type="http://schemas.openxmlformats.org/officeDocument/2006/relationships/image" Target="../media/image580.png"/><Relationship Id="rId862" Type="http://schemas.openxmlformats.org/officeDocument/2006/relationships/image" Target="../media/image832.png"/><Relationship Id="rId861" Type="http://schemas.openxmlformats.org/officeDocument/2006/relationships/image" Target="../media/image863.png"/><Relationship Id="rId1210" Type="http://schemas.openxmlformats.org/officeDocument/2006/relationships/image" Target="../media/image1228.png"/><Relationship Id="rId860" Type="http://schemas.openxmlformats.org/officeDocument/2006/relationships/image" Target="../media/image872.png"/><Relationship Id="rId1211" Type="http://schemas.openxmlformats.org/officeDocument/2006/relationships/image" Target="../media/image1177.png"/><Relationship Id="rId1212" Type="http://schemas.openxmlformats.org/officeDocument/2006/relationships/image" Target="../media/image1202.png"/><Relationship Id="rId1202" Type="http://schemas.openxmlformats.org/officeDocument/2006/relationships/image" Target="../media/image1162.png"/><Relationship Id="rId1203" Type="http://schemas.openxmlformats.org/officeDocument/2006/relationships/image" Target="../media/image1204.png"/><Relationship Id="rId1204" Type="http://schemas.openxmlformats.org/officeDocument/2006/relationships/image" Target="../media/image1167.png"/><Relationship Id="rId1205" Type="http://schemas.openxmlformats.org/officeDocument/2006/relationships/image" Target="../media/image1200.png"/><Relationship Id="rId1206" Type="http://schemas.openxmlformats.org/officeDocument/2006/relationships/image" Target="../media/image1173.png"/><Relationship Id="rId1207" Type="http://schemas.openxmlformats.org/officeDocument/2006/relationships/image" Target="../media/image1224.png"/><Relationship Id="rId1208" Type="http://schemas.openxmlformats.org/officeDocument/2006/relationships/image" Target="../media/image1214.png"/><Relationship Id="rId1209" Type="http://schemas.openxmlformats.org/officeDocument/2006/relationships/image" Target="../media/image1208.png"/><Relationship Id="rId619" Type="http://schemas.openxmlformats.org/officeDocument/2006/relationships/image" Target="../media/image628.png"/><Relationship Id="rId618" Type="http://schemas.openxmlformats.org/officeDocument/2006/relationships/image" Target="../media/image630.png"/><Relationship Id="rId613" Type="http://schemas.openxmlformats.org/officeDocument/2006/relationships/image" Target="../media/image578.png"/><Relationship Id="rId855" Type="http://schemas.openxmlformats.org/officeDocument/2006/relationships/image" Target="../media/image844.png"/><Relationship Id="rId612" Type="http://schemas.openxmlformats.org/officeDocument/2006/relationships/image" Target="../media/image576.png"/><Relationship Id="rId854" Type="http://schemas.openxmlformats.org/officeDocument/2006/relationships/image" Target="../media/image889.png"/><Relationship Id="rId611" Type="http://schemas.openxmlformats.org/officeDocument/2006/relationships/image" Target="../media/image584.png"/><Relationship Id="rId853" Type="http://schemas.openxmlformats.org/officeDocument/2006/relationships/image" Target="../media/image825.png"/><Relationship Id="rId610" Type="http://schemas.openxmlformats.org/officeDocument/2006/relationships/image" Target="../media/image618.png"/><Relationship Id="rId852" Type="http://schemas.openxmlformats.org/officeDocument/2006/relationships/image" Target="../media/image823.png"/><Relationship Id="rId617" Type="http://schemas.openxmlformats.org/officeDocument/2006/relationships/image" Target="../media/image634.png"/><Relationship Id="rId859" Type="http://schemas.openxmlformats.org/officeDocument/2006/relationships/image" Target="../media/image869.png"/><Relationship Id="rId616" Type="http://schemas.openxmlformats.org/officeDocument/2006/relationships/image" Target="../media/image621.png"/><Relationship Id="rId858" Type="http://schemas.openxmlformats.org/officeDocument/2006/relationships/image" Target="../media/image850.png"/><Relationship Id="rId615" Type="http://schemas.openxmlformats.org/officeDocument/2006/relationships/image" Target="../media/image614.png"/><Relationship Id="rId857" Type="http://schemas.openxmlformats.org/officeDocument/2006/relationships/image" Target="../media/image828.png"/><Relationship Id="rId614" Type="http://schemas.openxmlformats.org/officeDocument/2006/relationships/image" Target="../media/image644.png"/><Relationship Id="rId856" Type="http://schemas.openxmlformats.org/officeDocument/2006/relationships/image" Target="../media/image840.png"/><Relationship Id="rId851" Type="http://schemas.openxmlformats.org/officeDocument/2006/relationships/image" Target="../media/image822.png"/><Relationship Id="rId850" Type="http://schemas.openxmlformats.org/officeDocument/2006/relationships/image" Target="../media/image881.png"/><Relationship Id="rId1200" Type="http://schemas.openxmlformats.org/officeDocument/2006/relationships/image" Target="../media/image1211.png"/><Relationship Id="rId1201" Type="http://schemas.openxmlformats.org/officeDocument/2006/relationships/image" Target="../media/image1217.png"/><Relationship Id="rId409" Type="http://schemas.openxmlformats.org/officeDocument/2006/relationships/image" Target="../media/image420.png"/><Relationship Id="rId404" Type="http://schemas.openxmlformats.org/officeDocument/2006/relationships/image" Target="../media/image367.png"/><Relationship Id="rId646" Type="http://schemas.openxmlformats.org/officeDocument/2006/relationships/image" Target="../media/image682.jpg"/><Relationship Id="rId888" Type="http://schemas.openxmlformats.org/officeDocument/2006/relationships/image" Target="../media/image854.png"/><Relationship Id="rId403" Type="http://schemas.openxmlformats.org/officeDocument/2006/relationships/image" Target="../media/image365.png"/><Relationship Id="rId645" Type="http://schemas.openxmlformats.org/officeDocument/2006/relationships/image" Target="../media/image642.jpg"/><Relationship Id="rId887" Type="http://schemas.openxmlformats.org/officeDocument/2006/relationships/image" Target="../media/image858.png"/><Relationship Id="rId402" Type="http://schemas.openxmlformats.org/officeDocument/2006/relationships/image" Target="../media/image358.png"/><Relationship Id="rId644" Type="http://schemas.openxmlformats.org/officeDocument/2006/relationships/image" Target="../media/image629.jpg"/><Relationship Id="rId886" Type="http://schemas.openxmlformats.org/officeDocument/2006/relationships/image" Target="../media/image857.png"/><Relationship Id="rId401" Type="http://schemas.openxmlformats.org/officeDocument/2006/relationships/image" Target="../media/image408.png"/><Relationship Id="rId643" Type="http://schemas.openxmlformats.org/officeDocument/2006/relationships/image" Target="../media/image677.jpg"/><Relationship Id="rId885" Type="http://schemas.openxmlformats.org/officeDocument/2006/relationships/image" Target="../media/image906.png"/><Relationship Id="rId408" Type="http://schemas.openxmlformats.org/officeDocument/2006/relationships/image" Target="../media/image434.png"/><Relationship Id="rId407" Type="http://schemas.openxmlformats.org/officeDocument/2006/relationships/image" Target="../media/image371.png"/><Relationship Id="rId649" Type="http://schemas.openxmlformats.org/officeDocument/2006/relationships/image" Target="../media/image612.png"/><Relationship Id="rId406" Type="http://schemas.openxmlformats.org/officeDocument/2006/relationships/image" Target="../media/image410.png"/><Relationship Id="rId648" Type="http://schemas.openxmlformats.org/officeDocument/2006/relationships/image" Target="../media/image647.jpg"/><Relationship Id="rId405" Type="http://schemas.openxmlformats.org/officeDocument/2006/relationships/image" Target="../media/image414.png"/><Relationship Id="rId647" Type="http://schemas.openxmlformats.org/officeDocument/2006/relationships/image" Target="../media/image755.jpg"/><Relationship Id="rId889" Type="http://schemas.openxmlformats.org/officeDocument/2006/relationships/image" Target="../media/image918.jpg"/><Relationship Id="rId880" Type="http://schemas.openxmlformats.org/officeDocument/2006/relationships/image" Target="../media/image842.png"/><Relationship Id="rId400" Type="http://schemas.openxmlformats.org/officeDocument/2006/relationships/image" Target="../media/image428.png"/><Relationship Id="rId642" Type="http://schemas.openxmlformats.org/officeDocument/2006/relationships/image" Target="../media/image638.jpg"/><Relationship Id="rId884" Type="http://schemas.openxmlformats.org/officeDocument/2006/relationships/image" Target="../media/image851.png"/><Relationship Id="rId641" Type="http://schemas.openxmlformats.org/officeDocument/2006/relationships/image" Target="../media/image678.jpg"/><Relationship Id="rId883" Type="http://schemas.openxmlformats.org/officeDocument/2006/relationships/image" Target="../media/image855.png"/><Relationship Id="rId640" Type="http://schemas.openxmlformats.org/officeDocument/2006/relationships/image" Target="../media/image676.png"/><Relationship Id="rId882" Type="http://schemas.openxmlformats.org/officeDocument/2006/relationships/image" Target="../media/image884.png"/><Relationship Id="rId881" Type="http://schemas.openxmlformats.org/officeDocument/2006/relationships/image" Target="../media/image846.png"/><Relationship Id="rId1224" Type="http://schemas.openxmlformats.org/officeDocument/2006/relationships/image" Target="../media/image1218.png"/><Relationship Id="rId1225" Type="http://schemas.openxmlformats.org/officeDocument/2006/relationships/image" Target="../media/image1227.jpg"/><Relationship Id="rId1226" Type="http://schemas.openxmlformats.org/officeDocument/2006/relationships/image" Target="../media/image1180.png"/><Relationship Id="rId1227" Type="http://schemas.openxmlformats.org/officeDocument/2006/relationships/image" Target="../media/image1209.png"/><Relationship Id="rId1228" Type="http://schemas.openxmlformats.org/officeDocument/2006/relationships/image" Target="../media/image1198.png"/><Relationship Id="rId635" Type="http://schemas.openxmlformats.org/officeDocument/2006/relationships/image" Target="../media/image665.png"/><Relationship Id="rId877" Type="http://schemas.openxmlformats.org/officeDocument/2006/relationships/image" Target="../media/image875.png"/><Relationship Id="rId634" Type="http://schemas.openxmlformats.org/officeDocument/2006/relationships/image" Target="../media/image674.png"/><Relationship Id="rId876" Type="http://schemas.openxmlformats.org/officeDocument/2006/relationships/image" Target="../media/image870.png"/><Relationship Id="rId633" Type="http://schemas.openxmlformats.org/officeDocument/2006/relationships/image" Target="../media/image787.png"/><Relationship Id="rId875" Type="http://schemas.openxmlformats.org/officeDocument/2006/relationships/image" Target="../media/image839.png"/><Relationship Id="rId632" Type="http://schemas.openxmlformats.org/officeDocument/2006/relationships/image" Target="../media/image600.png"/><Relationship Id="rId874" Type="http://schemas.openxmlformats.org/officeDocument/2006/relationships/image" Target="../media/image878.png"/><Relationship Id="rId639" Type="http://schemas.openxmlformats.org/officeDocument/2006/relationships/image" Target="../media/image681.png"/><Relationship Id="rId638" Type="http://schemas.openxmlformats.org/officeDocument/2006/relationships/image" Target="../media/image653.png"/><Relationship Id="rId637" Type="http://schemas.openxmlformats.org/officeDocument/2006/relationships/image" Target="../media/image654.png"/><Relationship Id="rId879" Type="http://schemas.openxmlformats.org/officeDocument/2006/relationships/image" Target="../media/image856.png"/><Relationship Id="rId636" Type="http://schemas.openxmlformats.org/officeDocument/2006/relationships/image" Target="../media/image599.png"/><Relationship Id="rId878" Type="http://schemas.openxmlformats.org/officeDocument/2006/relationships/image" Target="../media/image886.png"/><Relationship Id="rId631" Type="http://schemas.openxmlformats.org/officeDocument/2006/relationships/image" Target="../media/image598.png"/><Relationship Id="rId873" Type="http://schemas.openxmlformats.org/officeDocument/2006/relationships/image" Target="../media/image874.png"/><Relationship Id="rId1220" Type="http://schemas.openxmlformats.org/officeDocument/2006/relationships/image" Target="../media/image1225.png"/><Relationship Id="rId630" Type="http://schemas.openxmlformats.org/officeDocument/2006/relationships/image" Target="../media/image594.png"/><Relationship Id="rId872" Type="http://schemas.openxmlformats.org/officeDocument/2006/relationships/image" Target="../media/image885.png"/><Relationship Id="rId1221" Type="http://schemas.openxmlformats.org/officeDocument/2006/relationships/image" Target="../media/image1210.png"/><Relationship Id="rId871" Type="http://schemas.openxmlformats.org/officeDocument/2006/relationships/image" Target="../media/image836.png"/><Relationship Id="rId1222" Type="http://schemas.openxmlformats.org/officeDocument/2006/relationships/image" Target="../media/image1179.png"/><Relationship Id="rId870" Type="http://schemas.openxmlformats.org/officeDocument/2006/relationships/image" Target="../media/image891.png"/><Relationship Id="rId1223" Type="http://schemas.openxmlformats.org/officeDocument/2006/relationships/image" Target="../media/image1229.png"/><Relationship Id="rId829" Type="http://schemas.openxmlformats.org/officeDocument/2006/relationships/image" Target="../media/image812.png"/><Relationship Id="rId828" Type="http://schemas.openxmlformats.org/officeDocument/2006/relationships/image" Target="../media/image810.png"/><Relationship Id="rId827" Type="http://schemas.openxmlformats.org/officeDocument/2006/relationships/image" Target="../media/image785.png"/><Relationship Id="rId822" Type="http://schemas.openxmlformats.org/officeDocument/2006/relationships/image" Target="../media/image837.png"/><Relationship Id="rId821" Type="http://schemas.openxmlformats.org/officeDocument/2006/relationships/image" Target="../media/image788.png"/><Relationship Id="rId820" Type="http://schemas.openxmlformats.org/officeDocument/2006/relationships/image" Target="../media/image780.png"/><Relationship Id="rId826" Type="http://schemas.openxmlformats.org/officeDocument/2006/relationships/image" Target="../media/image833.png"/><Relationship Id="rId825" Type="http://schemas.openxmlformats.org/officeDocument/2006/relationships/image" Target="../media/image847.png"/><Relationship Id="rId824" Type="http://schemas.openxmlformats.org/officeDocument/2006/relationships/image" Target="../media/image782.png"/><Relationship Id="rId823" Type="http://schemas.openxmlformats.org/officeDocument/2006/relationships/image" Target="../media/image838.png"/><Relationship Id="rId819" Type="http://schemas.openxmlformats.org/officeDocument/2006/relationships/image" Target="../media/image860.png"/><Relationship Id="rId818" Type="http://schemas.openxmlformats.org/officeDocument/2006/relationships/image" Target="../media/image811.png"/><Relationship Id="rId817" Type="http://schemas.openxmlformats.org/officeDocument/2006/relationships/image" Target="../media/image827.png"/><Relationship Id="rId816" Type="http://schemas.openxmlformats.org/officeDocument/2006/relationships/image" Target="../media/image773.png"/><Relationship Id="rId811" Type="http://schemas.openxmlformats.org/officeDocument/2006/relationships/image" Target="../media/image852.png"/><Relationship Id="rId810" Type="http://schemas.openxmlformats.org/officeDocument/2006/relationships/image" Target="../media/image775.png"/><Relationship Id="rId815" Type="http://schemas.openxmlformats.org/officeDocument/2006/relationships/image" Target="../media/image779.png"/><Relationship Id="rId814" Type="http://schemas.openxmlformats.org/officeDocument/2006/relationships/image" Target="../media/image830.png"/><Relationship Id="rId813" Type="http://schemas.openxmlformats.org/officeDocument/2006/relationships/image" Target="../media/image794.png"/><Relationship Id="rId812" Type="http://schemas.openxmlformats.org/officeDocument/2006/relationships/image" Target="../media/image772.png"/><Relationship Id="rId609" Type="http://schemas.openxmlformats.org/officeDocument/2006/relationships/image" Target="../media/image645.png"/><Relationship Id="rId608" Type="http://schemas.openxmlformats.org/officeDocument/2006/relationships/image" Target="../media/image613.png"/><Relationship Id="rId607" Type="http://schemas.openxmlformats.org/officeDocument/2006/relationships/image" Target="../media/image586.png"/><Relationship Id="rId849" Type="http://schemas.openxmlformats.org/officeDocument/2006/relationships/image" Target="../media/image834.png"/><Relationship Id="rId602" Type="http://schemas.openxmlformats.org/officeDocument/2006/relationships/image" Target="../media/image609.png"/><Relationship Id="rId844" Type="http://schemas.openxmlformats.org/officeDocument/2006/relationships/image" Target="../media/image820.png"/><Relationship Id="rId601" Type="http://schemas.openxmlformats.org/officeDocument/2006/relationships/image" Target="../media/image607.png"/><Relationship Id="rId843" Type="http://schemas.openxmlformats.org/officeDocument/2006/relationships/image" Target="../media/image867.png"/><Relationship Id="rId600" Type="http://schemas.openxmlformats.org/officeDocument/2006/relationships/image" Target="../media/image649.png"/><Relationship Id="rId842" Type="http://schemas.openxmlformats.org/officeDocument/2006/relationships/image" Target="../media/image864.png"/><Relationship Id="rId841" Type="http://schemas.openxmlformats.org/officeDocument/2006/relationships/image" Target="../media/image868.png"/><Relationship Id="rId606" Type="http://schemas.openxmlformats.org/officeDocument/2006/relationships/image" Target="../media/image622.png"/><Relationship Id="rId848" Type="http://schemas.openxmlformats.org/officeDocument/2006/relationships/image" Target="../media/image877.png"/><Relationship Id="rId605" Type="http://schemas.openxmlformats.org/officeDocument/2006/relationships/image" Target="../media/image587.png"/><Relationship Id="rId847" Type="http://schemas.openxmlformats.org/officeDocument/2006/relationships/image" Target="../media/image859.png"/><Relationship Id="rId604" Type="http://schemas.openxmlformats.org/officeDocument/2006/relationships/image" Target="../media/image691.png"/><Relationship Id="rId846" Type="http://schemas.openxmlformats.org/officeDocument/2006/relationships/image" Target="../media/image866.png"/><Relationship Id="rId603" Type="http://schemas.openxmlformats.org/officeDocument/2006/relationships/image" Target="../media/image568.png"/><Relationship Id="rId845" Type="http://schemas.openxmlformats.org/officeDocument/2006/relationships/image" Target="../media/image861.png"/><Relationship Id="rId840" Type="http://schemas.openxmlformats.org/officeDocument/2006/relationships/image" Target="../media/image893.png"/><Relationship Id="rId839" Type="http://schemas.openxmlformats.org/officeDocument/2006/relationships/image" Target="../media/image879.png"/><Relationship Id="rId838" Type="http://schemas.openxmlformats.org/officeDocument/2006/relationships/image" Target="../media/image862.png"/><Relationship Id="rId833" Type="http://schemas.openxmlformats.org/officeDocument/2006/relationships/image" Target="../media/image814.png"/><Relationship Id="rId832" Type="http://schemas.openxmlformats.org/officeDocument/2006/relationships/image" Target="../media/image805.png"/><Relationship Id="rId831" Type="http://schemas.openxmlformats.org/officeDocument/2006/relationships/image" Target="../media/image804.png"/><Relationship Id="rId830" Type="http://schemas.openxmlformats.org/officeDocument/2006/relationships/image" Target="../media/image853.png"/><Relationship Id="rId837" Type="http://schemas.openxmlformats.org/officeDocument/2006/relationships/image" Target="../media/image802.png"/><Relationship Id="rId836" Type="http://schemas.openxmlformats.org/officeDocument/2006/relationships/image" Target="../media/image865.png"/><Relationship Id="rId835" Type="http://schemas.openxmlformats.org/officeDocument/2006/relationships/image" Target="../media/image818.png"/><Relationship Id="rId834" Type="http://schemas.openxmlformats.org/officeDocument/2006/relationships/image" Target="../media/image793.png"/><Relationship Id="rId1059" Type="http://schemas.openxmlformats.org/officeDocument/2006/relationships/image" Target="../media/image1031.png"/><Relationship Id="rId228" Type="http://schemas.openxmlformats.org/officeDocument/2006/relationships/image" Target="../media/image254.png"/><Relationship Id="rId227" Type="http://schemas.openxmlformats.org/officeDocument/2006/relationships/image" Target="../media/image187.png"/><Relationship Id="rId469" Type="http://schemas.openxmlformats.org/officeDocument/2006/relationships/image" Target="../media/image493.png"/><Relationship Id="rId226" Type="http://schemas.openxmlformats.org/officeDocument/2006/relationships/image" Target="../media/image207.png"/><Relationship Id="rId468" Type="http://schemas.openxmlformats.org/officeDocument/2006/relationships/image" Target="../media/image438.png"/><Relationship Id="rId225" Type="http://schemas.openxmlformats.org/officeDocument/2006/relationships/image" Target="../media/image200.png"/><Relationship Id="rId467" Type="http://schemas.openxmlformats.org/officeDocument/2006/relationships/image" Target="../media/image446.png"/><Relationship Id="rId229" Type="http://schemas.openxmlformats.org/officeDocument/2006/relationships/image" Target="../media/image201.png"/><Relationship Id="rId1050" Type="http://schemas.openxmlformats.org/officeDocument/2006/relationships/image" Target="../media/image1079.png"/><Relationship Id="rId220" Type="http://schemas.openxmlformats.org/officeDocument/2006/relationships/image" Target="../media/image253.png"/><Relationship Id="rId462" Type="http://schemas.openxmlformats.org/officeDocument/2006/relationships/image" Target="../media/image491.png"/><Relationship Id="rId1051" Type="http://schemas.openxmlformats.org/officeDocument/2006/relationships/image" Target="../media/image1071.png"/><Relationship Id="rId461" Type="http://schemas.openxmlformats.org/officeDocument/2006/relationships/image" Target="../media/image476.png"/><Relationship Id="rId1052" Type="http://schemas.openxmlformats.org/officeDocument/2006/relationships/image" Target="../media/image1084.png"/><Relationship Id="rId460" Type="http://schemas.openxmlformats.org/officeDocument/2006/relationships/image" Target="../media/image466.png"/><Relationship Id="rId1053" Type="http://schemas.openxmlformats.org/officeDocument/2006/relationships/image" Target="../media/image1083.png"/><Relationship Id="rId1054" Type="http://schemas.openxmlformats.org/officeDocument/2006/relationships/image" Target="../media/image1010.png"/><Relationship Id="rId224" Type="http://schemas.openxmlformats.org/officeDocument/2006/relationships/image" Target="../media/image199.png"/><Relationship Id="rId466" Type="http://schemas.openxmlformats.org/officeDocument/2006/relationships/image" Target="../media/image489.png"/><Relationship Id="rId1055" Type="http://schemas.openxmlformats.org/officeDocument/2006/relationships/image" Target="../media/image1018.png"/><Relationship Id="rId223" Type="http://schemas.openxmlformats.org/officeDocument/2006/relationships/image" Target="../media/image193.png"/><Relationship Id="rId465" Type="http://schemas.openxmlformats.org/officeDocument/2006/relationships/image" Target="../media/image478.png"/><Relationship Id="rId1056" Type="http://schemas.openxmlformats.org/officeDocument/2006/relationships/image" Target="../media/image1017.png"/><Relationship Id="rId222" Type="http://schemas.openxmlformats.org/officeDocument/2006/relationships/image" Target="../media/image251.png"/><Relationship Id="rId464" Type="http://schemas.openxmlformats.org/officeDocument/2006/relationships/image" Target="../media/image436.png"/><Relationship Id="rId1057" Type="http://schemas.openxmlformats.org/officeDocument/2006/relationships/image" Target="../media/image1041.png"/><Relationship Id="rId221" Type="http://schemas.openxmlformats.org/officeDocument/2006/relationships/image" Target="../media/image194.png"/><Relationship Id="rId463" Type="http://schemas.openxmlformats.org/officeDocument/2006/relationships/image" Target="../media/image485.png"/><Relationship Id="rId1058" Type="http://schemas.openxmlformats.org/officeDocument/2006/relationships/image" Target="../media/image1080.png"/><Relationship Id="rId1048" Type="http://schemas.openxmlformats.org/officeDocument/2006/relationships/image" Target="../media/image1016.png"/><Relationship Id="rId1049" Type="http://schemas.openxmlformats.org/officeDocument/2006/relationships/image" Target="../media/image1068.png"/><Relationship Id="rId217" Type="http://schemas.openxmlformats.org/officeDocument/2006/relationships/image" Target="../media/image188.png"/><Relationship Id="rId459" Type="http://schemas.openxmlformats.org/officeDocument/2006/relationships/image" Target="../media/image426.png"/><Relationship Id="rId216" Type="http://schemas.openxmlformats.org/officeDocument/2006/relationships/image" Target="../media/image234.png"/><Relationship Id="rId458" Type="http://schemas.openxmlformats.org/officeDocument/2006/relationships/image" Target="../media/image422.png"/><Relationship Id="rId215" Type="http://schemas.openxmlformats.org/officeDocument/2006/relationships/image" Target="../media/image220.png"/><Relationship Id="rId457" Type="http://schemas.openxmlformats.org/officeDocument/2006/relationships/image" Target="../media/image482.png"/><Relationship Id="rId699" Type="http://schemas.openxmlformats.org/officeDocument/2006/relationships/image" Target="../media/image660.png"/><Relationship Id="rId214" Type="http://schemas.openxmlformats.org/officeDocument/2006/relationships/image" Target="../media/image198.png"/><Relationship Id="rId456" Type="http://schemas.openxmlformats.org/officeDocument/2006/relationships/image" Target="../media/image423.png"/><Relationship Id="rId698" Type="http://schemas.openxmlformats.org/officeDocument/2006/relationships/image" Target="../media/image711.png"/><Relationship Id="rId219" Type="http://schemas.openxmlformats.org/officeDocument/2006/relationships/image" Target="../media/image197.png"/><Relationship Id="rId218" Type="http://schemas.openxmlformats.org/officeDocument/2006/relationships/image" Target="../media/image185.png"/><Relationship Id="rId451" Type="http://schemas.openxmlformats.org/officeDocument/2006/relationships/image" Target="../media/image459.png"/><Relationship Id="rId693" Type="http://schemas.openxmlformats.org/officeDocument/2006/relationships/image" Target="../media/image723.png"/><Relationship Id="rId1040" Type="http://schemas.openxmlformats.org/officeDocument/2006/relationships/image" Target="../media/image1001.png"/><Relationship Id="rId450" Type="http://schemas.openxmlformats.org/officeDocument/2006/relationships/image" Target="../media/image419.png"/><Relationship Id="rId692" Type="http://schemas.openxmlformats.org/officeDocument/2006/relationships/image" Target="../media/image672.png"/><Relationship Id="rId1041" Type="http://schemas.openxmlformats.org/officeDocument/2006/relationships/image" Target="../media/image1088.png"/><Relationship Id="rId691" Type="http://schemas.openxmlformats.org/officeDocument/2006/relationships/image" Target="../media/image707.png"/><Relationship Id="rId1042" Type="http://schemas.openxmlformats.org/officeDocument/2006/relationships/image" Target="../media/image1077.png"/><Relationship Id="rId690" Type="http://schemas.openxmlformats.org/officeDocument/2006/relationships/image" Target="../media/image648.png"/><Relationship Id="rId1043" Type="http://schemas.openxmlformats.org/officeDocument/2006/relationships/image" Target="../media/image1012.png"/><Relationship Id="rId213" Type="http://schemas.openxmlformats.org/officeDocument/2006/relationships/image" Target="../media/image215.png"/><Relationship Id="rId455" Type="http://schemas.openxmlformats.org/officeDocument/2006/relationships/image" Target="../media/image492.png"/><Relationship Id="rId697" Type="http://schemas.openxmlformats.org/officeDocument/2006/relationships/image" Target="../media/image712.png"/><Relationship Id="rId1044" Type="http://schemas.openxmlformats.org/officeDocument/2006/relationships/image" Target="../media/image1058.png"/><Relationship Id="rId212" Type="http://schemas.openxmlformats.org/officeDocument/2006/relationships/image" Target="../media/image236.png"/><Relationship Id="rId454" Type="http://schemas.openxmlformats.org/officeDocument/2006/relationships/image" Target="../media/image470.png"/><Relationship Id="rId696" Type="http://schemas.openxmlformats.org/officeDocument/2006/relationships/image" Target="../media/image656.png"/><Relationship Id="rId1045" Type="http://schemas.openxmlformats.org/officeDocument/2006/relationships/image" Target="../media/image1009.png"/><Relationship Id="rId211" Type="http://schemas.openxmlformats.org/officeDocument/2006/relationships/image" Target="../media/image233.png"/><Relationship Id="rId453" Type="http://schemas.openxmlformats.org/officeDocument/2006/relationships/image" Target="../media/image415.png"/><Relationship Id="rId695" Type="http://schemas.openxmlformats.org/officeDocument/2006/relationships/image" Target="../media/image658.png"/><Relationship Id="rId1046" Type="http://schemas.openxmlformats.org/officeDocument/2006/relationships/image" Target="../media/image1024.png"/><Relationship Id="rId210" Type="http://schemas.openxmlformats.org/officeDocument/2006/relationships/image" Target="../media/image186.png"/><Relationship Id="rId452" Type="http://schemas.openxmlformats.org/officeDocument/2006/relationships/image" Target="../media/image425.png"/><Relationship Id="rId694" Type="http://schemas.openxmlformats.org/officeDocument/2006/relationships/image" Target="../media/image651.png"/><Relationship Id="rId1047" Type="http://schemas.openxmlformats.org/officeDocument/2006/relationships/image" Target="../media/image1065.png"/><Relationship Id="rId491" Type="http://schemas.openxmlformats.org/officeDocument/2006/relationships/image" Target="../media/image473.png"/><Relationship Id="rId490" Type="http://schemas.openxmlformats.org/officeDocument/2006/relationships/image" Target="../media/image468.png"/><Relationship Id="rId249" Type="http://schemas.openxmlformats.org/officeDocument/2006/relationships/image" Target="../media/image331.png"/><Relationship Id="rId248" Type="http://schemas.openxmlformats.org/officeDocument/2006/relationships/image" Target="../media/image282.png"/><Relationship Id="rId247" Type="http://schemas.openxmlformats.org/officeDocument/2006/relationships/image" Target="../media/image228.png"/><Relationship Id="rId489" Type="http://schemas.openxmlformats.org/officeDocument/2006/relationships/image" Target="../media/image511.png"/><Relationship Id="rId1070" Type="http://schemas.openxmlformats.org/officeDocument/2006/relationships/image" Target="../media/image1113.png"/><Relationship Id="rId1071" Type="http://schemas.openxmlformats.org/officeDocument/2006/relationships/image" Target="../media/image1100.png"/><Relationship Id="rId1072" Type="http://schemas.openxmlformats.org/officeDocument/2006/relationships/image" Target="../media/image1094.png"/><Relationship Id="rId242" Type="http://schemas.openxmlformats.org/officeDocument/2006/relationships/image" Target="../media/image272.png"/><Relationship Id="rId484" Type="http://schemas.openxmlformats.org/officeDocument/2006/relationships/image" Target="../media/image444.png"/><Relationship Id="rId1073" Type="http://schemas.openxmlformats.org/officeDocument/2006/relationships/image" Target="../media/image1090.png"/><Relationship Id="rId241" Type="http://schemas.openxmlformats.org/officeDocument/2006/relationships/image" Target="../media/image257.png"/><Relationship Id="rId483" Type="http://schemas.openxmlformats.org/officeDocument/2006/relationships/image" Target="../media/image445.png"/><Relationship Id="rId1074" Type="http://schemas.openxmlformats.org/officeDocument/2006/relationships/image" Target="../media/image1048.png"/><Relationship Id="rId240" Type="http://schemas.openxmlformats.org/officeDocument/2006/relationships/image" Target="../media/image203.png"/><Relationship Id="rId482" Type="http://schemas.openxmlformats.org/officeDocument/2006/relationships/image" Target="../media/image464.png"/><Relationship Id="rId1075" Type="http://schemas.openxmlformats.org/officeDocument/2006/relationships/image" Target="../media/image1050.png"/><Relationship Id="rId481" Type="http://schemas.openxmlformats.org/officeDocument/2006/relationships/image" Target="../media/image490.png"/><Relationship Id="rId1076" Type="http://schemas.openxmlformats.org/officeDocument/2006/relationships/image" Target="../media/image1045.png"/><Relationship Id="rId246" Type="http://schemas.openxmlformats.org/officeDocument/2006/relationships/image" Target="../media/image265.png"/><Relationship Id="rId488" Type="http://schemas.openxmlformats.org/officeDocument/2006/relationships/image" Target="../media/image516.png"/><Relationship Id="rId1077" Type="http://schemas.openxmlformats.org/officeDocument/2006/relationships/image" Target="../media/image1117.png"/><Relationship Id="rId245" Type="http://schemas.openxmlformats.org/officeDocument/2006/relationships/image" Target="../media/image270.png"/><Relationship Id="rId487" Type="http://schemas.openxmlformats.org/officeDocument/2006/relationships/image" Target="../media/image452.png"/><Relationship Id="rId1078" Type="http://schemas.openxmlformats.org/officeDocument/2006/relationships/image" Target="../media/image1096.png"/><Relationship Id="rId244" Type="http://schemas.openxmlformats.org/officeDocument/2006/relationships/image" Target="../media/image266.png"/><Relationship Id="rId486" Type="http://schemas.openxmlformats.org/officeDocument/2006/relationships/image" Target="../media/image450.png"/><Relationship Id="rId1079" Type="http://schemas.openxmlformats.org/officeDocument/2006/relationships/image" Target="../media/image1111.png"/><Relationship Id="rId243" Type="http://schemas.openxmlformats.org/officeDocument/2006/relationships/image" Target="../media/image219.png"/><Relationship Id="rId485" Type="http://schemas.openxmlformats.org/officeDocument/2006/relationships/image" Target="../media/image451.png"/><Relationship Id="rId480" Type="http://schemas.openxmlformats.org/officeDocument/2006/relationships/image" Target="../media/image505.png"/><Relationship Id="rId239" Type="http://schemas.openxmlformats.org/officeDocument/2006/relationships/image" Target="../media/image208.png"/><Relationship Id="rId238" Type="http://schemas.openxmlformats.org/officeDocument/2006/relationships/image" Target="../media/image247.png"/><Relationship Id="rId237" Type="http://schemas.openxmlformats.org/officeDocument/2006/relationships/image" Target="../media/image290.png"/><Relationship Id="rId479" Type="http://schemas.openxmlformats.org/officeDocument/2006/relationships/image" Target="../media/image518.png"/><Relationship Id="rId236" Type="http://schemas.openxmlformats.org/officeDocument/2006/relationships/image" Target="../media/image202.png"/><Relationship Id="rId478" Type="http://schemas.openxmlformats.org/officeDocument/2006/relationships/image" Target="../media/image498.png"/><Relationship Id="rId1060" Type="http://schemas.openxmlformats.org/officeDocument/2006/relationships/image" Target="../media/image1102.png"/><Relationship Id="rId1061" Type="http://schemas.openxmlformats.org/officeDocument/2006/relationships/image" Target="../media/image1035.png"/><Relationship Id="rId231" Type="http://schemas.openxmlformats.org/officeDocument/2006/relationships/image" Target="../media/image258.png"/><Relationship Id="rId473" Type="http://schemas.openxmlformats.org/officeDocument/2006/relationships/image" Target="../media/image541.png"/><Relationship Id="rId1062" Type="http://schemas.openxmlformats.org/officeDocument/2006/relationships/image" Target="../media/image1040.png"/><Relationship Id="rId230" Type="http://schemas.openxmlformats.org/officeDocument/2006/relationships/image" Target="../media/image244.png"/><Relationship Id="rId472" Type="http://schemas.openxmlformats.org/officeDocument/2006/relationships/image" Target="../media/image442.png"/><Relationship Id="rId1063" Type="http://schemas.openxmlformats.org/officeDocument/2006/relationships/image" Target="../media/image1039.png"/><Relationship Id="rId471" Type="http://schemas.openxmlformats.org/officeDocument/2006/relationships/image" Target="../media/image497.png"/><Relationship Id="rId1064" Type="http://schemas.openxmlformats.org/officeDocument/2006/relationships/image" Target="../media/image1046.png"/><Relationship Id="rId470" Type="http://schemas.openxmlformats.org/officeDocument/2006/relationships/image" Target="../media/image437.png"/><Relationship Id="rId1065" Type="http://schemas.openxmlformats.org/officeDocument/2006/relationships/image" Target="../media/image1037.png"/><Relationship Id="rId235" Type="http://schemas.openxmlformats.org/officeDocument/2006/relationships/image" Target="../media/image246.png"/><Relationship Id="rId477" Type="http://schemas.openxmlformats.org/officeDocument/2006/relationships/image" Target="../media/image440.png"/><Relationship Id="rId1066" Type="http://schemas.openxmlformats.org/officeDocument/2006/relationships/image" Target="../media/image1043.png"/><Relationship Id="rId234" Type="http://schemas.openxmlformats.org/officeDocument/2006/relationships/image" Target="../media/image205.png"/><Relationship Id="rId476" Type="http://schemas.openxmlformats.org/officeDocument/2006/relationships/image" Target="../media/image507.png"/><Relationship Id="rId1067" Type="http://schemas.openxmlformats.org/officeDocument/2006/relationships/image" Target="../media/image1042.png"/><Relationship Id="rId233" Type="http://schemas.openxmlformats.org/officeDocument/2006/relationships/image" Target="../media/image204.png"/><Relationship Id="rId475" Type="http://schemas.openxmlformats.org/officeDocument/2006/relationships/image" Target="../media/image538.png"/><Relationship Id="rId1068" Type="http://schemas.openxmlformats.org/officeDocument/2006/relationships/image" Target="../media/image1093.png"/><Relationship Id="rId232" Type="http://schemas.openxmlformats.org/officeDocument/2006/relationships/image" Target="../media/image192.png"/><Relationship Id="rId474" Type="http://schemas.openxmlformats.org/officeDocument/2006/relationships/image" Target="../media/image430.png"/><Relationship Id="rId1069" Type="http://schemas.openxmlformats.org/officeDocument/2006/relationships/image" Target="../media/image1034.png"/><Relationship Id="rId1015" Type="http://schemas.openxmlformats.org/officeDocument/2006/relationships/image" Target="../media/image1023.png"/><Relationship Id="rId1016" Type="http://schemas.openxmlformats.org/officeDocument/2006/relationships/image" Target="../media/image991.png"/><Relationship Id="rId1017" Type="http://schemas.openxmlformats.org/officeDocument/2006/relationships/image" Target="../media/image1054.png"/><Relationship Id="rId1018" Type="http://schemas.openxmlformats.org/officeDocument/2006/relationships/image" Target="../media/image977.png"/><Relationship Id="rId1019" Type="http://schemas.openxmlformats.org/officeDocument/2006/relationships/image" Target="../media/image1032.png"/><Relationship Id="rId426" Type="http://schemas.openxmlformats.org/officeDocument/2006/relationships/image" Target="../media/image453.png"/><Relationship Id="rId668" Type="http://schemas.openxmlformats.org/officeDocument/2006/relationships/image" Target="../media/image704.png"/><Relationship Id="rId425" Type="http://schemas.openxmlformats.org/officeDocument/2006/relationships/image" Target="../media/image439.png"/><Relationship Id="rId667" Type="http://schemas.openxmlformats.org/officeDocument/2006/relationships/image" Target="../media/image626.png"/><Relationship Id="rId424" Type="http://schemas.openxmlformats.org/officeDocument/2006/relationships/image" Target="../media/image407.png"/><Relationship Id="rId666" Type="http://schemas.openxmlformats.org/officeDocument/2006/relationships/image" Target="../media/image636.png"/><Relationship Id="rId423" Type="http://schemas.openxmlformats.org/officeDocument/2006/relationships/image" Target="../media/image396.png"/><Relationship Id="rId665" Type="http://schemas.openxmlformats.org/officeDocument/2006/relationships/image" Target="../media/image623.png"/><Relationship Id="rId429" Type="http://schemas.openxmlformats.org/officeDocument/2006/relationships/image" Target="../media/image393.png"/><Relationship Id="rId428" Type="http://schemas.openxmlformats.org/officeDocument/2006/relationships/image" Target="../media/image477.png"/><Relationship Id="rId427" Type="http://schemas.openxmlformats.org/officeDocument/2006/relationships/image" Target="../media/image392.png"/><Relationship Id="rId669" Type="http://schemas.openxmlformats.org/officeDocument/2006/relationships/image" Target="../media/image637.png"/><Relationship Id="rId660" Type="http://schemas.openxmlformats.org/officeDocument/2006/relationships/image" Target="../media/image631.png"/><Relationship Id="rId1010" Type="http://schemas.openxmlformats.org/officeDocument/2006/relationships/image" Target="../media/image975.png"/><Relationship Id="rId422" Type="http://schemas.openxmlformats.org/officeDocument/2006/relationships/image" Target="../media/image448.png"/><Relationship Id="rId664" Type="http://schemas.openxmlformats.org/officeDocument/2006/relationships/image" Target="../media/image632.png"/><Relationship Id="rId1011" Type="http://schemas.openxmlformats.org/officeDocument/2006/relationships/image" Target="../media/image980.png"/><Relationship Id="rId421" Type="http://schemas.openxmlformats.org/officeDocument/2006/relationships/image" Target="../media/image403.png"/><Relationship Id="rId663" Type="http://schemas.openxmlformats.org/officeDocument/2006/relationships/image" Target="../media/image680.png"/><Relationship Id="rId1012" Type="http://schemas.openxmlformats.org/officeDocument/2006/relationships/image" Target="../media/image1022.png"/><Relationship Id="rId420" Type="http://schemas.openxmlformats.org/officeDocument/2006/relationships/image" Target="../media/image397.png"/><Relationship Id="rId662" Type="http://schemas.openxmlformats.org/officeDocument/2006/relationships/image" Target="../media/image633.png"/><Relationship Id="rId1013" Type="http://schemas.openxmlformats.org/officeDocument/2006/relationships/image" Target="../media/image1020.png"/><Relationship Id="rId661" Type="http://schemas.openxmlformats.org/officeDocument/2006/relationships/image" Target="../media/image673.png"/><Relationship Id="rId1014" Type="http://schemas.openxmlformats.org/officeDocument/2006/relationships/image" Target="../media/image1028.png"/><Relationship Id="rId1004" Type="http://schemas.openxmlformats.org/officeDocument/2006/relationships/image" Target="../media/image1064.png"/><Relationship Id="rId1005" Type="http://schemas.openxmlformats.org/officeDocument/2006/relationships/image" Target="../media/image971.png"/><Relationship Id="rId1006" Type="http://schemas.openxmlformats.org/officeDocument/2006/relationships/image" Target="../media/image1030.png"/><Relationship Id="rId1007" Type="http://schemas.openxmlformats.org/officeDocument/2006/relationships/image" Target="../media/image1026.png"/><Relationship Id="rId1008" Type="http://schemas.openxmlformats.org/officeDocument/2006/relationships/image" Target="../media/image1014.png"/><Relationship Id="rId1009" Type="http://schemas.openxmlformats.org/officeDocument/2006/relationships/image" Target="../media/image1038.png"/><Relationship Id="rId415" Type="http://schemas.openxmlformats.org/officeDocument/2006/relationships/image" Target="../media/image431.png"/><Relationship Id="rId657" Type="http://schemas.openxmlformats.org/officeDocument/2006/relationships/image" Target="../media/image716.png"/><Relationship Id="rId899" Type="http://schemas.openxmlformats.org/officeDocument/2006/relationships/image" Target="../media/image922.jpg"/><Relationship Id="rId414" Type="http://schemas.openxmlformats.org/officeDocument/2006/relationships/image" Target="../media/image374.png"/><Relationship Id="rId656" Type="http://schemas.openxmlformats.org/officeDocument/2006/relationships/image" Target="../media/image615.png"/><Relationship Id="rId898" Type="http://schemas.openxmlformats.org/officeDocument/2006/relationships/image" Target="../media/image928.jpg"/><Relationship Id="rId413" Type="http://schemas.openxmlformats.org/officeDocument/2006/relationships/image" Target="../media/image391.png"/><Relationship Id="rId655" Type="http://schemas.openxmlformats.org/officeDocument/2006/relationships/image" Target="../media/image657.png"/><Relationship Id="rId897" Type="http://schemas.openxmlformats.org/officeDocument/2006/relationships/image" Target="../media/image925.jpg"/><Relationship Id="rId412" Type="http://schemas.openxmlformats.org/officeDocument/2006/relationships/image" Target="../media/image433.png"/><Relationship Id="rId654" Type="http://schemas.openxmlformats.org/officeDocument/2006/relationships/image" Target="../media/image624.png"/><Relationship Id="rId896" Type="http://schemas.openxmlformats.org/officeDocument/2006/relationships/image" Target="../media/image919.jpg"/><Relationship Id="rId419" Type="http://schemas.openxmlformats.org/officeDocument/2006/relationships/image" Target="../media/image449.png"/><Relationship Id="rId418" Type="http://schemas.openxmlformats.org/officeDocument/2006/relationships/image" Target="../media/image512.png"/><Relationship Id="rId417" Type="http://schemas.openxmlformats.org/officeDocument/2006/relationships/image" Target="../media/image501.png"/><Relationship Id="rId659" Type="http://schemas.openxmlformats.org/officeDocument/2006/relationships/image" Target="../media/image625.png"/><Relationship Id="rId416" Type="http://schemas.openxmlformats.org/officeDocument/2006/relationships/image" Target="../media/image441.png"/><Relationship Id="rId658" Type="http://schemas.openxmlformats.org/officeDocument/2006/relationships/image" Target="../media/image661.png"/><Relationship Id="rId891" Type="http://schemas.openxmlformats.org/officeDocument/2006/relationships/image" Target="../media/image924.jpg"/><Relationship Id="rId890" Type="http://schemas.openxmlformats.org/officeDocument/2006/relationships/image" Target="../media/image909.jpg"/><Relationship Id="rId411" Type="http://schemas.openxmlformats.org/officeDocument/2006/relationships/image" Target="../media/image424.png"/><Relationship Id="rId653" Type="http://schemas.openxmlformats.org/officeDocument/2006/relationships/image" Target="../media/image662.png"/><Relationship Id="rId895" Type="http://schemas.openxmlformats.org/officeDocument/2006/relationships/image" Target="../media/image970.jpg"/><Relationship Id="rId1000" Type="http://schemas.openxmlformats.org/officeDocument/2006/relationships/image" Target="../media/image1053.png"/><Relationship Id="rId410" Type="http://schemas.openxmlformats.org/officeDocument/2006/relationships/image" Target="../media/image443.png"/><Relationship Id="rId652" Type="http://schemas.openxmlformats.org/officeDocument/2006/relationships/image" Target="../media/image666.png"/><Relationship Id="rId894" Type="http://schemas.openxmlformats.org/officeDocument/2006/relationships/image" Target="../media/image894.jpg"/><Relationship Id="rId1001" Type="http://schemas.openxmlformats.org/officeDocument/2006/relationships/image" Target="../media/image1060.png"/><Relationship Id="rId651" Type="http://schemas.openxmlformats.org/officeDocument/2006/relationships/image" Target="../media/image669.png"/><Relationship Id="rId893" Type="http://schemas.openxmlformats.org/officeDocument/2006/relationships/image" Target="../media/image895.jpg"/><Relationship Id="rId1002" Type="http://schemas.openxmlformats.org/officeDocument/2006/relationships/image" Target="../media/image967.png"/><Relationship Id="rId650" Type="http://schemas.openxmlformats.org/officeDocument/2006/relationships/image" Target="../media/image611.png"/><Relationship Id="rId892" Type="http://schemas.openxmlformats.org/officeDocument/2006/relationships/image" Target="../media/image898.jpg"/><Relationship Id="rId1003" Type="http://schemas.openxmlformats.org/officeDocument/2006/relationships/image" Target="../media/image960.png"/><Relationship Id="rId1037" Type="http://schemas.openxmlformats.org/officeDocument/2006/relationships/image" Target="../media/image1062.png"/><Relationship Id="rId1038" Type="http://schemas.openxmlformats.org/officeDocument/2006/relationships/image" Target="../media/image1006.png"/><Relationship Id="rId1039" Type="http://schemas.openxmlformats.org/officeDocument/2006/relationships/image" Target="../media/image1015.png"/><Relationship Id="rId206" Type="http://schemas.openxmlformats.org/officeDocument/2006/relationships/image" Target="../media/image268.png"/><Relationship Id="rId448" Type="http://schemas.openxmlformats.org/officeDocument/2006/relationships/image" Target="../media/image429.png"/><Relationship Id="rId205" Type="http://schemas.openxmlformats.org/officeDocument/2006/relationships/image" Target="../media/image174.png"/><Relationship Id="rId447" Type="http://schemas.openxmlformats.org/officeDocument/2006/relationships/image" Target="../media/image461.png"/><Relationship Id="rId689" Type="http://schemas.openxmlformats.org/officeDocument/2006/relationships/image" Target="../media/image714.png"/><Relationship Id="rId204" Type="http://schemas.openxmlformats.org/officeDocument/2006/relationships/image" Target="../media/image222.png"/><Relationship Id="rId446" Type="http://schemas.openxmlformats.org/officeDocument/2006/relationships/image" Target="../media/image409.png"/><Relationship Id="rId688" Type="http://schemas.openxmlformats.org/officeDocument/2006/relationships/image" Target="../media/image650.png"/><Relationship Id="rId203" Type="http://schemas.openxmlformats.org/officeDocument/2006/relationships/image" Target="../media/image176.png"/><Relationship Id="rId445" Type="http://schemas.openxmlformats.org/officeDocument/2006/relationships/image" Target="../media/image484.png"/><Relationship Id="rId687" Type="http://schemas.openxmlformats.org/officeDocument/2006/relationships/image" Target="../media/image809.png"/><Relationship Id="rId209" Type="http://schemas.openxmlformats.org/officeDocument/2006/relationships/image" Target="../media/image196.png"/><Relationship Id="rId208" Type="http://schemas.openxmlformats.org/officeDocument/2006/relationships/image" Target="../media/image242.png"/><Relationship Id="rId207" Type="http://schemas.openxmlformats.org/officeDocument/2006/relationships/image" Target="../media/image178.png"/><Relationship Id="rId449" Type="http://schemas.openxmlformats.org/officeDocument/2006/relationships/image" Target="../media/image421.png"/><Relationship Id="rId440" Type="http://schemas.openxmlformats.org/officeDocument/2006/relationships/image" Target="../media/image405.png"/><Relationship Id="rId682" Type="http://schemas.openxmlformats.org/officeDocument/2006/relationships/image" Target="../media/image699.png"/><Relationship Id="rId681" Type="http://schemas.openxmlformats.org/officeDocument/2006/relationships/image" Target="../media/image664.png"/><Relationship Id="rId1030" Type="http://schemas.openxmlformats.org/officeDocument/2006/relationships/image" Target="../media/image997.png"/><Relationship Id="rId680" Type="http://schemas.openxmlformats.org/officeDocument/2006/relationships/image" Target="../media/image655.png"/><Relationship Id="rId1031" Type="http://schemas.openxmlformats.org/officeDocument/2006/relationships/image" Target="../media/image1005.png"/><Relationship Id="rId1032" Type="http://schemas.openxmlformats.org/officeDocument/2006/relationships/image" Target="../media/image1069.png"/><Relationship Id="rId202" Type="http://schemas.openxmlformats.org/officeDocument/2006/relationships/image" Target="../media/image195.png"/><Relationship Id="rId444" Type="http://schemas.openxmlformats.org/officeDocument/2006/relationships/image" Target="../media/image404.png"/><Relationship Id="rId686" Type="http://schemas.openxmlformats.org/officeDocument/2006/relationships/image" Target="../media/image652.png"/><Relationship Id="rId1033" Type="http://schemas.openxmlformats.org/officeDocument/2006/relationships/image" Target="../media/image996.png"/><Relationship Id="rId201" Type="http://schemas.openxmlformats.org/officeDocument/2006/relationships/image" Target="../media/image173.png"/><Relationship Id="rId443" Type="http://schemas.openxmlformats.org/officeDocument/2006/relationships/image" Target="../media/image481.png"/><Relationship Id="rId685" Type="http://schemas.openxmlformats.org/officeDocument/2006/relationships/image" Target="../media/image695.png"/><Relationship Id="rId1034" Type="http://schemas.openxmlformats.org/officeDocument/2006/relationships/image" Target="../media/image999.png"/><Relationship Id="rId200" Type="http://schemas.openxmlformats.org/officeDocument/2006/relationships/image" Target="../media/image232.png"/><Relationship Id="rId442" Type="http://schemas.openxmlformats.org/officeDocument/2006/relationships/image" Target="../media/image456.png"/><Relationship Id="rId684" Type="http://schemas.openxmlformats.org/officeDocument/2006/relationships/image" Target="../media/image684.png"/><Relationship Id="rId1035" Type="http://schemas.openxmlformats.org/officeDocument/2006/relationships/image" Target="../media/image1066.png"/><Relationship Id="rId441" Type="http://schemas.openxmlformats.org/officeDocument/2006/relationships/image" Target="../media/image411.png"/><Relationship Id="rId683" Type="http://schemas.openxmlformats.org/officeDocument/2006/relationships/image" Target="../media/image692.png"/><Relationship Id="rId1036" Type="http://schemas.openxmlformats.org/officeDocument/2006/relationships/image" Target="../media/image1000.png"/><Relationship Id="rId1026" Type="http://schemas.openxmlformats.org/officeDocument/2006/relationships/image" Target="../media/image986.png"/><Relationship Id="rId1027" Type="http://schemas.openxmlformats.org/officeDocument/2006/relationships/image" Target="../media/image1033.png"/><Relationship Id="rId1028" Type="http://schemas.openxmlformats.org/officeDocument/2006/relationships/image" Target="../media/image987.png"/><Relationship Id="rId1029" Type="http://schemas.openxmlformats.org/officeDocument/2006/relationships/image" Target="../media/image1051.png"/><Relationship Id="rId437" Type="http://schemas.openxmlformats.org/officeDocument/2006/relationships/image" Target="../media/image435.png"/><Relationship Id="rId679" Type="http://schemas.openxmlformats.org/officeDocument/2006/relationships/image" Target="../media/image753.png"/><Relationship Id="rId436" Type="http://schemas.openxmlformats.org/officeDocument/2006/relationships/image" Target="../media/image432.png"/><Relationship Id="rId678" Type="http://schemas.openxmlformats.org/officeDocument/2006/relationships/image" Target="../media/image659.png"/><Relationship Id="rId435" Type="http://schemas.openxmlformats.org/officeDocument/2006/relationships/image" Target="../media/image472.png"/><Relationship Id="rId677" Type="http://schemas.openxmlformats.org/officeDocument/2006/relationships/image" Target="../media/image738.png"/><Relationship Id="rId434" Type="http://schemas.openxmlformats.org/officeDocument/2006/relationships/image" Target="../media/image399.png"/><Relationship Id="rId676" Type="http://schemas.openxmlformats.org/officeDocument/2006/relationships/image" Target="../media/image694.png"/><Relationship Id="rId439" Type="http://schemas.openxmlformats.org/officeDocument/2006/relationships/image" Target="../media/image406.png"/><Relationship Id="rId438" Type="http://schemas.openxmlformats.org/officeDocument/2006/relationships/image" Target="../media/image465.png"/><Relationship Id="rId671" Type="http://schemas.openxmlformats.org/officeDocument/2006/relationships/image" Target="../media/image693.png"/><Relationship Id="rId670" Type="http://schemas.openxmlformats.org/officeDocument/2006/relationships/image" Target="../media/image690.png"/><Relationship Id="rId1020" Type="http://schemas.openxmlformats.org/officeDocument/2006/relationships/image" Target="../media/image1021.png"/><Relationship Id="rId1021" Type="http://schemas.openxmlformats.org/officeDocument/2006/relationships/image" Target="../media/image1029.png"/><Relationship Id="rId433" Type="http://schemas.openxmlformats.org/officeDocument/2006/relationships/image" Target="../media/image543.png"/><Relationship Id="rId675" Type="http://schemas.openxmlformats.org/officeDocument/2006/relationships/image" Target="../media/image720.png"/><Relationship Id="rId1022" Type="http://schemas.openxmlformats.org/officeDocument/2006/relationships/image" Target="../media/image985.png"/><Relationship Id="rId432" Type="http://schemas.openxmlformats.org/officeDocument/2006/relationships/image" Target="../media/image402.png"/><Relationship Id="rId674" Type="http://schemas.openxmlformats.org/officeDocument/2006/relationships/image" Target="../media/image641.png"/><Relationship Id="rId1023" Type="http://schemas.openxmlformats.org/officeDocument/2006/relationships/image" Target="../media/image1044.png"/><Relationship Id="rId431" Type="http://schemas.openxmlformats.org/officeDocument/2006/relationships/image" Target="../media/image447.png"/><Relationship Id="rId673" Type="http://schemas.openxmlformats.org/officeDocument/2006/relationships/image" Target="../media/image646.png"/><Relationship Id="rId1024" Type="http://schemas.openxmlformats.org/officeDocument/2006/relationships/image" Target="../media/image1107.png"/><Relationship Id="rId430" Type="http://schemas.openxmlformats.org/officeDocument/2006/relationships/image" Target="../media/image455.png"/><Relationship Id="rId672" Type="http://schemas.openxmlformats.org/officeDocument/2006/relationships/image" Target="../media/image679.png"/><Relationship Id="rId1025" Type="http://schemas.openxmlformats.org/officeDocument/2006/relationships/image" Target="../media/image99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72</xdr:col>
      <xdr:colOff>0</xdr:colOff>
      <xdr:row>113</xdr:row>
      <xdr:rowOff>0</xdr:rowOff>
    </xdr:from>
    <xdr:ext cx="4286250" cy="1533525"/>
    <xdr:pic>
      <xdr:nvPicPr>
        <xdr:cNvPr id="0" name="image5.jpg"/>
        <xdr:cNvPicPr preferRelativeResize="0"/>
      </xdr:nvPicPr>
      <xdr:blipFill>
        <a:blip cstate="print" r:embed="rId1"/>
        <a:stretch>
          <a:fillRect/>
        </a:stretch>
      </xdr:blipFill>
      <xdr:spPr>
        <a:prstGeom prst="rect">
          <a:avLst/>
        </a:prstGeom>
        <a:noFill/>
      </xdr:spPr>
    </xdr:pic>
    <xdr:clientData fLocksWithSheet="0"/>
  </xdr:oneCellAnchor>
  <xdr:oneCellAnchor>
    <xdr:from>
      <xdr:col>72</xdr:col>
      <xdr:colOff>0</xdr:colOff>
      <xdr:row>1</xdr:row>
      <xdr:rowOff>0</xdr:rowOff>
    </xdr:from>
    <xdr:ext cx="409575" cy="200025"/>
    <xdr:pic>
      <xdr:nvPicPr>
        <xdr:cNvPr id="0" name="image8.png"/>
        <xdr:cNvPicPr preferRelativeResize="0"/>
      </xdr:nvPicPr>
      <xdr:blipFill>
        <a:blip cstate="print" r:embed="rId2"/>
        <a:stretch>
          <a:fillRect/>
        </a:stretch>
      </xdr:blipFill>
      <xdr:spPr>
        <a:prstGeom prst="rect">
          <a:avLst/>
        </a:prstGeom>
        <a:noFill/>
      </xdr:spPr>
    </xdr:pic>
    <xdr:clientData fLocksWithSheet="0"/>
  </xdr:oneCellAnchor>
  <xdr:oneCellAnchor>
    <xdr:from>
      <xdr:col>73</xdr:col>
      <xdr:colOff>0</xdr:colOff>
      <xdr:row>1</xdr:row>
      <xdr:rowOff>0</xdr:rowOff>
    </xdr:from>
    <xdr:ext cx="409575" cy="200025"/>
    <xdr:pic>
      <xdr:nvPicPr>
        <xdr:cNvPr id="0" name="image15.png"/>
        <xdr:cNvPicPr preferRelativeResize="0"/>
      </xdr:nvPicPr>
      <xdr:blipFill>
        <a:blip cstate="print" r:embed="rId3"/>
        <a:stretch>
          <a:fillRect/>
        </a:stretch>
      </xdr:blipFill>
      <xdr:spPr>
        <a:prstGeom prst="rect">
          <a:avLst/>
        </a:prstGeom>
        <a:noFill/>
      </xdr:spPr>
    </xdr:pic>
    <xdr:clientData fLocksWithSheet="0"/>
  </xdr:oneCellAnchor>
  <xdr:oneCellAnchor>
    <xdr:from>
      <xdr:col>74</xdr:col>
      <xdr:colOff>0</xdr:colOff>
      <xdr:row>1</xdr:row>
      <xdr:rowOff>0</xdr:rowOff>
    </xdr:from>
    <xdr:ext cx="409575" cy="200025"/>
    <xdr:pic>
      <xdr:nvPicPr>
        <xdr:cNvPr id="0" name="image44.png"/>
        <xdr:cNvPicPr preferRelativeResize="0"/>
      </xdr:nvPicPr>
      <xdr:blipFill>
        <a:blip cstate="print" r:embed="rId4"/>
        <a:stretch>
          <a:fillRect/>
        </a:stretch>
      </xdr:blipFill>
      <xdr:spPr>
        <a:prstGeom prst="rect">
          <a:avLst/>
        </a:prstGeom>
        <a:noFill/>
      </xdr:spPr>
    </xdr:pic>
    <xdr:clientData fLocksWithSheet="0"/>
  </xdr:oneCellAnchor>
  <xdr:oneCellAnchor>
    <xdr:from>
      <xdr:col>75</xdr:col>
      <xdr:colOff>0</xdr:colOff>
      <xdr:row>1</xdr:row>
      <xdr:rowOff>0</xdr:rowOff>
    </xdr:from>
    <xdr:ext cx="409575" cy="200025"/>
    <xdr:pic>
      <xdr:nvPicPr>
        <xdr:cNvPr id="0" name="image7.png"/>
        <xdr:cNvPicPr preferRelativeResize="0"/>
      </xdr:nvPicPr>
      <xdr:blipFill>
        <a:blip cstate="print" r:embed="rId5"/>
        <a:stretch>
          <a:fillRect/>
        </a:stretch>
      </xdr:blipFill>
      <xdr:spPr>
        <a:prstGeom prst="rect">
          <a:avLst/>
        </a:prstGeom>
        <a:noFill/>
      </xdr:spPr>
    </xdr:pic>
    <xdr:clientData fLocksWithSheet="0"/>
  </xdr:oneCellAnchor>
  <xdr:oneCellAnchor>
    <xdr:from>
      <xdr:col>76</xdr:col>
      <xdr:colOff>0</xdr:colOff>
      <xdr:row>1</xdr:row>
      <xdr:rowOff>0</xdr:rowOff>
    </xdr:from>
    <xdr:ext cx="409575" cy="200025"/>
    <xdr:pic>
      <xdr:nvPicPr>
        <xdr:cNvPr id="0" name="image11.png"/>
        <xdr:cNvPicPr preferRelativeResize="0"/>
      </xdr:nvPicPr>
      <xdr:blipFill>
        <a:blip cstate="print" r:embed="rId6"/>
        <a:stretch>
          <a:fillRect/>
        </a:stretch>
      </xdr:blipFill>
      <xdr:spPr>
        <a:prstGeom prst="rect">
          <a:avLst/>
        </a:prstGeom>
        <a:noFill/>
      </xdr:spPr>
    </xdr:pic>
    <xdr:clientData fLocksWithSheet="0"/>
  </xdr:oneCellAnchor>
  <xdr:oneCellAnchor>
    <xdr:from>
      <xdr:col>77</xdr:col>
      <xdr:colOff>0</xdr:colOff>
      <xdr:row>1</xdr:row>
      <xdr:rowOff>0</xdr:rowOff>
    </xdr:from>
    <xdr:ext cx="409575" cy="200025"/>
    <xdr:pic>
      <xdr:nvPicPr>
        <xdr:cNvPr id="0" name="image32.png"/>
        <xdr:cNvPicPr preferRelativeResize="0"/>
      </xdr:nvPicPr>
      <xdr:blipFill>
        <a:blip cstate="print" r:embed="rId7"/>
        <a:stretch>
          <a:fillRect/>
        </a:stretch>
      </xdr:blipFill>
      <xdr:spPr>
        <a:prstGeom prst="rect">
          <a:avLst/>
        </a:prstGeom>
        <a:noFill/>
      </xdr:spPr>
    </xdr:pic>
    <xdr:clientData fLocksWithSheet="0"/>
  </xdr:oneCellAnchor>
  <xdr:oneCellAnchor>
    <xdr:from>
      <xdr:col>78</xdr:col>
      <xdr:colOff>0</xdr:colOff>
      <xdr:row>1</xdr:row>
      <xdr:rowOff>0</xdr:rowOff>
    </xdr:from>
    <xdr:ext cx="409575" cy="200025"/>
    <xdr:pic>
      <xdr:nvPicPr>
        <xdr:cNvPr id="0" name="image1.png"/>
        <xdr:cNvPicPr preferRelativeResize="0"/>
      </xdr:nvPicPr>
      <xdr:blipFill>
        <a:blip cstate="print" r:embed="rId8"/>
        <a:stretch>
          <a:fillRect/>
        </a:stretch>
      </xdr:blipFill>
      <xdr:spPr>
        <a:prstGeom prst="rect">
          <a:avLst/>
        </a:prstGeom>
        <a:noFill/>
      </xdr:spPr>
    </xdr:pic>
    <xdr:clientData fLocksWithSheet="0"/>
  </xdr:oneCellAnchor>
  <xdr:oneCellAnchor>
    <xdr:from>
      <xdr:col>79</xdr:col>
      <xdr:colOff>0</xdr:colOff>
      <xdr:row>1</xdr:row>
      <xdr:rowOff>0</xdr:rowOff>
    </xdr:from>
    <xdr:ext cx="409575" cy="200025"/>
    <xdr:pic>
      <xdr:nvPicPr>
        <xdr:cNvPr id="0" name="image35.png"/>
        <xdr:cNvPicPr preferRelativeResize="0"/>
      </xdr:nvPicPr>
      <xdr:blipFill>
        <a:blip cstate="print" r:embed="rId9"/>
        <a:stretch>
          <a:fillRect/>
        </a:stretch>
      </xdr:blipFill>
      <xdr:spPr>
        <a:prstGeom prst="rect">
          <a:avLst/>
        </a:prstGeom>
        <a:noFill/>
      </xdr:spPr>
    </xdr:pic>
    <xdr:clientData fLocksWithSheet="0"/>
  </xdr:oneCellAnchor>
  <xdr:oneCellAnchor>
    <xdr:from>
      <xdr:col>72</xdr:col>
      <xdr:colOff>0</xdr:colOff>
      <xdr:row>2</xdr:row>
      <xdr:rowOff>0</xdr:rowOff>
    </xdr:from>
    <xdr:ext cx="409575" cy="200025"/>
    <xdr:pic>
      <xdr:nvPicPr>
        <xdr:cNvPr id="0" name="image3.png"/>
        <xdr:cNvPicPr preferRelativeResize="0"/>
      </xdr:nvPicPr>
      <xdr:blipFill>
        <a:blip cstate="print" r:embed="rId10"/>
        <a:stretch>
          <a:fillRect/>
        </a:stretch>
      </xdr:blipFill>
      <xdr:spPr>
        <a:prstGeom prst="rect">
          <a:avLst/>
        </a:prstGeom>
        <a:noFill/>
      </xdr:spPr>
    </xdr:pic>
    <xdr:clientData fLocksWithSheet="0"/>
  </xdr:oneCellAnchor>
  <xdr:oneCellAnchor>
    <xdr:from>
      <xdr:col>73</xdr:col>
      <xdr:colOff>0</xdr:colOff>
      <xdr:row>2</xdr:row>
      <xdr:rowOff>0</xdr:rowOff>
    </xdr:from>
    <xdr:ext cx="409575" cy="200025"/>
    <xdr:pic>
      <xdr:nvPicPr>
        <xdr:cNvPr id="0" name="image41.png"/>
        <xdr:cNvPicPr preferRelativeResize="0"/>
      </xdr:nvPicPr>
      <xdr:blipFill>
        <a:blip cstate="print" r:embed="rId11"/>
        <a:stretch>
          <a:fillRect/>
        </a:stretch>
      </xdr:blipFill>
      <xdr:spPr>
        <a:prstGeom prst="rect">
          <a:avLst/>
        </a:prstGeom>
        <a:noFill/>
      </xdr:spPr>
    </xdr:pic>
    <xdr:clientData fLocksWithSheet="0"/>
  </xdr:oneCellAnchor>
  <xdr:oneCellAnchor>
    <xdr:from>
      <xdr:col>74</xdr:col>
      <xdr:colOff>0</xdr:colOff>
      <xdr:row>2</xdr:row>
      <xdr:rowOff>0</xdr:rowOff>
    </xdr:from>
    <xdr:ext cx="409575" cy="200025"/>
    <xdr:pic>
      <xdr:nvPicPr>
        <xdr:cNvPr id="0" name="image37.png"/>
        <xdr:cNvPicPr preferRelativeResize="0"/>
      </xdr:nvPicPr>
      <xdr:blipFill>
        <a:blip cstate="print" r:embed="rId12"/>
        <a:stretch>
          <a:fillRect/>
        </a:stretch>
      </xdr:blipFill>
      <xdr:spPr>
        <a:prstGeom prst="rect">
          <a:avLst/>
        </a:prstGeom>
        <a:noFill/>
      </xdr:spPr>
    </xdr:pic>
    <xdr:clientData fLocksWithSheet="0"/>
  </xdr:oneCellAnchor>
  <xdr:oneCellAnchor>
    <xdr:from>
      <xdr:col>75</xdr:col>
      <xdr:colOff>0</xdr:colOff>
      <xdr:row>2</xdr:row>
      <xdr:rowOff>0</xdr:rowOff>
    </xdr:from>
    <xdr:ext cx="409575" cy="200025"/>
    <xdr:pic>
      <xdr:nvPicPr>
        <xdr:cNvPr id="0" name="image9.png"/>
        <xdr:cNvPicPr preferRelativeResize="0"/>
      </xdr:nvPicPr>
      <xdr:blipFill>
        <a:blip cstate="print" r:embed="rId13"/>
        <a:stretch>
          <a:fillRect/>
        </a:stretch>
      </xdr:blipFill>
      <xdr:spPr>
        <a:prstGeom prst="rect">
          <a:avLst/>
        </a:prstGeom>
        <a:noFill/>
      </xdr:spPr>
    </xdr:pic>
    <xdr:clientData fLocksWithSheet="0"/>
  </xdr:oneCellAnchor>
  <xdr:oneCellAnchor>
    <xdr:from>
      <xdr:col>76</xdr:col>
      <xdr:colOff>0</xdr:colOff>
      <xdr:row>2</xdr:row>
      <xdr:rowOff>0</xdr:rowOff>
    </xdr:from>
    <xdr:ext cx="409575" cy="200025"/>
    <xdr:pic>
      <xdr:nvPicPr>
        <xdr:cNvPr id="0" name="image2.png"/>
        <xdr:cNvPicPr preferRelativeResize="0"/>
      </xdr:nvPicPr>
      <xdr:blipFill>
        <a:blip cstate="print" r:embed="rId14"/>
        <a:stretch>
          <a:fillRect/>
        </a:stretch>
      </xdr:blipFill>
      <xdr:spPr>
        <a:prstGeom prst="rect">
          <a:avLst/>
        </a:prstGeom>
        <a:noFill/>
      </xdr:spPr>
    </xdr:pic>
    <xdr:clientData fLocksWithSheet="0"/>
  </xdr:oneCellAnchor>
  <xdr:oneCellAnchor>
    <xdr:from>
      <xdr:col>77</xdr:col>
      <xdr:colOff>0</xdr:colOff>
      <xdr:row>2</xdr:row>
      <xdr:rowOff>0</xdr:rowOff>
    </xdr:from>
    <xdr:ext cx="409575" cy="200025"/>
    <xdr:pic>
      <xdr:nvPicPr>
        <xdr:cNvPr id="0" name="image18.png"/>
        <xdr:cNvPicPr preferRelativeResize="0"/>
      </xdr:nvPicPr>
      <xdr:blipFill>
        <a:blip cstate="print" r:embed="rId15"/>
        <a:stretch>
          <a:fillRect/>
        </a:stretch>
      </xdr:blipFill>
      <xdr:spPr>
        <a:prstGeom prst="rect">
          <a:avLst/>
        </a:prstGeom>
        <a:noFill/>
      </xdr:spPr>
    </xdr:pic>
    <xdr:clientData fLocksWithSheet="0"/>
  </xdr:oneCellAnchor>
  <xdr:oneCellAnchor>
    <xdr:from>
      <xdr:col>78</xdr:col>
      <xdr:colOff>0</xdr:colOff>
      <xdr:row>2</xdr:row>
      <xdr:rowOff>0</xdr:rowOff>
    </xdr:from>
    <xdr:ext cx="409575" cy="200025"/>
    <xdr:pic>
      <xdr:nvPicPr>
        <xdr:cNvPr id="0" name="image43.png"/>
        <xdr:cNvPicPr preferRelativeResize="0"/>
      </xdr:nvPicPr>
      <xdr:blipFill>
        <a:blip cstate="print" r:embed="rId16"/>
        <a:stretch>
          <a:fillRect/>
        </a:stretch>
      </xdr:blipFill>
      <xdr:spPr>
        <a:prstGeom prst="rect">
          <a:avLst/>
        </a:prstGeom>
        <a:noFill/>
      </xdr:spPr>
    </xdr:pic>
    <xdr:clientData fLocksWithSheet="0"/>
  </xdr:oneCellAnchor>
  <xdr:oneCellAnchor>
    <xdr:from>
      <xdr:col>79</xdr:col>
      <xdr:colOff>0</xdr:colOff>
      <xdr:row>2</xdr:row>
      <xdr:rowOff>0</xdr:rowOff>
    </xdr:from>
    <xdr:ext cx="409575" cy="200025"/>
    <xdr:pic>
      <xdr:nvPicPr>
        <xdr:cNvPr id="0" name="image36.png"/>
        <xdr:cNvPicPr preferRelativeResize="0"/>
      </xdr:nvPicPr>
      <xdr:blipFill>
        <a:blip cstate="print" r:embed="rId17"/>
        <a:stretch>
          <a:fillRect/>
        </a:stretch>
      </xdr:blipFill>
      <xdr:spPr>
        <a:prstGeom prst="rect">
          <a:avLst/>
        </a:prstGeom>
        <a:noFill/>
      </xdr:spPr>
    </xdr:pic>
    <xdr:clientData fLocksWithSheet="0"/>
  </xdr:oneCellAnchor>
  <xdr:oneCellAnchor>
    <xdr:from>
      <xdr:col>72</xdr:col>
      <xdr:colOff>0</xdr:colOff>
      <xdr:row>3</xdr:row>
      <xdr:rowOff>0</xdr:rowOff>
    </xdr:from>
    <xdr:ext cx="409575" cy="200025"/>
    <xdr:pic>
      <xdr:nvPicPr>
        <xdr:cNvPr id="0" name="image53.png"/>
        <xdr:cNvPicPr preferRelativeResize="0"/>
      </xdr:nvPicPr>
      <xdr:blipFill>
        <a:blip cstate="print" r:embed="rId18"/>
        <a:stretch>
          <a:fillRect/>
        </a:stretch>
      </xdr:blipFill>
      <xdr:spPr>
        <a:prstGeom prst="rect">
          <a:avLst/>
        </a:prstGeom>
        <a:noFill/>
      </xdr:spPr>
    </xdr:pic>
    <xdr:clientData fLocksWithSheet="0"/>
  </xdr:oneCellAnchor>
  <xdr:oneCellAnchor>
    <xdr:from>
      <xdr:col>73</xdr:col>
      <xdr:colOff>0</xdr:colOff>
      <xdr:row>3</xdr:row>
      <xdr:rowOff>0</xdr:rowOff>
    </xdr:from>
    <xdr:ext cx="409575" cy="200025"/>
    <xdr:pic>
      <xdr:nvPicPr>
        <xdr:cNvPr id="0" name="image45.png"/>
        <xdr:cNvPicPr preferRelativeResize="0"/>
      </xdr:nvPicPr>
      <xdr:blipFill>
        <a:blip cstate="print" r:embed="rId19"/>
        <a:stretch>
          <a:fillRect/>
        </a:stretch>
      </xdr:blipFill>
      <xdr:spPr>
        <a:prstGeom prst="rect">
          <a:avLst/>
        </a:prstGeom>
        <a:noFill/>
      </xdr:spPr>
    </xdr:pic>
    <xdr:clientData fLocksWithSheet="0"/>
  </xdr:oneCellAnchor>
  <xdr:oneCellAnchor>
    <xdr:from>
      <xdr:col>74</xdr:col>
      <xdr:colOff>0</xdr:colOff>
      <xdr:row>3</xdr:row>
      <xdr:rowOff>0</xdr:rowOff>
    </xdr:from>
    <xdr:ext cx="409575" cy="200025"/>
    <xdr:pic>
      <xdr:nvPicPr>
        <xdr:cNvPr id="0" name="image12.png"/>
        <xdr:cNvPicPr preferRelativeResize="0"/>
      </xdr:nvPicPr>
      <xdr:blipFill>
        <a:blip cstate="print" r:embed="rId20"/>
        <a:stretch>
          <a:fillRect/>
        </a:stretch>
      </xdr:blipFill>
      <xdr:spPr>
        <a:prstGeom prst="rect">
          <a:avLst/>
        </a:prstGeom>
        <a:noFill/>
      </xdr:spPr>
    </xdr:pic>
    <xdr:clientData fLocksWithSheet="0"/>
  </xdr:oneCellAnchor>
  <xdr:oneCellAnchor>
    <xdr:from>
      <xdr:col>75</xdr:col>
      <xdr:colOff>0</xdr:colOff>
      <xdr:row>3</xdr:row>
      <xdr:rowOff>0</xdr:rowOff>
    </xdr:from>
    <xdr:ext cx="409575" cy="200025"/>
    <xdr:pic>
      <xdr:nvPicPr>
        <xdr:cNvPr id="0" name="image49.png"/>
        <xdr:cNvPicPr preferRelativeResize="0"/>
      </xdr:nvPicPr>
      <xdr:blipFill>
        <a:blip cstate="print" r:embed="rId21"/>
        <a:stretch>
          <a:fillRect/>
        </a:stretch>
      </xdr:blipFill>
      <xdr:spPr>
        <a:prstGeom prst="rect">
          <a:avLst/>
        </a:prstGeom>
        <a:noFill/>
      </xdr:spPr>
    </xdr:pic>
    <xdr:clientData fLocksWithSheet="0"/>
  </xdr:oneCellAnchor>
  <xdr:oneCellAnchor>
    <xdr:from>
      <xdr:col>76</xdr:col>
      <xdr:colOff>0</xdr:colOff>
      <xdr:row>3</xdr:row>
      <xdr:rowOff>0</xdr:rowOff>
    </xdr:from>
    <xdr:ext cx="409575" cy="200025"/>
    <xdr:pic>
      <xdr:nvPicPr>
        <xdr:cNvPr id="0" name="image6.png"/>
        <xdr:cNvPicPr preferRelativeResize="0"/>
      </xdr:nvPicPr>
      <xdr:blipFill>
        <a:blip cstate="print" r:embed="rId22"/>
        <a:stretch>
          <a:fillRect/>
        </a:stretch>
      </xdr:blipFill>
      <xdr:spPr>
        <a:prstGeom prst="rect">
          <a:avLst/>
        </a:prstGeom>
        <a:noFill/>
      </xdr:spPr>
    </xdr:pic>
    <xdr:clientData fLocksWithSheet="0"/>
  </xdr:oneCellAnchor>
  <xdr:oneCellAnchor>
    <xdr:from>
      <xdr:col>77</xdr:col>
      <xdr:colOff>0</xdr:colOff>
      <xdr:row>3</xdr:row>
      <xdr:rowOff>0</xdr:rowOff>
    </xdr:from>
    <xdr:ext cx="409575" cy="200025"/>
    <xdr:pic>
      <xdr:nvPicPr>
        <xdr:cNvPr id="0" name="image59.png"/>
        <xdr:cNvPicPr preferRelativeResize="0"/>
      </xdr:nvPicPr>
      <xdr:blipFill>
        <a:blip cstate="print" r:embed="rId23"/>
        <a:stretch>
          <a:fillRect/>
        </a:stretch>
      </xdr:blipFill>
      <xdr:spPr>
        <a:prstGeom prst="rect">
          <a:avLst/>
        </a:prstGeom>
        <a:noFill/>
      </xdr:spPr>
    </xdr:pic>
    <xdr:clientData fLocksWithSheet="0"/>
  </xdr:oneCellAnchor>
  <xdr:oneCellAnchor>
    <xdr:from>
      <xdr:col>78</xdr:col>
      <xdr:colOff>0</xdr:colOff>
      <xdr:row>3</xdr:row>
      <xdr:rowOff>0</xdr:rowOff>
    </xdr:from>
    <xdr:ext cx="409575" cy="200025"/>
    <xdr:pic>
      <xdr:nvPicPr>
        <xdr:cNvPr id="0" name="image66.png"/>
        <xdr:cNvPicPr preferRelativeResize="0"/>
      </xdr:nvPicPr>
      <xdr:blipFill>
        <a:blip cstate="print" r:embed="rId24"/>
        <a:stretch>
          <a:fillRect/>
        </a:stretch>
      </xdr:blipFill>
      <xdr:spPr>
        <a:prstGeom prst="rect">
          <a:avLst/>
        </a:prstGeom>
        <a:noFill/>
      </xdr:spPr>
    </xdr:pic>
    <xdr:clientData fLocksWithSheet="0"/>
  </xdr:oneCellAnchor>
  <xdr:oneCellAnchor>
    <xdr:from>
      <xdr:col>79</xdr:col>
      <xdr:colOff>0</xdr:colOff>
      <xdr:row>3</xdr:row>
      <xdr:rowOff>0</xdr:rowOff>
    </xdr:from>
    <xdr:ext cx="409575" cy="200025"/>
    <xdr:pic>
      <xdr:nvPicPr>
        <xdr:cNvPr id="0" name="image16.png"/>
        <xdr:cNvPicPr preferRelativeResize="0"/>
      </xdr:nvPicPr>
      <xdr:blipFill>
        <a:blip cstate="print" r:embed="rId25"/>
        <a:stretch>
          <a:fillRect/>
        </a:stretch>
      </xdr:blipFill>
      <xdr:spPr>
        <a:prstGeom prst="rect">
          <a:avLst/>
        </a:prstGeom>
        <a:noFill/>
      </xdr:spPr>
    </xdr:pic>
    <xdr:clientData fLocksWithSheet="0"/>
  </xdr:oneCellAnchor>
  <xdr:oneCellAnchor>
    <xdr:from>
      <xdr:col>72</xdr:col>
      <xdr:colOff>0</xdr:colOff>
      <xdr:row>4</xdr:row>
      <xdr:rowOff>0</xdr:rowOff>
    </xdr:from>
    <xdr:ext cx="314325" cy="200025"/>
    <xdr:pic>
      <xdr:nvPicPr>
        <xdr:cNvPr id="0" name="image48.png"/>
        <xdr:cNvPicPr preferRelativeResize="0"/>
      </xdr:nvPicPr>
      <xdr:blipFill>
        <a:blip cstate="print" r:embed="rId26"/>
        <a:stretch>
          <a:fillRect/>
        </a:stretch>
      </xdr:blipFill>
      <xdr:spPr>
        <a:prstGeom prst="rect">
          <a:avLst/>
        </a:prstGeom>
        <a:noFill/>
      </xdr:spPr>
    </xdr:pic>
    <xdr:clientData fLocksWithSheet="0"/>
  </xdr:oneCellAnchor>
  <xdr:oneCellAnchor>
    <xdr:from>
      <xdr:col>73</xdr:col>
      <xdr:colOff>0</xdr:colOff>
      <xdr:row>4</xdr:row>
      <xdr:rowOff>0</xdr:rowOff>
    </xdr:from>
    <xdr:ext cx="314325" cy="200025"/>
    <xdr:pic>
      <xdr:nvPicPr>
        <xdr:cNvPr id="0" name="image63.png"/>
        <xdr:cNvPicPr preferRelativeResize="0"/>
      </xdr:nvPicPr>
      <xdr:blipFill>
        <a:blip cstate="print" r:embed="rId27"/>
        <a:stretch>
          <a:fillRect/>
        </a:stretch>
      </xdr:blipFill>
      <xdr:spPr>
        <a:prstGeom prst="rect">
          <a:avLst/>
        </a:prstGeom>
        <a:noFill/>
      </xdr:spPr>
    </xdr:pic>
    <xdr:clientData fLocksWithSheet="0"/>
  </xdr:oneCellAnchor>
  <xdr:oneCellAnchor>
    <xdr:from>
      <xdr:col>74</xdr:col>
      <xdr:colOff>0</xdr:colOff>
      <xdr:row>4</xdr:row>
      <xdr:rowOff>0</xdr:rowOff>
    </xdr:from>
    <xdr:ext cx="314325" cy="200025"/>
    <xdr:pic>
      <xdr:nvPicPr>
        <xdr:cNvPr id="0" name="image4.png"/>
        <xdr:cNvPicPr preferRelativeResize="0"/>
      </xdr:nvPicPr>
      <xdr:blipFill>
        <a:blip cstate="print" r:embed="rId28"/>
        <a:stretch>
          <a:fillRect/>
        </a:stretch>
      </xdr:blipFill>
      <xdr:spPr>
        <a:prstGeom prst="rect">
          <a:avLst/>
        </a:prstGeom>
        <a:noFill/>
      </xdr:spPr>
    </xdr:pic>
    <xdr:clientData fLocksWithSheet="0"/>
  </xdr:oneCellAnchor>
  <xdr:oneCellAnchor>
    <xdr:from>
      <xdr:col>75</xdr:col>
      <xdr:colOff>0</xdr:colOff>
      <xdr:row>4</xdr:row>
      <xdr:rowOff>0</xdr:rowOff>
    </xdr:from>
    <xdr:ext cx="314325" cy="200025"/>
    <xdr:pic>
      <xdr:nvPicPr>
        <xdr:cNvPr id="0" name="image47.png"/>
        <xdr:cNvPicPr preferRelativeResize="0"/>
      </xdr:nvPicPr>
      <xdr:blipFill>
        <a:blip cstate="print" r:embed="rId29"/>
        <a:stretch>
          <a:fillRect/>
        </a:stretch>
      </xdr:blipFill>
      <xdr:spPr>
        <a:prstGeom prst="rect">
          <a:avLst/>
        </a:prstGeom>
        <a:noFill/>
      </xdr:spPr>
    </xdr:pic>
    <xdr:clientData fLocksWithSheet="0"/>
  </xdr:oneCellAnchor>
  <xdr:oneCellAnchor>
    <xdr:from>
      <xdr:col>76</xdr:col>
      <xdr:colOff>0</xdr:colOff>
      <xdr:row>4</xdr:row>
      <xdr:rowOff>0</xdr:rowOff>
    </xdr:from>
    <xdr:ext cx="314325" cy="200025"/>
    <xdr:pic>
      <xdr:nvPicPr>
        <xdr:cNvPr id="0" name="image51.png"/>
        <xdr:cNvPicPr preferRelativeResize="0"/>
      </xdr:nvPicPr>
      <xdr:blipFill>
        <a:blip cstate="print" r:embed="rId30"/>
        <a:stretch>
          <a:fillRect/>
        </a:stretch>
      </xdr:blipFill>
      <xdr:spPr>
        <a:prstGeom prst="rect">
          <a:avLst/>
        </a:prstGeom>
        <a:noFill/>
      </xdr:spPr>
    </xdr:pic>
    <xdr:clientData fLocksWithSheet="0"/>
  </xdr:oneCellAnchor>
  <xdr:oneCellAnchor>
    <xdr:from>
      <xdr:col>77</xdr:col>
      <xdr:colOff>0</xdr:colOff>
      <xdr:row>4</xdr:row>
      <xdr:rowOff>0</xdr:rowOff>
    </xdr:from>
    <xdr:ext cx="314325" cy="200025"/>
    <xdr:pic>
      <xdr:nvPicPr>
        <xdr:cNvPr id="0" name="image10.png"/>
        <xdr:cNvPicPr preferRelativeResize="0"/>
      </xdr:nvPicPr>
      <xdr:blipFill>
        <a:blip cstate="print" r:embed="rId31"/>
        <a:stretch>
          <a:fillRect/>
        </a:stretch>
      </xdr:blipFill>
      <xdr:spPr>
        <a:prstGeom prst="rect">
          <a:avLst/>
        </a:prstGeom>
        <a:noFill/>
      </xdr:spPr>
    </xdr:pic>
    <xdr:clientData fLocksWithSheet="0"/>
  </xdr:oneCellAnchor>
  <xdr:oneCellAnchor>
    <xdr:from>
      <xdr:col>78</xdr:col>
      <xdr:colOff>0</xdr:colOff>
      <xdr:row>4</xdr:row>
      <xdr:rowOff>0</xdr:rowOff>
    </xdr:from>
    <xdr:ext cx="314325" cy="200025"/>
    <xdr:pic>
      <xdr:nvPicPr>
        <xdr:cNvPr id="0" name="image64.png"/>
        <xdr:cNvPicPr preferRelativeResize="0"/>
      </xdr:nvPicPr>
      <xdr:blipFill>
        <a:blip cstate="print" r:embed="rId32"/>
        <a:stretch>
          <a:fillRect/>
        </a:stretch>
      </xdr:blipFill>
      <xdr:spPr>
        <a:prstGeom prst="rect">
          <a:avLst/>
        </a:prstGeom>
        <a:noFill/>
      </xdr:spPr>
    </xdr:pic>
    <xdr:clientData fLocksWithSheet="0"/>
  </xdr:oneCellAnchor>
  <xdr:oneCellAnchor>
    <xdr:from>
      <xdr:col>79</xdr:col>
      <xdr:colOff>0</xdr:colOff>
      <xdr:row>4</xdr:row>
      <xdr:rowOff>0</xdr:rowOff>
    </xdr:from>
    <xdr:ext cx="314325" cy="200025"/>
    <xdr:pic>
      <xdr:nvPicPr>
        <xdr:cNvPr id="0" name="image129.png"/>
        <xdr:cNvPicPr preferRelativeResize="0"/>
      </xdr:nvPicPr>
      <xdr:blipFill>
        <a:blip cstate="print" r:embed="rId33"/>
        <a:stretch>
          <a:fillRect/>
        </a:stretch>
      </xdr:blipFill>
      <xdr:spPr>
        <a:prstGeom prst="rect">
          <a:avLst/>
        </a:prstGeom>
        <a:noFill/>
      </xdr:spPr>
    </xdr:pic>
    <xdr:clientData fLocksWithSheet="0"/>
  </xdr:oneCellAnchor>
  <xdr:oneCellAnchor>
    <xdr:from>
      <xdr:col>72</xdr:col>
      <xdr:colOff>0</xdr:colOff>
      <xdr:row>5</xdr:row>
      <xdr:rowOff>0</xdr:rowOff>
    </xdr:from>
    <xdr:ext cx="352425" cy="200025"/>
    <xdr:pic>
      <xdr:nvPicPr>
        <xdr:cNvPr id="0" name="image56.png"/>
        <xdr:cNvPicPr preferRelativeResize="0"/>
      </xdr:nvPicPr>
      <xdr:blipFill>
        <a:blip cstate="print" r:embed="rId34"/>
        <a:stretch>
          <a:fillRect/>
        </a:stretch>
      </xdr:blipFill>
      <xdr:spPr>
        <a:prstGeom prst="rect">
          <a:avLst/>
        </a:prstGeom>
        <a:noFill/>
      </xdr:spPr>
    </xdr:pic>
    <xdr:clientData fLocksWithSheet="0"/>
  </xdr:oneCellAnchor>
  <xdr:oneCellAnchor>
    <xdr:from>
      <xdr:col>73</xdr:col>
      <xdr:colOff>0</xdr:colOff>
      <xdr:row>5</xdr:row>
      <xdr:rowOff>0</xdr:rowOff>
    </xdr:from>
    <xdr:ext cx="352425" cy="200025"/>
    <xdr:pic>
      <xdr:nvPicPr>
        <xdr:cNvPr id="0" name="image58.png"/>
        <xdr:cNvPicPr preferRelativeResize="0"/>
      </xdr:nvPicPr>
      <xdr:blipFill>
        <a:blip cstate="print" r:embed="rId35"/>
        <a:stretch>
          <a:fillRect/>
        </a:stretch>
      </xdr:blipFill>
      <xdr:spPr>
        <a:prstGeom prst="rect">
          <a:avLst/>
        </a:prstGeom>
        <a:noFill/>
      </xdr:spPr>
    </xdr:pic>
    <xdr:clientData fLocksWithSheet="0"/>
  </xdr:oneCellAnchor>
  <xdr:oneCellAnchor>
    <xdr:from>
      <xdr:col>74</xdr:col>
      <xdr:colOff>0</xdr:colOff>
      <xdr:row>5</xdr:row>
      <xdr:rowOff>0</xdr:rowOff>
    </xdr:from>
    <xdr:ext cx="352425" cy="200025"/>
    <xdr:pic>
      <xdr:nvPicPr>
        <xdr:cNvPr id="0" name="image55.png"/>
        <xdr:cNvPicPr preferRelativeResize="0"/>
      </xdr:nvPicPr>
      <xdr:blipFill>
        <a:blip cstate="print" r:embed="rId36"/>
        <a:stretch>
          <a:fillRect/>
        </a:stretch>
      </xdr:blipFill>
      <xdr:spPr>
        <a:prstGeom prst="rect">
          <a:avLst/>
        </a:prstGeom>
        <a:noFill/>
      </xdr:spPr>
    </xdr:pic>
    <xdr:clientData fLocksWithSheet="0"/>
  </xdr:oneCellAnchor>
  <xdr:oneCellAnchor>
    <xdr:from>
      <xdr:col>75</xdr:col>
      <xdr:colOff>0</xdr:colOff>
      <xdr:row>5</xdr:row>
      <xdr:rowOff>0</xdr:rowOff>
    </xdr:from>
    <xdr:ext cx="352425" cy="200025"/>
    <xdr:pic>
      <xdr:nvPicPr>
        <xdr:cNvPr id="0" name="image23.png"/>
        <xdr:cNvPicPr preferRelativeResize="0"/>
      </xdr:nvPicPr>
      <xdr:blipFill>
        <a:blip cstate="print" r:embed="rId37"/>
        <a:stretch>
          <a:fillRect/>
        </a:stretch>
      </xdr:blipFill>
      <xdr:spPr>
        <a:prstGeom prst="rect">
          <a:avLst/>
        </a:prstGeom>
        <a:noFill/>
      </xdr:spPr>
    </xdr:pic>
    <xdr:clientData fLocksWithSheet="0"/>
  </xdr:oneCellAnchor>
  <xdr:oneCellAnchor>
    <xdr:from>
      <xdr:col>76</xdr:col>
      <xdr:colOff>0</xdr:colOff>
      <xdr:row>5</xdr:row>
      <xdr:rowOff>0</xdr:rowOff>
    </xdr:from>
    <xdr:ext cx="352425" cy="200025"/>
    <xdr:pic>
      <xdr:nvPicPr>
        <xdr:cNvPr id="0" name="image39.png"/>
        <xdr:cNvPicPr preferRelativeResize="0"/>
      </xdr:nvPicPr>
      <xdr:blipFill>
        <a:blip cstate="print" r:embed="rId38"/>
        <a:stretch>
          <a:fillRect/>
        </a:stretch>
      </xdr:blipFill>
      <xdr:spPr>
        <a:prstGeom prst="rect">
          <a:avLst/>
        </a:prstGeom>
        <a:noFill/>
      </xdr:spPr>
    </xdr:pic>
    <xdr:clientData fLocksWithSheet="0"/>
  </xdr:oneCellAnchor>
  <xdr:oneCellAnchor>
    <xdr:from>
      <xdr:col>77</xdr:col>
      <xdr:colOff>0</xdr:colOff>
      <xdr:row>5</xdr:row>
      <xdr:rowOff>0</xdr:rowOff>
    </xdr:from>
    <xdr:ext cx="352425" cy="200025"/>
    <xdr:pic>
      <xdr:nvPicPr>
        <xdr:cNvPr id="0" name="image14.png"/>
        <xdr:cNvPicPr preferRelativeResize="0"/>
      </xdr:nvPicPr>
      <xdr:blipFill>
        <a:blip cstate="print" r:embed="rId39"/>
        <a:stretch>
          <a:fillRect/>
        </a:stretch>
      </xdr:blipFill>
      <xdr:spPr>
        <a:prstGeom prst="rect">
          <a:avLst/>
        </a:prstGeom>
        <a:noFill/>
      </xdr:spPr>
    </xdr:pic>
    <xdr:clientData fLocksWithSheet="0"/>
  </xdr:oneCellAnchor>
  <xdr:oneCellAnchor>
    <xdr:from>
      <xdr:col>78</xdr:col>
      <xdr:colOff>0</xdr:colOff>
      <xdr:row>5</xdr:row>
      <xdr:rowOff>0</xdr:rowOff>
    </xdr:from>
    <xdr:ext cx="352425" cy="200025"/>
    <xdr:pic>
      <xdr:nvPicPr>
        <xdr:cNvPr id="0" name="image13.png"/>
        <xdr:cNvPicPr preferRelativeResize="0"/>
      </xdr:nvPicPr>
      <xdr:blipFill>
        <a:blip cstate="print" r:embed="rId40"/>
        <a:stretch>
          <a:fillRect/>
        </a:stretch>
      </xdr:blipFill>
      <xdr:spPr>
        <a:prstGeom prst="rect">
          <a:avLst/>
        </a:prstGeom>
        <a:noFill/>
      </xdr:spPr>
    </xdr:pic>
    <xdr:clientData fLocksWithSheet="0"/>
  </xdr:oneCellAnchor>
  <xdr:oneCellAnchor>
    <xdr:from>
      <xdr:col>79</xdr:col>
      <xdr:colOff>0</xdr:colOff>
      <xdr:row>5</xdr:row>
      <xdr:rowOff>0</xdr:rowOff>
    </xdr:from>
    <xdr:ext cx="352425" cy="200025"/>
    <xdr:pic>
      <xdr:nvPicPr>
        <xdr:cNvPr id="0" name="image74.png"/>
        <xdr:cNvPicPr preferRelativeResize="0"/>
      </xdr:nvPicPr>
      <xdr:blipFill>
        <a:blip cstate="print" r:embed="rId41"/>
        <a:stretch>
          <a:fillRect/>
        </a:stretch>
      </xdr:blipFill>
      <xdr:spPr>
        <a:prstGeom prst="rect">
          <a:avLst/>
        </a:prstGeom>
        <a:noFill/>
      </xdr:spPr>
    </xdr:pic>
    <xdr:clientData fLocksWithSheet="0"/>
  </xdr:oneCellAnchor>
  <xdr:oneCellAnchor>
    <xdr:from>
      <xdr:col>72</xdr:col>
      <xdr:colOff>0</xdr:colOff>
      <xdr:row>6</xdr:row>
      <xdr:rowOff>0</xdr:rowOff>
    </xdr:from>
    <xdr:ext cx="276225" cy="200025"/>
    <xdr:pic>
      <xdr:nvPicPr>
        <xdr:cNvPr id="0" name="image17.png"/>
        <xdr:cNvPicPr preferRelativeResize="0"/>
      </xdr:nvPicPr>
      <xdr:blipFill>
        <a:blip cstate="print" r:embed="rId42"/>
        <a:stretch>
          <a:fillRect/>
        </a:stretch>
      </xdr:blipFill>
      <xdr:spPr>
        <a:prstGeom prst="rect">
          <a:avLst/>
        </a:prstGeom>
        <a:noFill/>
      </xdr:spPr>
    </xdr:pic>
    <xdr:clientData fLocksWithSheet="0"/>
  </xdr:oneCellAnchor>
  <xdr:oneCellAnchor>
    <xdr:from>
      <xdr:col>73</xdr:col>
      <xdr:colOff>0</xdr:colOff>
      <xdr:row>6</xdr:row>
      <xdr:rowOff>0</xdr:rowOff>
    </xdr:from>
    <xdr:ext cx="276225" cy="200025"/>
    <xdr:pic>
      <xdr:nvPicPr>
        <xdr:cNvPr id="0" name="image54.png"/>
        <xdr:cNvPicPr preferRelativeResize="0"/>
      </xdr:nvPicPr>
      <xdr:blipFill>
        <a:blip cstate="print" r:embed="rId43"/>
        <a:stretch>
          <a:fillRect/>
        </a:stretch>
      </xdr:blipFill>
      <xdr:spPr>
        <a:prstGeom prst="rect">
          <a:avLst/>
        </a:prstGeom>
        <a:noFill/>
      </xdr:spPr>
    </xdr:pic>
    <xdr:clientData fLocksWithSheet="0"/>
  </xdr:oneCellAnchor>
  <xdr:oneCellAnchor>
    <xdr:from>
      <xdr:col>74</xdr:col>
      <xdr:colOff>0</xdr:colOff>
      <xdr:row>6</xdr:row>
      <xdr:rowOff>0</xdr:rowOff>
    </xdr:from>
    <xdr:ext cx="276225" cy="200025"/>
    <xdr:pic>
      <xdr:nvPicPr>
        <xdr:cNvPr id="0" name="image125.png"/>
        <xdr:cNvPicPr preferRelativeResize="0"/>
      </xdr:nvPicPr>
      <xdr:blipFill>
        <a:blip cstate="print" r:embed="rId44"/>
        <a:stretch>
          <a:fillRect/>
        </a:stretch>
      </xdr:blipFill>
      <xdr:spPr>
        <a:prstGeom prst="rect">
          <a:avLst/>
        </a:prstGeom>
        <a:noFill/>
      </xdr:spPr>
    </xdr:pic>
    <xdr:clientData fLocksWithSheet="0"/>
  </xdr:oneCellAnchor>
  <xdr:oneCellAnchor>
    <xdr:from>
      <xdr:col>75</xdr:col>
      <xdr:colOff>0</xdr:colOff>
      <xdr:row>6</xdr:row>
      <xdr:rowOff>0</xdr:rowOff>
    </xdr:from>
    <xdr:ext cx="276225" cy="200025"/>
    <xdr:pic>
      <xdr:nvPicPr>
        <xdr:cNvPr id="0" name="image46.png"/>
        <xdr:cNvPicPr preferRelativeResize="0"/>
      </xdr:nvPicPr>
      <xdr:blipFill>
        <a:blip cstate="print" r:embed="rId45"/>
        <a:stretch>
          <a:fillRect/>
        </a:stretch>
      </xdr:blipFill>
      <xdr:spPr>
        <a:prstGeom prst="rect">
          <a:avLst/>
        </a:prstGeom>
        <a:noFill/>
      </xdr:spPr>
    </xdr:pic>
    <xdr:clientData fLocksWithSheet="0"/>
  </xdr:oneCellAnchor>
  <xdr:oneCellAnchor>
    <xdr:from>
      <xdr:col>76</xdr:col>
      <xdr:colOff>0</xdr:colOff>
      <xdr:row>6</xdr:row>
      <xdr:rowOff>0</xdr:rowOff>
    </xdr:from>
    <xdr:ext cx="276225" cy="200025"/>
    <xdr:pic>
      <xdr:nvPicPr>
        <xdr:cNvPr id="0" name="image68.png"/>
        <xdr:cNvPicPr preferRelativeResize="0"/>
      </xdr:nvPicPr>
      <xdr:blipFill>
        <a:blip cstate="print" r:embed="rId46"/>
        <a:stretch>
          <a:fillRect/>
        </a:stretch>
      </xdr:blipFill>
      <xdr:spPr>
        <a:prstGeom prst="rect">
          <a:avLst/>
        </a:prstGeom>
        <a:noFill/>
      </xdr:spPr>
    </xdr:pic>
    <xdr:clientData fLocksWithSheet="0"/>
  </xdr:oneCellAnchor>
  <xdr:oneCellAnchor>
    <xdr:from>
      <xdr:col>77</xdr:col>
      <xdr:colOff>0</xdr:colOff>
      <xdr:row>6</xdr:row>
      <xdr:rowOff>0</xdr:rowOff>
    </xdr:from>
    <xdr:ext cx="276225" cy="200025"/>
    <xdr:pic>
      <xdr:nvPicPr>
        <xdr:cNvPr id="0" name="image142.png"/>
        <xdr:cNvPicPr preferRelativeResize="0"/>
      </xdr:nvPicPr>
      <xdr:blipFill>
        <a:blip cstate="print" r:embed="rId47"/>
        <a:stretch>
          <a:fillRect/>
        </a:stretch>
      </xdr:blipFill>
      <xdr:spPr>
        <a:prstGeom prst="rect">
          <a:avLst/>
        </a:prstGeom>
        <a:noFill/>
      </xdr:spPr>
    </xdr:pic>
    <xdr:clientData fLocksWithSheet="0"/>
  </xdr:oneCellAnchor>
  <xdr:oneCellAnchor>
    <xdr:from>
      <xdr:col>78</xdr:col>
      <xdr:colOff>0</xdr:colOff>
      <xdr:row>6</xdr:row>
      <xdr:rowOff>0</xdr:rowOff>
    </xdr:from>
    <xdr:ext cx="276225" cy="200025"/>
    <xdr:pic>
      <xdr:nvPicPr>
        <xdr:cNvPr id="0" name="image65.png"/>
        <xdr:cNvPicPr preferRelativeResize="0"/>
      </xdr:nvPicPr>
      <xdr:blipFill>
        <a:blip cstate="print" r:embed="rId48"/>
        <a:stretch>
          <a:fillRect/>
        </a:stretch>
      </xdr:blipFill>
      <xdr:spPr>
        <a:prstGeom prst="rect">
          <a:avLst/>
        </a:prstGeom>
        <a:noFill/>
      </xdr:spPr>
    </xdr:pic>
    <xdr:clientData fLocksWithSheet="0"/>
  </xdr:oneCellAnchor>
  <xdr:oneCellAnchor>
    <xdr:from>
      <xdr:col>79</xdr:col>
      <xdr:colOff>0</xdr:colOff>
      <xdr:row>6</xdr:row>
      <xdr:rowOff>0</xdr:rowOff>
    </xdr:from>
    <xdr:ext cx="276225" cy="200025"/>
    <xdr:pic>
      <xdr:nvPicPr>
        <xdr:cNvPr id="0" name="image30.png"/>
        <xdr:cNvPicPr preferRelativeResize="0"/>
      </xdr:nvPicPr>
      <xdr:blipFill>
        <a:blip cstate="print" r:embed="rId49"/>
        <a:stretch>
          <a:fillRect/>
        </a:stretch>
      </xdr:blipFill>
      <xdr:spPr>
        <a:prstGeom prst="rect">
          <a:avLst/>
        </a:prstGeom>
        <a:noFill/>
      </xdr:spPr>
    </xdr:pic>
    <xdr:clientData fLocksWithSheet="0"/>
  </xdr:oneCellAnchor>
  <xdr:oneCellAnchor>
    <xdr:from>
      <xdr:col>72</xdr:col>
      <xdr:colOff>0</xdr:colOff>
      <xdr:row>7</xdr:row>
      <xdr:rowOff>0</xdr:rowOff>
    </xdr:from>
    <xdr:ext cx="304800" cy="200025"/>
    <xdr:pic>
      <xdr:nvPicPr>
        <xdr:cNvPr id="0" name="image26.png"/>
        <xdr:cNvPicPr preferRelativeResize="0"/>
      </xdr:nvPicPr>
      <xdr:blipFill>
        <a:blip cstate="print" r:embed="rId50"/>
        <a:stretch>
          <a:fillRect/>
        </a:stretch>
      </xdr:blipFill>
      <xdr:spPr>
        <a:prstGeom prst="rect">
          <a:avLst/>
        </a:prstGeom>
        <a:noFill/>
      </xdr:spPr>
    </xdr:pic>
    <xdr:clientData fLocksWithSheet="0"/>
  </xdr:oneCellAnchor>
  <xdr:oneCellAnchor>
    <xdr:from>
      <xdr:col>73</xdr:col>
      <xdr:colOff>0</xdr:colOff>
      <xdr:row>7</xdr:row>
      <xdr:rowOff>0</xdr:rowOff>
    </xdr:from>
    <xdr:ext cx="304800" cy="200025"/>
    <xdr:pic>
      <xdr:nvPicPr>
        <xdr:cNvPr id="0" name="image20.png"/>
        <xdr:cNvPicPr preferRelativeResize="0"/>
      </xdr:nvPicPr>
      <xdr:blipFill>
        <a:blip cstate="print" r:embed="rId51"/>
        <a:stretch>
          <a:fillRect/>
        </a:stretch>
      </xdr:blipFill>
      <xdr:spPr>
        <a:prstGeom prst="rect">
          <a:avLst/>
        </a:prstGeom>
        <a:noFill/>
      </xdr:spPr>
    </xdr:pic>
    <xdr:clientData fLocksWithSheet="0"/>
  </xdr:oneCellAnchor>
  <xdr:oneCellAnchor>
    <xdr:from>
      <xdr:col>74</xdr:col>
      <xdr:colOff>0</xdr:colOff>
      <xdr:row>7</xdr:row>
      <xdr:rowOff>0</xdr:rowOff>
    </xdr:from>
    <xdr:ext cx="304800" cy="200025"/>
    <xdr:pic>
      <xdr:nvPicPr>
        <xdr:cNvPr id="0" name="image71.png"/>
        <xdr:cNvPicPr preferRelativeResize="0"/>
      </xdr:nvPicPr>
      <xdr:blipFill>
        <a:blip cstate="print" r:embed="rId52"/>
        <a:stretch>
          <a:fillRect/>
        </a:stretch>
      </xdr:blipFill>
      <xdr:spPr>
        <a:prstGeom prst="rect">
          <a:avLst/>
        </a:prstGeom>
        <a:noFill/>
      </xdr:spPr>
    </xdr:pic>
    <xdr:clientData fLocksWithSheet="0"/>
  </xdr:oneCellAnchor>
  <xdr:oneCellAnchor>
    <xdr:from>
      <xdr:col>75</xdr:col>
      <xdr:colOff>0</xdr:colOff>
      <xdr:row>7</xdr:row>
      <xdr:rowOff>0</xdr:rowOff>
    </xdr:from>
    <xdr:ext cx="304800" cy="200025"/>
    <xdr:pic>
      <xdr:nvPicPr>
        <xdr:cNvPr id="0" name="image60.png"/>
        <xdr:cNvPicPr preferRelativeResize="0"/>
      </xdr:nvPicPr>
      <xdr:blipFill>
        <a:blip cstate="print" r:embed="rId53"/>
        <a:stretch>
          <a:fillRect/>
        </a:stretch>
      </xdr:blipFill>
      <xdr:spPr>
        <a:prstGeom prst="rect">
          <a:avLst/>
        </a:prstGeom>
        <a:noFill/>
      </xdr:spPr>
    </xdr:pic>
    <xdr:clientData fLocksWithSheet="0"/>
  </xdr:oneCellAnchor>
  <xdr:oneCellAnchor>
    <xdr:from>
      <xdr:col>76</xdr:col>
      <xdr:colOff>0</xdr:colOff>
      <xdr:row>7</xdr:row>
      <xdr:rowOff>0</xdr:rowOff>
    </xdr:from>
    <xdr:ext cx="304800" cy="200025"/>
    <xdr:pic>
      <xdr:nvPicPr>
        <xdr:cNvPr id="0" name="image21.png"/>
        <xdr:cNvPicPr preferRelativeResize="0"/>
      </xdr:nvPicPr>
      <xdr:blipFill>
        <a:blip cstate="print" r:embed="rId54"/>
        <a:stretch>
          <a:fillRect/>
        </a:stretch>
      </xdr:blipFill>
      <xdr:spPr>
        <a:prstGeom prst="rect">
          <a:avLst/>
        </a:prstGeom>
        <a:noFill/>
      </xdr:spPr>
    </xdr:pic>
    <xdr:clientData fLocksWithSheet="0"/>
  </xdr:oneCellAnchor>
  <xdr:oneCellAnchor>
    <xdr:from>
      <xdr:col>77</xdr:col>
      <xdr:colOff>0</xdr:colOff>
      <xdr:row>7</xdr:row>
      <xdr:rowOff>0</xdr:rowOff>
    </xdr:from>
    <xdr:ext cx="304800" cy="200025"/>
    <xdr:pic>
      <xdr:nvPicPr>
        <xdr:cNvPr id="0" name="image22.png"/>
        <xdr:cNvPicPr preferRelativeResize="0"/>
      </xdr:nvPicPr>
      <xdr:blipFill>
        <a:blip cstate="print" r:embed="rId55"/>
        <a:stretch>
          <a:fillRect/>
        </a:stretch>
      </xdr:blipFill>
      <xdr:spPr>
        <a:prstGeom prst="rect">
          <a:avLst/>
        </a:prstGeom>
        <a:noFill/>
      </xdr:spPr>
    </xdr:pic>
    <xdr:clientData fLocksWithSheet="0"/>
  </xdr:oneCellAnchor>
  <xdr:oneCellAnchor>
    <xdr:from>
      <xdr:col>78</xdr:col>
      <xdr:colOff>0</xdr:colOff>
      <xdr:row>7</xdr:row>
      <xdr:rowOff>0</xdr:rowOff>
    </xdr:from>
    <xdr:ext cx="304800" cy="200025"/>
    <xdr:pic>
      <xdr:nvPicPr>
        <xdr:cNvPr id="0" name="image19.png"/>
        <xdr:cNvPicPr preferRelativeResize="0"/>
      </xdr:nvPicPr>
      <xdr:blipFill>
        <a:blip cstate="print" r:embed="rId56"/>
        <a:stretch>
          <a:fillRect/>
        </a:stretch>
      </xdr:blipFill>
      <xdr:spPr>
        <a:prstGeom prst="rect">
          <a:avLst/>
        </a:prstGeom>
        <a:noFill/>
      </xdr:spPr>
    </xdr:pic>
    <xdr:clientData fLocksWithSheet="0"/>
  </xdr:oneCellAnchor>
  <xdr:oneCellAnchor>
    <xdr:from>
      <xdr:col>79</xdr:col>
      <xdr:colOff>0</xdr:colOff>
      <xdr:row>7</xdr:row>
      <xdr:rowOff>0</xdr:rowOff>
    </xdr:from>
    <xdr:ext cx="304800" cy="200025"/>
    <xdr:pic>
      <xdr:nvPicPr>
        <xdr:cNvPr id="0" name="image62.png"/>
        <xdr:cNvPicPr preferRelativeResize="0"/>
      </xdr:nvPicPr>
      <xdr:blipFill>
        <a:blip cstate="print" r:embed="rId57"/>
        <a:stretch>
          <a:fillRect/>
        </a:stretch>
      </xdr:blipFill>
      <xdr:spPr>
        <a:prstGeom prst="rect">
          <a:avLst/>
        </a:prstGeom>
        <a:noFill/>
      </xdr:spPr>
    </xdr:pic>
    <xdr:clientData fLocksWithSheet="0"/>
  </xdr:oneCellAnchor>
  <xdr:oneCellAnchor>
    <xdr:from>
      <xdr:col>72</xdr:col>
      <xdr:colOff>0</xdr:colOff>
      <xdr:row>8</xdr:row>
      <xdr:rowOff>0</xdr:rowOff>
    </xdr:from>
    <xdr:ext cx="342900" cy="200025"/>
    <xdr:pic>
      <xdr:nvPicPr>
        <xdr:cNvPr id="0" name="image117.png"/>
        <xdr:cNvPicPr preferRelativeResize="0"/>
      </xdr:nvPicPr>
      <xdr:blipFill>
        <a:blip cstate="print" r:embed="rId58"/>
        <a:stretch>
          <a:fillRect/>
        </a:stretch>
      </xdr:blipFill>
      <xdr:spPr>
        <a:prstGeom prst="rect">
          <a:avLst/>
        </a:prstGeom>
        <a:noFill/>
      </xdr:spPr>
    </xdr:pic>
    <xdr:clientData fLocksWithSheet="0"/>
  </xdr:oneCellAnchor>
  <xdr:oneCellAnchor>
    <xdr:from>
      <xdr:col>73</xdr:col>
      <xdr:colOff>0</xdr:colOff>
      <xdr:row>8</xdr:row>
      <xdr:rowOff>0</xdr:rowOff>
    </xdr:from>
    <xdr:ext cx="342900" cy="200025"/>
    <xdr:pic>
      <xdr:nvPicPr>
        <xdr:cNvPr id="0" name="image61.png"/>
        <xdr:cNvPicPr preferRelativeResize="0"/>
      </xdr:nvPicPr>
      <xdr:blipFill>
        <a:blip cstate="print" r:embed="rId59"/>
        <a:stretch>
          <a:fillRect/>
        </a:stretch>
      </xdr:blipFill>
      <xdr:spPr>
        <a:prstGeom prst="rect">
          <a:avLst/>
        </a:prstGeom>
        <a:noFill/>
      </xdr:spPr>
    </xdr:pic>
    <xdr:clientData fLocksWithSheet="0"/>
  </xdr:oneCellAnchor>
  <xdr:oneCellAnchor>
    <xdr:from>
      <xdr:col>74</xdr:col>
      <xdr:colOff>0</xdr:colOff>
      <xdr:row>8</xdr:row>
      <xdr:rowOff>0</xdr:rowOff>
    </xdr:from>
    <xdr:ext cx="342900" cy="200025"/>
    <xdr:pic>
      <xdr:nvPicPr>
        <xdr:cNvPr id="0" name="image67.png"/>
        <xdr:cNvPicPr preferRelativeResize="0"/>
      </xdr:nvPicPr>
      <xdr:blipFill>
        <a:blip cstate="print" r:embed="rId60"/>
        <a:stretch>
          <a:fillRect/>
        </a:stretch>
      </xdr:blipFill>
      <xdr:spPr>
        <a:prstGeom prst="rect">
          <a:avLst/>
        </a:prstGeom>
        <a:noFill/>
      </xdr:spPr>
    </xdr:pic>
    <xdr:clientData fLocksWithSheet="0"/>
  </xdr:oneCellAnchor>
  <xdr:oneCellAnchor>
    <xdr:from>
      <xdr:col>75</xdr:col>
      <xdr:colOff>0</xdr:colOff>
      <xdr:row>8</xdr:row>
      <xdr:rowOff>0</xdr:rowOff>
    </xdr:from>
    <xdr:ext cx="342900" cy="200025"/>
    <xdr:pic>
      <xdr:nvPicPr>
        <xdr:cNvPr id="0" name="image24.png"/>
        <xdr:cNvPicPr preferRelativeResize="0"/>
      </xdr:nvPicPr>
      <xdr:blipFill>
        <a:blip cstate="print" r:embed="rId61"/>
        <a:stretch>
          <a:fillRect/>
        </a:stretch>
      </xdr:blipFill>
      <xdr:spPr>
        <a:prstGeom prst="rect">
          <a:avLst/>
        </a:prstGeom>
        <a:noFill/>
      </xdr:spPr>
    </xdr:pic>
    <xdr:clientData fLocksWithSheet="0"/>
  </xdr:oneCellAnchor>
  <xdr:oneCellAnchor>
    <xdr:from>
      <xdr:col>76</xdr:col>
      <xdr:colOff>0</xdr:colOff>
      <xdr:row>8</xdr:row>
      <xdr:rowOff>0</xdr:rowOff>
    </xdr:from>
    <xdr:ext cx="342900" cy="200025"/>
    <xdr:pic>
      <xdr:nvPicPr>
        <xdr:cNvPr id="0" name="image27.png"/>
        <xdr:cNvPicPr preferRelativeResize="0"/>
      </xdr:nvPicPr>
      <xdr:blipFill>
        <a:blip cstate="print" r:embed="rId62"/>
        <a:stretch>
          <a:fillRect/>
        </a:stretch>
      </xdr:blipFill>
      <xdr:spPr>
        <a:prstGeom prst="rect">
          <a:avLst/>
        </a:prstGeom>
        <a:noFill/>
      </xdr:spPr>
    </xdr:pic>
    <xdr:clientData fLocksWithSheet="0"/>
  </xdr:oneCellAnchor>
  <xdr:oneCellAnchor>
    <xdr:from>
      <xdr:col>77</xdr:col>
      <xdr:colOff>0</xdr:colOff>
      <xdr:row>8</xdr:row>
      <xdr:rowOff>0</xdr:rowOff>
    </xdr:from>
    <xdr:ext cx="342900" cy="200025"/>
    <xdr:pic>
      <xdr:nvPicPr>
        <xdr:cNvPr id="0" name="image122.png"/>
        <xdr:cNvPicPr preferRelativeResize="0"/>
      </xdr:nvPicPr>
      <xdr:blipFill>
        <a:blip cstate="print" r:embed="rId63"/>
        <a:stretch>
          <a:fillRect/>
        </a:stretch>
      </xdr:blipFill>
      <xdr:spPr>
        <a:prstGeom prst="rect">
          <a:avLst/>
        </a:prstGeom>
        <a:noFill/>
      </xdr:spPr>
    </xdr:pic>
    <xdr:clientData fLocksWithSheet="0"/>
  </xdr:oneCellAnchor>
  <xdr:oneCellAnchor>
    <xdr:from>
      <xdr:col>78</xdr:col>
      <xdr:colOff>0</xdr:colOff>
      <xdr:row>8</xdr:row>
      <xdr:rowOff>0</xdr:rowOff>
    </xdr:from>
    <xdr:ext cx="342900" cy="200025"/>
    <xdr:pic>
      <xdr:nvPicPr>
        <xdr:cNvPr id="0" name="image69.png"/>
        <xdr:cNvPicPr preferRelativeResize="0"/>
      </xdr:nvPicPr>
      <xdr:blipFill>
        <a:blip cstate="print" r:embed="rId64"/>
        <a:stretch>
          <a:fillRect/>
        </a:stretch>
      </xdr:blipFill>
      <xdr:spPr>
        <a:prstGeom prst="rect">
          <a:avLst/>
        </a:prstGeom>
        <a:noFill/>
      </xdr:spPr>
    </xdr:pic>
    <xdr:clientData fLocksWithSheet="0"/>
  </xdr:oneCellAnchor>
  <xdr:oneCellAnchor>
    <xdr:from>
      <xdr:col>79</xdr:col>
      <xdr:colOff>0</xdr:colOff>
      <xdr:row>8</xdr:row>
      <xdr:rowOff>0</xdr:rowOff>
    </xdr:from>
    <xdr:ext cx="342900" cy="200025"/>
    <xdr:pic>
      <xdr:nvPicPr>
        <xdr:cNvPr id="0" name="image82.png"/>
        <xdr:cNvPicPr preferRelativeResize="0"/>
      </xdr:nvPicPr>
      <xdr:blipFill>
        <a:blip cstate="print" r:embed="rId65"/>
        <a:stretch>
          <a:fillRect/>
        </a:stretch>
      </xdr:blipFill>
      <xdr:spPr>
        <a:prstGeom prst="rect">
          <a:avLst/>
        </a:prstGeom>
        <a:noFill/>
      </xdr:spPr>
    </xdr:pic>
    <xdr:clientData fLocksWithSheet="0"/>
  </xdr:oneCellAnchor>
  <xdr:oneCellAnchor>
    <xdr:from>
      <xdr:col>72</xdr:col>
      <xdr:colOff>0</xdr:colOff>
      <xdr:row>9</xdr:row>
      <xdr:rowOff>0</xdr:rowOff>
    </xdr:from>
    <xdr:ext cx="361950" cy="200025"/>
    <xdr:pic>
      <xdr:nvPicPr>
        <xdr:cNvPr id="0" name="image79.png"/>
        <xdr:cNvPicPr preferRelativeResize="0"/>
      </xdr:nvPicPr>
      <xdr:blipFill>
        <a:blip cstate="print" r:embed="rId66"/>
        <a:stretch>
          <a:fillRect/>
        </a:stretch>
      </xdr:blipFill>
      <xdr:spPr>
        <a:prstGeom prst="rect">
          <a:avLst/>
        </a:prstGeom>
        <a:noFill/>
      </xdr:spPr>
    </xdr:pic>
    <xdr:clientData fLocksWithSheet="0"/>
  </xdr:oneCellAnchor>
  <xdr:oneCellAnchor>
    <xdr:from>
      <xdr:col>73</xdr:col>
      <xdr:colOff>0</xdr:colOff>
      <xdr:row>9</xdr:row>
      <xdr:rowOff>0</xdr:rowOff>
    </xdr:from>
    <xdr:ext cx="361950" cy="200025"/>
    <xdr:pic>
      <xdr:nvPicPr>
        <xdr:cNvPr id="0" name="image29.png"/>
        <xdr:cNvPicPr preferRelativeResize="0"/>
      </xdr:nvPicPr>
      <xdr:blipFill>
        <a:blip cstate="print" r:embed="rId67"/>
        <a:stretch>
          <a:fillRect/>
        </a:stretch>
      </xdr:blipFill>
      <xdr:spPr>
        <a:prstGeom prst="rect">
          <a:avLst/>
        </a:prstGeom>
        <a:noFill/>
      </xdr:spPr>
    </xdr:pic>
    <xdr:clientData fLocksWithSheet="0"/>
  </xdr:oneCellAnchor>
  <xdr:oneCellAnchor>
    <xdr:from>
      <xdr:col>74</xdr:col>
      <xdr:colOff>0</xdr:colOff>
      <xdr:row>9</xdr:row>
      <xdr:rowOff>0</xdr:rowOff>
    </xdr:from>
    <xdr:ext cx="361950" cy="200025"/>
    <xdr:pic>
      <xdr:nvPicPr>
        <xdr:cNvPr id="0" name="image50.png"/>
        <xdr:cNvPicPr preferRelativeResize="0"/>
      </xdr:nvPicPr>
      <xdr:blipFill>
        <a:blip cstate="print" r:embed="rId68"/>
        <a:stretch>
          <a:fillRect/>
        </a:stretch>
      </xdr:blipFill>
      <xdr:spPr>
        <a:prstGeom prst="rect">
          <a:avLst/>
        </a:prstGeom>
        <a:noFill/>
      </xdr:spPr>
    </xdr:pic>
    <xdr:clientData fLocksWithSheet="0"/>
  </xdr:oneCellAnchor>
  <xdr:oneCellAnchor>
    <xdr:from>
      <xdr:col>75</xdr:col>
      <xdr:colOff>0</xdr:colOff>
      <xdr:row>9</xdr:row>
      <xdr:rowOff>0</xdr:rowOff>
    </xdr:from>
    <xdr:ext cx="361950" cy="200025"/>
    <xdr:pic>
      <xdr:nvPicPr>
        <xdr:cNvPr id="0" name="image139.png"/>
        <xdr:cNvPicPr preferRelativeResize="0"/>
      </xdr:nvPicPr>
      <xdr:blipFill>
        <a:blip cstate="print" r:embed="rId69"/>
        <a:stretch>
          <a:fillRect/>
        </a:stretch>
      </xdr:blipFill>
      <xdr:spPr>
        <a:prstGeom prst="rect">
          <a:avLst/>
        </a:prstGeom>
        <a:noFill/>
      </xdr:spPr>
    </xdr:pic>
    <xdr:clientData fLocksWithSheet="0"/>
  </xdr:oneCellAnchor>
  <xdr:oneCellAnchor>
    <xdr:from>
      <xdr:col>76</xdr:col>
      <xdr:colOff>0</xdr:colOff>
      <xdr:row>9</xdr:row>
      <xdr:rowOff>0</xdr:rowOff>
    </xdr:from>
    <xdr:ext cx="361950" cy="200025"/>
    <xdr:pic>
      <xdr:nvPicPr>
        <xdr:cNvPr id="0" name="image105.png"/>
        <xdr:cNvPicPr preferRelativeResize="0"/>
      </xdr:nvPicPr>
      <xdr:blipFill>
        <a:blip cstate="print" r:embed="rId70"/>
        <a:stretch>
          <a:fillRect/>
        </a:stretch>
      </xdr:blipFill>
      <xdr:spPr>
        <a:prstGeom prst="rect">
          <a:avLst/>
        </a:prstGeom>
        <a:noFill/>
      </xdr:spPr>
    </xdr:pic>
    <xdr:clientData fLocksWithSheet="0"/>
  </xdr:oneCellAnchor>
  <xdr:oneCellAnchor>
    <xdr:from>
      <xdr:col>77</xdr:col>
      <xdr:colOff>0</xdr:colOff>
      <xdr:row>9</xdr:row>
      <xdr:rowOff>0</xdr:rowOff>
    </xdr:from>
    <xdr:ext cx="361950" cy="200025"/>
    <xdr:pic>
      <xdr:nvPicPr>
        <xdr:cNvPr id="0" name="image25.png"/>
        <xdr:cNvPicPr preferRelativeResize="0"/>
      </xdr:nvPicPr>
      <xdr:blipFill>
        <a:blip cstate="print" r:embed="rId71"/>
        <a:stretch>
          <a:fillRect/>
        </a:stretch>
      </xdr:blipFill>
      <xdr:spPr>
        <a:prstGeom prst="rect">
          <a:avLst/>
        </a:prstGeom>
        <a:noFill/>
      </xdr:spPr>
    </xdr:pic>
    <xdr:clientData fLocksWithSheet="0"/>
  </xdr:oneCellAnchor>
  <xdr:oneCellAnchor>
    <xdr:from>
      <xdr:col>78</xdr:col>
      <xdr:colOff>0</xdr:colOff>
      <xdr:row>9</xdr:row>
      <xdr:rowOff>0</xdr:rowOff>
    </xdr:from>
    <xdr:ext cx="361950" cy="200025"/>
    <xdr:pic>
      <xdr:nvPicPr>
        <xdr:cNvPr id="0" name="image42.png"/>
        <xdr:cNvPicPr preferRelativeResize="0"/>
      </xdr:nvPicPr>
      <xdr:blipFill>
        <a:blip cstate="print" r:embed="rId72"/>
        <a:stretch>
          <a:fillRect/>
        </a:stretch>
      </xdr:blipFill>
      <xdr:spPr>
        <a:prstGeom prst="rect">
          <a:avLst/>
        </a:prstGeom>
        <a:noFill/>
      </xdr:spPr>
    </xdr:pic>
    <xdr:clientData fLocksWithSheet="0"/>
  </xdr:oneCellAnchor>
  <xdr:oneCellAnchor>
    <xdr:from>
      <xdr:col>79</xdr:col>
      <xdr:colOff>0</xdr:colOff>
      <xdr:row>9</xdr:row>
      <xdr:rowOff>0</xdr:rowOff>
    </xdr:from>
    <xdr:ext cx="361950" cy="200025"/>
    <xdr:pic>
      <xdr:nvPicPr>
        <xdr:cNvPr id="0" name="image28.png"/>
        <xdr:cNvPicPr preferRelativeResize="0"/>
      </xdr:nvPicPr>
      <xdr:blipFill>
        <a:blip cstate="print" r:embed="rId73"/>
        <a:stretch>
          <a:fillRect/>
        </a:stretch>
      </xdr:blipFill>
      <xdr:spPr>
        <a:prstGeom prst="rect">
          <a:avLst/>
        </a:prstGeom>
        <a:noFill/>
      </xdr:spPr>
    </xdr:pic>
    <xdr:clientData fLocksWithSheet="0"/>
  </xdr:oneCellAnchor>
  <xdr:oneCellAnchor>
    <xdr:from>
      <xdr:col>72</xdr:col>
      <xdr:colOff>0</xdr:colOff>
      <xdr:row>10</xdr:row>
      <xdr:rowOff>0</xdr:rowOff>
    </xdr:from>
    <xdr:ext cx="447675" cy="200025"/>
    <xdr:pic>
      <xdr:nvPicPr>
        <xdr:cNvPr id="0" name="image31.png"/>
        <xdr:cNvPicPr preferRelativeResize="0"/>
      </xdr:nvPicPr>
      <xdr:blipFill>
        <a:blip cstate="print" r:embed="rId74"/>
        <a:stretch>
          <a:fillRect/>
        </a:stretch>
      </xdr:blipFill>
      <xdr:spPr>
        <a:prstGeom prst="rect">
          <a:avLst/>
        </a:prstGeom>
        <a:noFill/>
      </xdr:spPr>
    </xdr:pic>
    <xdr:clientData fLocksWithSheet="0"/>
  </xdr:oneCellAnchor>
  <xdr:oneCellAnchor>
    <xdr:from>
      <xdr:col>73</xdr:col>
      <xdr:colOff>0</xdr:colOff>
      <xdr:row>10</xdr:row>
      <xdr:rowOff>0</xdr:rowOff>
    </xdr:from>
    <xdr:ext cx="447675" cy="200025"/>
    <xdr:pic>
      <xdr:nvPicPr>
        <xdr:cNvPr id="0" name="image98.png"/>
        <xdr:cNvPicPr preferRelativeResize="0"/>
      </xdr:nvPicPr>
      <xdr:blipFill>
        <a:blip cstate="print" r:embed="rId75"/>
        <a:stretch>
          <a:fillRect/>
        </a:stretch>
      </xdr:blipFill>
      <xdr:spPr>
        <a:prstGeom prst="rect">
          <a:avLst/>
        </a:prstGeom>
        <a:noFill/>
      </xdr:spPr>
    </xdr:pic>
    <xdr:clientData fLocksWithSheet="0"/>
  </xdr:oneCellAnchor>
  <xdr:oneCellAnchor>
    <xdr:from>
      <xdr:col>74</xdr:col>
      <xdr:colOff>0</xdr:colOff>
      <xdr:row>10</xdr:row>
      <xdr:rowOff>0</xdr:rowOff>
    </xdr:from>
    <xdr:ext cx="447675" cy="200025"/>
    <xdr:pic>
      <xdr:nvPicPr>
        <xdr:cNvPr id="0" name="image34.png"/>
        <xdr:cNvPicPr preferRelativeResize="0"/>
      </xdr:nvPicPr>
      <xdr:blipFill>
        <a:blip cstate="print" r:embed="rId76"/>
        <a:stretch>
          <a:fillRect/>
        </a:stretch>
      </xdr:blipFill>
      <xdr:spPr>
        <a:prstGeom prst="rect">
          <a:avLst/>
        </a:prstGeom>
        <a:noFill/>
      </xdr:spPr>
    </xdr:pic>
    <xdr:clientData fLocksWithSheet="0"/>
  </xdr:oneCellAnchor>
  <xdr:oneCellAnchor>
    <xdr:from>
      <xdr:col>75</xdr:col>
      <xdr:colOff>0</xdr:colOff>
      <xdr:row>10</xdr:row>
      <xdr:rowOff>0</xdr:rowOff>
    </xdr:from>
    <xdr:ext cx="447675" cy="200025"/>
    <xdr:pic>
      <xdr:nvPicPr>
        <xdr:cNvPr id="0" name="image84.png"/>
        <xdr:cNvPicPr preferRelativeResize="0"/>
      </xdr:nvPicPr>
      <xdr:blipFill>
        <a:blip cstate="print" r:embed="rId77"/>
        <a:stretch>
          <a:fillRect/>
        </a:stretch>
      </xdr:blipFill>
      <xdr:spPr>
        <a:prstGeom prst="rect">
          <a:avLst/>
        </a:prstGeom>
        <a:noFill/>
      </xdr:spPr>
    </xdr:pic>
    <xdr:clientData fLocksWithSheet="0"/>
  </xdr:oneCellAnchor>
  <xdr:oneCellAnchor>
    <xdr:from>
      <xdr:col>76</xdr:col>
      <xdr:colOff>0</xdr:colOff>
      <xdr:row>10</xdr:row>
      <xdr:rowOff>0</xdr:rowOff>
    </xdr:from>
    <xdr:ext cx="447675" cy="200025"/>
    <xdr:pic>
      <xdr:nvPicPr>
        <xdr:cNvPr id="0" name="image33.png"/>
        <xdr:cNvPicPr preferRelativeResize="0"/>
      </xdr:nvPicPr>
      <xdr:blipFill>
        <a:blip cstate="print" r:embed="rId78"/>
        <a:stretch>
          <a:fillRect/>
        </a:stretch>
      </xdr:blipFill>
      <xdr:spPr>
        <a:prstGeom prst="rect">
          <a:avLst/>
        </a:prstGeom>
        <a:noFill/>
      </xdr:spPr>
    </xdr:pic>
    <xdr:clientData fLocksWithSheet="0"/>
  </xdr:oneCellAnchor>
  <xdr:oneCellAnchor>
    <xdr:from>
      <xdr:col>77</xdr:col>
      <xdr:colOff>0</xdr:colOff>
      <xdr:row>10</xdr:row>
      <xdr:rowOff>0</xdr:rowOff>
    </xdr:from>
    <xdr:ext cx="447675" cy="200025"/>
    <xdr:pic>
      <xdr:nvPicPr>
        <xdr:cNvPr id="0" name="image72.png"/>
        <xdr:cNvPicPr preferRelativeResize="0"/>
      </xdr:nvPicPr>
      <xdr:blipFill>
        <a:blip cstate="print" r:embed="rId79"/>
        <a:stretch>
          <a:fillRect/>
        </a:stretch>
      </xdr:blipFill>
      <xdr:spPr>
        <a:prstGeom prst="rect">
          <a:avLst/>
        </a:prstGeom>
        <a:noFill/>
      </xdr:spPr>
    </xdr:pic>
    <xdr:clientData fLocksWithSheet="0"/>
  </xdr:oneCellAnchor>
  <xdr:oneCellAnchor>
    <xdr:from>
      <xdr:col>78</xdr:col>
      <xdr:colOff>0</xdr:colOff>
      <xdr:row>10</xdr:row>
      <xdr:rowOff>0</xdr:rowOff>
    </xdr:from>
    <xdr:ext cx="447675" cy="200025"/>
    <xdr:pic>
      <xdr:nvPicPr>
        <xdr:cNvPr id="0" name="image38.png"/>
        <xdr:cNvPicPr preferRelativeResize="0"/>
      </xdr:nvPicPr>
      <xdr:blipFill>
        <a:blip cstate="print" r:embed="rId80"/>
        <a:stretch>
          <a:fillRect/>
        </a:stretch>
      </xdr:blipFill>
      <xdr:spPr>
        <a:prstGeom prst="rect">
          <a:avLst/>
        </a:prstGeom>
        <a:noFill/>
      </xdr:spPr>
    </xdr:pic>
    <xdr:clientData fLocksWithSheet="0"/>
  </xdr:oneCellAnchor>
  <xdr:oneCellAnchor>
    <xdr:from>
      <xdr:col>79</xdr:col>
      <xdr:colOff>0</xdr:colOff>
      <xdr:row>10</xdr:row>
      <xdr:rowOff>0</xdr:rowOff>
    </xdr:from>
    <xdr:ext cx="447675" cy="200025"/>
    <xdr:pic>
      <xdr:nvPicPr>
        <xdr:cNvPr id="0" name="image94.png"/>
        <xdr:cNvPicPr preferRelativeResize="0"/>
      </xdr:nvPicPr>
      <xdr:blipFill>
        <a:blip cstate="print" r:embed="rId81"/>
        <a:stretch>
          <a:fillRect/>
        </a:stretch>
      </xdr:blipFill>
      <xdr:spPr>
        <a:prstGeom prst="rect">
          <a:avLst/>
        </a:prstGeom>
        <a:noFill/>
      </xdr:spPr>
    </xdr:pic>
    <xdr:clientData fLocksWithSheet="0"/>
  </xdr:oneCellAnchor>
  <xdr:oneCellAnchor>
    <xdr:from>
      <xdr:col>72</xdr:col>
      <xdr:colOff>0</xdr:colOff>
      <xdr:row>11</xdr:row>
      <xdr:rowOff>0</xdr:rowOff>
    </xdr:from>
    <xdr:ext cx="409575" cy="200025"/>
    <xdr:pic>
      <xdr:nvPicPr>
        <xdr:cNvPr id="0" name="image90.png"/>
        <xdr:cNvPicPr preferRelativeResize="0"/>
      </xdr:nvPicPr>
      <xdr:blipFill>
        <a:blip cstate="print" r:embed="rId82"/>
        <a:stretch>
          <a:fillRect/>
        </a:stretch>
      </xdr:blipFill>
      <xdr:spPr>
        <a:prstGeom prst="rect">
          <a:avLst/>
        </a:prstGeom>
        <a:noFill/>
      </xdr:spPr>
    </xdr:pic>
    <xdr:clientData fLocksWithSheet="0"/>
  </xdr:oneCellAnchor>
  <xdr:oneCellAnchor>
    <xdr:from>
      <xdr:col>73</xdr:col>
      <xdr:colOff>0</xdr:colOff>
      <xdr:row>11</xdr:row>
      <xdr:rowOff>0</xdr:rowOff>
    </xdr:from>
    <xdr:ext cx="409575" cy="200025"/>
    <xdr:pic>
      <xdr:nvPicPr>
        <xdr:cNvPr id="0" name="image40.png"/>
        <xdr:cNvPicPr preferRelativeResize="0"/>
      </xdr:nvPicPr>
      <xdr:blipFill>
        <a:blip cstate="print" r:embed="rId83"/>
        <a:stretch>
          <a:fillRect/>
        </a:stretch>
      </xdr:blipFill>
      <xdr:spPr>
        <a:prstGeom prst="rect">
          <a:avLst/>
        </a:prstGeom>
        <a:noFill/>
      </xdr:spPr>
    </xdr:pic>
    <xdr:clientData fLocksWithSheet="0"/>
  </xdr:oneCellAnchor>
  <xdr:oneCellAnchor>
    <xdr:from>
      <xdr:col>74</xdr:col>
      <xdr:colOff>0</xdr:colOff>
      <xdr:row>11</xdr:row>
      <xdr:rowOff>0</xdr:rowOff>
    </xdr:from>
    <xdr:ext cx="409575" cy="200025"/>
    <xdr:pic>
      <xdr:nvPicPr>
        <xdr:cNvPr id="0" name="image99.png"/>
        <xdr:cNvPicPr preferRelativeResize="0"/>
      </xdr:nvPicPr>
      <xdr:blipFill>
        <a:blip cstate="print" r:embed="rId84"/>
        <a:stretch>
          <a:fillRect/>
        </a:stretch>
      </xdr:blipFill>
      <xdr:spPr>
        <a:prstGeom prst="rect">
          <a:avLst/>
        </a:prstGeom>
        <a:noFill/>
      </xdr:spPr>
    </xdr:pic>
    <xdr:clientData fLocksWithSheet="0"/>
  </xdr:oneCellAnchor>
  <xdr:oneCellAnchor>
    <xdr:from>
      <xdr:col>75</xdr:col>
      <xdr:colOff>0</xdr:colOff>
      <xdr:row>11</xdr:row>
      <xdr:rowOff>0</xdr:rowOff>
    </xdr:from>
    <xdr:ext cx="409575" cy="200025"/>
    <xdr:pic>
      <xdr:nvPicPr>
        <xdr:cNvPr id="0" name="image93.png"/>
        <xdr:cNvPicPr preferRelativeResize="0"/>
      </xdr:nvPicPr>
      <xdr:blipFill>
        <a:blip cstate="print" r:embed="rId85"/>
        <a:stretch>
          <a:fillRect/>
        </a:stretch>
      </xdr:blipFill>
      <xdr:spPr>
        <a:prstGeom prst="rect">
          <a:avLst/>
        </a:prstGeom>
        <a:noFill/>
      </xdr:spPr>
    </xdr:pic>
    <xdr:clientData fLocksWithSheet="0"/>
  </xdr:oneCellAnchor>
  <xdr:oneCellAnchor>
    <xdr:from>
      <xdr:col>76</xdr:col>
      <xdr:colOff>0</xdr:colOff>
      <xdr:row>11</xdr:row>
      <xdr:rowOff>0</xdr:rowOff>
    </xdr:from>
    <xdr:ext cx="409575" cy="200025"/>
    <xdr:pic>
      <xdr:nvPicPr>
        <xdr:cNvPr id="0" name="image77.png"/>
        <xdr:cNvPicPr preferRelativeResize="0"/>
      </xdr:nvPicPr>
      <xdr:blipFill>
        <a:blip cstate="print" r:embed="rId86"/>
        <a:stretch>
          <a:fillRect/>
        </a:stretch>
      </xdr:blipFill>
      <xdr:spPr>
        <a:prstGeom prst="rect">
          <a:avLst/>
        </a:prstGeom>
        <a:noFill/>
      </xdr:spPr>
    </xdr:pic>
    <xdr:clientData fLocksWithSheet="0"/>
  </xdr:oneCellAnchor>
  <xdr:oneCellAnchor>
    <xdr:from>
      <xdr:col>77</xdr:col>
      <xdr:colOff>0</xdr:colOff>
      <xdr:row>11</xdr:row>
      <xdr:rowOff>0</xdr:rowOff>
    </xdr:from>
    <xdr:ext cx="409575" cy="200025"/>
    <xdr:pic>
      <xdr:nvPicPr>
        <xdr:cNvPr id="0" name="image111.png"/>
        <xdr:cNvPicPr preferRelativeResize="0"/>
      </xdr:nvPicPr>
      <xdr:blipFill>
        <a:blip cstate="print" r:embed="rId87"/>
        <a:stretch>
          <a:fillRect/>
        </a:stretch>
      </xdr:blipFill>
      <xdr:spPr>
        <a:prstGeom prst="rect">
          <a:avLst/>
        </a:prstGeom>
        <a:noFill/>
      </xdr:spPr>
    </xdr:pic>
    <xdr:clientData fLocksWithSheet="0"/>
  </xdr:oneCellAnchor>
  <xdr:oneCellAnchor>
    <xdr:from>
      <xdr:col>78</xdr:col>
      <xdr:colOff>0</xdr:colOff>
      <xdr:row>11</xdr:row>
      <xdr:rowOff>0</xdr:rowOff>
    </xdr:from>
    <xdr:ext cx="409575" cy="200025"/>
    <xdr:pic>
      <xdr:nvPicPr>
        <xdr:cNvPr id="0" name="image181.png"/>
        <xdr:cNvPicPr preferRelativeResize="0"/>
      </xdr:nvPicPr>
      <xdr:blipFill>
        <a:blip cstate="print" r:embed="rId88"/>
        <a:stretch>
          <a:fillRect/>
        </a:stretch>
      </xdr:blipFill>
      <xdr:spPr>
        <a:prstGeom prst="rect">
          <a:avLst/>
        </a:prstGeom>
        <a:noFill/>
      </xdr:spPr>
    </xdr:pic>
    <xdr:clientData fLocksWithSheet="0"/>
  </xdr:oneCellAnchor>
  <xdr:oneCellAnchor>
    <xdr:from>
      <xdr:col>79</xdr:col>
      <xdr:colOff>0</xdr:colOff>
      <xdr:row>11</xdr:row>
      <xdr:rowOff>0</xdr:rowOff>
    </xdr:from>
    <xdr:ext cx="409575" cy="200025"/>
    <xdr:pic>
      <xdr:nvPicPr>
        <xdr:cNvPr id="0" name="image109.png"/>
        <xdr:cNvPicPr preferRelativeResize="0"/>
      </xdr:nvPicPr>
      <xdr:blipFill>
        <a:blip cstate="print" r:embed="rId89"/>
        <a:stretch>
          <a:fillRect/>
        </a:stretch>
      </xdr:blipFill>
      <xdr:spPr>
        <a:prstGeom prst="rect">
          <a:avLst/>
        </a:prstGeom>
        <a:noFill/>
      </xdr:spPr>
    </xdr:pic>
    <xdr:clientData fLocksWithSheet="0"/>
  </xdr:oneCellAnchor>
  <xdr:oneCellAnchor>
    <xdr:from>
      <xdr:col>72</xdr:col>
      <xdr:colOff>0</xdr:colOff>
      <xdr:row>12</xdr:row>
      <xdr:rowOff>0</xdr:rowOff>
    </xdr:from>
    <xdr:ext cx="409575" cy="200025"/>
    <xdr:pic>
      <xdr:nvPicPr>
        <xdr:cNvPr id="0" name="image57.png"/>
        <xdr:cNvPicPr preferRelativeResize="0"/>
      </xdr:nvPicPr>
      <xdr:blipFill>
        <a:blip cstate="print" r:embed="rId90"/>
        <a:stretch>
          <a:fillRect/>
        </a:stretch>
      </xdr:blipFill>
      <xdr:spPr>
        <a:prstGeom prst="rect">
          <a:avLst/>
        </a:prstGeom>
        <a:noFill/>
      </xdr:spPr>
    </xdr:pic>
    <xdr:clientData fLocksWithSheet="0"/>
  </xdr:oneCellAnchor>
  <xdr:oneCellAnchor>
    <xdr:from>
      <xdr:col>73</xdr:col>
      <xdr:colOff>0</xdr:colOff>
      <xdr:row>12</xdr:row>
      <xdr:rowOff>0</xdr:rowOff>
    </xdr:from>
    <xdr:ext cx="409575" cy="200025"/>
    <xdr:pic>
      <xdr:nvPicPr>
        <xdr:cNvPr id="0" name="image116.png"/>
        <xdr:cNvPicPr preferRelativeResize="0"/>
      </xdr:nvPicPr>
      <xdr:blipFill>
        <a:blip cstate="print" r:embed="rId91"/>
        <a:stretch>
          <a:fillRect/>
        </a:stretch>
      </xdr:blipFill>
      <xdr:spPr>
        <a:prstGeom prst="rect">
          <a:avLst/>
        </a:prstGeom>
        <a:noFill/>
      </xdr:spPr>
    </xdr:pic>
    <xdr:clientData fLocksWithSheet="0"/>
  </xdr:oneCellAnchor>
  <xdr:oneCellAnchor>
    <xdr:from>
      <xdr:col>74</xdr:col>
      <xdr:colOff>0</xdr:colOff>
      <xdr:row>12</xdr:row>
      <xdr:rowOff>0</xdr:rowOff>
    </xdr:from>
    <xdr:ext cx="409575" cy="200025"/>
    <xdr:pic>
      <xdr:nvPicPr>
        <xdr:cNvPr id="0" name="image127.png"/>
        <xdr:cNvPicPr preferRelativeResize="0"/>
      </xdr:nvPicPr>
      <xdr:blipFill>
        <a:blip cstate="print" r:embed="rId92"/>
        <a:stretch>
          <a:fillRect/>
        </a:stretch>
      </xdr:blipFill>
      <xdr:spPr>
        <a:prstGeom prst="rect">
          <a:avLst/>
        </a:prstGeom>
        <a:noFill/>
      </xdr:spPr>
    </xdr:pic>
    <xdr:clientData fLocksWithSheet="0"/>
  </xdr:oneCellAnchor>
  <xdr:oneCellAnchor>
    <xdr:from>
      <xdr:col>75</xdr:col>
      <xdr:colOff>0</xdr:colOff>
      <xdr:row>12</xdr:row>
      <xdr:rowOff>0</xdr:rowOff>
    </xdr:from>
    <xdr:ext cx="409575" cy="200025"/>
    <xdr:pic>
      <xdr:nvPicPr>
        <xdr:cNvPr id="0" name="image52.png"/>
        <xdr:cNvPicPr preferRelativeResize="0"/>
      </xdr:nvPicPr>
      <xdr:blipFill>
        <a:blip cstate="print" r:embed="rId93"/>
        <a:stretch>
          <a:fillRect/>
        </a:stretch>
      </xdr:blipFill>
      <xdr:spPr>
        <a:prstGeom prst="rect">
          <a:avLst/>
        </a:prstGeom>
        <a:noFill/>
      </xdr:spPr>
    </xdr:pic>
    <xdr:clientData fLocksWithSheet="0"/>
  </xdr:oneCellAnchor>
  <xdr:oneCellAnchor>
    <xdr:from>
      <xdr:col>76</xdr:col>
      <xdr:colOff>0</xdr:colOff>
      <xdr:row>12</xdr:row>
      <xdr:rowOff>0</xdr:rowOff>
    </xdr:from>
    <xdr:ext cx="409575" cy="200025"/>
    <xdr:pic>
      <xdr:nvPicPr>
        <xdr:cNvPr id="0" name="image321.png"/>
        <xdr:cNvPicPr preferRelativeResize="0"/>
      </xdr:nvPicPr>
      <xdr:blipFill>
        <a:blip cstate="print" r:embed="rId94"/>
        <a:stretch>
          <a:fillRect/>
        </a:stretch>
      </xdr:blipFill>
      <xdr:spPr>
        <a:prstGeom prst="rect">
          <a:avLst/>
        </a:prstGeom>
        <a:noFill/>
      </xdr:spPr>
    </xdr:pic>
    <xdr:clientData fLocksWithSheet="0"/>
  </xdr:oneCellAnchor>
  <xdr:oneCellAnchor>
    <xdr:from>
      <xdr:col>77</xdr:col>
      <xdr:colOff>0</xdr:colOff>
      <xdr:row>12</xdr:row>
      <xdr:rowOff>0</xdr:rowOff>
    </xdr:from>
    <xdr:ext cx="409575" cy="200025"/>
    <xdr:pic>
      <xdr:nvPicPr>
        <xdr:cNvPr id="0" name="image172.png"/>
        <xdr:cNvPicPr preferRelativeResize="0"/>
      </xdr:nvPicPr>
      <xdr:blipFill>
        <a:blip cstate="print" r:embed="rId95"/>
        <a:stretch>
          <a:fillRect/>
        </a:stretch>
      </xdr:blipFill>
      <xdr:spPr>
        <a:prstGeom prst="rect">
          <a:avLst/>
        </a:prstGeom>
        <a:noFill/>
      </xdr:spPr>
    </xdr:pic>
    <xdr:clientData fLocksWithSheet="0"/>
  </xdr:oneCellAnchor>
  <xdr:oneCellAnchor>
    <xdr:from>
      <xdr:col>78</xdr:col>
      <xdr:colOff>0</xdr:colOff>
      <xdr:row>12</xdr:row>
      <xdr:rowOff>0</xdr:rowOff>
    </xdr:from>
    <xdr:ext cx="409575" cy="200025"/>
    <xdr:pic>
      <xdr:nvPicPr>
        <xdr:cNvPr id="0" name="image123.png"/>
        <xdr:cNvPicPr preferRelativeResize="0"/>
      </xdr:nvPicPr>
      <xdr:blipFill>
        <a:blip cstate="print" r:embed="rId96"/>
        <a:stretch>
          <a:fillRect/>
        </a:stretch>
      </xdr:blipFill>
      <xdr:spPr>
        <a:prstGeom prst="rect">
          <a:avLst/>
        </a:prstGeom>
        <a:noFill/>
      </xdr:spPr>
    </xdr:pic>
    <xdr:clientData fLocksWithSheet="0"/>
  </xdr:oneCellAnchor>
  <xdr:oneCellAnchor>
    <xdr:from>
      <xdr:col>79</xdr:col>
      <xdr:colOff>0</xdr:colOff>
      <xdr:row>12</xdr:row>
      <xdr:rowOff>0</xdr:rowOff>
    </xdr:from>
    <xdr:ext cx="409575" cy="200025"/>
    <xdr:pic>
      <xdr:nvPicPr>
        <xdr:cNvPr id="0" name="image73.png"/>
        <xdr:cNvPicPr preferRelativeResize="0"/>
      </xdr:nvPicPr>
      <xdr:blipFill>
        <a:blip cstate="print" r:embed="rId97"/>
        <a:stretch>
          <a:fillRect/>
        </a:stretch>
      </xdr:blipFill>
      <xdr:spPr>
        <a:prstGeom prst="rect">
          <a:avLst/>
        </a:prstGeom>
        <a:noFill/>
      </xdr:spPr>
    </xdr:pic>
    <xdr:clientData fLocksWithSheet="0"/>
  </xdr:oneCellAnchor>
  <xdr:oneCellAnchor>
    <xdr:from>
      <xdr:col>72</xdr:col>
      <xdr:colOff>0</xdr:colOff>
      <xdr:row>13</xdr:row>
      <xdr:rowOff>0</xdr:rowOff>
    </xdr:from>
    <xdr:ext cx="381000" cy="200025"/>
    <xdr:pic>
      <xdr:nvPicPr>
        <xdr:cNvPr id="0" name="image140.png"/>
        <xdr:cNvPicPr preferRelativeResize="0"/>
      </xdr:nvPicPr>
      <xdr:blipFill>
        <a:blip cstate="print" r:embed="rId98"/>
        <a:stretch>
          <a:fillRect/>
        </a:stretch>
      </xdr:blipFill>
      <xdr:spPr>
        <a:prstGeom prst="rect">
          <a:avLst/>
        </a:prstGeom>
        <a:noFill/>
      </xdr:spPr>
    </xdr:pic>
    <xdr:clientData fLocksWithSheet="0"/>
  </xdr:oneCellAnchor>
  <xdr:oneCellAnchor>
    <xdr:from>
      <xdr:col>73</xdr:col>
      <xdr:colOff>0</xdr:colOff>
      <xdr:row>13</xdr:row>
      <xdr:rowOff>0</xdr:rowOff>
    </xdr:from>
    <xdr:ext cx="381000" cy="200025"/>
    <xdr:pic>
      <xdr:nvPicPr>
        <xdr:cNvPr id="0" name="image124.png"/>
        <xdr:cNvPicPr preferRelativeResize="0"/>
      </xdr:nvPicPr>
      <xdr:blipFill>
        <a:blip cstate="print" r:embed="rId99"/>
        <a:stretch>
          <a:fillRect/>
        </a:stretch>
      </xdr:blipFill>
      <xdr:spPr>
        <a:prstGeom prst="rect">
          <a:avLst/>
        </a:prstGeom>
        <a:noFill/>
      </xdr:spPr>
    </xdr:pic>
    <xdr:clientData fLocksWithSheet="0"/>
  </xdr:oneCellAnchor>
  <xdr:oneCellAnchor>
    <xdr:from>
      <xdr:col>74</xdr:col>
      <xdr:colOff>0</xdr:colOff>
      <xdr:row>13</xdr:row>
      <xdr:rowOff>0</xdr:rowOff>
    </xdr:from>
    <xdr:ext cx="381000" cy="200025"/>
    <xdr:pic>
      <xdr:nvPicPr>
        <xdr:cNvPr id="0" name="image76.png"/>
        <xdr:cNvPicPr preferRelativeResize="0"/>
      </xdr:nvPicPr>
      <xdr:blipFill>
        <a:blip cstate="print" r:embed="rId100"/>
        <a:stretch>
          <a:fillRect/>
        </a:stretch>
      </xdr:blipFill>
      <xdr:spPr>
        <a:prstGeom prst="rect">
          <a:avLst/>
        </a:prstGeom>
        <a:noFill/>
      </xdr:spPr>
    </xdr:pic>
    <xdr:clientData fLocksWithSheet="0"/>
  </xdr:oneCellAnchor>
  <xdr:oneCellAnchor>
    <xdr:from>
      <xdr:col>75</xdr:col>
      <xdr:colOff>0</xdr:colOff>
      <xdr:row>13</xdr:row>
      <xdr:rowOff>0</xdr:rowOff>
    </xdr:from>
    <xdr:ext cx="381000" cy="200025"/>
    <xdr:pic>
      <xdr:nvPicPr>
        <xdr:cNvPr id="0" name="image100.png"/>
        <xdr:cNvPicPr preferRelativeResize="0"/>
      </xdr:nvPicPr>
      <xdr:blipFill>
        <a:blip cstate="print" r:embed="rId101"/>
        <a:stretch>
          <a:fillRect/>
        </a:stretch>
      </xdr:blipFill>
      <xdr:spPr>
        <a:prstGeom prst="rect">
          <a:avLst/>
        </a:prstGeom>
        <a:noFill/>
      </xdr:spPr>
    </xdr:pic>
    <xdr:clientData fLocksWithSheet="0"/>
  </xdr:oneCellAnchor>
  <xdr:oneCellAnchor>
    <xdr:from>
      <xdr:col>76</xdr:col>
      <xdr:colOff>0</xdr:colOff>
      <xdr:row>13</xdr:row>
      <xdr:rowOff>0</xdr:rowOff>
    </xdr:from>
    <xdr:ext cx="381000" cy="200025"/>
    <xdr:pic>
      <xdr:nvPicPr>
        <xdr:cNvPr id="0" name="image80.png"/>
        <xdr:cNvPicPr preferRelativeResize="0"/>
      </xdr:nvPicPr>
      <xdr:blipFill>
        <a:blip cstate="print" r:embed="rId102"/>
        <a:stretch>
          <a:fillRect/>
        </a:stretch>
      </xdr:blipFill>
      <xdr:spPr>
        <a:prstGeom prst="rect">
          <a:avLst/>
        </a:prstGeom>
        <a:noFill/>
      </xdr:spPr>
    </xdr:pic>
    <xdr:clientData fLocksWithSheet="0"/>
  </xdr:oneCellAnchor>
  <xdr:oneCellAnchor>
    <xdr:from>
      <xdr:col>77</xdr:col>
      <xdr:colOff>0</xdr:colOff>
      <xdr:row>13</xdr:row>
      <xdr:rowOff>0</xdr:rowOff>
    </xdr:from>
    <xdr:ext cx="381000" cy="200025"/>
    <xdr:pic>
      <xdr:nvPicPr>
        <xdr:cNvPr id="0" name="image81.png"/>
        <xdr:cNvPicPr preferRelativeResize="0"/>
      </xdr:nvPicPr>
      <xdr:blipFill>
        <a:blip cstate="print" r:embed="rId103"/>
        <a:stretch>
          <a:fillRect/>
        </a:stretch>
      </xdr:blipFill>
      <xdr:spPr>
        <a:prstGeom prst="rect">
          <a:avLst/>
        </a:prstGeom>
        <a:noFill/>
      </xdr:spPr>
    </xdr:pic>
    <xdr:clientData fLocksWithSheet="0"/>
  </xdr:oneCellAnchor>
  <xdr:oneCellAnchor>
    <xdr:from>
      <xdr:col>78</xdr:col>
      <xdr:colOff>0</xdr:colOff>
      <xdr:row>13</xdr:row>
      <xdr:rowOff>0</xdr:rowOff>
    </xdr:from>
    <xdr:ext cx="381000" cy="200025"/>
    <xdr:pic>
      <xdr:nvPicPr>
        <xdr:cNvPr id="0" name="image118.png"/>
        <xdr:cNvPicPr preferRelativeResize="0"/>
      </xdr:nvPicPr>
      <xdr:blipFill>
        <a:blip cstate="print" r:embed="rId104"/>
        <a:stretch>
          <a:fillRect/>
        </a:stretch>
      </xdr:blipFill>
      <xdr:spPr>
        <a:prstGeom prst="rect">
          <a:avLst/>
        </a:prstGeom>
        <a:noFill/>
      </xdr:spPr>
    </xdr:pic>
    <xdr:clientData fLocksWithSheet="0"/>
  </xdr:oneCellAnchor>
  <xdr:oneCellAnchor>
    <xdr:from>
      <xdr:col>79</xdr:col>
      <xdr:colOff>0</xdr:colOff>
      <xdr:row>13</xdr:row>
      <xdr:rowOff>0</xdr:rowOff>
    </xdr:from>
    <xdr:ext cx="381000" cy="200025"/>
    <xdr:pic>
      <xdr:nvPicPr>
        <xdr:cNvPr id="0" name="image85.png"/>
        <xdr:cNvPicPr preferRelativeResize="0"/>
      </xdr:nvPicPr>
      <xdr:blipFill>
        <a:blip cstate="print" r:embed="rId105"/>
        <a:stretch>
          <a:fillRect/>
        </a:stretch>
      </xdr:blipFill>
      <xdr:spPr>
        <a:prstGeom prst="rect">
          <a:avLst/>
        </a:prstGeom>
        <a:noFill/>
      </xdr:spPr>
    </xdr:pic>
    <xdr:clientData fLocksWithSheet="0"/>
  </xdr:oneCellAnchor>
  <xdr:oneCellAnchor>
    <xdr:from>
      <xdr:col>72</xdr:col>
      <xdr:colOff>0</xdr:colOff>
      <xdr:row>14</xdr:row>
      <xdr:rowOff>0</xdr:rowOff>
    </xdr:from>
    <xdr:ext cx="2343150" cy="1028700"/>
    <xdr:pic>
      <xdr:nvPicPr>
        <xdr:cNvPr id="0" name="image78.png"/>
        <xdr:cNvPicPr preferRelativeResize="0"/>
      </xdr:nvPicPr>
      <xdr:blipFill>
        <a:blip cstate="print" r:embed="rId106"/>
        <a:stretch>
          <a:fillRect/>
        </a:stretch>
      </xdr:blipFill>
      <xdr:spPr>
        <a:prstGeom prst="rect">
          <a:avLst/>
        </a:prstGeom>
        <a:noFill/>
      </xdr:spPr>
    </xdr:pic>
    <xdr:clientData fLocksWithSheet="0"/>
  </xdr:oneCellAnchor>
  <xdr:oneCellAnchor>
    <xdr:from>
      <xdr:col>73</xdr:col>
      <xdr:colOff>0</xdr:colOff>
      <xdr:row>14</xdr:row>
      <xdr:rowOff>0</xdr:rowOff>
    </xdr:from>
    <xdr:ext cx="2343150" cy="1028700"/>
    <xdr:pic>
      <xdr:nvPicPr>
        <xdr:cNvPr id="0" name="image104.png"/>
        <xdr:cNvPicPr preferRelativeResize="0"/>
      </xdr:nvPicPr>
      <xdr:blipFill>
        <a:blip cstate="print" r:embed="rId107"/>
        <a:stretch>
          <a:fillRect/>
        </a:stretch>
      </xdr:blipFill>
      <xdr:spPr>
        <a:prstGeom prst="rect">
          <a:avLst/>
        </a:prstGeom>
        <a:noFill/>
      </xdr:spPr>
    </xdr:pic>
    <xdr:clientData fLocksWithSheet="0"/>
  </xdr:oneCellAnchor>
  <xdr:oneCellAnchor>
    <xdr:from>
      <xdr:col>74</xdr:col>
      <xdr:colOff>0</xdr:colOff>
      <xdr:row>14</xdr:row>
      <xdr:rowOff>0</xdr:rowOff>
    </xdr:from>
    <xdr:ext cx="2343150" cy="1028700"/>
    <xdr:pic>
      <xdr:nvPicPr>
        <xdr:cNvPr id="0" name="image70.png"/>
        <xdr:cNvPicPr preferRelativeResize="0"/>
      </xdr:nvPicPr>
      <xdr:blipFill>
        <a:blip cstate="print" r:embed="rId108"/>
        <a:stretch>
          <a:fillRect/>
        </a:stretch>
      </xdr:blipFill>
      <xdr:spPr>
        <a:prstGeom prst="rect">
          <a:avLst/>
        </a:prstGeom>
        <a:noFill/>
      </xdr:spPr>
    </xdr:pic>
    <xdr:clientData fLocksWithSheet="0"/>
  </xdr:oneCellAnchor>
  <xdr:oneCellAnchor>
    <xdr:from>
      <xdr:col>75</xdr:col>
      <xdr:colOff>0</xdr:colOff>
      <xdr:row>14</xdr:row>
      <xdr:rowOff>0</xdr:rowOff>
    </xdr:from>
    <xdr:ext cx="2343150" cy="1028700"/>
    <xdr:pic>
      <xdr:nvPicPr>
        <xdr:cNvPr id="0" name="image75.png"/>
        <xdr:cNvPicPr preferRelativeResize="0"/>
      </xdr:nvPicPr>
      <xdr:blipFill>
        <a:blip cstate="print" r:embed="rId109"/>
        <a:stretch>
          <a:fillRect/>
        </a:stretch>
      </xdr:blipFill>
      <xdr:spPr>
        <a:prstGeom prst="rect">
          <a:avLst/>
        </a:prstGeom>
        <a:noFill/>
      </xdr:spPr>
    </xdr:pic>
    <xdr:clientData fLocksWithSheet="0"/>
  </xdr:oneCellAnchor>
  <xdr:oneCellAnchor>
    <xdr:from>
      <xdr:col>76</xdr:col>
      <xdr:colOff>0</xdr:colOff>
      <xdr:row>14</xdr:row>
      <xdr:rowOff>0</xdr:rowOff>
    </xdr:from>
    <xdr:ext cx="2343150" cy="1028700"/>
    <xdr:pic>
      <xdr:nvPicPr>
        <xdr:cNvPr id="0" name="image86.png"/>
        <xdr:cNvPicPr preferRelativeResize="0"/>
      </xdr:nvPicPr>
      <xdr:blipFill>
        <a:blip cstate="print" r:embed="rId110"/>
        <a:stretch>
          <a:fillRect/>
        </a:stretch>
      </xdr:blipFill>
      <xdr:spPr>
        <a:prstGeom prst="rect">
          <a:avLst/>
        </a:prstGeom>
        <a:noFill/>
      </xdr:spPr>
    </xdr:pic>
    <xdr:clientData fLocksWithSheet="0"/>
  </xdr:oneCellAnchor>
  <xdr:oneCellAnchor>
    <xdr:from>
      <xdr:col>77</xdr:col>
      <xdr:colOff>0</xdr:colOff>
      <xdr:row>14</xdr:row>
      <xdr:rowOff>0</xdr:rowOff>
    </xdr:from>
    <xdr:ext cx="2343150" cy="1028700"/>
    <xdr:pic>
      <xdr:nvPicPr>
        <xdr:cNvPr id="0" name="image180.png"/>
        <xdr:cNvPicPr preferRelativeResize="0"/>
      </xdr:nvPicPr>
      <xdr:blipFill>
        <a:blip cstate="print" r:embed="rId111"/>
        <a:stretch>
          <a:fillRect/>
        </a:stretch>
      </xdr:blipFill>
      <xdr:spPr>
        <a:prstGeom prst="rect">
          <a:avLst/>
        </a:prstGeom>
        <a:noFill/>
      </xdr:spPr>
    </xdr:pic>
    <xdr:clientData fLocksWithSheet="0"/>
  </xdr:oneCellAnchor>
  <xdr:oneCellAnchor>
    <xdr:from>
      <xdr:col>78</xdr:col>
      <xdr:colOff>0</xdr:colOff>
      <xdr:row>14</xdr:row>
      <xdr:rowOff>0</xdr:rowOff>
    </xdr:from>
    <xdr:ext cx="2343150" cy="1028700"/>
    <xdr:pic>
      <xdr:nvPicPr>
        <xdr:cNvPr id="0" name="image103.png"/>
        <xdr:cNvPicPr preferRelativeResize="0"/>
      </xdr:nvPicPr>
      <xdr:blipFill>
        <a:blip cstate="print" r:embed="rId112"/>
        <a:stretch>
          <a:fillRect/>
        </a:stretch>
      </xdr:blipFill>
      <xdr:spPr>
        <a:prstGeom prst="rect">
          <a:avLst/>
        </a:prstGeom>
        <a:noFill/>
      </xdr:spPr>
    </xdr:pic>
    <xdr:clientData fLocksWithSheet="0"/>
  </xdr:oneCellAnchor>
  <xdr:oneCellAnchor>
    <xdr:from>
      <xdr:col>79</xdr:col>
      <xdr:colOff>0</xdr:colOff>
      <xdr:row>14</xdr:row>
      <xdr:rowOff>0</xdr:rowOff>
    </xdr:from>
    <xdr:ext cx="2343150" cy="1028700"/>
    <xdr:pic>
      <xdr:nvPicPr>
        <xdr:cNvPr id="0" name="image83.png"/>
        <xdr:cNvPicPr preferRelativeResize="0"/>
      </xdr:nvPicPr>
      <xdr:blipFill>
        <a:blip cstate="print" r:embed="rId113"/>
        <a:stretch>
          <a:fillRect/>
        </a:stretch>
      </xdr:blipFill>
      <xdr:spPr>
        <a:prstGeom prst="rect">
          <a:avLst/>
        </a:prstGeom>
        <a:noFill/>
      </xdr:spPr>
    </xdr:pic>
    <xdr:clientData fLocksWithSheet="0"/>
  </xdr:oneCellAnchor>
  <xdr:oneCellAnchor>
    <xdr:from>
      <xdr:col>72</xdr:col>
      <xdr:colOff>0</xdr:colOff>
      <xdr:row>15</xdr:row>
      <xdr:rowOff>0</xdr:rowOff>
    </xdr:from>
    <xdr:ext cx="2343150" cy="1371600"/>
    <xdr:pic>
      <xdr:nvPicPr>
        <xdr:cNvPr id="0" name="image92.png"/>
        <xdr:cNvPicPr preferRelativeResize="0"/>
      </xdr:nvPicPr>
      <xdr:blipFill>
        <a:blip cstate="print" r:embed="rId114"/>
        <a:stretch>
          <a:fillRect/>
        </a:stretch>
      </xdr:blipFill>
      <xdr:spPr>
        <a:prstGeom prst="rect">
          <a:avLst/>
        </a:prstGeom>
        <a:noFill/>
      </xdr:spPr>
    </xdr:pic>
    <xdr:clientData fLocksWithSheet="0"/>
  </xdr:oneCellAnchor>
  <xdr:oneCellAnchor>
    <xdr:from>
      <xdr:col>73</xdr:col>
      <xdr:colOff>0</xdr:colOff>
      <xdr:row>15</xdr:row>
      <xdr:rowOff>0</xdr:rowOff>
    </xdr:from>
    <xdr:ext cx="2343150" cy="1371600"/>
    <xdr:pic>
      <xdr:nvPicPr>
        <xdr:cNvPr id="0" name="image134.png"/>
        <xdr:cNvPicPr preferRelativeResize="0"/>
      </xdr:nvPicPr>
      <xdr:blipFill>
        <a:blip cstate="print" r:embed="rId115"/>
        <a:stretch>
          <a:fillRect/>
        </a:stretch>
      </xdr:blipFill>
      <xdr:spPr>
        <a:prstGeom prst="rect">
          <a:avLst/>
        </a:prstGeom>
        <a:noFill/>
      </xdr:spPr>
    </xdr:pic>
    <xdr:clientData fLocksWithSheet="0"/>
  </xdr:oneCellAnchor>
  <xdr:oneCellAnchor>
    <xdr:from>
      <xdr:col>74</xdr:col>
      <xdr:colOff>0</xdr:colOff>
      <xdr:row>15</xdr:row>
      <xdr:rowOff>0</xdr:rowOff>
    </xdr:from>
    <xdr:ext cx="2343150" cy="1371600"/>
    <xdr:pic>
      <xdr:nvPicPr>
        <xdr:cNvPr id="0" name="image89.png"/>
        <xdr:cNvPicPr preferRelativeResize="0"/>
      </xdr:nvPicPr>
      <xdr:blipFill>
        <a:blip cstate="print" r:embed="rId116"/>
        <a:stretch>
          <a:fillRect/>
        </a:stretch>
      </xdr:blipFill>
      <xdr:spPr>
        <a:prstGeom prst="rect">
          <a:avLst/>
        </a:prstGeom>
        <a:noFill/>
      </xdr:spPr>
    </xdr:pic>
    <xdr:clientData fLocksWithSheet="0"/>
  </xdr:oneCellAnchor>
  <xdr:oneCellAnchor>
    <xdr:from>
      <xdr:col>75</xdr:col>
      <xdr:colOff>0</xdr:colOff>
      <xdr:row>15</xdr:row>
      <xdr:rowOff>0</xdr:rowOff>
    </xdr:from>
    <xdr:ext cx="2343150" cy="1371600"/>
    <xdr:pic>
      <xdr:nvPicPr>
        <xdr:cNvPr id="0" name="image136.png"/>
        <xdr:cNvPicPr preferRelativeResize="0"/>
      </xdr:nvPicPr>
      <xdr:blipFill>
        <a:blip cstate="print" r:embed="rId117"/>
        <a:stretch>
          <a:fillRect/>
        </a:stretch>
      </xdr:blipFill>
      <xdr:spPr>
        <a:prstGeom prst="rect">
          <a:avLst/>
        </a:prstGeom>
        <a:noFill/>
      </xdr:spPr>
    </xdr:pic>
    <xdr:clientData fLocksWithSheet="0"/>
  </xdr:oneCellAnchor>
  <xdr:oneCellAnchor>
    <xdr:from>
      <xdr:col>76</xdr:col>
      <xdr:colOff>0</xdr:colOff>
      <xdr:row>15</xdr:row>
      <xdr:rowOff>0</xdr:rowOff>
    </xdr:from>
    <xdr:ext cx="2343150" cy="1371600"/>
    <xdr:pic>
      <xdr:nvPicPr>
        <xdr:cNvPr id="0" name="image138.png"/>
        <xdr:cNvPicPr preferRelativeResize="0"/>
      </xdr:nvPicPr>
      <xdr:blipFill>
        <a:blip cstate="print" r:embed="rId118"/>
        <a:stretch>
          <a:fillRect/>
        </a:stretch>
      </xdr:blipFill>
      <xdr:spPr>
        <a:prstGeom prst="rect">
          <a:avLst/>
        </a:prstGeom>
        <a:noFill/>
      </xdr:spPr>
    </xdr:pic>
    <xdr:clientData fLocksWithSheet="0"/>
  </xdr:oneCellAnchor>
  <xdr:oneCellAnchor>
    <xdr:from>
      <xdr:col>77</xdr:col>
      <xdr:colOff>0</xdr:colOff>
      <xdr:row>15</xdr:row>
      <xdr:rowOff>0</xdr:rowOff>
    </xdr:from>
    <xdr:ext cx="2343150" cy="1371600"/>
    <xdr:pic>
      <xdr:nvPicPr>
        <xdr:cNvPr id="0" name="image87.png"/>
        <xdr:cNvPicPr preferRelativeResize="0"/>
      </xdr:nvPicPr>
      <xdr:blipFill>
        <a:blip cstate="print" r:embed="rId119"/>
        <a:stretch>
          <a:fillRect/>
        </a:stretch>
      </xdr:blipFill>
      <xdr:spPr>
        <a:prstGeom prst="rect">
          <a:avLst/>
        </a:prstGeom>
        <a:noFill/>
      </xdr:spPr>
    </xdr:pic>
    <xdr:clientData fLocksWithSheet="0"/>
  </xdr:oneCellAnchor>
  <xdr:oneCellAnchor>
    <xdr:from>
      <xdr:col>78</xdr:col>
      <xdr:colOff>0</xdr:colOff>
      <xdr:row>15</xdr:row>
      <xdr:rowOff>0</xdr:rowOff>
    </xdr:from>
    <xdr:ext cx="2343150" cy="1371600"/>
    <xdr:pic>
      <xdr:nvPicPr>
        <xdr:cNvPr id="0" name="image155.png"/>
        <xdr:cNvPicPr preferRelativeResize="0"/>
      </xdr:nvPicPr>
      <xdr:blipFill>
        <a:blip cstate="print" r:embed="rId120"/>
        <a:stretch>
          <a:fillRect/>
        </a:stretch>
      </xdr:blipFill>
      <xdr:spPr>
        <a:prstGeom prst="rect">
          <a:avLst/>
        </a:prstGeom>
        <a:noFill/>
      </xdr:spPr>
    </xdr:pic>
    <xdr:clientData fLocksWithSheet="0"/>
  </xdr:oneCellAnchor>
  <xdr:oneCellAnchor>
    <xdr:from>
      <xdr:col>79</xdr:col>
      <xdr:colOff>0</xdr:colOff>
      <xdr:row>15</xdr:row>
      <xdr:rowOff>0</xdr:rowOff>
    </xdr:from>
    <xdr:ext cx="2343150" cy="1371600"/>
    <xdr:pic>
      <xdr:nvPicPr>
        <xdr:cNvPr id="0" name="image126.png"/>
        <xdr:cNvPicPr preferRelativeResize="0"/>
      </xdr:nvPicPr>
      <xdr:blipFill>
        <a:blip cstate="print" r:embed="rId121"/>
        <a:stretch>
          <a:fillRect/>
        </a:stretch>
      </xdr:blipFill>
      <xdr:spPr>
        <a:prstGeom prst="rect">
          <a:avLst/>
        </a:prstGeom>
        <a:noFill/>
      </xdr:spPr>
    </xdr:pic>
    <xdr:clientData fLocksWithSheet="0"/>
  </xdr:oneCellAnchor>
  <xdr:oneCellAnchor>
    <xdr:from>
      <xdr:col>72</xdr:col>
      <xdr:colOff>0</xdr:colOff>
      <xdr:row>16</xdr:row>
      <xdr:rowOff>0</xdr:rowOff>
    </xdr:from>
    <xdr:ext cx="352425" cy="200025"/>
    <xdr:pic>
      <xdr:nvPicPr>
        <xdr:cNvPr id="0" name="image88.png"/>
        <xdr:cNvPicPr preferRelativeResize="0"/>
      </xdr:nvPicPr>
      <xdr:blipFill>
        <a:blip cstate="print" r:embed="rId122"/>
        <a:stretch>
          <a:fillRect/>
        </a:stretch>
      </xdr:blipFill>
      <xdr:spPr>
        <a:prstGeom prst="rect">
          <a:avLst/>
        </a:prstGeom>
        <a:noFill/>
      </xdr:spPr>
    </xdr:pic>
    <xdr:clientData fLocksWithSheet="0"/>
  </xdr:oneCellAnchor>
  <xdr:oneCellAnchor>
    <xdr:from>
      <xdr:col>73</xdr:col>
      <xdr:colOff>0</xdr:colOff>
      <xdr:row>16</xdr:row>
      <xdr:rowOff>0</xdr:rowOff>
    </xdr:from>
    <xdr:ext cx="352425" cy="200025"/>
    <xdr:pic>
      <xdr:nvPicPr>
        <xdr:cNvPr id="0" name="image128.png"/>
        <xdr:cNvPicPr preferRelativeResize="0"/>
      </xdr:nvPicPr>
      <xdr:blipFill>
        <a:blip cstate="print" r:embed="rId123"/>
        <a:stretch>
          <a:fillRect/>
        </a:stretch>
      </xdr:blipFill>
      <xdr:spPr>
        <a:prstGeom prst="rect">
          <a:avLst/>
        </a:prstGeom>
        <a:noFill/>
      </xdr:spPr>
    </xdr:pic>
    <xdr:clientData fLocksWithSheet="0"/>
  </xdr:oneCellAnchor>
  <xdr:oneCellAnchor>
    <xdr:from>
      <xdr:col>74</xdr:col>
      <xdr:colOff>0</xdr:colOff>
      <xdr:row>16</xdr:row>
      <xdr:rowOff>0</xdr:rowOff>
    </xdr:from>
    <xdr:ext cx="352425" cy="200025"/>
    <xdr:pic>
      <xdr:nvPicPr>
        <xdr:cNvPr id="0" name="image91.png"/>
        <xdr:cNvPicPr preferRelativeResize="0"/>
      </xdr:nvPicPr>
      <xdr:blipFill>
        <a:blip cstate="print" r:embed="rId124"/>
        <a:stretch>
          <a:fillRect/>
        </a:stretch>
      </xdr:blipFill>
      <xdr:spPr>
        <a:prstGeom prst="rect">
          <a:avLst/>
        </a:prstGeom>
        <a:noFill/>
      </xdr:spPr>
    </xdr:pic>
    <xdr:clientData fLocksWithSheet="0"/>
  </xdr:oneCellAnchor>
  <xdr:oneCellAnchor>
    <xdr:from>
      <xdr:col>75</xdr:col>
      <xdr:colOff>0</xdr:colOff>
      <xdr:row>16</xdr:row>
      <xdr:rowOff>0</xdr:rowOff>
    </xdr:from>
    <xdr:ext cx="352425" cy="200025"/>
    <xdr:pic>
      <xdr:nvPicPr>
        <xdr:cNvPr id="0" name="image101.png"/>
        <xdr:cNvPicPr preferRelativeResize="0"/>
      </xdr:nvPicPr>
      <xdr:blipFill>
        <a:blip cstate="print" r:embed="rId125"/>
        <a:stretch>
          <a:fillRect/>
        </a:stretch>
      </xdr:blipFill>
      <xdr:spPr>
        <a:prstGeom prst="rect">
          <a:avLst/>
        </a:prstGeom>
        <a:noFill/>
      </xdr:spPr>
    </xdr:pic>
    <xdr:clientData fLocksWithSheet="0"/>
  </xdr:oneCellAnchor>
  <xdr:oneCellAnchor>
    <xdr:from>
      <xdr:col>76</xdr:col>
      <xdr:colOff>0</xdr:colOff>
      <xdr:row>16</xdr:row>
      <xdr:rowOff>0</xdr:rowOff>
    </xdr:from>
    <xdr:ext cx="352425" cy="200025"/>
    <xdr:pic>
      <xdr:nvPicPr>
        <xdr:cNvPr id="0" name="image95.png"/>
        <xdr:cNvPicPr preferRelativeResize="0"/>
      </xdr:nvPicPr>
      <xdr:blipFill>
        <a:blip cstate="print" r:embed="rId126"/>
        <a:stretch>
          <a:fillRect/>
        </a:stretch>
      </xdr:blipFill>
      <xdr:spPr>
        <a:prstGeom prst="rect">
          <a:avLst/>
        </a:prstGeom>
        <a:noFill/>
      </xdr:spPr>
    </xdr:pic>
    <xdr:clientData fLocksWithSheet="0"/>
  </xdr:oneCellAnchor>
  <xdr:oneCellAnchor>
    <xdr:from>
      <xdr:col>77</xdr:col>
      <xdr:colOff>0</xdr:colOff>
      <xdr:row>16</xdr:row>
      <xdr:rowOff>0</xdr:rowOff>
    </xdr:from>
    <xdr:ext cx="352425" cy="200025"/>
    <xdr:pic>
      <xdr:nvPicPr>
        <xdr:cNvPr id="0" name="image96.png"/>
        <xdr:cNvPicPr preferRelativeResize="0"/>
      </xdr:nvPicPr>
      <xdr:blipFill>
        <a:blip cstate="print" r:embed="rId127"/>
        <a:stretch>
          <a:fillRect/>
        </a:stretch>
      </xdr:blipFill>
      <xdr:spPr>
        <a:prstGeom prst="rect">
          <a:avLst/>
        </a:prstGeom>
        <a:noFill/>
      </xdr:spPr>
    </xdr:pic>
    <xdr:clientData fLocksWithSheet="0"/>
  </xdr:oneCellAnchor>
  <xdr:oneCellAnchor>
    <xdr:from>
      <xdr:col>78</xdr:col>
      <xdr:colOff>0</xdr:colOff>
      <xdr:row>16</xdr:row>
      <xdr:rowOff>0</xdr:rowOff>
    </xdr:from>
    <xdr:ext cx="352425" cy="200025"/>
    <xdr:pic>
      <xdr:nvPicPr>
        <xdr:cNvPr id="0" name="image217.png"/>
        <xdr:cNvPicPr preferRelativeResize="0"/>
      </xdr:nvPicPr>
      <xdr:blipFill>
        <a:blip cstate="print" r:embed="rId128"/>
        <a:stretch>
          <a:fillRect/>
        </a:stretch>
      </xdr:blipFill>
      <xdr:spPr>
        <a:prstGeom prst="rect">
          <a:avLst/>
        </a:prstGeom>
        <a:noFill/>
      </xdr:spPr>
    </xdr:pic>
    <xdr:clientData fLocksWithSheet="0"/>
  </xdr:oneCellAnchor>
  <xdr:oneCellAnchor>
    <xdr:from>
      <xdr:col>79</xdr:col>
      <xdr:colOff>0</xdr:colOff>
      <xdr:row>16</xdr:row>
      <xdr:rowOff>0</xdr:rowOff>
    </xdr:from>
    <xdr:ext cx="352425" cy="200025"/>
    <xdr:pic>
      <xdr:nvPicPr>
        <xdr:cNvPr id="0" name="image164.png"/>
        <xdr:cNvPicPr preferRelativeResize="0"/>
      </xdr:nvPicPr>
      <xdr:blipFill>
        <a:blip cstate="print" r:embed="rId129"/>
        <a:stretch>
          <a:fillRect/>
        </a:stretch>
      </xdr:blipFill>
      <xdr:spPr>
        <a:prstGeom prst="rect">
          <a:avLst/>
        </a:prstGeom>
        <a:noFill/>
      </xdr:spPr>
    </xdr:pic>
    <xdr:clientData fLocksWithSheet="0"/>
  </xdr:oneCellAnchor>
  <xdr:oneCellAnchor>
    <xdr:from>
      <xdr:col>72</xdr:col>
      <xdr:colOff>0</xdr:colOff>
      <xdr:row>17</xdr:row>
      <xdr:rowOff>0</xdr:rowOff>
    </xdr:from>
    <xdr:ext cx="419100" cy="200025"/>
    <xdr:pic>
      <xdr:nvPicPr>
        <xdr:cNvPr id="0" name="image114.png"/>
        <xdr:cNvPicPr preferRelativeResize="0"/>
      </xdr:nvPicPr>
      <xdr:blipFill>
        <a:blip cstate="print" r:embed="rId130"/>
        <a:stretch>
          <a:fillRect/>
        </a:stretch>
      </xdr:blipFill>
      <xdr:spPr>
        <a:prstGeom prst="rect">
          <a:avLst/>
        </a:prstGeom>
        <a:noFill/>
      </xdr:spPr>
    </xdr:pic>
    <xdr:clientData fLocksWithSheet="0"/>
  </xdr:oneCellAnchor>
  <xdr:oneCellAnchor>
    <xdr:from>
      <xdr:col>73</xdr:col>
      <xdr:colOff>0</xdr:colOff>
      <xdr:row>17</xdr:row>
      <xdr:rowOff>0</xdr:rowOff>
    </xdr:from>
    <xdr:ext cx="419100" cy="200025"/>
    <xdr:pic>
      <xdr:nvPicPr>
        <xdr:cNvPr id="0" name="image141.png"/>
        <xdr:cNvPicPr preferRelativeResize="0"/>
      </xdr:nvPicPr>
      <xdr:blipFill>
        <a:blip cstate="print" r:embed="rId131"/>
        <a:stretch>
          <a:fillRect/>
        </a:stretch>
      </xdr:blipFill>
      <xdr:spPr>
        <a:prstGeom prst="rect">
          <a:avLst/>
        </a:prstGeom>
        <a:noFill/>
      </xdr:spPr>
    </xdr:pic>
    <xdr:clientData fLocksWithSheet="0"/>
  </xdr:oneCellAnchor>
  <xdr:oneCellAnchor>
    <xdr:from>
      <xdr:col>74</xdr:col>
      <xdr:colOff>0</xdr:colOff>
      <xdr:row>17</xdr:row>
      <xdr:rowOff>0</xdr:rowOff>
    </xdr:from>
    <xdr:ext cx="419100" cy="200025"/>
    <xdr:pic>
      <xdr:nvPicPr>
        <xdr:cNvPr id="0" name="image106.png"/>
        <xdr:cNvPicPr preferRelativeResize="0"/>
      </xdr:nvPicPr>
      <xdr:blipFill>
        <a:blip cstate="print" r:embed="rId132"/>
        <a:stretch>
          <a:fillRect/>
        </a:stretch>
      </xdr:blipFill>
      <xdr:spPr>
        <a:prstGeom prst="rect">
          <a:avLst/>
        </a:prstGeom>
        <a:noFill/>
      </xdr:spPr>
    </xdr:pic>
    <xdr:clientData fLocksWithSheet="0"/>
  </xdr:oneCellAnchor>
  <xdr:oneCellAnchor>
    <xdr:from>
      <xdr:col>75</xdr:col>
      <xdr:colOff>0</xdr:colOff>
      <xdr:row>17</xdr:row>
      <xdr:rowOff>0</xdr:rowOff>
    </xdr:from>
    <xdr:ext cx="419100" cy="200025"/>
    <xdr:pic>
      <xdr:nvPicPr>
        <xdr:cNvPr id="0" name="image149.png"/>
        <xdr:cNvPicPr preferRelativeResize="0"/>
      </xdr:nvPicPr>
      <xdr:blipFill>
        <a:blip cstate="print" r:embed="rId133"/>
        <a:stretch>
          <a:fillRect/>
        </a:stretch>
      </xdr:blipFill>
      <xdr:spPr>
        <a:prstGeom prst="rect">
          <a:avLst/>
        </a:prstGeom>
        <a:noFill/>
      </xdr:spPr>
    </xdr:pic>
    <xdr:clientData fLocksWithSheet="0"/>
  </xdr:oneCellAnchor>
  <xdr:oneCellAnchor>
    <xdr:from>
      <xdr:col>76</xdr:col>
      <xdr:colOff>0</xdr:colOff>
      <xdr:row>17</xdr:row>
      <xdr:rowOff>0</xdr:rowOff>
    </xdr:from>
    <xdr:ext cx="419100" cy="200025"/>
    <xdr:pic>
      <xdr:nvPicPr>
        <xdr:cNvPr id="0" name="image157.png"/>
        <xdr:cNvPicPr preferRelativeResize="0"/>
      </xdr:nvPicPr>
      <xdr:blipFill>
        <a:blip cstate="print" r:embed="rId134"/>
        <a:stretch>
          <a:fillRect/>
        </a:stretch>
      </xdr:blipFill>
      <xdr:spPr>
        <a:prstGeom prst="rect">
          <a:avLst/>
        </a:prstGeom>
        <a:noFill/>
      </xdr:spPr>
    </xdr:pic>
    <xdr:clientData fLocksWithSheet="0"/>
  </xdr:oneCellAnchor>
  <xdr:oneCellAnchor>
    <xdr:from>
      <xdr:col>77</xdr:col>
      <xdr:colOff>0</xdr:colOff>
      <xdr:row>17</xdr:row>
      <xdr:rowOff>0</xdr:rowOff>
    </xdr:from>
    <xdr:ext cx="419100" cy="200025"/>
    <xdr:pic>
      <xdr:nvPicPr>
        <xdr:cNvPr id="0" name="image144.png"/>
        <xdr:cNvPicPr preferRelativeResize="0"/>
      </xdr:nvPicPr>
      <xdr:blipFill>
        <a:blip cstate="print" r:embed="rId135"/>
        <a:stretch>
          <a:fillRect/>
        </a:stretch>
      </xdr:blipFill>
      <xdr:spPr>
        <a:prstGeom prst="rect">
          <a:avLst/>
        </a:prstGeom>
        <a:noFill/>
      </xdr:spPr>
    </xdr:pic>
    <xdr:clientData fLocksWithSheet="0"/>
  </xdr:oneCellAnchor>
  <xdr:oneCellAnchor>
    <xdr:from>
      <xdr:col>78</xdr:col>
      <xdr:colOff>0</xdr:colOff>
      <xdr:row>17</xdr:row>
      <xdr:rowOff>0</xdr:rowOff>
    </xdr:from>
    <xdr:ext cx="419100" cy="200025"/>
    <xdr:pic>
      <xdr:nvPicPr>
        <xdr:cNvPr id="0" name="image97.png"/>
        <xdr:cNvPicPr preferRelativeResize="0"/>
      </xdr:nvPicPr>
      <xdr:blipFill>
        <a:blip cstate="print" r:embed="rId136"/>
        <a:stretch>
          <a:fillRect/>
        </a:stretch>
      </xdr:blipFill>
      <xdr:spPr>
        <a:prstGeom prst="rect">
          <a:avLst/>
        </a:prstGeom>
        <a:noFill/>
      </xdr:spPr>
    </xdr:pic>
    <xdr:clientData fLocksWithSheet="0"/>
  </xdr:oneCellAnchor>
  <xdr:oneCellAnchor>
    <xdr:from>
      <xdr:col>79</xdr:col>
      <xdr:colOff>0</xdr:colOff>
      <xdr:row>17</xdr:row>
      <xdr:rowOff>0</xdr:rowOff>
    </xdr:from>
    <xdr:ext cx="419100" cy="200025"/>
    <xdr:pic>
      <xdr:nvPicPr>
        <xdr:cNvPr id="0" name="image107.png"/>
        <xdr:cNvPicPr preferRelativeResize="0"/>
      </xdr:nvPicPr>
      <xdr:blipFill>
        <a:blip cstate="print" r:embed="rId137"/>
        <a:stretch>
          <a:fillRect/>
        </a:stretch>
      </xdr:blipFill>
      <xdr:spPr>
        <a:prstGeom prst="rect">
          <a:avLst/>
        </a:prstGeom>
        <a:noFill/>
      </xdr:spPr>
    </xdr:pic>
    <xdr:clientData fLocksWithSheet="0"/>
  </xdr:oneCellAnchor>
  <xdr:oneCellAnchor>
    <xdr:from>
      <xdr:col>72</xdr:col>
      <xdr:colOff>0</xdr:colOff>
      <xdr:row>18</xdr:row>
      <xdr:rowOff>0</xdr:rowOff>
    </xdr:from>
    <xdr:ext cx="2343150" cy="1028700"/>
    <xdr:pic>
      <xdr:nvPicPr>
        <xdr:cNvPr id="0" name="image112.png"/>
        <xdr:cNvPicPr preferRelativeResize="0"/>
      </xdr:nvPicPr>
      <xdr:blipFill>
        <a:blip cstate="print" r:embed="rId138"/>
        <a:stretch>
          <a:fillRect/>
        </a:stretch>
      </xdr:blipFill>
      <xdr:spPr>
        <a:prstGeom prst="rect">
          <a:avLst/>
        </a:prstGeom>
        <a:noFill/>
      </xdr:spPr>
    </xdr:pic>
    <xdr:clientData fLocksWithSheet="0"/>
  </xdr:oneCellAnchor>
  <xdr:oneCellAnchor>
    <xdr:from>
      <xdr:col>73</xdr:col>
      <xdr:colOff>0</xdr:colOff>
      <xdr:row>18</xdr:row>
      <xdr:rowOff>0</xdr:rowOff>
    </xdr:from>
    <xdr:ext cx="2343150" cy="1028700"/>
    <xdr:pic>
      <xdr:nvPicPr>
        <xdr:cNvPr id="0" name="image162.png"/>
        <xdr:cNvPicPr preferRelativeResize="0"/>
      </xdr:nvPicPr>
      <xdr:blipFill>
        <a:blip cstate="print" r:embed="rId139"/>
        <a:stretch>
          <a:fillRect/>
        </a:stretch>
      </xdr:blipFill>
      <xdr:spPr>
        <a:prstGeom prst="rect">
          <a:avLst/>
        </a:prstGeom>
        <a:noFill/>
      </xdr:spPr>
    </xdr:pic>
    <xdr:clientData fLocksWithSheet="0"/>
  </xdr:oneCellAnchor>
  <xdr:oneCellAnchor>
    <xdr:from>
      <xdr:col>74</xdr:col>
      <xdr:colOff>0</xdr:colOff>
      <xdr:row>18</xdr:row>
      <xdr:rowOff>0</xdr:rowOff>
    </xdr:from>
    <xdr:ext cx="2343150" cy="1028700"/>
    <xdr:pic>
      <xdr:nvPicPr>
        <xdr:cNvPr id="0" name="image102.png"/>
        <xdr:cNvPicPr preferRelativeResize="0"/>
      </xdr:nvPicPr>
      <xdr:blipFill>
        <a:blip cstate="print" r:embed="rId140"/>
        <a:stretch>
          <a:fillRect/>
        </a:stretch>
      </xdr:blipFill>
      <xdr:spPr>
        <a:prstGeom prst="rect">
          <a:avLst/>
        </a:prstGeom>
        <a:noFill/>
      </xdr:spPr>
    </xdr:pic>
    <xdr:clientData fLocksWithSheet="0"/>
  </xdr:oneCellAnchor>
  <xdr:oneCellAnchor>
    <xdr:from>
      <xdr:col>75</xdr:col>
      <xdr:colOff>0</xdr:colOff>
      <xdr:row>18</xdr:row>
      <xdr:rowOff>0</xdr:rowOff>
    </xdr:from>
    <xdr:ext cx="2343150" cy="1028700"/>
    <xdr:pic>
      <xdr:nvPicPr>
        <xdr:cNvPr id="0" name="image108.png"/>
        <xdr:cNvPicPr preferRelativeResize="0"/>
      </xdr:nvPicPr>
      <xdr:blipFill>
        <a:blip cstate="print" r:embed="rId141"/>
        <a:stretch>
          <a:fillRect/>
        </a:stretch>
      </xdr:blipFill>
      <xdr:spPr>
        <a:prstGeom prst="rect">
          <a:avLst/>
        </a:prstGeom>
        <a:noFill/>
      </xdr:spPr>
    </xdr:pic>
    <xdr:clientData fLocksWithSheet="0"/>
  </xdr:oneCellAnchor>
  <xdr:oneCellAnchor>
    <xdr:from>
      <xdr:col>76</xdr:col>
      <xdr:colOff>0</xdr:colOff>
      <xdr:row>18</xdr:row>
      <xdr:rowOff>0</xdr:rowOff>
    </xdr:from>
    <xdr:ext cx="2343150" cy="1028700"/>
    <xdr:pic>
      <xdr:nvPicPr>
        <xdr:cNvPr id="0" name="image110.png"/>
        <xdr:cNvPicPr preferRelativeResize="0"/>
      </xdr:nvPicPr>
      <xdr:blipFill>
        <a:blip cstate="print" r:embed="rId142"/>
        <a:stretch>
          <a:fillRect/>
        </a:stretch>
      </xdr:blipFill>
      <xdr:spPr>
        <a:prstGeom prst="rect">
          <a:avLst/>
        </a:prstGeom>
        <a:noFill/>
      </xdr:spPr>
    </xdr:pic>
    <xdr:clientData fLocksWithSheet="0"/>
  </xdr:oneCellAnchor>
  <xdr:oneCellAnchor>
    <xdr:from>
      <xdr:col>77</xdr:col>
      <xdr:colOff>0</xdr:colOff>
      <xdr:row>18</xdr:row>
      <xdr:rowOff>0</xdr:rowOff>
    </xdr:from>
    <xdr:ext cx="2343150" cy="1028700"/>
    <xdr:pic>
      <xdr:nvPicPr>
        <xdr:cNvPr id="0" name="image153.png"/>
        <xdr:cNvPicPr preferRelativeResize="0"/>
      </xdr:nvPicPr>
      <xdr:blipFill>
        <a:blip cstate="print" r:embed="rId143"/>
        <a:stretch>
          <a:fillRect/>
        </a:stretch>
      </xdr:blipFill>
      <xdr:spPr>
        <a:prstGeom prst="rect">
          <a:avLst/>
        </a:prstGeom>
        <a:noFill/>
      </xdr:spPr>
    </xdr:pic>
    <xdr:clientData fLocksWithSheet="0"/>
  </xdr:oneCellAnchor>
  <xdr:oneCellAnchor>
    <xdr:from>
      <xdr:col>78</xdr:col>
      <xdr:colOff>0</xdr:colOff>
      <xdr:row>18</xdr:row>
      <xdr:rowOff>0</xdr:rowOff>
    </xdr:from>
    <xdr:ext cx="2343150" cy="1028700"/>
    <xdr:pic>
      <xdr:nvPicPr>
        <xdr:cNvPr id="0" name="image179.png"/>
        <xdr:cNvPicPr preferRelativeResize="0"/>
      </xdr:nvPicPr>
      <xdr:blipFill>
        <a:blip cstate="print" r:embed="rId144"/>
        <a:stretch>
          <a:fillRect/>
        </a:stretch>
      </xdr:blipFill>
      <xdr:spPr>
        <a:prstGeom prst="rect">
          <a:avLst/>
        </a:prstGeom>
        <a:noFill/>
      </xdr:spPr>
    </xdr:pic>
    <xdr:clientData fLocksWithSheet="0"/>
  </xdr:oneCellAnchor>
  <xdr:oneCellAnchor>
    <xdr:from>
      <xdr:col>79</xdr:col>
      <xdr:colOff>0</xdr:colOff>
      <xdr:row>18</xdr:row>
      <xdr:rowOff>0</xdr:rowOff>
    </xdr:from>
    <xdr:ext cx="2343150" cy="1028700"/>
    <xdr:pic>
      <xdr:nvPicPr>
        <xdr:cNvPr id="0" name="image113.png"/>
        <xdr:cNvPicPr preferRelativeResize="0"/>
      </xdr:nvPicPr>
      <xdr:blipFill>
        <a:blip cstate="print" r:embed="rId145"/>
        <a:stretch>
          <a:fillRect/>
        </a:stretch>
      </xdr:blipFill>
      <xdr:spPr>
        <a:prstGeom prst="rect">
          <a:avLst/>
        </a:prstGeom>
        <a:noFill/>
      </xdr:spPr>
    </xdr:pic>
    <xdr:clientData fLocksWithSheet="0"/>
  </xdr:oneCellAnchor>
  <xdr:oneCellAnchor>
    <xdr:from>
      <xdr:col>72</xdr:col>
      <xdr:colOff>0</xdr:colOff>
      <xdr:row>19</xdr:row>
      <xdr:rowOff>0</xdr:rowOff>
    </xdr:from>
    <xdr:ext cx="409575" cy="200025"/>
    <xdr:pic>
      <xdr:nvPicPr>
        <xdr:cNvPr id="0" name="image152.png"/>
        <xdr:cNvPicPr preferRelativeResize="0"/>
      </xdr:nvPicPr>
      <xdr:blipFill>
        <a:blip cstate="print" r:embed="rId146"/>
        <a:stretch>
          <a:fillRect/>
        </a:stretch>
      </xdr:blipFill>
      <xdr:spPr>
        <a:prstGeom prst="rect">
          <a:avLst/>
        </a:prstGeom>
        <a:noFill/>
      </xdr:spPr>
    </xdr:pic>
    <xdr:clientData fLocksWithSheet="0"/>
  </xdr:oneCellAnchor>
  <xdr:oneCellAnchor>
    <xdr:from>
      <xdr:col>73</xdr:col>
      <xdr:colOff>0</xdr:colOff>
      <xdr:row>19</xdr:row>
      <xdr:rowOff>0</xdr:rowOff>
    </xdr:from>
    <xdr:ext cx="409575" cy="200025"/>
    <xdr:pic>
      <xdr:nvPicPr>
        <xdr:cNvPr id="0" name="image166.png"/>
        <xdr:cNvPicPr preferRelativeResize="0"/>
      </xdr:nvPicPr>
      <xdr:blipFill>
        <a:blip cstate="print" r:embed="rId147"/>
        <a:stretch>
          <a:fillRect/>
        </a:stretch>
      </xdr:blipFill>
      <xdr:spPr>
        <a:prstGeom prst="rect">
          <a:avLst/>
        </a:prstGeom>
        <a:noFill/>
      </xdr:spPr>
    </xdr:pic>
    <xdr:clientData fLocksWithSheet="0"/>
  </xdr:oneCellAnchor>
  <xdr:oneCellAnchor>
    <xdr:from>
      <xdr:col>74</xdr:col>
      <xdr:colOff>0</xdr:colOff>
      <xdr:row>19</xdr:row>
      <xdr:rowOff>0</xdr:rowOff>
    </xdr:from>
    <xdr:ext cx="409575" cy="200025"/>
    <xdr:pic>
      <xdr:nvPicPr>
        <xdr:cNvPr id="0" name="image154.png"/>
        <xdr:cNvPicPr preferRelativeResize="0"/>
      </xdr:nvPicPr>
      <xdr:blipFill>
        <a:blip cstate="print" r:embed="rId148"/>
        <a:stretch>
          <a:fillRect/>
        </a:stretch>
      </xdr:blipFill>
      <xdr:spPr>
        <a:prstGeom prst="rect">
          <a:avLst/>
        </a:prstGeom>
        <a:noFill/>
      </xdr:spPr>
    </xdr:pic>
    <xdr:clientData fLocksWithSheet="0"/>
  </xdr:oneCellAnchor>
  <xdr:oneCellAnchor>
    <xdr:from>
      <xdr:col>75</xdr:col>
      <xdr:colOff>0</xdr:colOff>
      <xdr:row>19</xdr:row>
      <xdr:rowOff>0</xdr:rowOff>
    </xdr:from>
    <xdr:ext cx="409575" cy="200025"/>
    <xdr:pic>
      <xdr:nvPicPr>
        <xdr:cNvPr id="0" name="image161.png"/>
        <xdr:cNvPicPr preferRelativeResize="0"/>
      </xdr:nvPicPr>
      <xdr:blipFill>
        <a:blip cstate="print" r:embed="rId149"/>
        <a:stretch>
          <a:fillRect/>
        </a:stretch>
      </xdr:blipFill>
      <xdr:spPr>
        <a:prstGeom prst="rect">
          <a:avLst/>
        </a:prstGeom>
        <a:noFill/>
      </xdr:spPr>
    </xdr:pic>
    <xdr:clientData fLocksWithSheet="0"/>
  </xdr:oneCellAnchor>
  <xdr:oneCellAnchor>
    <xdr:from>
      <xdr:col>76</xdr:col>
      <xdr:colOff>0</xdr:colOff>
      <xdr:row>19</xdr:row>
      <xdr:rowOff>0</xdr:rowOff>
    </xdr:from>
    <xdr:ext cx="409575" cy="200025"/>
    <xdr:pic>
      <xdr:nvPicPr>
        <xdr:cNvPr id="0" name="image160.png"/>
        <xdr:cNvPicPr preferRelativeResize="0"/>
      </xdr:nvPicPr>
      <xdr:blipFill>
        <a:blip cstate="print" r:embed="rId150"/>
        <a:stretch>
          <a:fillRect/>
        </a:stretch>
      </xdr:blipFill>
      <xdr:spPr>
        <a:prstGeom prst="rect">
          <a:avLst/>
        </a:prstGeom>
        <a:noFill/>
      </xdr:spPr>
    </xdr:pic>
    <xdr:clientData fLocksWithSheet="0"/>
  </xdr:oneCellAnchor>
  <xdr:oneCellAnchor>
    <xdr:from>
      <xdr:col>77</xdr:col>
      <xdr:colOff>0</xdr:colOff>
      <xdr:row>19</xdr:row>
      <xdr:rowOff>0</xdr:rowOff>
    </xdr:from>
    <xdr:ext cx="409575" cy="200025"/>
    <xdr:pic>
      <xdr:nvPicPr>
        <xdr:cNvPr id="0" name="image115.png"/>
        <xdr:cNvPicPr preferRelativeResize="0"/>
      </xdr:nvPicPr>
      <xdr:blipFill>
        <a:blip cstate="print" r:embed="rId151"/>
        <a:stretch>
          <a:fillRect/>
        </a:stretch>
      </xdr:blipFill>
      <xdr:spPr>
        <a:prstGeom prst="rect">
          <a:avLst/>
        </a:prstGeom>
        <a:noFill/>
      </xdr:spPr>
    </xdr:pic>
    <xdr:clientData fLocksWithSheet="0"/>
  </xdr:oneCellAnchor>
  <xdr:oneCellAnchor>
    <xdr:from>
      <xdr:col>78</xdr:col>
      <xdr:colOff>0</xdr:colOff>
      <xdr:row>19</xdr:row>
      <xdr:rowOff>0</xdr:rowOff>
    </xdr:from>
    <xdr:ext cx="409575" cy="200025"/>
    <xdr:pic>
      <xdr:nvPicPr>
        <xdr:cNvPr id="0" name="image163.png"/>
        <xdr:cNvPicPr preferRelativeResize="0"/>
      </xdr:nvPicPr>
      <xdr:blipFill>
        <a:blip cstate="print" r:embed="rId152"/>
        <a:stretch>
          <a:fillRect/>
        </a:stretch>
      </xdr:blipFill>
      <xdr:spPr>
        <a:prstGeom prst="rect">
          <a:avLst/>
        </a:prstGeom>
        <a:noFill/>
      </xdr:spPr>
    </xdr:pic>
    <xdr:clientData fLocksWithSheet="0"/>
  </xdr:oneCellAnchor>
  <xdr:oneCellAnchor>
    <xdr:from>
      <xdr:col>79</xdr:col>
      <xdr:colOff>0</xdr:colOff>
      <xdr:row>19</xdr:row>
      <xdr:rowOff>0</xdr:rowOff>
    </xdr:from>
    <xdr:ext cx="409575" cy="200025"/>
    <xdr:pic>
      <xdr:nvPicPr>
        <xdr:cNvPr id="0" name="image159.png"/>
        <xdr:cNvPicPr preferRelativeResize="0"/>
      </xdr:nvPicPr>
      <xdr:blipFill>
        <a:blip cstate="print" r:embed="rId153"/>
        <a:stretch>
          <a:fillRect/>
        </a:stretch>
      </xdr:blipFill>
      <xdr:spPr>
        <a:prstGeom prst="rect">
          <a:avLst/>
        </a:prstGeom>
        <a:noFill/>
      </xdr:spPr>
    </xdr:pic>
    <xdr:clientData fLocksWithSheet="0"/>
  </xdr:oneCellAnchor>
  <xdr:oneCellAnchor>
    <xdr:from>
      <xdr:col>72</xdr:col>
      <xdr:colOff>0</xdr:colOff>
      <xdr:row>20</xdr:row>
      <xdr:rowOff>0</xdr:rowOff>
    </xdr:from>
    <xdr:ext cx="2343150" cy="1171575"/>
    <xdr:pic>
      <xdr:nvPicPr>
        <xdr:cNvPr id="0" name="image189.png"/>
        <xdr:cNvPicPr preferRelativeResize="0"/>
      </xdr:nvPicPr>
      <xdr:blipFill>
        <a:blip cstate="print" r:embed="rId154"/>
        <a:stretch>
          <a:fillRect/>
        </a:stretch>
      </xdr:blipFill>
      <xdr:spPr>
        <a:prstGeom prst="rect">
          <a:avLst/>
        </a:prstGeom>
        <a:noFill/>
      </xdr:spPr>
    </xdr:pic>
    <xdr:clientData fLocksWithSheet="0"/>
  </xdr:oneCellAnchor>
  <xdr:oneCellAnchor>
    <xdr:from>
      <xdr:col>73</xdr:col>
      <xdr:colOff>0</xdr:colOff>
      <xdr:row>20</xdr:row>
      <xdr:rowOff>0</xdr:rowOff>
    </xdr:from>
    <xdr:ext cx="2343150" cy="1162050"/>
    <xdr:pic>
      <xdr:nvPicPr>
        <xdr:cNvPr id="0" name="image168.png"/>
        <xdr:cNvPicPr preferRelativeResize="0"/>
      </xdr:nvPicPr>
      <xdr:blipFill>
        <a:blip cstate="print" r:embed="rId155"/>
        <a:stretch>
          <a:fillRect/>
        </a:stretch>
      </xdr:blipFill>
      <xdr:spPr>
        <a:prstGeom prst="rect">
          <a:avLst/>
        </a:prstGeom>
        <a:noFill/>
      </xdr:spPr>
    </xdr:pic>
    <xdr:clientData fLocksWithSheet="0"/>
  </xdr:oneCellAnchor>
  <xdr:oneCellAnchor>
    <xdr:from>
      <xdr:col>74</xdr:col>
      <xdr:colOff>0</xdr:colOff>
      <xdr:row>20</xdr:row>
      <xdr:rowOff>0</xdr:rowOff>
    </xdr:from>
    <xdr:ext cx="2343150" cy="1171575"/>
    <xdr:pic>
      <xdr:nvPicPr>
        <xdr:cNvPr id="0" name="image171.png"/>
        <xdr:cNvPicPr preferRelativeResize="0"/>
      </xdr:nvPicPr>
      <xdr:blipFill>
        <a:blip cstate="print" r:embed="rId156"/>
        <a:stretch>
          <a:fillRect/>
        </a:stretch>
      </xdr:blipFill>
      <xdr:spPr>
        <a:prstGeom prst="rect">
          <a:avLst/>
        </a:prstGeom>
        <a:noFill/>
      </xdr:spPr>
    </xdr:pic>
    <xdr:clientData fLocksWithSheet="0"/>
  </xdr:oneCellAnchor>
  <xdr:oneCellAnchor>
    <xdr:from>
      <xdr:col>75</xdr:col>
      <xdr:colOff>0</xdr:colOff>
      <xdr:row>20</xdr:row>
      <xdr:rowOff>0</xdr:rowOff>
    </xdr:from>
    <xdr:ext cx="2343150" cy="1171575"/>
    <xdr:pic>
      <xdr:nvPicPr>
        <xdr:cNvPr id="0" name="image177.png"/>
        <xdr:cNvPicPr preferRelativeResize="0"/>
      </xdr:nvPicPr>
      <xdr:blipFill>
        <a:blip cstate="print" r:embed="rId157"/>
        <a:stretch>
          <a:fillRect/>
        </a:stretch>
      </xdr:blipFill>
      <xdr:spPr>
        <a:prstGeom prst="rect">
          <a:avLst/>
        </a:prstGeom>
        <a:noFill/>
      </xdr:spPr>
    </xdr:pic>
    <xdr:clientData fLocksWithSheet="0"/>
  </xdr:oneCellAnchor>
  <xdr:oneCellAnchor>
    <xdr:from>
      <xdr:col>76</xdr:col>
      <xdr:colOff>0</xdr:colOff>
      <xdr:row>20</xdr:row>
      <xdr:rowOff>0</xdr:rowOff>
    </xdr:from>
    <xdr:ext cx="2343150" cy="1171575"/>
    <xdr:pic>
      <xdr:nvPicPr>
        <xdr:cNvPr id="0" name="image170.png"/>
        <xdr:cNvPicPr preferRelativeResize="0"/>
      </xdr:nvPicPr>
      <xdr:blipFill>
        <a:blip cstate="print" r:embed="rId158"/>
        <a:stretch>
          <a:fillRect/>
        </a:stretch>
      </xdr:blipFill>
      <xdr:spPr>
        <a:prstGeom prst="rect">
          <a:avLst/>
        </a:prstGeom>
        <a:noFill/>
      </xdr:spPr>
    </xdr:pic>
    <xdr:clientData fLocksWithSheet="0"/>
  </xdr:oneCellAnchor>
  <xdr:oneCellAnchor>
    <xdr:from>
      <xdr:col>77</xdr:col>
      <xdr:colOff>0</xdr:colOff>
      <xdr:row>20</xdr:row>
      <xdr:rowOff>0</xdr:rowOff>
    </xdr:from>
    <xdr:ext cx="2343150" cy="1171575"/>
    <xdr:pic>
      <xdr:nvPicPr>
        <xdr:cNvPr id="0" name="image137.png"/>
        <xdr:cNvPicPr preferRelativeResize="0"/>
      </xdr:nvPicPr>
      <xdr:blipFill>
        <a:blip cstate="print" r:embed="rId159"/>
        <a:stretch>
          <a:fillRect/>
        </a:stretch>
      </xdr:blipFill>
      <xdr:spPr>
        <a:prstGeom prst="rect">
          <a:avLst/>
        </a:prstGeom>
        <a:noFill/>
      </xdr:spPr>
    </xdr:pic>
    <xdr:clientData fLocksWithSheet="0"/>
  </xdr:oneCellAnchor>
  <xdr:oneCellAnchor>
    <xdr:from>
      <xdr:col>78</xdr:col>
      <xdr:colOff>0</xdr:colOff>
      <xdr:row>20</xdr:row>
      <xdr:rowOff>0</xdr:rowOff>
    </xdr:from>
    <xdr:ext cx="2343150" cy="1171575"/>
    <xdr:pic>
      <xdr:nvPicPr>
        <xdr:cNvPr id="0" name="image119.png"/>
        <xdr:cNvPicPr preferRelativeResize="0"/>
      </xdr:nvPicPr>
      <xdr:blipFill>
        <a:blip cstate="print" r:embed="rId160"/>
        <a:stretch>
          <a:fillRect/>
        </a:stretch>
      </xdr:blipFill>
      <xdr:spPr>
        <a:prstGeom prst="rect">
          <a:avLst/>
        </a:prstGeom>
        <a:noFill/>
      </xdr:spPr>
    </xdr:pic>
    <xdr:clientData fLocksWithSheet="0"/>
  </xdr:oneCellAnchor>
  <xdr:oneCellAnchor>
    <xdr:from>
      <xdr:col>79</xdr:col>
      <xdr:colOff>0</xdr:colOff>
      <xdr:row>20</xdr:row>
      <xdr:rowOff>0</xdr:rowOff>
    </xdr:from>
    <xdr:ext cx="2343150" cy="1171575"/>
    <xdr:pic>
      <xdr:nvPicPr>
        <xdr:cNvPr id="0" name="image169.png"/>
        <xdr:cNvPicPr preferRelativeResize="0"/>
      </xdr:nvPicPr>
      <xdr:blipFill>
        <a:blip cstate="print" r:embed="rId161"/>
        <a:stretch>
          <a:fillRect/>
        </a:stretch>
      </xdr:blipFill>
      <xdr:spPr>
        <a:prstGeom prst="rect">
          <a:avLst/>
        </a:prstGeom>
        <a:noFill/>
      </xdr:spPr>
    </xdr:pic>
    <xdr:clientData fLocksWithSheet="0"/>
  </xdr:oneCellAnchor>
  <xdr:oneCellAnchor>
    <xdr:from>
      <xdr:col>72</xdr:col>
      <xdr:colOff>0</xdr:colOff>
      <xdr:row>21</xdr:row>
      <xdr:rowOff>0</xdr:rowOff>
    </xdr:from>
    <xdr:ext cx="2343150" cy="1000125"/>
    <xdr:pic>
      <xdr:nvPicPr>
        <xdr:cNvPr id="0" name="image120.png"/>
        <xdr:cNvPicPr preferRelativeResize="0"/>
      </xdr:nvPicPr>
      <xdr:blipFill>
        <a:blip cstate="print" r:embed="rId162"/>
        <a:stretch>
          <a:fillRect/>
        </a:stretch>
      </xdr:blipFill>
      <xdr:spPr>
        <a:prstGeom prst="rect">
          <a:avLst/>
        </a:prstGeom>
        <a:noFill/>
      </xdr:spPr>
    </xdr:pic>
    <xdr:clientData fLocksWithSheet="0"/>
  </xdr:oneCellAnchor>
  <xdr:oneCellAnchor>
    <xdr:from>
      <xdr:col>73</xdr:col>
      <xdr:colOff>0</xdr:colOff>
      <xdr:row>21</xdr:row>
      <xdr:rowOff>0</xdr:rowOff>
    </xdr:from>
    <xdr:ext cx="2343150" cy="1000125"/>
    <xdr:pic>
      <xdr:nvPicPr>
        <xdr:cNvPr id="0" name="image121.png"/>
        <xdr:cNvPicPr preferRelativeResize="0"/>
      </xdr:nvPicPr>
      <xdr:blipFill>
        <a:blip cstate="print" r:embed="rId163"/>
        <a:stretch>
          <a:fillRect/>
        </a:stretch>
      </xdr:blipFill>
      <xdr:spPr>
        <a:prstGeom prst="rect">
          <a:avLst/>
        </a:prstGeom>
        <a:noFill/>
      </xdr:spPr>
    </xdr:pic>
    <xdr:clientData fLocksWithSheet="0"/>
  </xdr:oneCellAnchor>
  <xdr:oneCellAnchor>
    <xdr:from>
      <xdr:col>74</xdr:col>
      <xdr:colOff>0</xdr:colOff>
      <xdr:row>21</xdr:row>
      <xdr:rowOff>0</xdr:rowOff>
    </xdr:from>
    <xdr:ext cx="2343150" cy="1000125"/>
    <xdr:pic>
      <xdr:nvPicPr>
        <xdr:cNvPr id="0" name="image184.png"/>
        <xdr:cNvPicPr preferRelativeResize="0"/>
      </xdr:nvPicPr>
      <xdr:blipFill>
        <a:blip cstate="print" r:embed="rId164"/>
        <a:stretch>
          <a:fillRect/>
        </a:stretch>
      </xdr:blipFill>
      <xdr:spPr>
        <a:prstGeom prst="rect">
          <a:avLst/>
        </a:prstGeom>
        <a:noFill/>
      </xdr:spPr>
    </xdr:pic>
    <xdr:clientData fLocksWithSheet="0"/>
  </xdr:oneCellAnchor>
  <xdr:oneCellAnchor>
    <xdr:from>
      <xdr:col>75</xdr:col>
      <xdr:colOff>0</xdr:colOff>
      <xdr:row>21</xdr:row>
      <xdr:rowOff>0</xdr:rowOff>
    </xdr:from>
    <xdr:ext cx="2343150" cy="1000125"/>
    <xdr:pic>
      <xdr:nvPicPr>
        <xdr:cNvPr id="0" name="image182.png"/>
        <xdr:cNvPicPr preferRelativeResize="0"/>
      </xdr:nvPicPr>
      <xdr:blipFill>
        <a:blip cstate="print" r:embed="rId165"/>
        <a:stretch>
          <a:fillRect/>
        </a:stretch>
      </xdr:blipFill>
      <xdr:spPr>
        <a:prstGeom prst="rect">
          <a:avLst/>
        </a:prstGeom>
        <a:noFill/>
      </xdr:spPr>
    </xdr:pic>
    <xdr:clientData fLocksWithSheet="0"/>
  </xdr:oneCellAnchor>
  <xdr:oneCellAnchor>
    <xdr:from>
      <xdr:col>76</xdr:col>
      <xdr:colOff>0</xdr:colOff>
      <xdr:row>21</xdr:row>
      <xdr:rowOff>0</xdr:rowOff>
    </xdr:from>
    <xdr:ext cx="2343150" cy="1000125"/>
    <xdr:pic>
      <xdr:nvPicPr>
        <xdr:cNvPr id="0" name="image130.png"/>
        <xdr:cNvPicPr preferRelativeResize="0"/>
      </xdr:nvPicPr>
      <xdr:blipFill>
        <a:blip cstate="print" r:embed="rId166"/>
        <a:stretch>
          <a:fillRect/>
        </a:stretch>
      </xdr:blipFill>
      <xdr:spPr>
        <a:prstGeom prst="rect">
          <a:avLst/>
        </a:prstGeom>
        <a:noFill/>
      </xdr:spPr>
    </xdr:pic>
    <xdr:clientData fLocksWithSheet="0"/>
  </xdr:oneCellAnchor>
  <xdr:oneCellAnchor>
    <xdr:from>
      <xdr:col>77</xdr:col>
      <xdr:colOff>0</xdr:colOff>
      <xdr:row>21</xdr:row>
      <xdr:rowOff>0</xdr:rowOff>
    </xdr:from>
    <xdr:ext cx="2343150" cy="1000125"/>
    <xdr:pic>
      <xdr:nvPicPr>
        <xdr:cNvPr id="0" name="image131.png"/>
        <xdr:cNvPicPr preferRelativeResize="0"/>
      </xdr:nvPicPr>
      <xdr:blipFill>
        <a:blip cstate="print" r:embed="rId167"/>
        <a:stretch>
          <a:fillRect/>
        </a:stretch>
      </xdr:blipFill>
      <xdr:spPr>
        <a:prstGeom prst="rect">
          <a:avLst/>
        </a:prstGeom>
        <a:noFill/>
      </xdr:spPr>
    </xdr:pic>
    <xdr:clientData fLocksWithSheet="0"/>
  </xdr:oneCellAnchor>
  <xdr:oneCellAnchor>
    <xdr:from>
      <xdr:col>78</xdr:col>
      <xdr:colOff>0</xdr:colOff>
      <xdr:row>21</xdr:row>
      <xdr:rowOff>0</xdr:rowOff>
    </xdr:from>
    <xdr:ext cx="2343150" cy="1000125"/>
    <xdr:pic>
      <xdr:nvPicPr>
        <xdr:cNvPr id="0" name="image221.png"/>
        <xdr:cNvPicPr preferRelativeResize="0"/>
      </xdr:nvPicPr>
      <xdr:blipFill>
        <a:blip cstate="print" r:embed="rId168"/>
        <a:stretch>
          <a:fillRect/>
        </a:stretch>
      </xdr:blipFill>
      <xdr:spPr>
        <a:prstGeom prst="rect">
          <a:avLst/>
        </a:prstGeom>
        <a:noFill/>
      </xdr:spPr>
    </xdr:pic>
    <xdr:clientData fLocksWithSheet="0"/>
  </xdr:oneCellAnchor>
  <xdr:oneCellAnchor>
    <xdr:from>
      <xdr:col>79</xdr:col>
      <xdr:colOff>0</xdr:colOff>
      <xdr:row>21</xdr:row>
      <xdr:rowOff>0</xdr:rowOff>
    </xdr:from>
    <xdr:ext cx="2343150" cy="1000125"/>
    <xdr:pic>
      <xdr:nvPicPr>
        <xdr:cNvPr id="0" name="image190.png"/>
        <xdr:cNvPicPr preferRelativeResize="0"/>
      </xdr:nvPicPr>
      <xdr:blipFill>
        <a:blip cstate="print" r:embed="rId169"/>
        <a:stretch>
          <a:fillRect/>
        </a:stretch>
      </xdr:blipFill>
      <xdr:spPr>
        <a:prstGeom prst="rect">
          <a:avLst/>
        </a:prstGeom>
        <a:noFill/>
      </xdr:spPr>
    </xdr:pic>
    <xdr:clientData fLocksWithSheet="0"/>
  </xdr:oneCellAnchor>
  <xdr:oneCellAnchor>
    <xdr:from>
      <xdr:col>72</xdr:col>
      <xdr:colOff>0</xdr:colOff>
      <xdr:row>22</xdr:row>
      <xdr:rowOff>0</xdr:rowOff>
    </xdr:from>
    <xdr:ext cx="2343150" cy="1085850"/>
    <xdr:pic>
      <xdr:nvPicPr>
        <xdr:cNvPr id="0" name="image183.png"/>
        <xdr:cNvPicPr preferRelativeResize="0"/>
      </xdr:nvPicPr>
      <xdr:blipFill>
        <a:blip cstate="print" r:embed="rId170"/>
        <a:stretch>
          <a:fillRect/>
        </a:stretch>
      </xdr:blipFill>
      <xdr:spPr>
        <a:prstGeom prst="rect">
          <a:avLst/>
        </a:prstGeom>
        <a:noFill/>
      </xdr:spPr>
    </xdr:pic>
    <xdr:clientData fLocksWithSheet="0"/>
  </xdr:oneCellAnchor>
  <xdr:oneCellAnchor>
    <xdr:from>
      <xdr:col>73</xdr:col>
      <xdr:colOff>0</xdr:colOff>
      <xdr:row>22</xdr:row>
      <xdr:rowOff>0</xdr:rowOff>
    </xdr:from>
    <xdr:ext cx="2343150" cy="1085850"/>
    <xdr:pic>
      <xdr:nvPicPr>
        <xdr:cNvPr id="0" name="image132.png"/>
        <xdr:cNvPicPr preferRelativeResize="0"/>
      </xdr:nvPicPr>
      <xdr:blipFill>
        <a:blip cstate="print" r:embed="rId171"/>
        <a:stretch>
          <a:fillRect/>
        </a:stretch>
      </xdr:blipFill>
      <xdr:spPr>
        <a:prstGeom prst="rect">
          <a:avLst/>
        </a:prstGeom>
        <a:noFill/>
      </xdr:spPr>
    </xdr:pic>
    <xdr:clientData fLocksWithSheet="0"/>
  </xdr:oneCellAnchor>
  <xdr:oneCellAnchor>
    <xdr:from>
      <xdr:col>74</xdr:col>
      <xdr:colOff>0</xdr:colOff>
      <xdr:row>22</xdr:row>
      <xdr:rowOff>0</xdr:rowOff>
    </xdr:from>
    <xdr:ext cx="2343150" cy="1085850"/>
    <xdr:pic>
      <xdr:nvPicPr>
        <xdr:cNvPr id="0" name="image133.png"/>
        <xdr:cNvPicPr preferRelativeResize="0"/>
      </xdr:nvPicPr>
      <xdr:blipFill>
        <a:blip cstate="print" r:embed="rId172"/>
        <a:stretch>
          <a:fillRect/>
        </a:stretch>
      </xdr:blipFill>
      <xdr:spPr>
        <a:prstGeom prst="rect">
          <a:avLst/>
        </a:prstGeom>
        <a:noFill/>
      </xdr:spPr>
    </xdr:pic>
    <xdr:clientData fLocksWithSheet="0"/>
  </xdr:oneCellAnchor>
  <xdr:oneCellAnchor>
    <xdr:from>
      <xdr:col>75</xdr:col>
      <xdr:colOff>0</xdr:colOff>
      <xdr:row>22</xdr:row>
      <xdr:rowOff>0</xdr:rowOff>
    </xdr:from>
    <xdr:ext cx="2343150" cy="1085850"/>
    <xdr:pic>
      <xdr:nvPicPr>
        <xdr:cNvPr id="0" name="image135.png"/>
        <xdr:cNvPicPr preferRelativeResize="0"/>
      </xdr:nvPicPr>
      <xdr:blipFill>
        <a:blip cstate="print" r:embed="rId173"/>
        <a:stretch>
          <a:fillRect/>
        </a:stretch>
      </xdr:blipFill>
      <xdr:spPr>
        <a:prstGeom prst="rect">
          <a:avLst/>
        </a:prstGeom>
        <a:noFill/>
      </xdr:spPr>
    </xdr:pic>
    <xdr:clientData fLocksWithSheet="0"/>
  </xdr:oneCellAnchor>
  <xdr:oneCellAnchor>
    <xdr:from>
      <xdr:col>76</xdr:col>
      <xdr:colOff>0</xdr:colOff>
      <xdr:row>22</xdr:row>
      <xdr:rowOff>0</xdr:rowOff>
    </xdr:from>
    <xdr:ext cx="2343150" cy="1085850"/>
    <xdr:pic>
      <xdr:nvPicPr>
        <xdr:cNvPr id="0" name="image151.png"/>
        <xdr:cNvPicPr preferRelativeResize="0"/>
      </xdr:nvPicPr>
      <xdr:blipFill>
        <a:blip cstate="print" r:embed="rId174"/>
        <a:stretch>
          <a:fillRect/>
        </a:stretch>
      </xdr:blipFill>
      <xdr:spPr>
        <a:prstGeom prst="rect">
          <a:avLst/>
        </a:prstGeom>
        <a:noFill/>
      </xdr:spPr>
    </xdr:pic>
    <xdr:clientData fLocksWithSheet="0"/>
  </xdr:oneCellAnchor>
  <xdr:oneCellAnchor>
    <xdr:from>
      <xdr:col>77</xdr:col>
      <xdr:colOff>0</xdr:colOff>
      <xdr:row>22</xdr:row>
      <xdr:rowOff>0</xdr:rowOff>
    </xdr:from>
    <xdr:ext cx="2343150" cy="1085850"/>
    <xdr:pic>
      <xdr:nvPicPr>
        <xdr:cNvPr id="0" name="image156.png"/>
        <xdr:cNvPicPr preferRelativeResize="0"/>
      </xdr:nvPicPr>
      <xdr:blipFill>
        <a:blip cstate="print" r:embed="rId175"/>
        <a:stretch>
          <a:fillRect/>
        </a:stretch>
      </xdr:blipFill>
      <xdr:spPr>
        <a:prstGeom prst="rect">
          <a:avLst/>
        </a:prstGeom>
        <a:noFill/>
      </xdr:spPr>
    </xdr:pic>
    <xdr:clientData fLocksWithSheet="0"/>
  </xdr:oneCellAnchor>
  <xdr:oneCellAnchor>
    <xdr:from>
      <xdr:col>78</xdr:col>
      <xdr:colOff>0</xdr:colOff>
      <xdr:row>22</xdr:row>
      <xdr:rowOff>0</xdr:rowOff>
    </xdr:from>
    <xdr:ext cx="2343150" cy="1085850"/>
    <xdr:pic>
      <xdr:nvPicPr>
        <xdr:cNvPr id="0" name="image212.png"/>
        <xdr:cNvPicPr preferRelativeResize="0"/>
      </xdr:nvPicPr>
      <xdr:blipFill>
        <a:blip cstate="print" r:embed="rId176"/>
        <a:stretch>
          <a:fillRect/>
        </a:stretch>
      </xdr:blipFill>
      <xdr:spPr>
        <a:prstGeom prst="rect">
          <a:avLst/>
        </a:prstGeom>
        <a:noFill/>
      </xdr:spPr>
    </xdr:pic>
    <xdr:clientData fLocksWithSheet="0"/>
  </xdr:oneCellAnchor>
  <xdr:oneCellAnchor>
    <xdr:from>
      <xdr:col>79</xdr:col>
      <xdr:colOff>0</xdr:colOff>
      <xdr:row>22</xdr:row>
      <xdr:rowOff>0</xdr:rowOff>
    </xdr:from>
    <xdr:ext cx="2343150" cy="1085850"/>
    <xdr:pic>
      <xdr:nvPicPr>
        <xdr:cNvPr id="0" name="image191.png"/>
        <xdr:cNvPicPr preferRelativeResize="0"/>
      </xdr:nvPicPr>
      <xdr:blipFill>
        <a:blip cstate="print" r:embed="rId177"/>
        <a:stretch>
          <a:fillRect/>
        </a:stretch>
      </xdr:blipFill>
      <xdr:spPr>
        <a:prstGeom prst="rect">
          <a:avLst/>
        </a:prstGeom>
        <a:noFill/>
      </xdr:spPr>
    </xdr:pic>
    <xdr:clientData fLocksWithSheet="0"/>
  </xdr:oneCellAnchor>
  <xdr:oneCellAnchor>
    <xdr:from>
      <xdr:col>72</xdr:col>
      <xdr:colOff>0</xdr:colOff>
      <xdr:row>23</xdr:row>
      <xdr:rowOff>0</xdr:rowOff>
    </xdr:from>
    <xdr:ext cx="323850" cy="200025"/>
    <xdr:pic>
      <xdr:nvPicPr>
        <xdr:cNvPr id="0" name="image143.png"/>
        <xdr:cNvPicPr preferRelativeResize="0"/>
      </xdr:nvPicPr>
      <xdr:blipFill>
        <a:blip cstate="print" r:embed="rId178"/>
        <a:stretch>
          <a:fillRect/>
        </a:stretch>
      </xdr:blipFill>
      <xdr:spPr>
        <a:prstGeom prst="rect">
          <a:avLst/>
        </a:prstGeom>
        <a:noFill/>
      </xdr:spPr>
    </xdr:pic>
    <xdr:clientData fLocksWithSheet="0"/>
  </xdr:oneCellAnchor>
  <xdr:oneCellAnchor>
    <xdr:from>
      <xdr:col>73</xdr:col>
      <xdr:colOff>0</xdr:colOff>
      <xdr:row>23</xdr:row>
      <xdr:rowOff>0</xdr:rowOff>
    </xdr:from>
    <xdr:ext cx="323850" cy="200025"/>
    <xdr:pic>
      <xdr:nvPicPr>
        <xdr:cNvPr id="0" name="image148.png"/>
        <xdr:cNvPicPr preferRelativeResize="0"/>
      </xdr:nvPicPr>
      <xdr:blipFill>
        <a:blip cstate="print" r:embed="rId179"/>
        <a:stretch>
          <a:fillRect/>
        </a:stretch>
      </xdr:blipFill>
      <xdr:spPr>
        <a:prstGeom prst="rect">
          <a:avLst/>
        </a:prstGeom>
        <a:noFill/>
      </xdr:spPr>
    </xdr:pic>
    <xdr:clientData fLocksWithSheet="0"/>
  </xdr:oneCellAnchor>
  <xdr:oneCellAnchor>
    <xdr:from>
      <xdr:col>74</xdr:col>
      <xdr:colOff>0</xdr:colOff>
      <xdr:row>23</xdr:row>
      <xdr:rowOff>0</xdr:rowOff>
    </xdr:from>
    <xdr:ext cx="323850" cy="200025"/>
    <xdr:pic>
      <xdr:nvPicPr>
        <xdr:cNvPr id="0" name="image231.png"/>
        <xdr:cNvPicPr preferRelativeResize="0"/>
      </xdr:nvPicPr>
      <xdr:blipFill>
        <a:blip cstate="print" r:embed="rId180"/>
        <a:stretch>
          <a:fillRect/>
        </a:stretch>
      </xdr:blipFill>
      <xdr:spPr>
        <a:prstGeom prst="rect">
          <a:avLst/>
        </a:prstGeom>
        <a:noFill/>
      </xdr:spPr>
    </xdr:pic>
    <xdr:clientData fLocksWithSheet="0"/>
  </xdr:oneCellAnchor>
  <xdr:oneCellAnchor>
    <xdr:from>
      <xdr:col>75</xdr:col>
      <xdr:colOff>0</xdr:colOff>
      <xdr:row>23</xdr:row>
      <xdr:rowOff>0</xdr:rowOff>
    </xdr:from>
    <xdr:ext cx="323850" cy="200025"/>
    <xdr:pic>
      <xdr:nvPicPr>
        <xdr:cNvPr id="0" name="image245.png"/>
        <xdr:cNvPicPr preferRelativeResize="0"/>
      </xdr:nvPicPr>
      <xdr:blipFill>
        <a:blip cstate="print" r:embed="rId181"/>
        <a:stretch>
          <a:fillRect/>
        </a:stretch>
      </xdr:blipFill>
      <xdr:spPr>
        <a:prstGeom prst="rect">
          <a:avLst/>
        </a:prstGeom>
        <a:noFill/>
      </xdr:spPr>
    </xdr:pic>
    <xdr:clientData fLocksWithSheet="0"/>
  </xdr:oneCellAnchor>
  <xdr:oneCellAnchor>
    <xdr:from>
      <xdr:col>76</xdr:col>
      <xdr:colOff>0</xdr:colOff>
      <xdr:row>23</xdr:row>
      <xdr:rowOff>0</xdr:rowOff>
    </xdr:from>
    <xdr:ext cx="323850" cy="200025"/>
    <xdr:pic>
      <xdr:nvPicPr>
        <xdr:cNvPr id="0" name="image206.png"/>
        <xdr:cNvPicPr preferRelativeResize="0"/>
      </xdr:nvPicPr>
      <xdr:blipFill>
        <a:blip cstate="print" r:embed="rId182"/>
        <a:stretch>
          <a:fillRect/>
        </a:stretch>
      </xdr:blipFill>
      <xdr:spPr>
        <a:prstGeom prst="rect">
          <a:avLst/>
        </a:prstGeom>
        <a:noFill/>
      </xdr:spPr>
    </xdr:pic>
    <xdr:clientData fLocksWithSheet="0"/>
  </xdr:oneCellAnchor>
  <xdr:oneCellAnchor>
    <xdr:from>
      <xdr:col>77</xdr:col>
      <xdr:colOff>0</xdr:colOff>
      <xdr:row>23</xdr:row>
      <xdr:rowOff>0</xdr:rowOff>
    </xdr:from>
    <xdr:ext cx="323850" cy="200025"/>
    <xdr:pic>
      <xdr:nvPicPr>
        <xdr:cNvPr id="0" name="image303.png"/>
        <xdr:cNvPicPr preferRelativeResize="0"/>
      </xdr:nvPicPr>
      <xdr:blipFill>
        <a:blip cstate="print" r:embed="rId183"/>
        <a:stretch>
          <a:fillRect/>
        </a:stretch>
      </xdr:blipFill>
      <xdr:spPr>
        <a:prstGeom prst="rect">
          <a:avLst/>
        </a:prstGeom>
        <a:noFill/>
      </xdr:spPr>
    </xdr:pic>
    <xdr:clientData fLocksWithSheet="0"/>
  </xdr:oneCellAnchor>
  <xdr:oneCellAnchor>
    <xdr:from>
      <xdr:col>78</xdr:col>
      <xdr:colOff>0</xdr:colOff>
      <xdr:row>23</xdr:row>
      <xdr:rowOff>0</xdr:rowOff>
    </xdr:from>
    <xdr:ext cx="323850" cy="200025"/>
    <xdr:pic>
      <xdr:nvPicPr>
        <xdr:cNvPr id="0" name="image147.png"/>
        <xdr:cNvPicPr preferRelativeResize="0"/>
      </xdr:nvPicPr>
      <xdr:blipFill>
        <a:blip cstate="print" r:embed="rId184"/>
        <a:stretch>
          <a:fillRect/>
        </a:stretch>
      </xdr:blipFill>
      <xdr:spPr>
        <a:prstGeom prst="rect">
          <a:avLst/>
        </a:prstGeom>
        <a:noFill/>
      </xdr:spPr>
    </xdr:pic>
    <xdr:clientData fLocksWithSheet="0"/>
  </xdr:oneCellAnchor>
  <xdr:oneCellAnchor>
    <xdr:from>
      <xdr:col>79</xdr:col>
      <xdr:colOff>0</xdr:colOff>
      <xdr:row>23</xdr:row>
      <xdr:rowOff>0</xdr:rowOff>
    </xdr:from>
    <xdr:ext cx="323850" cy="200025"/>
    <xdr:pic>
      <xdr:nvPicPr>
        <xdr:cNvPr id="0" name="image223.png"/>
        <xdr:cNvPicPr preferRelativeResize="0"/>
      </xdr:nvPicPr>
      <xdr:blipFill>
        <a:blip cstate="print" r:embed="rId185"/>
        <a:stretch>
          <a:fillRect/>
        </a:stretch>
      </xdr:blipFill>
      <xdr:spPr>
        <a:prstGeom prst="rect">
          <a:avLst/>
        </a:prstGeom>
        <a:noFill/>
      </xdr:spPr>
    </xdr:pic>
    <xdr:clientData fLocksWithSheet="0"/>
  </xdr:oneCellAnchor>
  <xdr:oneCellAnchor>
    <xdr:from>
      <xdr:col>72</xdr:col>
      <xdr:colOff>0</xdr:colOff>
      <xdr:row>24</xdr:row>
      <xdr:rowOff>0</xdr:rowOff>
    </xdr:from>
    <xdr:ext cx="323850" cy="200025"/>
    <xdr:pic>
      <xdr:nvPicPr>
        <xdr:cNvPr id="0" name="image146.png"/>
        <xdr:cNvPicPr preferRelativeResize="0"/>
      </xdr:nvPicPr>
      <xdr:blipFill>
        <a:blip cstate="print" r:embed="rId186"/>
        <a:stretch>
          <a:fillRect/>
        </a:stretch>
      </xdr:blipFill>
      <xdr:spPr>
        <a:prstGeom prst="rect">
          <a:avLst/>
        </a:prstGeom>
        <a:noFill/>
      </xdr:spPr>
    </xdr:pic>
    <xdr:clientData fLocksWithSheet="0"/>
  </xdr:oneCellAnchor>
  <xdr:oneCellAnchor>
    <xdr:from>
      <xdr:col>73</xdr:col>
      <xdr:colOff>0</xdr:colOff>
      <xdr:row>24</xdr:row>
      <xdr:rowOff>0</xdr:rowOff>
    </xdr:from>
    <xdr:ext cx="323850" cy="200025"/>
    <xdr:pic>
      <xdr:nvPicPr>
        <xdr:cNvPr id="0" name="image150.png"/>
        <xdr:cNvPicPr preferRelativeResize="0"/>
      </xdr:nvPicPr>
      <xdr:blipFill>
        <a:blip cstate="print" r:embed="rId187"/>
        <a:stretch>
          <a:fillRect/>
        </a:stretch>
      </xdr:blipFill>
      <xdr:spPr>
        <a:prstGeom prst="rect">
          <a:avLst/>
        </a:prstGeom>
        <a:noFill/>
      </xdr:spPr>
    </xdr:pic>
    <xdr:clientData fLocksWithSheet="0"/>
  </xdr:oneCellAnchor>
  <xdr:oneCellAnchor>
    <xdr:from>
      <xdr:col>74</xdr:col>
      <xdr:colOff>0</xdr:colOff>
      <xdr:row>24</xdr:row>
      <xdr:rowOff>0</xdr:rowOff>
    </xdr:from>
    <xdr:ext cx="323850" cy="200025"/>
    <xdr:pic>
      <xdr:nvPicPr>
        <xdr:cNvPr id="0" name="image145.png"/>
        <xdr:cNvPicPr preferRelativeResize="0"/>
      </xdr:nvPicPr>
      <xdr:blipFill>
        <a:blip cstate="print" r:embed="rId188"/>
        <a:stretch>
          <a:fillRect/>
        </a:stretch>
      </xdr:blipFill>
      <xdr:spPr>
        <a:prstGeom prst="rect">
          <a:avLst/>
        </a:prstGeom>
        <a:noFill/>
      </xdr:spPr>
    </xdr:pic>
    <xdr:clientData fLocksWithSheet="0"/>
  </xdr:oneCellAnchor>
  <xdr:oneCellAnchor>
    <xdr:from>
      <xdr:col>75</xdr:col>
      <xdr:colOff>0</xdr:colOff>
      <xdr:row>24</xdr:row>
      <xdr:rowOff>0</xdr:rowOff>
    </xdr:from>
    <xdr:ext cx="323850" cy="200025"/>
    <xdr:pic>
      <xdr:nvPicPr>
        <xdr:cNvPr id="0" name="image209.png"/>
        <xdr:cNvPicPr preferRelativeResize="0"/>
      </xdr:nvPicPr>
      <xdr:blipFill>
        <a:blip cstate="print" r:embed="rId189"/>
        <a:stretch>
          <a:fillRect/>
        </a:stretch>
      </xdr:blipFill>
      <xdr:spPr>
        <a:prstGeom prst="rect">
          <a:avLst/>
        </a:prstGeom>
        <a:noFill/>
      </xdr:spPr>
    </xdr:pic>
    <xdr:clientData fLocksWithSheet="0"/>
  </xdr:oneCellAnchor>
  <xdr:oneCellAnchor>
    <xdr:from>
      <xdr:col>76</xdr:col>
      <xdr:colOff>0</xdr:colOff>
      <xdr:row>24</xdr:row>
      <xdr:rowOff>0</xdr:rowOff>
    </xdr:from>
    <xdr:ext cx="323850" cy="200025"/>
    <xdr:pic>
      <xdr:nvPicPr>
        <xdr:cNvPr id="0" name="image226.png"/>
        <xdr:cNvPicPr preferRelativeResize="0"/>
      </xdr:nvPicPr>
      <xdr:blipFill>
        <a:blip cstate="print" r:embed="rId190"/>
        <a:stretch>
          <a:fillRect/>
        </a:stretch>
      </xdr:blipFill>
      <xdr:spPr>
        <a:prstGeom prst="rect">
          <a:avLst/>
        </a:prstGeom>
        <a:noFill/>
      </xdr:spPr>
    </xdr:pic>
    <xdr:clientData fLocksWithSheet="0"/>
  </xdr:oneCellAnchor>
  <xdr:oneCellAnchor>
    <xdr:from>
      <xdr:col>77</xdr:col>
      <xdr:colOff>0</xdr:colOff>
      <xdr:row>24</xdr:row>
      <xdr:rowOff>0</xdr:rowOff>
    </xdr:from>
    <xdr:ext cx="323850" cy="200025"/>
    <xdr:pic>
      <xdr:nvPicPr>
        <xdr:cNvPr id="0" name="image225.png"/>
        <xdr:cNvPicPr preferRelativeResize="0"/>
      </xdr:nvPicPr>
      <xdr:blipFill>
        <a:blip cstate="print" r:embed="rId191"/>
        <a:stretch>
          <a:fillRect/>
        </a:stretch>
      </xdr:blipFill>
      <xdr:spPr>
        <a:prstGeom prst="rect">
          <a:avLst/>
        </a:prstGeom>
        <a:noFill/>
      </xdr:spPr>
    </xdr:pic>
    <xdr:clientData fLocksWithSheet="0"/>
  </xdr:oneCellAnchor>
  <xdr:oneCellAnchor>
    <xdr:from>
      <xdr:col>78</xdr:col>
      <xdr:colOff>0</xdr:colOff>
      <xdr:row>24</xdr:row>
      <xdr:rowOff>0</xdr:rowOff>
    </xdr:from>
    <xdr:ext cx="323850" cy="200025"/>
    <xdr:pic>
      <xdr:nvPicPr>
        <xdr:cNvPr id="0" name="image158.png"/>
        <xdr:cNvPicPr preferRelativeResize="0"/>
      </xdr:nvPicPr>
      <xdr:blipFill>
        <a:blip cstate="print" r:embed="rId192"/>
        <a:stretch>
          <a:fillRect/>
        </a:stretch>
      </xdr:blipFill>
      <xdr:spPr>
        <a:prstGeom prst="rect">
          <a:avLst/>
        </a:prstGeom>
        <a:noFill/>
      </xdr:spPr>
    </xdr:pic>
    <xdr:clientData fLocksWithSheet="0"/>
  </xdr:oneCellAnchor>
  <xdr:oneCellAnchor>
    <xdr:from>
      <xdr:col>79</xdr:col>
      <xdr:colOff>0</xdr:colOff>
      <xdr:row>24</xdr:row>
      <xdr:rowOff>0</xdr:rowOff>
    </xdr:from>
    <xdr:ext cx="323850" cy="200025"/>
    <xdr:pic>
      <xdr:nvPicPr>
        <xdr:cNvPr id="0" name="image216.png"/>
        <xdr:cNvPicPr preferRelativeResize="0"/>
      </xdr:nvPicPr>
      <xdr:blipFill>
        <a:blip cstate="print" r:embed="rId193"/>
        <a:stretch>
          <a:fillRect/>
        </a:stretch>
      </xdr:blipFill>
      <xdr:spPr>
        <a:prstGeom prst="rect">
          <a:avLst/>
        </a:prstGeom>
        <a:noFill/>
      </xdr:spPr>
    </xdr:pic>
    <xdr:clientData fLocksWithSheet="0"/>
  </xdr:oneCellAnchor>
  <xdr:oneCellAnchor>
    <xdr:from>
      <xdr:col>72</xdr:col>
      <xdr:colOff>0</xdr:colOff>
      <xdr:row>25</xdr:row>
      <xdr:rowOff>0</xdr:rowOff>
    </xdr:from>
    <xdr:ext cx="419100" cy="200025"/>
    <xdr:pic>
      <xdr:nvPicPr>
        <xdr:cNvPr id="0" name="image167.png"/>
        <xdr:cNvPicPr preferRelativeResize="0"/>
      </xdr:nvPicPr>
      <xdr:blipFill>
        <a:blip cstate="print" r:embed="rId194"/>
        <a:stretch>
          <a:fillRect/>
        </a:stretch>
      </xdr:blipFill>
      <xdr:spPr>
        <a:prstGeom prst="rect">
          <a:avLst/>
        </a:prstGeom>
        <a:noFill/>
      </xdr:spPr>
    </xdr:pic>
    <xdr:clientData fLocksWithSheet="0"/>
  </xdr:oneCellAnchor>
  <xdr:oneCellAnchor>
    <xdr:from>
      <xdr:col>73</xdr:col>
      <xdr:colOff>0</xdr:colOff>
      <xdr:row>25</xdr:row>
      <xdr:rowOff>0</xdr:rowOff>
    </xdr:from>
    <xdr:ext cx="419100" cy="200025"/>
    <xdr:pic>
      <xdr:nvPicPr>
        <xdr:cNvPr id="0" name="image210.png"/>
        <xdr:cNvPicPr preferRelativeResize="0"/>
      </xdr:nvPicPr>
      <xdr:blipFill>
        <a:blip cstate="print" r:embed="rId195"/>
        <a:stretch>
          <a:fillRect/>
        </a:stretch>
      </xdr:blipFill>
      <xdr:spPr>
        <a:prstGeom prst="rect">
          <a:avLst/>
        </a:prstGeom>
        <a:noFill/>
      </xdr:spPr>
    </xdr:pic>
    <xdr:clientData fLocksWithSheet="0"/>
  </xdr:oneCellAnchor>
  <xdr:oneCellAnchor>
    <xdr:from>
      <xdr:col>74</xdr:col>
      <xdr:colOff>0</xdr:colOff>
      <xdr:row>25</xdr:row>
      <xdr:rowOff>0</xdr:rowOff>
    </xdr:from>
    <xdr:ext cx="419100" cy="200025"/>
    <xdr:pic>
      <xdr:nvPicPr>
        <xdr:cNvPr id="0" name="image175.png"/>
        <xdr:cNvPicPr preferRelativeResize="0"/>
      </xdr:nvPicPr>
      <xdr:blipFill>
        <a:blip cstate="print" r:embed="rId196"/>
        <a:stretch>
          <a:fillRect/>
        </a:stretch>
      </xdr:blipFill>
      <xdr:spPr>
        <a:prstGeom prst="rect">
          <a:avLst/>
        </a:prstGeom>
        <a:noFill/>
      </xdr:spPr>
    </xdr:pic>
    <xdr:clientData fLocksWithSheet="0"/>
  </xdr:oneCellAnchor>
  <xdr:oneCellAnchor>
    <xdr:from>
      <xdr:col>75</xdr:col>
      <xdr:colOff>0</xdr:colOff>
      <xdr:row>25</xdr:row>
      <xdr:rowOff>0</xdr:rowOff>
    </xdr:from>
    <xdr:ext cx="419100" cy="200025"/>
    <xdr:pic>
      <xdr:nvPicPr>
        <xdr:cNvPr id="0" name="image165.png"/>
        <xdr:cNvPicPr preferRelativeResize="0"/>
      </xdr:nvPicPr>
      <xdr:blipFill>
        <a:blip cstate="print" r:embed="rId197"/>
        <a:stretch>
          <a:fillRect/>
        </a:stretch>
      </xdr:blipFill>
      <xdr:spPr>
        <a:prstGeom prst="rect">
          <a:avLst/>
        </a:prstGeom>
        <a:noFill/>
      </xdr:spPr>
    </xdr:pic>
    <xdr:clientData fLocksWithSheet="0"/>
  </xdr:oneCellAnchor>
  <xdr:oneCellAnchor>
    <xdr:from>
      <xdr:col>76</xdr:col>
      <xdr:colOff>0</xdr:colOff>
      <xdr:row>25</xdr:row>
      <xdr:rowOff>0</xdr:rowOff>
    </xdr:from>
    <xdr:ext cx="419100" cy="200025"/>
    <xdr:pic>
      <xdr:nvPicPr>
        <xdr:cNvPr id="0" name="image229.png"/>
        <xdr:cNvPicPr preferRelativeResize="0"/>
      </xdr:nvPicPr>
      <xdr:blipFill>
        <a:blip cstate="print" r:embed="rId198"/>
        <a:stretch>
          <a:fillRect/>
        </a:stretch>
      </xdr:blipFill>
      <xdr:spPr>
        <a:prstGeom prst="rect">
          <a:avLst/>
        </a:prstGeom>
        <a:noFill/>
      </xdr:spPr>
    </xdr:pic>
    <xdr:clientData fLocksWithSheet="0"/>
  </xdr:oneCellAnchor>
  <xdr:oneCellAnchor>
    <xdr:from>
      <xdr:col>77</xdr:col>
      <xdr:colOff>0</xdr:colOff>
      <xdr:row>25</xdr:row>
      <xdr:rowOff>0</xdr:rowOff>
    </xdr:from>
    <xdr:ext cx="419100" cy="200025"/>
    <xdr:pic>
      <xdr:nvPicPr>
        <xdr:cNvPr id="0" name="image227.png"/>
        <xdr:cNvPicPr preferRelativeResize="0"/>
      </xdr:nvPicPr>
      <xdr:blipFill>
        <a:blip cstate="print" r:embed="rId199"/>
        <a:stretch>
          <a:fillRect/>
        </a:stretch>
      </xdr:blipFill>
      <xdr:spPr>
        <a:prstGeom prst="rect">
          <a:avLst/>
        </a:prstGeom>
        <a:noFill/>
      </xdr:spPr>
    </xdr:pic>
    <xdr:clientData fLocksWithSheet="0"/>
  </xdr:oneCellAnchor>
  <xdr:oneCellAnchor>
    <xdr:from>
      <xdr:col>78</xdr:col>
      <xdr:colOff>0</xdr:colOff>
      <xdr:row>25</xdr:row>
      <xdr:rowOff>0</xdr:rowOff>
    </xdr:from>
    <xdr:ext cx="419100" cy="200025"/>
    <xdr:pic>
      <xdr:nvPicPr>
        <xdr:cNvPr id="0" name="image232.png"/>
        <xdr:cNvPicPr preferRelativeResize="0"/>
      </xdr:nvPicPr>
      <xdr:blipFill>
        <a:blip cstate="print" r:embed="rId200"/>
        <a:stretch>
          <a:fillRect/>
        </a:stretch>
      </xdr:blipFill>
      <xdr:spPr>
        <a:prstGeom prst="rect">
          <a:avLst/>
        </a:prstGeom>
        <a:noFill/>
      </xdr:spPr>
    </xdr:pic>
    <xdr:clientData fLocksWithSheet="0"/>
  </xdr:oneCellAnchor>
  <xdr:oneCellAnchor>
    <xdr:from>
      <xdr:col>79</xdr:col>
      <xdr:colOff>0</xdr:colOff>
      <xdr:row>25</xdr:row>
      <xdr:rowOff>0</xdr:rowOff>
    </xdr:from>
    <xdr:ext cx="419100" cy="200025"/>
    <xdr:pic>
      <xdr:nvPicPr>
        <xdr:cNvPr id="0" name="image173.png"/>
        <xdr:cNvPicPr preferRelativeResize="0"/>
      </xdr:nvPicPr>
      <xdr:blipFill>
        <a:blip cstate="print" r:embed="rId201"/>
        <a:stretch>
          <a:fillRect/>
        </a:stretch>
      </xdr:blipFill>
      <xdr:spPr>
        <a:prstGeom prst="rect">
          <a:avLst/>
        </a:prstGeom>
        <a:noFill/>
      </xdr:spPr>
    </xdr:pic>
    <xdr:clientData fLocksWithSheet="0"/>
  </xdr:oneCellAnchor>
  <xdr:oneCellAnchor>
    <xdr:from>
      <xdr:col>72</xdr:col>
      <xdr:colOff>0</xdr:colOff>
      <xdr:row>26</xdr:row>
      <xdr:rowOff>0</xdr:rowOff>
    </xdr:from>
    <xdr:ext cx="419100" cy="190500"/>
    <xdr:pic>
      <xdr:nvPicPr>
        <xdr:cNvPr id="0" name="image195.png"/>
        <xdr:cNvPicPr preferRelativeResize="0"/>
      </xdr:nvPicPr>
      <xdr:blipFill>
        <a:blip cstate="print" r:embed="rId202"/>
        <a:stretch>
          <a:fillRect/>
        </a:stretch>
      </xdr:blipFill>
      <xdr:spPr>
        <a:prstGeom prst="rect">
          <a:avLst/>
        </a:prstGeom>
        <a:noFill/>
      </xdr:spPr>
    </xdr:pic>
    <xdr:clientData fLocksWithSheet="0"/>
  </xdr:oneCellAnchor>
  <xdr:oneCellAnchor>
    <xdr:from>
      <xdr:col>73</xdr:col>
      <xdr:colOff>0</xdr:colOff>
      <xdr:row>26</xdr:row>
      <xdr:rowOff>0</xdr:rowOff>
    </xdr:from>
    <xdr:ext cx="419100" cy="190500"/>
    <xdr:pic>
      <xdr:nvPicPr>
        <xdr:cNvPr id="0" name="image176.png"/>
        <xdr:cNvPicPr preferRelativeResize="0"/>
      </xdr:nvPicPr>
      <xdr:blipFill>
        <a:blip cstate="print" r:embed="rId203"/>
        <a:stretch>
          <a:fillRect/>
        </a:stretch>
      </xdr:blipFill>
      <xdr:spPr>
        <a:prstGeom prst="rect">
          <a:avLst/>
        </a:prstGeom>
        <a:noFill/>
      </xdr:spPr>
    </xdr:pic>
    <xdr:clientData fLocksWithSheet="0"/>
  </xdr:oneCellAnchor>
  <xdr:oneCellAnchor>
    <xdr:from>
      <xdr:col>74</xdr:col>
      <xdr:colOff>0</xdr:colOff>
      <xdr:row>26</xdr:row>
      <xdr:rowOff>0</xdr:rowOff>
    </xdr:from>
    <xdr:ext cx="419100" cy="190500"/>
    <xdr:pic>
      <xdr:nvPicPr>
        <xdr:cNvPr id="0" name="image222.png"/>
        <xdr:cNvPicPr preferRelativeResize="0"/>
      </xdr:nvPicPr>
      <xdr:blipFill>
        <a:blip cstate="print" r:embed="rId204"/>
        <a:stretch>
          <a:fillRect/>
        </a:stretch>
      </xdr:blipFill>
      <xdr:spPr>
        <a:prstGeom prst="rect">
          <a:avLst/>
        </a:prstGeom>
        <a:noFill/>
      </xdr:spPr>
    </xdr:pic>
    <xdr:clientData fLocksWithSheet="0"/>
  </xdr:oneCellAnchor>
  <xdr:oneCellAnchor>
    <xdr:from>
      <xdr:col>75</xdr:col>
      <xdr:colOff>0</xdr:colOff>
      <xdr:row>26</xdr:row>
      <xdr:rowOff>0</xdr:rowOff>
    </xdr:from>
    <xdr:ext cx="419100" cy="190500"/>
    <xdr:pic>
      <xdr:nvPicPr>
        <xdr:cNvPr id="0" name="image174.png"/>
        <xdr:cNvPicPr preferRelativeResize="0"/>
      </xdr:nvPicPr>
      <xdr:blipFill>
        <a:blip cstate="print" r:embed="rId205"/>
        <a:stretch>
          <a:fillRect/>
        </a:stretch>
      </xdr:blipFill>
      <xdr:spPr>
        <a:prstGeom prst="rect">
          <a:avLst/>
        </a:prstGeom>
        <a:noFill/>
      </xdr:spPr>
    </xdr:pic>
    <xdr:clientData fLocksWithSheet="0"/>
  </xdr:oneCellAnchor>
  <xdr:oneCellAnchor>
    <xdr:from>
      <xdr:col>76</xdr:col>
      <xdr:colOff>0</xdr:colOff>
      <xdr:row>26</xdr:row>
      <xdr:rowOff>0</xdr:rowOff>
    </xdr:from>
    <xdr:ext cx="419100" cy="190500"/>
    <xdr:pic>
      <xdr:nvPicPr>
        <xdr:cNvPr id="0" name="image268.png"/>
        <xdr:cNvPicPr preferRelativeResize="0"/>
      </xdr:nvPicPr>
      <xdr:blipFill>
        <a:blip cstate="print" r:embed="rId206"/>
        <a:stretch>
          <a:fillRect/>
        </a:stretch>
      </xdr:blipFill>
      <xdr:spPr>
        <a:prstGeom prst="rect">
          <a:avLst/>
        </a:prstGeom>
        <a:noFill/>
      </xdr:spPr>
    </xdr:pic>
    <xdr:clientData fLocksWithSheet="0"/>
  </xdr:oneCellAnchor>
  <xdr:oneCellAnchor>
    <xdr:from>
      <xdr:col>77</xdr:col>
      <xdr:colOff>0</xdr:colOff>
      <xdr:row>26</xdr:row>
      <xdr:rowOff>0</xdr:rowOff>
    </xdr:from>
    <xdr:ext cx="419100" cy="190500"/>
    <xdr:pic>
      <xdr:nvPicPr>
        <xdr:cNvPr id="0" name="image178.png"/>
        <xdr:cNvPicPr preferRelativeResize="0"/>
      </xdr:nvPicPr>
      <xdr:blipFill>
        <a:blip cstate="print" r:embed="rId207"/>
        <a:stretch>
          <a:fillRect/>
        </a:stretch>
      </xdr:blipFill>
      <xdr:spPr>
        <a:prstGeom prst="rect">
          <a:avLst/>
        </a:prstGeom>
        <a:noFill/>
      </xdr:spPr>
    </xdr:pic>
    <xdr:clientData fLocksWithSheet="0"/>
  </xdr:oneCellAnchor>
  <xdr:oneCellAnchor>
    <xdr:from>
      <xdr:col>78</xdr:col>
      <xdr:colOff>0</xdr:colOff>
      <xdr:row>26</xdr:row>
      <xdr:rowOff>0</xdr:rowOff>
    </xdr:from>
    <xdr:ext cx="419100" cy="190500"/>
    <xdr:pic>
      <xdr:nvPicPr>
        <xdr:cNvPr id="0" name="image242.png"/>
        <xdr:cNvPicPr preferRelativeResize="0"/>
      </xdr:nvPicPr>
      <xdr:blipFill>
        <a:blip cstate="print" r:embed="rId208"/>
        <a:stretch>
          <a:fillRect/>
        </a:stretch>
      </xdr:blipFill>
      <xdr:spPr>
        <a:prstGeom prst="rect">
          <a:avLst/>
        </a:prstGeom>
        <a:noFill/>
      </xdr:spPr>
    </xdr:pic>
    <xdr:clientData fLocksWithSheet="0"/>
  </xdr:oneCellAnchor>
  <xdr:oneCellAnchor>
    <xdr:from>
      <xdr:col>79</xdr:col>
      <xdr:colOff>0</xdr:colOff>
      <xdr:row>26</xdr:row>
      <xdr:rowOff>0</xdr:rowOff>
    </xdr:from>
    <xdr:ext cx="419100" cy="190500"/>
    <xdr:pic>
      <xdr:nvPicPr>
        <xdr:cNvPr id="0" name="image196.png"/>
        <xdr:cNvPicPr preferRelativeResize="0"/>
      </xdr:nvPicPr>
      <xdr:blipFill>
        <a:blip cstate="print" r:embed="rId209"/>
        <a:stretch>
          <a:fillRect/>
        </a:stretch>
      </xdr:blipFill>
      <xdr:spPr>
        <a:prstGeom prst="rect">
          <a:avLst/>
        </a:prstGeom>
        <a:noFill/>
      </xdr:spPr>
    </xdr:pic>
    <xdr:clientData fLocksWithSheet="0"/>
  </xdr:oneCellAnchor>
  <xdr:oneCellAnchor>
    <xdr:from>
      <xdr:col>72</xdr:col>
      <xdr:colOff>0</xdr:colOff>
      <xdr:row>27</xdr:row>
      <xdr:rowOff>0</xdr:rowOff>
    </xdr:from>
    <xdr:ext cx="390525" cy="200025"/>
    <xdr:pic>
      <xdr:nvPicPr>
        <xdr:cNvPr id="0" name="image186.png"/>
        <xdr:cNvPicPr preferRelativeResize="0"/>
      </xdr:nvPicPr>
      <xdr:blipFill>
        <a:blip cstate="print" r:embed="rId210"/>
        <a:stretch>
          <a:fillRect/>
        </a:stretch>
      </xdr:blipFill>
      <xdr:spPr>
        <a:prstGeom prst="rect">
          <a:avLst/>
        </a:prstGeom>
        <a:noFill/>
      </xdr:spPr>
    </xdr:pic>
    <xdr:clientData fLocksWithSheet="0"/>
  </xdr:oneCellAnchor>
  <xdr:oneCellAnchor>
    <xdr:from>
      <xdr:col>73</xdr:col>
      <xdr:colOff>0</xdr:colOff>
      <xdr:row>27</xdr:row>
      <xdr:rowOff>0</xdr:rowOff>
    </xdr:from>
    <xdr:ext cx="390525" cy="200025"/>
    <xdr:pic>
      <xdr:nvPicPr>
        <xdr:cNvPr id="0" name="image233.png"/>
        <xdr:cNvPicPr preferRelativeResize="0"/>
      </xdr:nvPicPr>
      <xdr:blipFill>
        <a:blip cstate="print" r:embed="rId211"/>
        <a:stretch>
          <a:fillRect/>
        </a:stretch>
      </xdr:blipFill>
      <xdr:spPr>
        <a:prstGeom prst="rect">
          <a:avLst/>
        </a:prstGeom>
        <a:noFill/>
      </xdr:spPr>
    </xdr:pic>
    <xdr:clientData fLocksWithSheet="0"/>
  </xdr:oneCellAnchor>
  <xdr:oneCellAnchor>
    <xdr:from>
      <xdr:col>74</xdr:col>
      <xdr:colOff>0</xdr:colOff>
      <xdr:row>27</xdr:row>
      <xdr:rowOff>0</xdr:rowOff>
    </xdr:from>
    <xdr:ext cx="390525" cy="200025"/>
    <xdr:pic>
      <xdr:nvPicPr>
        <xdr:cNvPr id="0" name="image236.png"/>
        <xdr:cNvPicPr preferRelativeResize="0"/>
      </xdr:nvPicPr>
      <xdr:blipFill>
        <a:blip cstate="print" r:embed="rId212"/>
        <a:stretch>
          <a:fillRect/>
        </a:stretch>
      </xdr:blipFill>
      <xdr:spPr>
        <a:prstGeom prst="rect">
          <a:avLst/>
        </a:prstGeom>
        <a:noFill/>
      </xdr:spPr>
    </xdr:pic>
    <xdr:clientData fLocksWithSheet="0"/>
  </xdr:oneCellAnchor>
  <xdr:oneCellAnchor>
    <xdr:from>
      <xdr:col>75</xdr:col>
      <xdr:colOff>0</xdr:colOff>
      <xdr:row>27</xdr:row>
      <xdr:rowOff>0</xdr:rowOff>
    </xdr:from>
    <xdr:ext cx="390525" cy="200025"/>
    <xdr:pic>
      <xdr:nvPicPr>
        <xdr:cNvPr id="0" name="image215.png"/>
        <xdr:cNvPicPr preferRelativeResize="0"/>
      </xdr:nvPicPr>
      <xdr:blipFill>
        <a:blip cstate="print" r:embed="rId213"/>
        <a:stretch>
          <a:fillRect/>
        </a:stretch>
      </xdr:blipFill>
      <xdr:spPr>
        <a:prstGeom prst="rect">
          <a:avLst/>
        </a:prstGeom>
        <a:noFill/>
      </xdr:spPr>
    </xdr:pic>
    <xdr:clientData fLocksWithSheet="0"/>
  </xdr:oneCellAnchor>
  <xdr:oneCellAnchor>
    <xdr:from>
      <xdr:col>76</xdr:col>
      <xdr:colOff>0</xdr:colOff>
      <xdr:row>27</xdr:row>
      <xdr:rowOff>0</xdr:rowOff>
    </xdr:from>
    <xdr:ext cx="390525" cy="200025"/>
    <xdr:pic>
      <xdr:nvPicPr>
        <xdr:cNvPr id="0" name="image198.png"/>
        <xdr:cNvPicPr preferRelativeResize="0"/>
      </xdr:nvPicPr>
      <xdr:blipFill>
        <a:blip cstate="print" r:embed="rId214"/>
        <a:stretch>
          <a:fillRect/>
        </a:stretch>
      </xdr:blipFill>
      <xdr:spPr>
        <a:prstGeom prst="rect">
          <a:avLst/>
        </a:prstGeom>
        <a:noFill/>
      </xdr:spPr>
    </xdr:pic>
    <xdr:clientData fLocksWithSheet="0"/>
  </xdr:oneCellAnchor>
  <xdr:oneCellAnchor>
    <xdr:from>
      <xdr:col>77</xdr:col>
      <xdr:colOff>0</xdr:colOff>
      <xdr:row>27</xdr:row>
      <xdr:rowOff>0</xdr:rowOff>
    </xdr:from>
    <xdr:ext cx="390525" cy="200025"/>
    <xdr:pic>
      <xdr:nvPicPr>
        <xdr:cNvPr id="0" name="image220.png"/>
        <xdr:cNvPicPr preferRelativeResize="0"/>
      </xdr:nvPicPr>
      <xdr:blipFill>
        <a:blip cstate="print" r:embed="rId215"/>
        <a:stretch>
          <a:fillRect/>
        </a:stretch>
      </xdr:blipFill>
      <xdr:spPr>
        <a:prstGeom prst="rect">
          <a:avLst/>
        </a:prstGeom>
        <a:noFill/>
      </xdr:spPr>
    </xdr:pic>
    <xdr:clientData fLocksWithSheet="0"/>
  </xdr:oneCellAnchor>
  <xdr:oneCellAnchor>
    <xdr:from>
      <xdr:col>78</xdr:col>
      <xdr:colOff>0</xdr:colOff>
      <xdr:row>27</xdr:row>
      <xdr:rowOff>0</xdr:rowOff>
    </xdr:from>
    <xdr:ext cx="390525" cy="200025"/>
    <xdr:pic>
      <xdr:nvPicPr>
        <xdr:cNvPr id="0" name="image234.png"/>
        <xdr:cNvPicPr preferRelativeResize="0"/>
      </xdr:nvPicPr>
      <xdr:blipFill>
        <a:blip cstate="print" r:embed="rId216"/>
        <a:stretch>
          <a:fillRect/>
        </a:stretch>
      </xdr:blipFill>
      <xdr:spPr>
        <a:prstGeom prst="rect">
          <a:avLst/>
        </a:prstGeom>
        <a:noFill/>
      </xdr:spPr>
    </xdr:pic>
    <xdr:clientData fLocksWithSheet="0"/>
  </xdr:oneCellAnchor>
  <xdr:oneCellAnchor>
    <xdr:from>
      <xdr:col>79</xdr:col>
      <xdr:colOff>0</xdr:colOff>
      <xdr:row>27</xdr:row>
      <xdr:rowOff>0</xdr:rowOff>
    </xdr:from>
    <xdr:ext cx="390525" cy="200025"/>
    <xdr:pic>
      <xdr:nvPicPr>
        <xdr:cNvPr id="0" name="image188.png"/>
        <xdr:cNvPicPr preferRelativeResize="0"/>
      </xdr:nvPicPr>
      <xdr:blipFill>
        <a:blip cstate="print" r:embed="rId217"/>
        <a:stretch>
          <a:fillRect/>
        </a:stretch>
      </xdr:blipFill>
      <xdr:spPr>
        <a:prstGeom prst="rect">
          <a:avLst/>
        </a:prstGeom>
        <a:noFill/>
      </xdr:spPr>
    </xdr:pic>
    <xdr:clientData fLocksWithSheet="0"/>
  </xdr:oneCellAnchor>
  <xdr:oneCellAnchor>
    <xdr:from>
      <xdr:col>72</xdr:col>
      <xdr:colOff>0</xdr:colOff>
      <xdr:row>28</xdr:row>
      <xdr:rowOff>0</xdr:rowOff>
    </xdr:from>
    <xdr:ext cx="381000" cy="200025"/>
    <xdr:pic>
      <xdr:nvPicPr>
        <xdr:cNvPr id="0" name="image185.png"/>
        <xdr:cNvPicPr preferRelativeResize="0"/>
      </xdr:nvPicPr>
      <xdr:blipFill>
        <a:blip cstate="print" r:embed="rId218"/>
        <a:stretch>
          <a:fillRect/>
        </a:stretch>
      </xdr:blipFill>
      <xdr:spPr>
        <a:prstGeom prst="rect">
          <a:avLst/>
        </a:prstGeom>
        <a:noFill/>
      </xdr:spPr>
    </xdr:pic>
    <xdr:clientData fLocksWithSheet="0"/>
  </xdr:oneCellAnchor>
  <xdr:oneCellAnchor>
    <xdr:from>
      <xdr:col>73</xdr:col>
      <xdr:colOff>0</xdr:colOff>
      <xdr:row>28</xdr:row>
      <xdr:rowOff>0</xdr:rowOff>
    </xdr:from>
    <xdr:ext cx="381000" cy="200025"/>
    <xdr:pic>
      <xdr:nvPicPr>
        <xdr:cNvPr id="0" name="image197.png"/>
        <xdr:cNvPicPr preferRelativeResize="0"/>
      </xdr:nvPicPr>
      <xdr:blipFill>
        <a:blip cstate="print" r:embed="rId219"/>
        <a:stretch>
          <a:fillRect/>
        </a:stretch>
      </xdr:blipFill>
      <xdr:spPr>
        <a:prstGeom prst="rect">
          <a:avLst/>
        </a:prstGeom>
        <a:noFill/>
      </xdr:spPr>
    </xdr:pic>
    <xdr:clientData fLocksWithSheet="0"/>
  </xdr:oneCellAnchor>
  <xdr:oneCellAnchor>
    <xdr:from>
      <xdr:col>74</xdr:col>
      <xdr:colOff>0</xdr:colOff>
      <xdr:row>28</xdr:row>
      <xdr:rowOff>0</xdr:rowOff>
    </xdr:from>
    <xdr:ext cx="381000" cy="200025"/>
    <xdr:pic>
      <xdr:nvPicPr>
        <xdr:cNvPr id="0" name="image253.png"/>
        <xdr:cNvPicPr preferRelativeResize="0"/>
      </xdr:nvPicPr>
      <xdr:blipFill>
        <a:blip cstate="print" r:embed="rId220"/>
        <a:stretch>
          <a:fillRect/>
        </a:stretch>
      </xdr:blipFill>
      <xdr:spPr>
        <a:prstGeom prst="rect">
          <a:avLst/>
        </a:prstGeom>
        <a:noFill/>
      </xdr:spPr>
    </xdr:pic>
    <xdr:clientData fLocksWithSheet="0"/>
  </xdr:oneCellAnchor>
  <xdr:oneCellAnchor>
    <xdr:from>
      <xdr:col>75</xdr:col>
      <xdr:colOff>0</xdr:colOff>
      <xdr:row>28</xdr:row>
      <xdr:rowOff>0</xdr:rowOff>
    </xdr:from>
    <xdr:ext cx="381000" cy="200025"/>
    <xdr:pic>
      <xdr:nvPicPr>
        <xdr:cNvPr id="0" name="image194.png"/>
        <xdr:cNvPicPr preferRelativeResize="0"/>
      </xdr:nvPicPr>
      <xdr:blipFill>
        <a:blip cstate="print" r:embed="rId221"/>
        <a:stretch>
          <a:fillRect/>
        </a:stretch>
      </xdr:blipFill>
      <xdr:spPr>
        <a:prstGeom prst="rect">
          <a:avLst/>
        </a:prstGeom>
        <a:noFill/>
      </xdr:spPr>
    </xdr:pic>
    <xdr:clientData fLocksWithSheet="0"/>
  </xdr:oneCellAnchor>
  <xdr:oneCellAnchor>
    <xdr:from>
      <xdr:col>76</xdr:col>
      <xdr:colOff>0</xdr:colOff>
      <xdr:row>28</xdr:row>
      <xdr:rowOff>0</xdr:rowOff>
    </xdr:from>
    <xdr:ext cx="381000" cy="200025"/>
    <xdr:pic>
      <xdr:nvPicPr>
        <xdr:cNvPr id="0" name="image251.png"/>
        <xdr:cNvPicPr preferRelativeResize="0"/>
      </xdr:nvPicPr>
      <xdr:blipFill>
        <a:blip cstate="print" r:embed="rId222"/>
        <a:stretch>
          <a:fillRect/>
        </a:stretch>
      </xdr:blipFill>
      <xdr:spPr>
        <a:prstGeom prst="rect">
          <a:avLst/>
        </a:prstGeom>
        <a:noFill/>
      </xdr:spPr>
    </xdr:pic>
    <xdr:clientData fLocksWithSheet="0"/>
  </xdr:oneCellAnchor>
  <xdr:oneCellAnchor>
    <xdr:from>
      <xdr:col>77</xdr:col>
      <xdr:colOff>0</xdr:colOff>
      <xdr:row>28</xdr:row>
      <xdr:rowOff>0</xdr:rowOff>
    </xdr:from>
    <xdr:ext cx="381000" cy="200025"/>
    <xdr:pic>
      <xdr:nvPicPr>
        <xdr:cNvPr id="0" name="image193.png"/>
        <xdr:cNvPicPr preferRelativeResize="0"/>
      </xdr:nvPicPr>
      <xdr:blipFill>
        <a:blip cstate="print" r:embed="rId223"/>
        <a:stretch>
          <a:fillRect/>
        </a:stretch>
      </xdr:blipFill>
      <xdr:spPr>
        <a:prstGeom prst="rect">
          <a:avLst/>
        </a:prstGeom>
        <a:noFill/>
      </xdr:spPr>
    </xdr:pic>
    <xdr:clientData fLocksWithSheet="0"/>
  </xdr:oneCellAnchor>
  <xdr:oneCellAnchor>
    <xdr:from>
      <xdr:col>78</xdr:col>
      <xdr:colOff>0</xdr:colOff>
      <xdr:row>28</xdr:row>
      <xdr:rowOff>0</xdr:rowOff>
    </xdr:from>
    <xdr:ext cx="381000" cy="200025"/>
    <xdr:pic>
      <xdr:nvPicPr>
        <xdr:cNvPr id="0" name="image199.png"/>
        <xdr:cNvPicPr preferRelativeResize="0"/>
      </xdr:nvPicPr>
      <xdr:blipFill>
        <a:blip cstate="print" r:embed="rId224"/>
        <a:stretch>
          <a:fillRect/>
        </a:stretch>
      </xdr:blipFill>
      <xdr:spPr>
        <a:prstGeom prst="rect">
          <a:avLst/>
        </a:prstGeom>
        <a:noFill/>
      </xdr:spPr>
    </xdr:pic>
    <xdr:clientData fLocksWithSheet="0"/>
  </xdr:oneCellAnchor>
  <xdr:oneCellAnchor>
    <xdr:from>
      <xdr:col>79</xdr:col>
      <xdr:colOff>0</xdr:colOff>
      <xdr:row>28</xdr:row>
      <xdr:rowOff>0</xdr:rowOff>
    </xdr:from>
    <xdr:ext cx="381000" cy="200025"/>
    <xdr:pic>
      <xdr:nvPicPr>
        <xdr:cNvPr id="0" name="image200.png"/>
        <xdr:cNvPicPr preferRelativeResize="0"/>
      </xdr:nvPicPr>
      <xdr:blipFill>
        <a:blip cstate="print" r:embed="rId225"/>
        <a:stretch>
          <a:fillRect/>
        </a:stretch>
      </xdr:blipFill>
      <xdr:spPr>
        <a:prstGeom prst="rect">
          <a:avLst/>
        </a:prstGeom>
        <a:noFill/>
      </xdr:spPr>
    </xdr:pic>
    <xdr:clientData fLocksWithSheet="0"/>
  </xdr:oneCellAnchor>
  <xdr:oneCellAnchor>
    <xdr:from>
      <xdr:col>72</xdr:col>
      <xdr:colOff>0</xdr:colOff>
      <xdr:row>29</xdr:row>
      <xdr:rowOff>0</xdr:rowOff>
    </xdr:from>
    <xdr:ext cx="276225" cy="200025"/>
    <xdr:pic>
      <xdr:nvPicPr>
        <xdr:cNvPr id="0" name="image207.png"/>
        <xdr:cNvPicPr preferRelativeResize="0"/>
      </xdr:nvPicPr>
      <xdr:blipFill>
        <a:blip cstate="print" r:embed="rId226"/>
        <a:stretch>
          <a:fillRect/>
        </a:stretch>
      </xdr:blipFill>
      <xdr:spPr>
        <a:prstGeom prst="rect">
          <a:avLst/>
        </a:prstGeom>
        <a:noFill/>
      </xdr:spPr>
    </xdr:pic>
    <xdr:clientData fLocksWithSheet="0"/>
  </xdr:oneCellAnchor>
  <xdr:oneCellAnchor>
    <xdr:from>
      <xdr:col>73</xdr:col>
      <xdr:colOff>0</xdr:colOff>
      <xdr:row>29</xdr:row>
      <xdr:rowOff>0</xdr:rowOff>
    </xdr:from>
    <xdr:ext cx="276225" cy="200025"/>
    <xdr:pic>
      <xdr:nvPicPr>
        <xdr:cNvPr id="0" name="image187.png"/>
        <xdr:cNvPicPr preferRelativeResize="0"/>
      </xdr:nvPicPr>
      <xdr:blipFill>
        <a:blip cstate="print" r:embed="rId227"/>
        <a:stretch>
          <a:fillRect/>
        </a:stretch>
      </xdr:blipFill>
      <xdr:spPr>
        <a:prstGeom prst="rect">
          <a:avLst/>
        </a:prstGeom>
        <a:noFill/>
      </xdr:spPr>
    </xdr:pic>
    <xdr:clientData fLocksWithSheet="0"/>
  </xdr:oneCellAnchor>
  <xdr:oneCellAnchor>
    <xdr:from>
      <xdr:col>74</xdr:col>
      <xdr:colOff>0</xdr:colOff>
      <xdr:row>29</xdr:row>
      <xdr:rowOff>0</xdr:rowOff>
    </xdr:from>
    <xdr:ext cx="276225" cy="200025"/>
    <xdr:pic>
      <xdr:nvPicPr>
        <xdr:cNvPr id="0" name="image254.png"/>
        <xdr:cNvPicPr preferRelativeResize="0"/>
      </xdr:nvPicPr>
      <xdr:blipFill>
        <a:blip cstate="print" r:embed="rId228"/>
        <a:stretch>
          <a:fillRect/>
        </a:stretch>
      </xdr:blipFill>
      <xdr:spPr>
        <a:prstGeom prst="rect">
          <a:avLst/>
        </a:prstGeom>
        <a:noFill/>
      </xdr:spPr>
    </xdr:pic>
    <xdr:clientData fLocksWithSheet="0"/>
  </xdr:oneCellAnchor>
  <xdr:oneCellAnchor>
    <xdr:from>
      <xdr:col>75</xdr:col>
      <xdr:colOff>0</xdr:colOff>
      <xdr:row>29</xdr:row>
      <xdr:rowOff>0</xdr:rowOff>
    </xdr:from>
    <xdr:ext cx="276225" cy="200025"/>
    <xdr:pic>
      <xdr:nvPicPr>
        <xdr:cNvPr id="0" name="image201.png"/>
        <xdr:cNvPicPr preferRelativeResize="0"/>
      </xdr:nvPicPr>
      <xdr:blipFill>
        <a:blip cstate="print" r:embed="rId229"/>
        <a:stretch>
          <a:fillRect/>
        </a:stretch>
      </xdr:blipFill>
      <xdr:spPr>
        <a:prstGeom prst="rect">
          <a:avLst/>
        </a:prstGeom>
        <a:noFill/>
      </xdr:spPr>
    </xdr:pic>
    <xdr:clientData fLocksWithSheet="0"/>
  </xdr:oneCellAnchor>
  <xdr:oneCellAnchor>
    <xdr:from>
      <xdr:col>76</xdr:col>
      <xdr:colOff>0</xdr:colOff>
      <xdr:row>29</xdr:row>
      <xdr:rowOff>0</xdr:rowOff>
    </xdr:from>
    <xdr:ext cx="276225" cy="200025"/>
    <xdr:pic>
      <xdr:nvPicPr>
        <xdr:cNvPr id="0" name="image244.png"/>
        <xdr:cNvPicPr preferRelativeResize="0"/>
      </xdr:nvPicPr>
      <xdr:blipFill>
        <a:blip cstate="print" r:embed="rId230"/>
        <a:stretch>
          <a:fillRect/>
        </a:stretch>
      </xdr:blipFill>
      <xdr:spPr>
        <a:prstGeom prst="rect">
          <a:avLst/>
        </a:prstGeom>
        <a:noFill/>
      </xdr:spPr>
    </xdr:pic>
    <xdr:clientData fLocksWithSheet="0"/>
  </xdr:oneCellAnchor>
  <xdr:oneCellAnchor>
    <xdr:from>
      <xdr:col>77</xdr:col>
      <xdr:colOff>0</xdr:colOff>
      <xdr:row>29</xdr:row>
      <xdr:rowOff>0</xdr:rowOff>
    </xdr:from>
    <xdr:ext cx="276225" cy="200025"/>
    <xdr:pic>
      <xdr:nvPicPr>
        <xdr:cNvPr id="0" name="image258.png"/>
        <xdr:cNvPicPr preferRelativeResize="0"/>
      </xdr:nvPicPr>
      <xdr:blipFill>
        <a:blip cstate="print" r:embed="rId231"/>
        <a:stretch>
          <a:fillRect/>
        </a:stretch>
      </xdr:blipFill>
      <xdr:spPr>
        <a:prstGeom prst="rect">
          <a:avLst/>
        </a:prstGeom>
        <a:noFill/>
      </xdr:spPr>
    </xdr:pic>
    <xdr:clientData fLocksWithSheet="0"/>
  </xdr:oneCellAnchor>
  <xdr:oneCellAnchor>
    <xdr:from>
      <xdr:col>78</xdr:col>
      <xdr:colOff>0</xdr:colOff>
      <xdr:row>29</xdr:row>
      <xdr:rowOff>0</xdr:rowOff>
    </xdr:from>
    <xdr:ext cx="276225" cy="200025"/>
    <xdr:pic>
      <xdr:nvPicPr>
        <xdr:cNvPr id="0" name="image192.png"/>
        <xdr:cNvPicPr preferRelativeResize="0"/>
      </xdr:nvPicPr>
      <xdr:blipFill>
        <a:blip cstate="print" r:embed="rId232"/>
        <a:stretch>
          <a:fillRect/>
        </a:stretch>
      </xdr:blipFill>
      <xdr:spPr>
        <a:prstGeom prst="rect">
          <a:avLst/>
        </a:prstGeom>
        <a:noFill/>
      </xdr:spPr>
    </xdr:pic>
    <xdr:clientData fLocksWithSheet="0"/>
  </xdr:oneCellAnchor>
  <xdr:oneCellAnchor>
    <xdr:from>
      <xdr:col>79</xdr:col>
      <xdr:colOff>0</xdr:colOff>
      <xdr:row>29</xdr:row>
      <xdr:rowOff>0</xdr:rowOff>
    </xdr:from>
    <xdr:ext cx="276225" cy="200025"/>
    <xdr:pic>
      <xdr:nvPicPr>
        <xdr:cNvPr id="0" name="image204.png"/>
        <xdr:cNvPicPr preferRelativeResize="0"/>
      </xdr:nvPicPr>
      <xdr:blipFill>
        <a:blip cstate="print" r:embed="rId233"/>
        <a:stretch>
          <a:fillRect/>
        </a:stretch>
      </xdr:blipFill>
      <xdr:spPr>
        <a:prstGeom prst="rect">
          <a:avLst/>
        </a:prstGeom>
        <a:noFill/>
      </xdr:spPr>
    </xdr:pic>
    <xdr:clientData fLocksWithSheet="0"/>
  </xdr:oneCellAnchor>
  <xdr:oneCellAnchor>
    <xdr:from>
      <xdr:col>72</xdr:col>
      <xdr:colOff>0</xdr:colOff>
      <xdr:row>30</xdr:row>
      <xdr:rowOff>0</xdr:rowOff>
    </xdr:from>
    <xdr:ext cx="371475" cy="200025"/>
    <xdr:pic>
      <xdr:nvPicPr>
        <xdr:cNvPr id="0" name="image205.png"/>
        <xdr:cNvPicPr preferRelativeResize="0"/>
      </xdr:nvPicPr>
      <xdr:blipFill>
        <a:blip cstate="print" r:embed="rId234"/>
        <a:stretch>
          <a:fillRect/>
        </a:stretch>
      </xdr:blipFill>
      <xdr:spPr>
        <a:prstGeom prst="rect">
          <a:avLst/>
        </a:prstGeom>
        <a:noFill/>
      </xdr:spPr>
    </xdr:pic>
    <xdr:clientData fLocksWithSheet="0"/>
  </xdr:oneCellAnchor>
  <xdr:oneCellAnchor>
    <xdr:from>
      <xdr:col>73</xdr:col>
      <xdr:colOff>0</xdr:colOff>
      <xdr:row>30</xdr:row>
      <xdr:rowOff>0</xdr:rowOff>
    </xdr:from>
    <xdr:ext cx="371475" cy="200025"/>
    <xdr:pic>
      <xdr:nvPicPr>
        <xdr:cNvPr id="0" name="image246.png"/>
        <xdr:cNvPicPr preferRelativeResize="0"/>
      </xdr:nvPicPr>
      <xdr:blipFill>
        <a:blip cstate="print" r:embed="rId235"/>
        <a:stretch>
          <a:fillRect/>
        </a:stretch>
      </xdr:blipFill>
      <xdr:spPr>
        <a:prstGeom prst="rect">
          <a:avLst/>
        </a:prstGeom>
        <a:noFill/>
      </xdr:spPr>
    </xdr:pic>
    <xdr:clientData fLocksWithSheet="0"/>
  </xdr:oneCellAnchor>
  <xdr:oneCellAnchor>
    <xdr:from>
      <xdr:col>74</xdr:col>
      <xdr:colOff>0</xdr:colOff>
      <xdr:row>30</xdr:row>
      <xdr:rowOff>0</xdr:rowOff>
    </xdr:from>
    <xdr:ext cx="371475" cy="200025"/>
    <xdr:pic>
      <xdr:nvPicPr>
        <xdr:cNvPr id="0" name="image202.png"/>
        <xdr:cNvPicPr preferRelativeResize="0"/>
      </xdr:nvPicPr>
      <xdr:blipFill>
        <a:blip cstate="print" r:embed="rId236"/>
        <a:stretch>
          <a:fillRect/>
        </a:stretch>
      </xdr:blipFill>
      <xdr:spPr>
        <a:prstGeom prst="rect">
          <a:avLst/>
        </a:prstGeom>
        <a:noFill/>
      </xdr:spPr>
    </xdr:pic>
    <xdr:clientData fLocksWithSheet="0"/>
  </xdr:oneCellAnchor>
  <xdr:oneCellAnchor>
    <xdr:from>
      <xdr:col>75</xdr:col>
      <xdr:colOff>0</xdr:colOff>
      <xdr:row>30</xdr:row>
      <xdr:rowOff>0</xdr:rowOff>
    </xdr:from>
    <xdr:ext cx="371475" cy="200025"/>
    <xdr:pic>
      <xdr:nvPicPr>
        <xdr:cNvPr id="0" name="image290.png"/>
        <xdr:cNvPicPr preferRelativeResize="0"/>
      </xdr:nvPicPr>
      <xdr:blipFill>
        <a:blip cstate="print" r:embed="rId237"/>
        <a:stretch>
          <a:fillRect/>
        </a:stretch>
      </xdr:blipFill>
      <xdr:spPr>
        <a:prstGeom prst="rect">
          <a:avLst/>
        </a:prstGeom>
        <a:noFill/>
      </xdr:spPr>
    </xdr:pic>
    <xdr:clientData fLocksWithSheet="0"/>
  </xdr:oneCellAnchor>
  <xdr:oneCellAnchor>
    <xdr:from>
      <xdr:col>76</xdr:col>
      <xdr:colOff>0</xdr:colOff>
      <xdr:row>30</xdr:row>
      <xdr:rowOff>0</xdr:rowOff>
    </xdr:from>
    <xdr:ext cx="371475" cy="200025"/>
    <xdr:pic>
      <xdr:nvPicPr>
        <xdr:cNvPr id="0" name="image247.png"/>
        <xdr:cNvPicPr preferRelativeResize="0"/>
      </xdr:nvPicPr>
      <xdr:blipFill>
        <a:blip cstate="print" r:embed="rId238"/>
        <a:stretch>
          <a:fillRect/>
        </a:stretch>
      </xdr:blipFill>
      <xdr:spPr>
        <a:prstGeom prst="rect">
          <a:avLst/>
        </a:prstGeom>
        <a:noFill/>
      </xdr:spPr>
    </xdr:pic>
    <xdr:clientData fLocksWithSheet="0"/>
  </xdr:oneCellAnchor>
  <xdr:oneCellAnchor>
    <xdr:from>
      <xdr:col>77</xdr:col>
      <xdr:colOff>0</xdr:colOff>
      <xdr:row>30</xdr:row>
      <xdr:rowOff>0</xdr:rowOff>
    </xdr:from>
    <xdr:ext cx="371475" cy="200025"/>
    <xdr:pic>
      <xdr:nvPicPr>
        <xdr:cNvPr id="0" name="image208.png"/>
        <xdr:cNvPicPr preferRelativeResize="0"/>
      </xdr:nvPicPr>
      <xdr:blipFill>
        <a:blip cstate="print" r:embed="rId239"/>
        <a:stretch>
          <a:fillRect/>
        </a:stretch>
      </xdr:blipFill>
      <xdr:spPr>
        <a:prstGeom prst="rect">
          <a:avLst/>
        </a:prstGeom>
        <a:noFill/>
      </xdr:spPr>
    </xdr:pic>
    <xdr:clientData fLocksWithSheet="0"/>
  </xdr:oneCellAnchor>
  <xdr:oneCellAnchor>
    <xdr:from>
      <xdr:col>78</xdr:col>
      <xdr:colOff>0</xdr:colOff>
      <xdr:row>30</xdr:row>
      <xdr:rowOff>0</xdr:rowOff>
    </xdr:from>
    <xdr:ext cx="371475" cy="200025"/>
    <xdr:pic>
      <xdr:nvPicPr>
        <xdr:cNvPr id="0" name="image203.png"/>
        <xdr:cNvPicPr preferRelativeResize="0"/>
      </xdr:nvPicPr>
      <xdr:blipFill>
        <a:blip cstate="print" r:embed="rId240"/>
        <a:stretch>
          <a:fillRect/>
        </a:stretch>
      </xdr:blipFill>
      <xdr:spPr>
        <a:prstGeom prst="rect">
          <a:avLst/>
        </a:prstGeom>
        <a:noFill/>
      </xdr:spPr>
    </xdr:pic>
    <xdr:clientData fLocksWithSheet="0"/>
  </xdr:oneCellAnchor>
  <xdr:oneCellAnchor>
    <xdr:from>
      <xdr:col>79</xdr:col>
      <xdr:colOff>0</xdr:colOff>
      <xdr:row>30</xdr:row>
      <xdr:rowOff>0</xdr:rowOff>
    </xdr:from>
    <xdr:ext cx="371475" cy="200025"/>
    <xdr:pic>
      <xdr:nvPicPr>
        <xdr:cNvPr id="0" name="image257.png"/>
        <xdr:cNvPicPr preferRelativeResize="0"/>
      </xdr:nvPicPr>
      <xdr:blipFill>
        <a:blip cstate="print" r:embed="rId241"/>
        <a:stretch>
          <a:fillRect/>
        </a:stretch>
      </xdr:blipFill>
      <xdr:spPr>
        <a:prstGeom prst="rect">
          <a:avLst/>
        </a:prstGeom>
        <a:noFill/>
      </xdr:spPr>
    </xdr:pic>
    <xdr:clientData fLocksWithSheet="0"/>
  </xdr:oneCellAnchor>
  <xdr:oneCellAnchor>
    <xdr:from>
      <xdr:col>72</xdr:col>
      <xdr:colOff>0</xdr:colOff>
      <xdr:row>31</xdr:row>
      <xdr:rowOff>0</xdr:rowOff>
    </xdr:from>
    <xdr:ext cx="266700" cy="200025"/>
    <xdr:pic>
      <xdr:nvPicPr>
        <xdr:cNvPr id="0" name="image272.png"/>
        <xdr:cNvPicPr preferRelativeResize="0"/>
      </xdr:nvPicPr>
      <xdr:blipFill>
        <a:blip cstate="print" r:embed="rId242"/>
        <a:stretch>
          <a:fillRect/>
        </a:stretch>
      </xdr:blipFill>
      <xdr:spPr>
        <a:prstGeom prst="rect">
          <a:avLst/>
        </a:prstGeom>
        <a:noFill/>
      </xdr:spPr>
    </xdr:pic>
    <xdr:clientData fLocksWithSheet="0"/>
  </xdr:oneCellAnchor>
  <xdr:oneCellAnchor>
    <xdr:from>
      <xdr:col>73</xdr:col>
      <xdr:colOff>0</xdr:colOff>
      <xdr:row>31</xdr:row>
      <xdr:rowOff>0</xdr:rowOff>
    </xdr:from>
    <xdr:ext cx="266700" cy="200025"/>
    <xdr:pic>
      <xdr:nvPicPr>
        <xdr:cNvPr id="0" name="image219.png"/>
        <xdr:cNvPicPr preferRelativeResize="0"/>
      </xdr:nvPicPr>
      <xdr:blipFill>
        <a:blip cstate="print" r:embed="rId243"/>
        <a:stretch>
          <a:fillRect/>
        </a:stretch>
      </xdr:blipFill>
      <xdr:spPr>
        <a:prstGeom prst="rect">
          <a:avLst/>
        </a:prstGeom>
        <a:noFill/>
      </xdr:spPr>
    </xdr:pic>
    <xdr:clientData fLocksWithSheet="0"/>
  </xdr:oneCellAnchor>
  <xdr:oneCellAnchor>
    <xdr:from>
      <xdr:col>74</xdr:col>
      <xdr:colOff>0</xdr:colOff>
      <xdr:row>31</xdr:row>
      <xdr:rowOff>0</xdr:rowOff>
    </xdr:from>
    <xdr:ext cx="266700" cy="200025"/>
    <xdr:pic>
      <xdr:nvPicPr>
        <xdr:cNvPr id="0" name="image266.png"/>
        <xdr:cNvPicPr preferRelativeResize="0"/>
      </xdr:nvPicPr>
      <xdr:blipFill>
        <a:blip cstate="print" r:embed="rId244"/>
        <a:stretch>
          <a:fillRect/>
        </a:stretch>
      </xdr:blipFill>
      <xdr:spPr>
        <a:prstGeom prst="rect">
          <a:avLst/>
        </a:prstGeom>
        <a:noFill/>
      </xdr:spPr>
    </xdr:pic>
    <xdr:clientData fLocksWithSheet="0"/>
  </xdr:oneCellAnchor>
  <xdr:oneCellAnchor>
    <xdr:from>
      <xdr:col>75</xdr:col>
      <xdr:colOff>0</xdr:colOff>
      <xdr:row>31</xdr:row>
      <xdr:rowOff>0</xdr:rowOff>
    </xdr:from>
    <xdr:ext cx="266700" cy="200025"/>
    <xdr:pic>
      <xdr:nvPicPr>
        <xdr:cNvPr id="0" name="image270.png"/>
        <xdr:cNvPicPr preferRelativeResize="0"/>
      </xdr:nvPicPr>
      <xdr:blipFill>
        <a:blip cstate="print" r:embed="rId245"/>
        <a:stretch>
          <a:fillRect/>
        </a:stretch>
      </xdr:blipFill>
      <xdr:spPr>
        <a:prstGeom prst="rect">
          <a:avLst/>
        </a:prstGeom>
        <a:noFill/>
      </xdr:spPr>
    </xdr:pic>
    <xdr:clientData fLocksWithSheet="0"/>
  </xdr:oneCellAnchor>
  <xdr:oneCellAnchor>
    <xdr:from>
      <xdr:col>76</xdr:col>
      <xdr:colOff>0</xdr:colOff>
      <xdr:row>31</xdr:row>
      <xdr:rowOff>0</xdr:rowOff>
    </xdr:from>
    <xdr:ext cx="266700" cy="200025"/>
    <xdr:pic>
      <xdr:nvPicPr>
        <xdr:cNvPr id="0" name="image265.png"/>
        <xdr:cNvPicPr preferRelativeResize="0"/>
      </xdr:nvPicPr>
      <xdr:blipFill>
        <a:blip cstate="print" r:embed="rId246"/>
        <a:stretch>
          <a:fillRect/>
        </a:stretch>
      </xdr:blipFill>
      <xdr:spPr>
        <a:prstGeom prst="rect">
          <a:avLst/>
        </a:prstGeom>
        <a:noFill/>
      </xdr:spPr>
    </xdr:pic>
    <xdr:clientData fLocksWithSheet="0"/>
  </xdr:oneCellAnchor>
  <xdr:oneCellAnchor>
    <xdr:from>
      <xdr:col>77</xdr:col>
      <xdr:colOff>0</xdr:colOff>
      <xdr:row>31</xdr:row>
      <xdr:rowOff>0</xdr:rowOff>
    </xdr:from>
    <xdr:ext cx="266700" cy="200025"/>
    <xdr:pic>
      <xdr:nvPicPr>
        <xdr:cNvPr id="0" name="image228.png"/>
        <xdr:cNvPicPr preferRelativeResize="0"/>
      </xdr:nvPicPr>
      <xdr:blipFill>
        <a:blip cstate="print" r:embed="rId247"/>
        <a:stretch>
          <a:fillRect/>
        </a:stretch>
      </xdr:blipFill>
      <xdr:spPr>
        <a:prstGeom prst="rect">
          <a:avLst/>
        </a:prstGeom>
        <a:noFill/>
      </xdr:spPr>
    </xdr:pic>
    <xdr:clientData fLocksWithSheet="0"/>
  </xdr:oneCellAnchor>
  <xdr:oneCellAnchor>
    <xdr:from>
      <xdr:col>78</xdr:col>
      <xdr:colOff>0</xdr:colOff>
      <xdr:row>31</xdr:row>
      <xdr:rowOff>0</xdr:rowOff>
    </xdr:from>
    <xdr:ext cx="266700" cy="200025"/>
    <xdr:pic>
      <xdr:nvPicPr>
        <xdr:cNvPr id="0" name="image282.png"/>
        <xdr:cNvPicPr preferRelativeResize="0"/>
      </xdr:nvPicPr>
      <xdr:blipFill>
        <a:blip cstate="print" r:embed="rId248"/>
        <a:stretch>
          <a:fillRect/>
        </a:stretch>
      </xdr:blipFill>
      <xdr:spPr>
        <a:prstGeom prst="rect">
          <a:avLst/>
        </a:prstGeom>
        <a:noFill/>
      </xdr:spPr>
    </xdr:pic>
    <xdr:clientData fLocksWithSheet="0"/>
  </xdr:oneCellAnchor>
  <xdr:oneCellAnchor>
    <xdr:from>
      <xdr:col>79</xdr:col>
      <xdr:colOff>0</xdr:colOff>
      <xdr:row>31</xdr:row>
      <xdr:rowOff>0</xdr:rowOff>
    </xdr:from>
    <xdr:ext cx="266700" cy="200025"/>
    <xdr:pic>
      <xdr:nvPicPr>
        <xdr:cNvPr id="0" name="image331.png"/>
        <xdr:cNvPicPr preferRelativeResize="0"/>
      </xdr:nvPicPr>
      <xdr:blipFill>
        <a:blip cstate="print" r:embed="rId249"/>
        <a:stretch>
          <a:fillRect/>
        </a:stretch>
      </xdr:blipFill>
      <xdr:spPr>
        <a:prstGeom prst="rect">
          <a:avLst/>
        </a:prstGeom>
        <a:noFill/>
      </xdr:spPr>
    </xdr:pic>
    <xdr:clientData fLocksWithSheet="0"/>
  </xdr:oneCellAnchor>
  <xdr:oneCellAnchor>
    <xdr:from>
      <xdr:col>72</xdr:col>
      <xdr:colOff>0</xdr:colOff>
      <xdr:row>32</xdr:row>
      <xdr:rowOff>0</xdr:rowOff>
    </xdr:from>
    <xdr:ext cx="247650" cy="200025"/>
    <xdr:pic>
      <xdr:nvPicPr>
        <xdr:cNvPr id="0" name="image213.png"/>
        <xdr:cNvPicPr preferRelativeResize="0"/>
      </xdr:nvPicPr>
      <xdr:blipFill>
        <a:blip cstate="print" r:embed="rId250"/>
        <a:stretch>
          <a:fillRect/>
        </a:stretch>
      </xdr:blipFill>
      <xdr:spPr>
        <a:prstGeom prst="rect">
          <a:avLst/>
        </a:prstGeom>
        <a:noFill/>
      </xdr:spPr>
    </xdr:pic>
    <xdr:clientData fLocksWithSheet="0"/>
  </xdr:oneCellAnchor>
  <xdr:oneCellAnchor>
    <xdr:from>
      <xdr:col>73</xdr:col>
      <xdr:colOff>0</xdr:colOff>
      <xdr:row>32</xdr:row>
      <xdr:rowOff>0</xdr:rowOff>
    </xdr:from>
    <xdr:ext cx="247650" cy="200025"/>
    <xdr:pic>
      <xdr:nvPicPr>
        <xdr:cNvPr id="0" name="image328.png"/>
        <xdr:cNvPicPr preferRelativeResize="0"/>
      </xdr:nvPicPr>
      <xdr:blipFill>
        <a:blip cstate="print" r:embed="rId251"/>
        <a:stretch>
          <a:fillRect/>
        </a:stretch>
      </xdr:blipFill>
      <xdr:spPr>
        <a:prstGeom prst="rect">
          <a:avLst/>
        </a:prstGeom>
        <a:noFill/>
      </xdr:spPr>
    </xdr:pic>
    <xdr:clientData fLocksWithSheet="0"/>
  </xdr:oneCellAnchor>
  <xdr:oneCellAnchor>
    <xdr:from>
      <xdr:col>74</xdr:col>
      <xdr:colOff>0</xdr:colOff>
      <xdr:row>32</xdr:row>
      <xdr:rowOff>0</xdr:rowOff>
    </xdr:from>
    <xdr:ext cx="247650" cy="200025"/>
    <xdr:pic>
      <xdr:nvPicPr>
        <xdr:cNvPr id="0" name="image276.png"/>
        <xdr:cNvPicPr preferRelativeResize="0"/>
      </xdr:nvPicPr>
      <xdr:blipFill>
        <a:blip cstate="print" r:embed="rId252"/>
        <a:stretch>
          <a:fillRect/>
        </a:stretch>
      </xdr:blipFill>
      <xdr:spPr>
        <a:prstGeom prst="rect">
          <a:avLst/>
        </a:prstGeom>
        <a:noFill/>
      </xdr:spPr>
    </xdr:pic>
    <xdr:clientData fLocksWithSheet="0"/>
  </xdr:oneCellAnchor>
  <xdr:oneCellAnchor>
    <xdr:from>
      <xdr:col>75</xdr:col>
      <xdr:colOff>0</xdr:colOff>
      <xdr:row>32</xdr:row>
      <xdr:rowOff>0</xdr:rowOff>
    </xdr:from>
    <xdr:ext cx="247650" cy="200025"/>
    <xdr:pic>
      <xdr:nvPicPr>
        <xdr:cNvPr id="0" name="image224.png"/>
        <xdr:cNvPicPr preferRelativeResize="0"/>
      </xdr:nvPicPr>
      <xdr:blipFill>
        <a:blip cstate="print" r:embed="rId253"/>
        <a:stretch>
          <a:fillRect/>
        </a:stretch>
      </xdr:blipFill>
      <xdr:spPr>
        <a:prstGeom prst="rect">
          <a:avLst/>
        </a:prstGeom>
        <a:noFill/>
      </xdr:spPr>
    </xdr:pic>
    <xdr:clientData fLocksWithSheet="0"/>
  </xdr:oneCellAnchor>
  <xdr:oneCellAnchor>
    <xdr:from>
      <xdr:col>76</xdr:col>
      <xdr:colOff>0</xdr:colOff>
      <xdr:row>32</xdr:row>
      <xdr:rowOff>0</xdr:rowOff>
    </xdr:from>
    <xdr:ext cx="247650" cy="200025"/>
    <xdr:pic>
      <xdr:nvPicPr>
        <xdr:cNvPr id="0" name="image214.png"/>
        <xdr:cNvPicPr preferRelativeResize="0"/>
      </xdr:nvPicPr>
      <xdr:blipFill>
        <a:blip cstate="print" r:embed="rId254"/>
        <a:stretch>
          <a:fillRect/>
        </a:stretch>
      </xdr:blipFill>
      <xdr:spPr>
        <a:prstGeom prst="rect">
          <a:avLst/>
        </a:prstGeom>
        <a:noFill/>
      </xdr:spPr>
    </xdr:pic>
    <xdr:clientData fLocksWithSheet="0"/>
  </xdr:oneCellAnchor>
  <xdr:oneCellAnchor>
    <xdr:from>
      <xdr:col>77</xdr:col>
      <xdr:colOff>0</xdr:colOff>
      <xdr:row>32</xdr:row>
      <xdr:rowOff>0</xdr:rowOff>
    </xdr:from>
    <xdr:ext cx="247650" cy="200025"/>
    <xdr:pic>
      <xdr:nvPicPr>
        <xdr:cNvPr id="0" name="image218.png"/>
        <xdr:cNvPicPr preferRelativeResize="0"/>
      </xdr:nvPicPr>
      <xdr:blipFill>
        <a:blip cstate="print" r:embed="rId255"/>
        <a:stretch>
          <a:fillRect/>
        </a:stretch>
      </xdr:blipFill>
      <xdr:spPr>
        <a:prstGeom prst="rect">
          <a:avLst/>
        </a:prstGeom>
        <a:noFill/>
      </xdr:spPr>
    </xdr:pic>
    <xdr:clientData fLocksWithSheet="0"/>
  </xdr:oneCellAnchor>
  <xdr:oneCellAnchor>
    <xdr:from>
      <xdr:col>78</xdr:col>
      <xdr:colOff>0</xdr:colOff>
      <xdr:row>32</xdr:row>
      <xdr:rowOff>0</xdr:rowOff>
    </xdr:from>
    <xdr:ext cx="247650" cy="200025"/>
    <xdr:pic>
      <xdr:nvPicPr>
        <xdr:cNvPr id="0" name="image211.png"/>
        <xdr:cNvPicPr preferRelativeResize="0"/>
      </xdr:nvPicPr>
      <xdr:blipFill>
        <a:blip cstate="print" r:embed="rId256"/>
        <a:stretch>
          <a:fillRect/>
        </a:stretch>
      </xdr:blipFill>
      <xdr:spPr>
        <a:prstGeom prst="rect">
          <a:avLst/>
        </a:prstGeom>
        <a:noFill/>
      </xdr:spPr>
    </xdr:pic>
    <xdr:clientData fLocksWithSheet="0"/>
  </xdr:oneCellAnchor>
  <xdr:oneCellAnchor>
    <xdr:from>
      <xdr:col>79</xdr:col>
      <xdr:colOff>0</xdr:colOff>
      <xdr:row>32</xdr:row>
      <xdr:rowOff>0</xdr:rowOff>
    </xdr:from>
    <xdr:ext cx="247650" cy="200025"/>
    <xdr:pic>
      <xdr:nvPicPr>
        <xdr:cNvPr id="0" name="image264.png"/>
        <xdr:cNvPicPr preferRelativeResize="0"/>
      </xdr:nvPicPr>
      <xdr:blipFill>
        <a:blip cstate="print" r:embed="rId257"/>
        <a:stretch>
          <a:fillRect/>
        </a:stretch>
      </xdr:blipFill>
      <xdr:spPr>
        <a:prstGeom prst="rect">
          <a:avLst/>
        </a:prstGeom>
        <a:noFill/>
      </xdr:spPr>
    </xdr:pic>
    <xdr:clientData fLocksWithSheet="0"/>
  </xdr:oneCellAnchor>
  <xdr:oneCellAnchor>
    <xdr:from>
      <xdr:col>72</xdr:col>
      <xdr:colOff>0</xdr:colOff>
      <xdr:row>33</xdr:row>
      <xdr:rowOff>0</xdr:rowOff>
    </xdr:from>
    <xdr:ext cx="304800" cy="200025"/>
    <xdr:pic>
      <xdr:nvPicPr>
        <xdr:cNvPr id="0" name="image277.png"/>
        <xdr:cNvPicPr preferRelativeResize="0"/>
      </xdr:nvPicPr>
      <xdr:blipFill>
        <a:blip cstate="print" r:embed="rId258"/>
        <a:stretch>
          <a:fillRect/>
        </a:stretch>
      </xdr:blipFill>
      <xdr:spPr>
        <a:prstGeom prst="rect">
          <a:avLst/>
        </a:prstGeom>
        <a:noFill/>
      </xdr:spPr>
    </xdr:pic>
    <xdr:clientData fLocksWithSheet="0"/>
  </xdr:oneCellAnchor>
  <xdr:oneCellAnchor>
    <xdr:from>
      <xdr:col>73</xdr:col>
      <xdr:colOff>0</xdr:colOff>
      <xdr:row>33</xdr:row>
      <xdr:rowOff>0</xdr:rowOff>
    </xdr:from>
    <xdr:ext cx="304800" cy="200025"/>
    <xdr:pic>
      <xdr:nvPicPr>
        <xdr:cNvPr id="0" name="image273.png"/>
        <xdr:cNvPicPr preferRelativeResize="0"/>
      </xdr:nvPicPr>
      <xdr:blipFill>
        <a:blip cstate="print" r:embed="rId259"/>
        <a:stretch>
          <a:fillRect/>
        </a:stretch>
      </xdr:blipFill>
      <xdr:spPr>
        <a:prstGeom prst="rect">
          <a:avLst/>
        </a:prstGeom>
        <a:noFill/>
      </xdr:spPr>
    </xdr:pic>
    <xdr:clientData fLocksWithSheet="0"/>
  </xdr:oneCellAnchor>
  <xdr:oneCellAnchor>
    <xdr:from>
      <xdr:col>74</xdr:col>
      <xdr:colOff>0</xdr:colOff>
      <xdr:row>33</xdr:row>
      <xdr:rowOff>0</xdr:rowOff>
    </xdr:from>
    <xdr:ext cx="304800" cy="200025"/>
    <xdr:pic>
      <xdr:nvPicPr>
        <xdr:cNvPr id="0" name="image269.png"/>
        <xdr:cNvPicPr preferRelativeResize="0"/>
      </xdr:nvPicPr>
      <xdr:blipFill>
        <a:blip cstate="print" r:embed="rId260"/>
        <a:stretch>
          <a:fillRect/>
        </a:stretch>
      </xdr:blipFill>
      <xdr:spPr>
        <a:prstGeom prst="rect">
          <a:avLst/>
        </a:prstGeom>
        <a:noFill/>
      </xdr:spPr>
    </xdr:pic>
    <xdr:clientData fLocksWithSheet="0"/>
  </xdr:oneCellAnchor>
  <xdr:oneCellAnchor>
    <xdr:from>
      <xdr:col>75</xdr:col>
      <xdr:colOff>0</xdr:colOff>
      <xdr:row>33</xdr:row>
      <xdr:rowOff>0</xdr:rowOff>
    </xdr:from>
    <xdr:ext cx="304800" cy="200025"/>
    <xdr:pic>
      <xdr:nvPicPr>
        <xdr:cNvPr id="0" name="image284.png"/>
        <xdr:cNvPicPr preferRelativeResize="0"/>
      </xdr:nvPicPr>
      <xdr:blipFill>
        <a:blip cstate="print" r:embed="rId261"/>
        <a:stretch>
          <a:fillRect/>
        </a:stretch>
      </xdr:blipFill>
      <xdr:spPr>
        <a:prstGeom prst="rect">
          <a:avLst/>
        </a:prstGeom>
        <a:noFill/>
      </xdr:spPr>
    </xdr:pic>
    <xdr:clientData fLocksWithSheet="0"/>
  </xdr:oneCellAnchor>
  <xdr:oneCellAnchor>
    <xdr:from>
      <xdr:col>76</xdr:col>
      <xdr:colOff>0</xdr:colOff>
      <xdr:row>33</xdr:row>
      <xdr:rowOff>0</xdr:rowOff>
    </xdr:from>
    <xdr:ext cx="304800" cy="200025"/>
    <xdr:pic>
      <xdr:nvPicPr>
        <xdr:cNvPr id="0" name="image230.png"/>
        <xdr:cNvPicPr preferRelativeResize="0"/>
      </xdr:nvPicPr>
      <xdr:blipFill>
        <a:blip cstate="print" r:embed="rId262"/>
        <a:stretch>
          <a:fillRect/>
        </a:stretch>
      </xdr:blipFill>
      <xdr:spPr>
        <a:prstGeom prst="rect">
          <a:avLst/>
        </a:prstGeom>
        <a:noFill/>
      </xdr:spPr>
    </xdr:pic>
    <xdr:clientData fLocksWithSheet="0"/>
  </xdr:oneCellAnchor>
  <xdr:oneCellAnchor>
    <xdr:from>
      <xdr:col>77</xdr:col>
      <xdr:colOff>0</xdr:colOff>
      <xdr:row>33</xdr:row>
      <xdr:rowOff>0</xdr:rowOff>
    </xdr:from>
    <xdr:ext cx="304800" cy="200025"/>
    <xdr:pic>
      <xdr:nvPicPr>
        <xdr:cNvPr id="0" name="image275.png"/>
        <xdr:cNvPicPr preferRelativeResize="0"/>
      </xdr:nvPicPr>
      <xdr:blipFill>
        <a:blip cstate="print" r:embed="rId263"/>
        <a:stretch>
          <a:fillRect/>
        </a:stretch>
      </xdr:blipFill>
      <xdr:spPr>
        <a:prstGeom prst="rect">
          <a:avLst/>
        </a:prstGeom>
        <a:noFill/>
      </xdr:spPr>
    </xdr:pic>
    <xdr:clientData fLocksWithSheet="0"/>
  </xdr:oneCellAnchor>
  <xdr:oneCellAnchor>
    <xdr:from>
      <xdr:col>78</xdr:col>
      <xdr:colOff>0</xdr:colOff>
      <xdr:row>33</xdr:row>
      <xdr:rowOff>0</xdr:rowOff>
    </xdr:from>
    <xdr:ext cx="304800" cy="200025"/>
    <xdr:pic>
      <xdr:nvPicPr>
        <xdr:cNvPr id="0" name="image376.png"/>
        <xdr:cNvPicPr preferRelativeResize="0"/>
      </xdr:nvPicPr>
      <xdr:blipFill>
        <a:blip cstate="print" r:embed="rId264"/>
        <a:stretch>
          <a:fillRect/>
        </a:stretch>
      </xdr:blipFill>
      <xdr:spPr>
        <a:prstGeom prst="rect">
          <a:avLst/>
        </a:prstGeom>
        <a:noFill/>
      </xdr:spPr>
    </xdr:pic>
    <xdr:clientData fLocksWithSheet="0"/>
  </xdr:oneCellAnchor>
  <xdr:oneCellAnchor>
    <xdr:from>
      <xdr:col>79</xdr:col>
      <xdr:colOff>0</xdr:colOff>
      <xdr:row>33</xdr:row>
      <xdr:rowOff>0</xdr:rowOff>
    </xdr:from>
    <xdr:ext cx="304800" cy="200025"/>
    <xdr:pic>
      <xdr:nvPicPr>
        <xdr:cNvPr id="0" name="image256.png"/>
        <xdr:cNvPicPr preferRelativeResize="0"/>
      </xdr:nvPicPr>
      <xdr:blipFill>
        <a:blip cstate="print" r:embed="rId265"/>
        <a:stretch>
          <a:fillRect/>
        </a:stretch>
      </xdr:blipFill>
      <xdr:spPr>
        <a:prstGeom prst="rect">
          <a:avLst/>
        </a:prstGeom>
        <a:noFill/>
      </xdr:spPr>
    </xdr:pic>
    <xdr:clientData fLocksWithSheet="0"/>
  </xdr:oneCellAnchor>
  <xdr:oneCellAnchor>
    <xdr:from>
      <xdr:col>72</xdr:col>
      <xdr:colOff>0</xdr:colOff>
      <xdr:row>34</xdr:row>
      <xdr:rowOff>0</xdr:rowOff>
    </xdr:from>
    <xdr:ext cx="304800" cy="200025"/>
    <xdr:pic>
      <xdr:nvPicPr>
        <xdr:cNvPr id="0" name="image240.png"/>
        <xdr:cNvPicPr preferRelativeResize="0"/>
      </xdr:nvPicPr>
      <xdr:blipFill>
        <a:blip cstate="print" r:embed="rId266"/>
        <a:stretch>
          <a:fillRect/>
        </a:stretch>
      </xdr:blipFill>
      <xdr:spPr>
        <a:prstGeom prst="rect">
          <a:avLst/>
        </a:prstGeom>
        <a:noFill/>
      </xdr:spPr>
    </xdr:pic>
    <xdr:clientData fLocksWithSheet="0"/>
  </xdr:oneCellAnchor>
  <xdr:oneCellAnchor>
    <xdr:from>
      <xdr:col>73</xdr:col>
      <xdr:colOff>0</xdr:colOff>
      <xdr:row>34</xdr:row>
      <xdr:rowOff>0</xdr:rowOff>
    </xdr:from>
    <xdr:ext cx="304800" cy="200025"/>
    <xdr:pic>
      <xdr:nvPicPr>
        <xdr:cNvPr id="0" name="image237.png"/>
        <xdr:cNvPicPr preferRelativeResize="0"/>
      </xdr:nvPicPr>
      <xdr:blipFill>
        <a:blip cstate="print" r:embed="rId267"/>
        <a:stretch>
          <a:fillRect/>
        </a:stretch>
      </xdr:blipFill>
      <xdr:spPr>
        <a:prstGeom prst="rect">
          <a:avLst/>
        </a:prstGeom>
        <a:noFill/>
      </xdr:spPr>
    </xdr:pic>
    <xdr:clientData fLocksWithSheet="0"/>
  </xdr:oneCellAnchor>
  <xdr:oneCellAnchor>
    <xdr:from>
      <xdr:col>74</xdr:col>
      <xdr:colOff>0</xdr:colOff>
      <xdr:row>34</xdr:row>
      <xdr:rowOff>0</xdr:rowOff>
    </xdr:from>
    <xdr:ext cx="304800" cy="200025"/>
    <xdr:pic>
      <xdr:nvPicPr>
        <xdr:cNvPr id="0" name="image250.png"/>
        <xdr:cNvPicPr preferRelativeResize="0"/>
      </xdr:nvPicPr>
      <xdr:blipFill>
        <a:blip cstate="print" r:embed="rId268"/>
        <a:stretch>
          <a:fillRect/>
        </a:stretch>
      </xdr:blipFill>
      <xdr:spPr>
        <a:prstGeom prst="rect">
          <a:avLst/>
        </a:prstGeom>
        <a:noFill/>
      </xdr:spPr>
    </xdr:pic>
    <xdr:clientData fLocksWithSheet="0"/>
  </xdr:oneCellAnchor>
  <xdr:oneCellAnchor>
    <xdr:from>
      <xdr:col>75</xdr:col>
      <xdr:colOff>0</xdr:colOff>
      <xdr:row>34</xdr:row>
      <xdr:rowOff>0</xdr:rowOff>
    </xdr:from>
    <xdr:ext cx="304800" cy="200025"/>
    <xdr:pic>
      <xdr:nvPicPr>
        <xdr:cNvPr id="0" name="image235.png"/>
        <xdr:cNvPicPr preferRelativeResize="0"/>
      </xdr:nvPicPr>
      <xdr:blipFill>
        <a:blip cstate="print" r:embed="rId269"/>
        <a:stretch>
          <a:fillRect/>
        </a:stretch>
      </xdr:blipFill>
      <xdr:spPr>
        <a:prstGeom prst="rect">
          <a:avLst/>
        </a:prstGeom>
        <a:noFill/>
      </xdr:spPr>
    </xdr:pic>
    <xdr:clientData fLocksWithSheet="0"/>
  </xdr:oneCellAnchor>
  <xdr:oneCellAnchor>
    <xdr:from>
      <xdr:col>76</xdr:col>
      <xdr:colOff>0</xdr:colOff>
      <xdr:row>34</xdr:row>
      <xdr:rowOff>0</xdr:rowOff>
    </xdr:from>
    <xdr:ext cx="304800" cy="200025"/>
    <xdr:pic>
      <xdr:nvPicPr>
        <xdr:cNvPr id="0" name="image238.png"/>
        <xdr:cNvPicPr preferRelativeResize="0"/>
      </xdr:nvPicPr>
      <xdr:blipFill>
        <a:blip cstate="print" r:embed="rId270"/>
        <a:stretch>
          <a:fillRect/>
        </a:stretch>
      </xdr:blipFill>
      <xdr:spPr>
        <a:prstGeom prst="rect">
          <a:avLst/>
        </a:prstGeom>
        <a:noFill/>
      </xdr:spPr>
    </xdr:pic>
    <xdr:clientData fLocksWithSheet="0"/>
  </xdr:oneCellAnchor>
  <xdr:oneCellAnchor>
    <xdr:from>
      <xdr:col>77</xdr:col>
      <xdr:colOff>0</xdr:colOff>
      <xdr:row>34</xdr:row>
      <xdr:rowOff>0</xdr:rowOff>
    </xdr:from>
    <xdr:ext cx="304800" cy="200025"/>
    <xdr:pic>
      <xdr:nvPicPr>
        <xdr:cNvPr id="0" name="image248.png"/>
        <xdr:cNvPicPr preferRelativeResize="0"/>
      </xdr:nvPicPr>
      <xdr:blipFill>
        <a:blip cstate="print" r:embed="rId271"/>
        <a:stretch>
          <a:fillRect/>
        </a:stretch>
      </xdr:blipFill>
      <xdr:spPr>
        <a:prstGeom prst="rect">
          <a:avLst/>
        </a:prstGeom>
        <a:noFill/>
      </xdr:spPr>
    </xdr:pic>
    <xdr:clientData fLocksWithSheet="0"/>
  </xdr:oneCellAnchor>
  <xdr:oneCellAnchor>
    <xdr:from>
      <xdr:col>78</xdr:col>
      <xdr:colOff>0</xdr:colOff>
      <xdr:row>34</xdr:row>
      <xdr:rowOff>0</xdr:rowOff>
    </xdr:from>
    <xdr:ext cx="304800" cy="200025"/>
    <xdr:pic>
      <xdr:nvPicPr>
        <xdr:cNvPr id="0" name="image281.png"/>
        <xdr:cNvPicPr preferRelativeResize="0"/>
      </xdr:nvPicPr>
      <xdr:blipFill>
        <a:blip cstate="print" r:embed="rId272"/>
        <a:stretch>
          <a:fillRect/>
        </a:stretch>
      </xdr:blipFill>
      <xdr:spPr>
        <a:prstGeom prst="rect">
          <a:avLst/>
        </a:prstGeom>
        <a:noFill/>
      </xdr:spPr>
    </xdr:pic>
    <xdr:clientData fLocksWithSheet="0"/>
  </xdr:oneCellAnchor>
  <xdr:oneCellAnchor>
    <xdr:from>
      <xdr:col>79</xdr:col>
      <xdr:colOff>0</xdr:colOff>
      <xdr:row>34</xdr:row>
      <xdr:rowOff>0</xdr:rowOff>
    </xdr:from>
    <xdr:ext cx="304800" cy="200025"/>
    <xdr:pic>
      <xdr:nvPicPr>
        <xdr:cNvPr id="0" name="image239.png"/>
        <xdr:cNvPicPr preferRelativeResize="0"/>
      </xdr:nvPicPr>
      <xdr:blipFill>
        <a:blip cstate="print" r:embed="rId273"/>
        <a:stretch>
          <a:fillRect/>
        </a:stretch>
      </xdr:blipFill>
      <xdr:spPr>
        <a:prstGeom prst="rect">
          <a:avLst/>
        </a:prstGeom>
        <a:noFill/>
      </xdr:spPr>
    </xdr:pic>
    <xdr:clientData fLocksWithSheet="0"/>
  </xdr:oneCellAnchor>
  <xdr:oneCellAnchor>
    <xdr:from>
      <xdr:col>72</xdr:col>
      <xdr:colOff>0</xdr:colOff>
      <xdr:row>35</xdr:row>
      <xdr:rowOff>0</xdr:rowOff>
    </xdr:from>
    <xdr:ext cx="276225" cy="200025"/>
    <xdr:pic>
      <xdr:nvPicPr>
        <xdr:cNvPr id="0" name="image259.png"/>
        <xdr:cNvPicPr preferRelativeResize="0"/>
      </xdr:nvPicPr>
      <xdr:blipFill>
        <a:blip cstate="print" r:embed="rId274"/>
        <a:stretch>
          <a:fillRect/>
        </a:stretch>
      </xdr:blipFill>
      <xdr:spPr>
        <a:prstGeom prst="rect">
          <a:avLst/>
        </a:prstGeom>
        <a:noFill/>
      </xdr:spPr>
    </xdr:pic>
    <xdr:clientData fLocksWithSheet="0"/>
  </xdr:oneCellAnchor>
  <xdr:oneCellAnchor>
    <xdr:from>
      <xdr:col>73</xdr:col>
      <xdr:colOff>0</xdr:colOff>
      <xdr:row>35</xdr:row>
      <xdr:rowOff>0</xdr:rowOff>
    </xdr:from>
    <xdr:ext cx="276225" cy="200025"/>
    <xdr:pic>
      <xdr:nvPicPr>
        <xdr:cNvPr id="0" name="image294.png"/>
        <xdr:cNvPicPr preferRelativeResize="0"/>
      </xdr:nvPicPr>
      <xdr:blipFill>
        <a:blip cstate="print" r:embed="rId275"/>
        <a:stretch>
          <a:fillRect/>
        </a:stretch>
      </xdr:blipFill>
      <xdr:spPr>
        <a:prstGeom prst="rect">
          <a:avLst/>
        </a:prstGeom>
        <a:noFill/>
      </xdr:spPr>
    </xdr:pic>
    <xdr:clientData fLocksWithSheet="0"/>
  </xdr:oneCellAnchor>
  <xdr:oneCellAnchor>
    <xdr:from>
      <xdr:col>74</xdr:col>
      <xdr:colOff>0</xdr:colOff>
      <xdr:row>35</xdr:row>
      <xdr:rowOff>0</xdr:rowOff>
    </xdr:from>
    <xdr:ext cx="276225" cy="200025"/>
    <xdr:pic>
      <xdr:nvPicPr>
        <xdr:cNvPr id="0" name="image360.png"/>
        <xdr:cNvPicPr preferRelativeResize="0"/>
      </xdr:nvPicPr>
      <xdr:blipFill>
        <a:blip cstate="print" r:embed="rId276"/>
        <a:stretch>
          <a:fillRect/>
        </a:stretch>
      </xdr:blipFill>
      <xdr:spPr>
        <a:prstGeom prst="rect">
          <a:avLst/>
        </a:prstGeom>
        <a:noFill/>
      </xdr:spPr>
    </xdr:pic>
    <xdr:clientData fLocksWithSheet="0"/>
  </xdr:oneCellAnchor>
  <xdr:oneCellAnchor>
    <xdr:from>
      <xdr:col>75</xdr:col>
      <xdr:colOff>0</xdr:colOff>
      <xdr:row>35</xdr:row>
      <xdr:rowOff>0</xdr:rowOff>
    </xdr:from>
    <xdr:ext cx="276225" cy="200025"/>
    <xdr:pic>
      <xdr:nvPicPr>
        <xdr:cNvPr id="0" name="image243.png"/>
        <xdr:cNvPicPr preferRelativeResize="0"/>
      </xdr:nvPicPr>
      <xdr:blipFill>
        <a:blip cstate="print" r:embed="rId277"/>
        <a:stretch>
          <a:fillRect/>
        </a:stretch>
      </xdr:blipFill>
      <xdr:spPr>
        <a:prstGeom prst="rect">
          <a:avLst/>
        </a:prstGeom>
        <a:noFill/>
      </xdr:spPr>
    </xdr:pic>
    <xdr:clientData fLocksWithSheet="0"/>
  </xdr:oneCellAnchor>
  <xdr:oneCellAnchor>
    <xdr:from>
      <xdr:col>76</xdr:col>
      <xdr:colOff>0</xdr:colOff>
      <xdr:row>35</xdr:row>
      <xdr:rowOff>0</xdr:rowOff>
    </xdr:from>
    <xdr:ext cx="276225" cy="200025"/>
    <xdr:pic>
      <xdr:nvPicPr>
        <xdr:cNvPr id="0" name="image304.png"/>
        <xdr:cNvPicPr preferRelativeResize="0"/>
      </xdr:nvPicPr>
      <xdr:blipFill>
        <a:blip cstate="print" r:embed="rId278"/>
        <a:stretch>
          <a:fillRect/>
        </a:stretch>
      </xdr:blipFill>
      <xdr:spPr>
        <a:prstGeom prst="rect">
          <a:avLst/>
        </a:prstGeom>
        <a:noFill/>
      </xdr:spPr>
    </xdr:pic>
    <xdr:clientData fLocksWithSheet="0"/>
  </xdr:oneCellAnchor>
  <xdr:oneCellAnchor>
    <xdr:from>
      <xdr:col>77</xdr:col>
      <xdr:colOff>0</xdr:colOff>
      <xdr:row>35</xdr:row>
      <xdr:rowOff>0</xdr:rowOff>
    </xdr:from>
    <xdr:ext cx="276225" cy="200025"/>
    <xdr:pic>
      <xdr:nvPicPr>
        <xdr:cNvPr id="0" name="image241.png"/>
        <xdr:cNvPicPr preferRelativeResize="0"/>
      </xdr:nvPicPr>
      <xdr:blipFill>
        <a:blip cstate="print" r:embed="rId279"/>
        <a:stretch>
          <a:fillRect/>
        </a:stretch>
      </xdr:blipFill>
      <xdr:spPr>
        <a:prstGeom prst="rect">
          <a:avLst/>
        </a:prstGeom>
        <a:noFill/>
      </xdr:spPr>
    </xdr:pic>
    <xdr:clientData fLocksWithSheet="0"/>
  </xdr:oneCellAnchor>
  <xdr:oneCellAnchor>
    <xdr:from>
      <xdr:col>78</xdr:col>
      <xdr:colOff>0</xdr:colOff>
      <xdr:row>35</xdr:row>
      <xdr:rowOff>0</xdr:rowOff>
    </xdr:from>
    <xdr:ext cx="276225" cy="200025"/>
    <xdr:pic>
      <xdr:nvPicPr>
        <xdr:cNvPr id="0" name="image291.png"/>
        <xdr:cNvPicPr preferRelativeResize="0"/>
      </xdr:nvPicPr>
      <xdr:blipFill>
        <a:blip cstate="print" r:embed="rId280"/>
        <a:stretch>
          <a:fillRect/>
        </a:stretch>
      </xdr:blipFill>
      <xdr:spPr>
        <a:prstGeom prst="rect">
          <a:avLst/>
        </a:prstGeom>
        <a:noFill/>
      </xdr:spPr>
    </xdr:pic>
    <xdr:clientData fLocksWithSheet="0"/>
  </xdr:oneCellAnchor>
  <xdr:oneCellAnchor>
    <xdr:from>
      <xdr:col>79</xdr:col>
      <xdr:colOff>0</xdr:colOff>
      <xdr:row>35</xdr:row>
      <xdr:rowOff>0</xdr:rowOff>
    </xdr:from>
    <xdr:ext cx="276225" cy="200025"/>
    <xdr:pic>
      <xdr:nvPicPr>
        <xdr:cNvPr id="0" name="image310.png"/>
        <xdr:cNvPicPr preferRelativeResize="0"/>
      </xdr:nvPicPr>
      <xdr:blipFill>
        <a:blip cstate="print" r:embed="rId281"/>
        <a:stretch>
          <a:fillRect/>
        </a:stretch>
      </xdr:blipFill>
      <xdr:spPr>
        <a:prstGeom prst="rect">
          <a:avLst/>
        </a:prstGeom>
        <a:noFill/>
      </xdr:spPr>
    </xdr:pic>
    <xdr:clientData fLocksWithSheet="0"/>
  </xdr:oneCellAnchor>
  <xdr:oneCellAnchor>
    <xdr:from>
      <xdr:col>72</xdr:col>
      <xdr:colOff>0</xdr:colOff>
      <xdr:row>36</xdr:row>
      <xdr:rowOff>0</xdr:rowOff>
    </xdr:from>
    <xdr:ext cx="381000" cy="200025"/>
    <xdr:pic>
      <xdr:nvPicPr>
        <xdr:cNvPr id="0" name="image361.png"/>
        <xdr:cNvPicPr preferRelativeResize="0"/>
      </xdr:nvPicPr>
      <xdr:blipFill>
        <a:blip cstate="print" r:embed="rId282"/>
        <a:stretch>
          <a:fillRect/>
        </a:stretch>
      </xdr:blipFill>
      <xdr:spPr>
        <a:prstGeom prst="rect">
          <a:avLst/>
        </a:prstGeom>
        <a:noFill/>
      </xdr:spPr>
    </xdr:pic>
    <xdr:clientData fLocksWithSheet="0"/>
  </xdr:oneCellAnchor>
  <xdr:oneCellAnchor>
    <xdr:from>
      <xdr:col>73</xdr:col>
      <xdr:colOff>0</xdr:colOff>
      <xdr:row>36</xdr:row>
      <xdr:rowOff>0</xdr:rowOff>
    </xdr:from>
    <xdr:ext cx="457200" cy="200025"/>
    <xdr:pic>
      <xdr:nvPicPr>
        <xdr:cNvPr id="0" name="image296.png"/>
        <xdr:cNvPicPr preferRelativeResize="0"/>
      </xdr:nvPicPr>
      <xdr:blipFill>
        <a:blip cstate="print" r:embed="rId283"/>
        <a:stretch>
          <a:fillRect/>
        </a:stretch>
      </xdr:blipFill>
      <xdr:spPr>
        <a:prstGeom prst="rect">
          <a:avLst/>
        </a:prstGeom>
        <a:noFill/>
      </xdr:spPr>
    </xdr:pic>
    <xdr:clientData fLocksWithSheet="0"/>
  </xdr:oneCellAnchor>
  <xdr:oneCellAnchor>
    <xdr:from>
      <xdr:col>74</xdr:col>
      <xdr:colOff>0</xdr:colOff>
      <xdr:row>36</xdr:row>
      <xdr:rowOff>0</xdr:rowOff>
    </xdr:from>
    <xdr:ext cx="457200" cy="200025"/>
    <xdr:pic>
      <xdr:nvPicPr>
        <xdr:cNvPr id="0" name="image293.png"/>
        <xdr:cNvPicPr preferRelativeResize="0"/>
      </xdr:nvPicPr>
      <xdr:blipFill>
        <a:blip cstate="print" r:embed="rId284"/>
        <a:stretch>
          <a:fillRect/>
        </a:stretch>
      </xdr:blipFill>
      <xdr:spPr>
        <a:prstGeom prst="rect">
          <a:avLst/>
        </a:prstGeom>
        <a:noFill/>
      </xdr:spPr>
    </xdr:pic>
    <xdr:clientData fLocksWithSheet="0"/>
  </xdr:oneCellAnchor>
  <xdr:oneCellAnchor>
    <xdr:from>
      <xdr:col>75</xdr:col>
      <xdr:colOff>0</xdr:colOff>
      <xdr:row>36</xdr:row>
      <xdr:rowOff>0</xdr:rowOff>
    </xdr:from>
    <xdr:ext cx="457200" cy="200025"/>
    <xdr:pic>
      <xdr:nvPicPr>
        <xdr:cNvPr id="0" name="image285.png"/>
        <xdr:cNvPicPr preferRelativeResize="0"/>
      </xdr:nvPicPr>
      <xdr:blipFill>
        <a:blip cstate="print" r:embed="rId285"/>
        <a:stretch>
          <a:fillRect/>
        </a:stretch>
      </xdr:blipFill>
      <xdr:spPr>
        <a:prstGeom prst="rect">
          <a:avLst/>
        </a:prstGeom>
        <a:noFill/>
      </xdr:spPr>
    </xdr:pic>
    <xdr:clientData fLocksWithSheet="0"/>
  </xdr:oneCellAnchor>
  <xdr:oneCellAnchor>
    <xdr:from>
      <xdr:col>76</xdr:col>
      <xdr:colOff>0</xdr:colOff>
      <xdr:row>36</xdr:row>
      <xdr:rowOff>0</xdr:rowOff>
    </xdr:from>
    <xdr:ext cx="457200" cy="200025"/>
    <xdr:pic>
      <xdr:nvPicPr>
        <xdr:cNvPr id="0" name="image267.png"/>
        <xdr:cNvPicPr preferRelativeResize="0"/>
      </xdr:nvPicPr>
      <xdr:blipFill>
        <a:blip cstate="print" r:embed="rId286"/>
        <a:stretch>
          <a:fillRect/>
        </a:stretch>
      </xdr:blipFill>
      <xdr:spPr>
        <a:prstGeom prst="rect">
          <a:avLst/>
        </a:prstGeom>
        <a:noFill/>
      </xdr:spPr>
    </xdr:pic>
    <xdr:clientData fLocksWithSheet="0"/>
  </xdr:oneCellAnchor>
  <xdr:oneCellAnchor>
    <xdr:from>
      <xdr:col>77</xdr:col>
      <xdr:colOff>0</xdr:colOff>
      <xdr:row>36</xdr:row>
      <xdr:rowOff>0</xdr:rowOff>
    </xdr:from>
    <xdr:ext cx="457200" cy="200025"/>
    <xdr:pic>
      <xdr:nvPicPr>
        <xdr:cNvPr id="0" name="image262.png"/>
        <xdr:cNvPicPr preferRelativeResize="0"/>
      </xdr:nvPicPr>
      <xdr:blipFill>
        <a:blip cstate="print" r:embed="rId287"/>
        <a:stretch>
          <a:fillRect/>
        </a:stretch>
      </xdr:blipFill>
      <xdr:spPr>
        <a:prstGeom prst="rect">
          <a:avLst/>
        </a:prstGeom>
        <a:noFill/>
      </xdr:spPr>
    </xdr:pic>
    <xdr:clientData fLocksWithSheet="0"/>
  </xdr:oneCellAnchor>
  <xdr:oneCellAnchor>
    <xdr:from>
      <xdr:col>78</xdr:col>
      <xdr:colOff>0</xdr:colOff>
      <xdr:row>36</xdr:row>
      <xdr:rowOff>0</xdr:rowOff>
    </xdr:from>
    <xdr:ext cx="466725" cy="200025"/>
    <xdr:pic>
      <xdr:nvPicPr>
        <xdr:cNvPr id="0" name="image249.png"/>
        <xdr:cNvPicPr preferRelativeResize="0"/>
      </xdr:nvPicPr>
      <xdr:blipFill>
        <a:blip cstate="print" r:embed="rId288"/>
        <a:stretch>
          <a:fillRect/>
        </a:stretch>
      </xdr:blipFill>
      <xdr:spPr>
        <a:prstGeom prst="rect">
          <a:avLst/>
        </a:prstGeom>
        <a:noFill/>
      </xdr:spPr>
    </xdr:pic>
    <xdr:clientData fLocksWithSheet="0"/>
  </xdr:oneCellAnchor>
  <xdr:oneCellAnchor>
    <xdr:from>
      <xdr:col>79</xdr:col>
      <xdr:colOff>0</xdr:colOff>
      <xdr:row>36</xdr:row>
      <xdr:rowOff>0</xdr:rowOff>
    </xdr:from>
    <xdr:ext cx="466725" cy="200025"/>
    <xdr:pic>
      <xdr:nvPicPr>
        <xdr:cNvPr id="0" name="image289.png"/>
        <xdr:cNvPicPr preferRelativeResize="0"/>
      </xdr:nvPicPr>
      <xdr:blipFill>
        <a:blip cstate="print" r:embed="rId289"/>
        <a:stretch>
          <a:fillRect/>
        </a:stretch>
      </xdr:blipFill>
      <xdr:spPr>
        <a:prstGeom prst="rect">
          <a:avLst/>
        </a:prstGeom>
        <a:noFill/>
      </xdr:spPr>
    </xdr:pic>
    <xdr:clientData fLocksWithSheet="0"/>
  </xdr:oneCellAnchor>
  <xdr:oneCellAnchor>
    <xdr:from>
      <xdr:col>72</xdr:col>
      <xdr:colOff>0</xdr:colOff>
      <xdr:row>37</xdr:row>
      <xdr:rowOff>0</xdr:rowOff>
    </xdr:from>
    <xdr:ext cx="447675" cy="200025"/>
    <xdr:pic>
      <xdr:nvPicPr>
        <xdr:cNvPr id="0" name="image375.png"/>
        <xdr:cNvPicPr preferRelativeResize="0"/>
      </xdr:nvPicPr>
      <xdr:blipFill>
        <a:blip cstate="print" r:embed="rId290"/>
        <a:stretch>
          <a:fillRect/>
        </a:stretch>
      </xdr:blipFill>
      <xdr:spPr>
        <a:prstGeom prst="rect">
          <a:avLst/>
        </a:prstGeom>
        <a:noFill/>
      </xdr:spPr>
    </xdr:pic>
    <xdr:clientData fLocksWithSheet="0"/>
  </xdr:oneCellAnchor>
  <xdr:oneCellAnchor>
    <xdr:from>
      <xdr:col>73</xdr:col>
      <xdr:colOff>0</xdr:colOff>
      <xdr:row>37</xdr:row>
      <xdr:rowOff>0</xdr:rowOff>
    </xdr:from>
    <xdr:ext cx="447675" cy="200025"/>
    <xdr:pic>
      <xdr:nvPicPr>
        <xdr:cNvPr id="0" name="image260.png"/>
        <xdr:cNvPicPr preferRelativeResize="0"/>
      </xdr:nvPicPr>
      <xdr:blipFill>
        <a:blip cstate="print" r:embed="rId291"/>
        <a:stretch>
          <a:fillRect/>
        </a:stretch>
      </xdr:blipFill>
      <xdr:spPr>
        <a:prstGeom prst="rect">
          <a:avLst/>
        </a:prstGeom>
        <a:noFill/>
      </xdr:spPr>
    </xdr:pic>
    <xdr:clientData fLocksWithSheet="0"/>
  </xdr:oneCellAnchor>
  <xdr:oneCellAnchor>
    <xdr:from>
      <xdr:col>74</xdr:col>
      <xdr:colOff>0</xdr:colOff>
      <xdr:row>37</xdr:row>
      <xdr:rowOff>0</xdr:rowOff>
    </xdr:from>
    <xdr:ext cx="447675" cy="200025"/>
    <xdr:pic>
      <xdr:nvPicPr>
        <xdr:cNvPr id="0" name="image252.png"/>
        <xdr:cNvPicPr preferRelativeResize="0"/>
      </xdr:nvPicPr>
      <xdr:blipFill>
        <a:blip cstate="print" r:embed="rId292"/>
        <a:stretch>
          <a:fillRect/>
        </a:stretch>
      </xdr:blipFill>
      <xdr:spPr>
        <a:prstGeom prst="rect">
          <a:avLst/>
        </a:prstGeom>
        <a:noFill/>
      </xdr:spPr>
    </xdr:pic>
    <xdr:clientData fLocksWithSheet="0"/>
  </xdr:oneCellAnchor>
  <xdr:oneCellAnchor>
    <xdr:from>
      <xdr:col>75</xdr:col>
      <xdr:colOff>0</xdr:colOff>
      <xdr:row>37</xdr:row>
      <xdr:rowOff>0</xdr:rowOff>
    </xdr:from>
    <xdr:ext cx="447675" cy="200025"/>
    <xdr:pic>
      <xdr:nvPicPr>
        <xdr:cNvPr id="0" name="image299.png"/>
        <xdr:cNvPicPr preferRelativeResize="0"/>
      </xdr:nvPicPr>
      <xdr:blipFill>
        <a:blip cstate="print" r:embed="rId293"/>
        <a:stretch>
          <a:fillRect/>
        </a:stretch>
      </xdr:blipFill>
      <xdr:spPr>
        <a:prstGeom prst="rect">
          <a:avLst/>
        </a:prstGeom>
        <a:noFill/>
      </xdr:spPr>
    </xdr:pic>
    <xdr:clientData fLocksWithSheet="0"/>
  </xdr:oneCellAnchor>
  <xdr:oneCellAnchor>
    <xdr:from>
      <xdr:col>76</xdr:col>
      <xdr:colOff>0</xdr:colOff>
      <xdr:row>37</xdr:row>
      <xdr:rowOff>0</xdr:rowOff>
    </xdr:from>
    <xdr:ext cx="447675" cy="200025"/>
    <xdr:pic>
      <xdr:nvPicPr>
        <xdr:cNvPr id="0" name="image255.png"/>
        <xdr:cNvPicPr preferRelativeResize="0"/>
      </xdr:nvPicPr>
      <xdr:blipFill>
        <a:blip cstate="print" r:embed="rId294"/>
        <a:stretch>
          <a:fillRect/>
        </a:stretch>
      </xdr:blipFill>
      <xdr:spPr>
        <a:prstGeom prst="rect">
          <a:avLst/>
        </a:prstGeom>
        <a:noFill/>
      </xdr:spPr>
    </xdr:pic>
    <xdr:clientData fLocksWithSheet="0"/>
  </xdr:oneCellAnchor>
  <xdr:oneCellAnchor>
    <xdr:from>
      <xdr:col>77</xdr:col>
      <xdr:colOff>0</xdr:colOff>
      <xdr:row>37</xdr:row>
      <xdr:rowOff>0</xdr:rowOff>
    </xdr:from>
    <xdr:ext cx="447675" cy="200025"/>
    <xdr:pic>
      <xdr:nvPicPr>
        <xdr:cNvPr id="0" name="image305.png"/>
        <xdr:cNvPicPr preferRelativeResize="0"/>
      </xdr:nvPicPr>
      <xdr:blipFill>
        <a:blip cstate="print" r:embed="rId295"/>
        <a:stretch>
          <a:fillRect/>
        </a:stretch>
      </xdr:blipFill>
      <xdr:spPr>
        <a:prstGeom prst="rect">
          <a:avLst/>
        </a:prstGeom>
        <a:noFill/>
      </xdr:spPr>
    </xdr:pic>
    <xdr:clientData fLocksWithSheet="0"/>
  </xdr:oneCellAnchor>
  <xdr:oneCellAnchor>
    <xdr:from>
      <xdr:col>78</xdr:col>
      <xdr:colOff>0</xdr:colOff>
      <xdr:row>37</xdr:row>
      <xdr:rowOff>0</xdr:rowOff>
    </xdr:from>
    <xdr:ext cx="447675" cy="200025"/>
    <xdr:pic>
      <xdr:nvPicPr>
        <xdr:cNvPr id="0" name="image261.png"/>
        <xdr:cNvPicPr preferRelativeResize="0"/>
      </xdr:nvPicPr>
      <xdr:blipFill>
        <a:blip cstate="print" r:embed="rId296"/>
        <a:stretch>
          <a:fillRect/>
        </a:stretch>
      </xdr:blipFill>
      <xdr:spPr>
        <a:prstGeom prst="rect">
          <a:avLst/>
        </a:prstGeom>
        <a:noFill/>
      </xdr:spPr>
    </xdr:pic>
    <xdr:clientData fLocksWithSheet="0"/>
  </xdr:oneCellAnchor>
  <xdr:oneCellAnchor>
    <xdr:from>
      <xdr:col>79</xdr:col>
      <xdr:colOff>0</xdr:colOff>
      <xdr:row>37</xdr:row>
      <xdr:rowOff>0</xdr:rowOff>
    </xdr:from>
    <xdr:ext cx="447675" cy="200025"/>
    <xdr:pic>
      <xdr:nvPicPr>
        <xdr:cNvPr id="0" name="image319.png"/>
        <xdr:cNvPicPr preferRelativeResize="0"/>
      </xdr:nvPicPr>
      <xdr:blipFill>
        <a:blip cstate="print" r:embed="rId297"/>
        <a:stretch>
          <a:fillRect/>
        </a:stretch>
      </xdr:blipFill>
      <xdr:spPr>
        <a:prstGeom prst="rect">
          <a:avLst/>
        </a:prstGeom>
        <a:noFill/>
      </xdr:spPr>
    </xdr:pic>
    <xdr:clientData fLocksWithSheet="0"/>
  </xdr:oneCellAnchor>
  <xdr:oneCellAnchor>
    <xdr:from>
      <xdr:col>72</xdr:col>
      <xdr:colOff>0</xdr:colOff>
      <xdr:row>38</xdr:row>
      <xdr:rowOff>0</xdr:rowOff>
    </xdr:from>
    <xdr:ext cx="352425" cy="200025"/>
    <xdr:pic>
      <xdr:nvPicPr>
        <xdr:cNvPr id="0" name="image306.png"/>
        <xdr:cNvPicPr preferRelativeResize="0"/>
      </xdr:nvPicPr>
      <xdr:blipFill>
        <a:blip cstate="print" r:embed="rId298"/>
        <a:stretch>
          <a:fillRect/>
        </a:stretch>
      </xdr:blipFill>
      <xdr:spPr>
        <a:prstGeom prst="rect">
          <a:avLst/>
        </a:prstGeom>
        <a:noFill/>
      </xdr:spPr>
    </xdr:pic>
    <xdr:clientData fLocksWithSheet="0"/>
  </xdr:oneCellAnchor>
  <xdr:oneCellAnchor>
    <xdr:from>
      <xdr:col>73</xdr:col>
      <xdr:colOff>0</xdr:colOff>
      <xdr:row>38</xdr:row>
      <xdr:rowOff>0</xdr:rowOff>
    </xdr:from>
    <xdr:ext cx="352425" cy="200025"/>
    <xdr:pic>
      <xdr:nvPicPr>
        <xdr:cNvPr id="0" name="image302.png"/>
        <xdr:cNvPicPr preferRelativeResize="0"/>
      </xdr:nvPicPr>
      <xdr:blipFill>
        <a:blip cstate="print" r:embed="rId299"/>
        <a:stretch>
          <a:fillRect/>
        </a:stretch>
      </xdr:blipFill>
      <xdr:spPr>
        <a:prstGeom prst="rect">
          <a:avLst/>
        </a:prstGeom>
        <a:noFill/>
      </xdr:spPr>
    </xdr:pic>
    <xdr:clientData fLocksWithSheet="0"/>
  </xdr:oneCellAnchor>
  <xdr:oneCellAnchor>
    <xdr:from>
      <xdr:col>74</xdr:col>
      <xdr:colOff>0</xdr:colOff>
      <xdr:row>38</xdr:row>
      <xdr:rowOff>0</xdr:rowOff>
    </xdr:from>
    <xdr:ext cx="352425" cy="200025"/>
    <xdr:pic>
      <xdr:nvPicPr>
        <xdr:cNvPr id="0" name="image312.png"/>
        <xdr:cNvPicPr preferRelativeResize="0"/>
      </xdr:nvPicPr>
      <xdr:blipFill>
        <a:blip cstate="print" r:embed="rId300"/>
        <a:stretch>
          <a:fillRect/>
        </a:stretch>
      </xdr:blipFill>
      <xdr:spPr>
        <a:prstGeom prst="rect">
          <a:avLst/>
        </a:prstGeom>
        <a:noFill/>
      </xdr:spPr>
    </xdr:pic>
    <xdr:clientData fLocksWithSheet="0"/>
  </xdr:oneCellAnchor>
  <xdr:oneCellAnchor>
    <xdr:from>
      <xdr:col>75</xdr:col>
      <xdr:colOff>0</xdr:colOff>
      <xdr:row>38</xdr:row>
      <xdr:rowOff>0</xdr:rowOff>
    </xdr:from>
    <xdr:ext cx="352425" cy="200025"/>
    <xdr:pic>
      <xdr:nvPicPr>
        <xdr:cNvPr id="0" name="image263.png"/>
        <xdr:cNvPicPr preferRelativeResize="0"/>
      </xdr:nvPicPr>
      <xdr:blipFill>
        <a:blip cstate="print" r:embed="rId301"/>
        <a:stretch>
          <a:fillRect/>
        </a:stretch>
      </xdr:blipFill>
      <xdr:spPr>
        <a:prstGeom prst="rect">
          <a:avLst/>
        </a:prstGeom>
        <a:noFill/>
      </xdr:spPr>
    </xdr:pic>
    <xdr:clientData fLocksWithSheet="0"/>
  </xdr:oneCellAnchor>
  <xdr:oneCellAnchor>
    <xdr:from>
      <xdr:col>76</xdr:col>
      <xdr:colOff>0</xdr:colOff>
      <xdr:row>38</xdr:row>
      <xdr:rowOff>0</xdr:rowOff>
    </xdr:from>
    <xdr:ext cx="352425" cy="200025"/>
    <xdr:pic>
      <xdr:nvPicPr>
        <xdr:cNvPr id="0" name="image279.png"/>
        <xdr:cNvPicPr preferRelativeResize="0"/>
      </xdr:nvPicPr>
      <xdr:blipFill>
        <a:blip cstate="print" r:embed="rId302"/>
        <a:stretch>
          <a:fillRect/>
        </a:stretch>
      </xdr:blipFill>
      <xdr:spPr>
        <a:prstGeom prst="rect">
          <a:avLst/>
        </a:prstGeom>
        <a:noFill/>
      </xdr:spPr>
    </xdr:pic>
    <xdr:clientData fLocksWithSheet="0"/>
  </xdr:oneCellAnchor>
  <xdr:oneCellAnchor>
    <xdr:from>
      <xdr:col>77</xdr:col>
      <xdr:colOff>0</xdr:colOff>
      <xdr:row>38</xdr:row>
      <xdr:rowOff>0</xdr:rowOff>
    </xdr:from>
    <xdr:ext cx="352425" cy="200025"/>
    <xdr:pic>
      <xdr:nvPicPr>
        <xdr:cNvPr id="0" name="image271.png"/>
        <xdr:cNvPicPr preferRelativeResize="0"/>
      </xdr:nvPicPr>
      <xdr:blipFill>
        <a:blip cstate="print" r:embed="rId303"/>
        <a:stretch>
          <a:fillRect/>
        </a:stretch>
      </xdr:blipFill>
      <xdr:spPr>
        <a:prstGeom prst="rect">
          <a:avLst/>
        </a:prstGeom>
        <a:noFill/>
      </xdr:spPr>
    </xdr:pic>
    <xdr:clientData fLocksWithSheet="0"/>
  </xdr:oneCellAnchor>
  <xdr:oneCellAnchor>
    <xdr:from>
      <xdr:col>78</xdr:col>
      <xdr:colOff>0</xdr:colOff>
      <xdr:row>38</xdr:row>
      <xdr:rowOff>0</xdr:rowOff>
    </xdr:from>
    <xdr:ext cx="352425" cy="200025"/>
    <xdr:pic>
      <xdr:nvPicPr>
        <xdr:cNvPr id="0" name="image311.png"/>
        <xdr:cNvPicPr preferRelativeResize="0"/>
      </xdr:nvPicPr>
      <xdr:blipFill>
        <a:blip cstate="print" r:embed="rId304"/>
        <a:stretch>
          <a:fillRect/>
        </a:stretch>
      </xdr:blipFill>
      <xdr:spPr>
        <a:prstGeom prst="rect">
          <a:avLst/>
        </a:prstGeom>
        <a:noFill/>
      </xdr:spPr>
    </xdr:pic>
    <xdr:clientData fLocksWithSheet="0"/>
  </xdr:oneCellAnchor>
  <xdr:oneCellAnchor>
    <xdr:from>
      <xdr:col>79</xdr:col>
      <xdr:colOff>0</xdr:colOff>
      <xdr:row>38</xdr:row>
      <xdr:rowOff>0</xdr:rowOff>
    </xdr:from>
    <xdr:ext cx="352425" cy="200025"/>
    <xdr:pic>
      <xdr:nvPicPr>
        <xdr:cNvPr id="0" name="image324.png"/>
        <xdr:cNvPicPr preferRelativeResize="0"/>
      </xdr:nvPicPr>
      <xdr:blipFill>
        <a:blip cstate="print" r:embed="rId305"/>
        <a:stretch>
          <a:fillRect/>
        </a:stretch>
      </xdr:blipFill>
      <xdr:spPr>
        <a:prstGeom prst="rect">
          <a:avLst/>
        </a:prstGeom>
        <a:noFill/>
      </xdr:spPr>
    </xdr:pic>
    <xdr:clientData fLocksWithSheet="0"/>
  </xdr:oneCellAnchor>
  <xdr:oneCellAnchor>
    <xdr:from>
      <xdr:col>72</xdr:col>
      <xdr:colOff>0</xdr:colOff>
      <xdr:row>39</xdr:row>
      <xdr:rowOff>0</xdr:rowOff>
    </xdr:from>
    <xdr:ext cx="200025" cy="200025"/>
    <xdr:pic>
      <xdr:nvPicPr>
        <xdr:cNvPr id="0" name="image315.png"/>
        <xdr:cNvPicPr preferRelativeResize="0"/>
      </xdr:nvPicPr>
      <xdr:blipFill>
        <a:blip cstate="print" r:embed="rId306"/>
        <a:stretch>
          <a:fillRect/>
        </a:stretch>
      </xdr:blipFill>
      <xdr:spPr>
        <a:prstGeom prst="rect">
          <a:avLst/>
        </a:prstGeom>
        <a:noFill/>
      </xdr:spPr>
    </xdr:pic>
    <xdr:clientData fLocksWithSheet="0"/>
  </xdr:oneCellAnchor>
  <xdr:oneCellAnchor>
    <xdr:from>
      <xdr:col>73</xdr:col>
      <xdr:colOff>0</xdr:colOff>
      <xdr:row>39</xdr:row>
      <xdr:rowOff>0</xdr:rowOff>
    </xdr:from>
    <xdr:ext cx="200025" cy="200025"/>
    <xdr:pic>
      <xdr:nvPicPr>
        <xdr:cNvPr id="0" name="image308.png"/>
        <xdr:cNvPicPr preferRelativeResize="0"/>
      </xdr:nvPicPr>
      <xdr:blipFill>
        <a:blip cstate="print" r:embed="rId307"/>
        <a:stretch>
          <a:fillRect/>
        </a:stretch>
      </xdr:blipFill>
      <xdr:spPr>
        <a:prstGeom prst="rect">
          <a:avLst/>
        </a:prstGeom>
        <a:noFill/>
      </xdr:spPr>
    </xdr:pic>
    <xdr:clientData fLocksWithSheet="0"/>
  </xdr:oneCellAnchor>
  <xdr:oneCellAnchor>
    <xdr:from>
      <xdr:col>74</xdr:col>
      <xdr:colOff>0</xdr:colOff>
      <xdr:row>39</xdr:row>
      <xdr:rowOff>0</xdr:rowOff>
    </xdr:from>
    <xdr:ext cx="200025" cy="200025"/>
    <xdr:pic>
      <xdr:nvPicPr>
        <xdr:cNvPr id="0" name="image314.png"/>
        <xdr:cNvPicPr preferRelativeResize="0"/>
      </xdr:nvPicPr>
      <xdr:blipFill>
        <a:blip cstate="print" r:embed="rId308"/>
        <a:stretch>
          <a:fillRect/>
        </a:stretch>
      </xdr:blipFill>
      <xdr:spPr>
        <a:prstGeom prst="rect">
          <a:avLst/>
        </a:prstGeom>
        <a:noFill/>
      </xdr:spPr>
    </xdr:pic>
    <xdr:clientData fLocksWithSheet="0"/>
  </xdr:oneCellAnchor>
  <xdr:oneCellAnchor>
    <xdr:from>
      <xdr:col>75</xdr:col>
      <xdr:colOff>0</xdr:colOff>
      <xdr:row>39</xdr:row>
      <xdr:rowOff>0</xdr:rowOff>
    </xdr:from>
    <xdr:ext cx="200025" cy="200025"/>
    <xdr:pic>
      <xdr:nvPicPr>
        <xdr:cNvPr id="0" name="image292.png"/>
        <xdr:cNvPicPr preferRelativeResize="0"/>
      </xdr:nvPicPr>
      <xdr:blipFill>
        <a:blip cstate="print" r:embed="rId309"/>
        <a:stretch>
          <a:fillRect/>
        </a:stretch>
      </xdr:blipFill>
      <xdr:spPr>
        <a:prstGeom prst="rect">
          <a:avLst/>
        </a:prstGeom>
        <a:noFill/>
      </xdr:spPr>
    </xdr:pic>
    <xdr:clientData fLocksWithSheet="0"/>
  </xdr:oneCellAnchor>
  <xdr:oneCellAnchor>
    <xdr:from>
      <xdr:col>76</xdr:col>
      <xdr:colOff>0</xdr:colOff>
      <xdr:row>39</xdr:row>
      <xdr:rowOff>0</xdr:rowOff>
    </xdr:from>
    <xdr:ext cx="200025" cy="200025"/>
    <xdr:pic>
      <xdr:nvPicPr>
        <xdr:cNvPr id="0" name="image274.png"/>
        <xdr:cNvPicPr preferRelativeResize="0"/>
      </xdr:nvPicPr>
      <xdr:blipFill>
        <a:blip cstate="print" r:embed="rId310"/>
        <a:stretch>
          <a:fillRect/>
        </a:stretch>
      </xdr:blipFill>
      <xdr:spPr>
        <a:prstGeom prst="rect">
          <a:avLst/>
        </a:prstGeom>
        <a:noFill/>
      </xdr:spPr>
    </xdr:pic>
    <xdr:clientData fLocksWithSheet="0"/>
  </xdr:oneCellAnchor>
  <xdr:oneCellAnchor>
    <xdr:from>
      <xdr:col>77</xdr:col>
      <xdr:colOff>0</xdr:colOff>
      <xdr:row>39</xdr:row>
      <xdr:rowOff>0</xdr:rowOff>
    </xdr:from>
    <xdr:ext cx="200025" cy="200025"/>
    <xdr:pic>
      <xdr:nvPicPr>
        <xdr:cNvPr id="0" name="image363.png"/>
        <xdr:cNvPicPr preferRelativeResize="0"/>
      </xdr:nvPicPr>
      <xdr:blipFill>
        <a:blip cstate="print" r:embed="rId311"/>
        <a:stretch>
          <a:fillRect/>
        </a:stretch>
      </xdr:blipFill>
      <xdr:spPr>
        <a:prstGeom prst="rect">
          <a:avLst/>
        </a:prstGeom>
        <a:noFill/>
      </xdr:spPr>
    </xdr:pic>
    <xdr:clientData fLocksWithSheet="0"/>
  </xdr:oneCellAnchor>
  <xdr:oneCellAnchor>
    <xdr:from>
      <xdr:col>78</xdr:col>
      <xdr:colOff>0</xdr:colOff>
      <xdr:row>39</xdr:row>
      <xdr:rowOff>0</xdr:rowOff>
    </xdr:from>
    <xdr:ext cx="200025" cy="200025"/>
    <xdr:pic>
      <xdr:nvPicPr>
        <xdr:cNvPr id="0" name="image318.png"/>
        <xdr:cNvPicPr preferRelativeResize="0"/>
      </xdr:nvPicPr>
      <xdr:blipFill>
        <a:blip cstate="print" r:embed="rId312"/>
        <a:stretch>
          <a:fillRect/>
        </a:stretch>
      </xdr:blipFill>
      <xdr:spPr>
        <a:prstGeom prst="rect">
          <a:avLst/>
        </a:prstGeom>
        <a:noFill/>
      </xdr:spPr>
    </xdr:pic>
    <xdr:clientData fLocksWithSheet="0"/>
  </xdr:oneCellAnchor>
  <xdr:oneCellAnchor>
    <xdr:from>
      <xdr:col>79</xdr:col>
      <xdr:colOff>0</xdr:colOff>
      <xdr:row>39</xdr:row>
      <xdr:rowOff>0</xdr:rowOff>
    </xdr:from>
    <xdr:ext cx="200025" cy="200025"/>
    <xdr:pic>
      <xdr:nvPicPr>
        <xdr:cNvPr id="0" name="image286.png"/>
        <xdr:cNvPicPr preferRelativeResize="0"/>
      </xdr:nvPicPr>
      <xdr:blipFill>
        <a:blip cstate="print" r:embed="rId313"/>
        <a:stretch>
          <a:fillRect/>
        </a:stretch>
      </xdr:blipFill>
      <xdr:spPr>
        <a:prstGeom prst="rect">
          <a:avLst/>
        </a:prstGeom>
        <a:noFill/>
      </xdr:spPr>
    </xdr:pic>
    <xdr:clientData fLocksWithSheet="0"/>
  </xdr:oneCellAnchor>
  <xdr:oneCellAnchor>
    <xdr:from>
      <xdr:col>72</xdr:col>
      <xdr:colOff>0</xdr:colOff>
      <xdr:row>40</xdr:row>
      <xdr:rowOff>0</xdr:rowOff>
    </xdr:from>
    <xdr:ext cx="1847850" cy="1819275"/>
    <xdr:pic>
      <xdr:nvPicPr>
        <xdr:cNvPr id="0" name="image332.png"/>
        <xdr:cNvPicPr preferRelativeResize="0"/>
      </xdr:nvPicPr>
      <xdr:blipFill>
        <a:blip cstate="print" r:embed="rId314"/>
        <a:stretch>
          <a:fillRect/>
        </a:stretch>
      </xdr:blipFill>
      <xdr:spPr>
        <a:prstGeom prst="rect">
          <a:avLst/>
        </a:prstGeom>
        <a:noFill/>
      </xdr:spPr>
    </xdr:pic>
    <xdr:clientData fLocksWithSheet="0"/>
  </xdr:oneCellAnchor>
  <xdr:oneCellAnchor>
    <xdr:from>
      <xdr:col>73</xdr:col>
      <xdr:colOff>0</xdr:colOff>
      <xdr:row>40</xdr:row>
      <xdr:rowOff>0</xdr:rowOff>
    </xdr:from>
    <xdr:ext cx="1847850" cy="1819275"/>
    <xdr:pic>
      <xdr:nvPicPr>
        <xdr:cNvPr id="0" name="image278.png"/>
        <xdr:cNvPicPr preferRelativeResize="0"/>
      </xdr:nvPicPr>
      <xdr:blipFill>
        <a:blip cstate="print" r:embed="rId315"/>
        <a:stretch>
          <a:fillRect/>
        </a:stretch>
      </xdr:blipFill>
      <xdr:spPr>
        <a:prstGeom prst="rect">
          <a:avLst/>
        </a:prstGeom>
        <a:noFill/>
      </xdr:spPr>
    </xdr:pic>
    <xdr:clientData fLocksWithSheet="0"/>
  </xdr:oneCellAnchor>
  <xdr:oneCellAnchor>
    <xdr:from>
      <xdr:col>74</xdr:col>
      <xdr:colOff>0</xdr:colOff>
      <xdr:row>40</xdr:row>
      <xdr:rowOff>0</xdr:rowOff>
    </xdr:from>
    <xdr:ext cx="1847850" cy="1819275"/>
    <xdr:pic>
      <xdr:nvPicPr>
        <xdr:cNvPr id="0" name="image325.png"/>
        <xdr:cNvPicPr preferRelativeResize="0"/>
      </xdr:nvPicPr>
      <xdr:blipFill>
        <a:blip cstate="print" r:embed="rId316"/>
        <a:stretch>
          <a:fillRect/>
        </a:stretch>
      </xdr:blipFill>
      <xdr:spPr>
        <a:prstGeom prst="rect">
          <a:avLst/>
        </a:prstGeom>
        <a:noFill/>
      </xdr:spPr>
    </xdr:pic>
    <xdr:clientData fLocksWithSheet="0"/>
  </xdr:oneCellAnchor>
  <xdr:oneCellAnchor>
    <xdr:from>
      <xdr:col>75</xdr:col>
      <xdr:colOff>0</xdr:colOff>
      <xdr:row>40</xdr:row>
      <xdr:rowOff>0</xdr:rowOff>
    </xdr:from>
    <xdr:ext cx="1847850" cy="1819275"/>
    <xdr:pic>
      <xdr:nvPicPr>
        <xdr:cNvPr id="0" name="image326.png"/>
        <xdr:cNvPicPr preferRelativeResize="0"/>
      </xdr:nvPicPr>
      <xdr:blipFill>
        <a:blip cstate="print" r:embed="rId317"/>
        <a:stretch>
          <a:fillRect/>
        </a:stretch>
      </xdr:blipFill>
      <xdr:spPr>
        <a:prstGeom prst="rect">
          <a:avLst/>
        </a:prstGeom>
        <a:noFill/>
      </xdr:spPr>
    </xdr:pic>
    <xdr:clientData fLocksWithSheet="0"/>
  </xdr:oneCellAnchor>
  <xdr:oneCellAnchor>
    <xdr:from>
      <xdr:col>76</xdr:col>
      <xdr:colOff>0</xdr:colOff>
      <xdr:row>40</xdr:row>
      <xdr:rowOff>0</xdr:rowOff>
    </xdr:from>
    <xdr:ext cx="1847850" cy="1819275"/>
    <xdr:pic>
      <xdr:nvPicPr>
        <xdr:cNvPr id="0" name="image333.png"/>
        <xdr:cNvPicPr preferRelativeResize="0"/>
      </xdr:nvPicPr>
      <xdr:blipFill>
        <a:blip cstate="print" r:embed="rId318"/>
        <a:stretch>
          <a:fillRect/>
        </a:stretch>
      </xdr:blipFill>
      <xdr:spPr>
        <a:prstGeom prst="rect">
          <a:avLst/>
        </a:prstGeom>
        <a:noFill/>
      </xdr:spPr>
    </xdr:pic>
    <xdr:clientData fLocksWithSheet="0"/>
  </xdr:oneCellAnchor>
  <xdr:oneCellAnchor>
    <xdr:from>
      <xdr:col>77</xdr:col>
      <xdr:colOff>0</xdr:colOff>
      <xdr:row>40</xdr:row>
      <xdr:rowOff>0</xdr:rowOff>
    </xdr:from>
    <xdr:ext cx="1847850" cy="1819275"/>
    <xdr:pic>
      <xdr:nvPicPr>
        <xdr:cNvPr id="0" name="image334.png"/>
        <xdr:cNvPicPr preferRelativeResize="0"/>
      </xdr:nvPicPr>
      <xdr:blipFill>
        <a:blip cstate="print" r:embed="rId319"/>
        <a:stretch>
          <a:fillRect/>
        </a:stretch>
      </xdr:blipFill>
      <xdr:spPr>
        <a:prstGeom prst="rect">
          <a:avLst/>
        </a:prstGeom>
        <a:noFill/>
      </xdr:spPr>
    </xdr:pic>
    <xdr:clientData fLocksWithSheet="0"/>
  </xdr:oneCellAnchor>
  <xdr:oneCellAnchor>
    <xdr:from>
      <xdr:col>78</xdr:col>
      <xdr:colOff>0</xdr:colOff>
      <xdr:row>40</xdr:row>
      <xdr:rowOff>0</xdr:rowOff>
    </xdr:from>
    <xdr:ext cx="1847850" cy="1819275"/>
    <xdr:pic>
      <xdr:nvPicPr>
        <xdr:cNvPr id="0" name="image283.png"/>
        <xdr:cNvPicPr preferRelativeResize="0"/>
      </xdr:nvPicPr>
      <xdr:blipFill>
        <a:blip cstate="print" r:embed="rId320"/>
        <a:stretch>
          <a:fillRect/>
        </a:stretch>
      </xdr:blipFill>
      <xdr:spPr>
        <a:prstGeom prst="rect">
          <a:avLst/>
        </a:prstGeom>
        <a:noFill/>
      </xdr:spPr>
    </xdr:pic>
    <xdr:clientData fLocksWithSheet="0"/>
  </xdr:oneCellAnchor>
  <xdr:oneCellAnchor>
    <xdr:from>
      <xdr:col>79</xdr:col>
      <xdr:colOff>0</xdr:colOff>
      <xdr:row>40</xdr:row>
      <xdr:rowOff>0</xdr:rowOff>
    </xdr:from>
    <xdr:ext cx="1847850" cy="1819275"/>
    <xdr:pic>
      <xdr:nvPicPr>
        <xdr:cNvPr id="0" name="image297.png"/>
        <xdr:cNvPicPr preferRelativeResize="0"/>
      </xdr:nvPicPr>
      <xdr:blipFill>
        <a:blip cstate="print" r:embed="rId321"/>
        <a:stretch>
          <a:fillRect/>
        </a:stretch>
      </xdr:blipFill>
      <xdr:spPr>
        <a:prstGeom prst="rect">
          <a:avLst/>
        </a:prstGeom>
        <a:noFill/>
      </xdr:spPr>
    </xdr:pic>
    <xdr:clientData fLocksWithSheet="0"/>
  </xdr:oneCellAnchor>
  <xdr:oneCellAnchor>
    <xdr:from>
      <xdr:col>72</xdr:col>
      <xdr:colOff>0</xdr:colOff>
      <xdr:row>41</xdr:row>
      <xdr:rowOff>0</xdr:rowOff>
    </xdr:from>
    <xdr:ext cx="180975" cy="200025"/>
    <xdr:pic>
      <xdr:nvPicPr>
        <xdr:cNvPr id="0" name="image351.png"/>
        <xdr:cNvPicPr preferRelativeResize="0"/>
      </xdr:nvPicPr>
      <xdr:blipFill>
        <a:blip cstate="print" r:embed="rId322"/>
        <a:stretch>
          <a:fillRect/>
        </a:stretch>
      </xdr:blipFill>
      <xdr:spPr>
        <a:prstGeom prst="rect">
          <a:avLst/>
        </a:prstGeom>
        <a:noFill/>
      </xdr:spPr>
    </xdr:pic>
    <xdr:clientData fLocksWithSheet="0"/>
  </xdr:oneCellAnchor>
  <xdr:oneCellAnchor>
    <xdr:from>
      <xdr:col>73</xdr:col>
      <xdr:colOff>0</xdr:colOff>
      <xdr:row>41</xdr:row>
      <xdr:rowOff>0</xdr:rowOff>
    </xdr:from>
    <xdr:ext cx="180975" cy="200025"/>
    <xdr:pic>
      <xdr:nvPicPr>
        <xdr:cNvPr id="0" name="image427.png"/>
        <xdr:cNvPicPr preferRelativeResize="0"/>
      </xdr:nvPicPr>
      <xdr:blipFill>
        <a:blip cstate="print" r:embed="rId323"/>
        <a:stretch>
          <a:fillRect/>
        </a:stretch>
      </xdr:blipFill>
      <xdr:spPr>
        <a:prstGeom prst="rect">
          <a:avLst/>
        </a:prstGeom>
        <a:noFill/>
      </xdr:spPr>
    </xdr:pic>
    <xdr:clientData fLocksWithSheet="0"/>
  </xdr:oneCellAnchor>
  <xdr:oneCellAnchor>
    <xdr:from>
      <xdr:col>74</xdr:col>
      <xdr:colOff>0</xdr:colOff>
      <xdr:row>41</xdr:row>
      <xdr:rowOff>0</xdr:rowOff>
    </xdr:from>
    <xdr:ext cx="180975" cy="200025"/>
    <xdr:pic>
      <xdr:nvPicPr>
        <xdr:cNvPr id="0" name="image288.png"/>
        <xdr:cNvPicPr preferRelativeResize="0"/>
      </xdr:nvPicPr>
      <xdr:blipFill>
        <a:blip cstate="print" r:embed="rId324"/>
        <a:stretch>
          <a:fillRect/>
        </a:stretch>
      </xdr:blipFill>
      <xdr:spPr>
        <a:prstGeom prst="rect">
          <a:avLst/>
        </a:prstGeom>
        <a:noFill/>
      </xdr:spPr>
    </xdr:pic>
    <xdr:clientData fLocksWithSheet="0"/>
  </xdr:oneCellAnchor>
  <xdr:oneCellAnchor>
    <xdr:from>
      <xdr:col>75</xdr:col>
      <xdr:colOff>0</xdr:colOff>
      <xdr:row>41</xdr:row>
      <xdr:rowOff>0</xdr:rowOff>
    </xdr:from>
    <xdr:ext cx="180975" cy="200025"/>
    <xdr:pic>
      <xdr:nvPicPr>
        <xdr:cNvPr id="0" name="image280.png"/>
        <xdr:cNvPicPr preferRelativeResize="0"/>
      </xdr:nvPicPr>
      <xdr:blipFill>
        <a:blip cstate="print" r:embed="rId325"/>
        <a:stretch>
          <a:fillRect/>
        </a:stretch>
      </xdr:blipFill>
      <xdr:spPr>
        <a:prstGeom prst="rect">
          <a:avLst/>
        </a:prstGeom>
        <a:noFill/>
      </xdr:spPr>
    </xdr:pic>
    <xdr:clientData fLocksWithSheet="0"/>
  </xdr:oneCellAnchor>
  <xdr:oneCellAnchor>
    <xdr:from>
      <xdr:col>76</xdr:col>
      <xdr:colOff>0</xdr:colOff>
      <xdr:row>41</xdr:row>
      <xdr:rowOff>0</xdr:rowOff>
    </xdr:from>
    <xdr:ext cx="180975" cy="200025"/>
    <xdr:pic>
      <xdr:nvPicPr>
        <xdr:cNvPr id="0" name="image342.png"/>
        <xdr:cNvPicPr preferRelativeResize="0"/>
      </xdr:nvPicPr>
      <xdr:blipFill>
        <a:blip cstate="print" r:embed="rId326"/>
        <a:stretch>
          <a:fillRect/>
        </a:stretch>
      </xdr:blipFill>
      <xdr:spPr>
        <a:prstGeom prst="rect">
          <a:avLst/>
        </a:prstGeom>
        <a:noFill/>
      </xdr:spPr>
    </xdr:pic>
    <xdr:clientData fLocksWithSheet="0"/>
  </xdr:oneCellAnchor>
  <xdr:oneCellAnchor>
    <xdr:from>
      <xdr:col>77</xdr:col>
      <xdr:colOff>0</xdr:colOff>
      <xdr:row>41</xdr:row>
      <xdr:rowOff>0</xdr:rowOff>
    </xdr:from>
    <xdr:ext cx="180975" cy="200025"/>
    <xdr:pic>
      <xdr:nvPicPr>
        <xdr:cNvPr id="0" name="image287.png"/>
        <xdr:cNvPicPr preferRelativeResize="0"/>
      </xdr:nvPicPr>
      <xdr:blipFill>
        <a:blip cstate="print" r:embed="rId327"/>
        <a:stretch>
          <a:fillRect/>
        </a:stretch>
      </xdr:blipFill>
      <xdr:spPr>
        <a:prstGeom prst="rect">
          <a:avLst/>
        </a:prstGeom>
        <a:noFill/>
      </xdr:spPr>
    </xdr:pic>
    <xdr:clientData fLocksWithSheet="0"/>
  </xdr:oneCellAnchor>
  <xdr:oneCellAnchor>
    <xdr:from>
      <xdr:col>78</xdr:col>
      <xdr:colOff>0</xdr:colOff>
      <xdr:row>41</xdr:row>
      <xdr:rowOff>0</xdr:rowOff>
    </xdr:from>
    <xdr:ext cx="180975" cy="200025"/>
    <xdr:pic>
      <xdr:nvPicPr>
        <xdr:cNvPr id="0" name="image354.png"/>
        <xdr:cNvPicPr preferRelativeResize="0"/>
      </xdr:nvPicPr>
      <xdr:blipFill>
        <a:blip cstate="print" r:embed="rId328"/>
        <a:stretch>
          <a:fillRect/>
        </a:stretch>
      </xdr:blipFill>
      <xdr:spPr>
        <a:prstGeom prst="rect">
          <a:avLst/>
        </a:prstGeom>
        <a:noFill/>
      </xdr:spPr>
    </xdr:pic>
    <xdr:clientData fLocksWithSheet="0"/>
  </xdr:oneCellAnchor>
  <xdr:oneCellAnchor>
    <xdr:from>
      <xdr:col>79</xdr:col>
      <xdr:colOff>0</xdr:colOff>
      <xdr:row>41</xdr:row>
      <xdr:rowOff>0</xdr:rowOff>
    </xdr:from>
    <xdr:ext cx="180975" cy="200025"/>
    <xdr:pic>
      <xdr:nvPicPr>
        <xdr:cNvPr id="0" name="image386.png"/>
        <xdr:cNvPicPr preferRelativeResize="0"/>
      </xdr:nvPicPr>
      <xdr:blipFill>
        <a:blip cstate="print" r:embed="rId329"/>
        <a:stretch>
          <a:fillRect/>
        </a:stretch>
      </xdr:blipFill>
      <xdr:spPr>
        <a:prstGeom prst="rect">
          <a:avLst/>
        </a:prstGeom>
        <a:noFill/>
      </xdr:spPr>
    </xdr:pic>
    <xdr:clientData fLocksWithSheet="0"/>
  </xdr:oneCellAnchor>
  <xdr:oneCellAnchor>
    <xdr:from>
      <xdr:col>72</xdr:col>
      <xdr:colOff>0</xdr:colOff>
      <xdr:row>42</xdr:row>
      <xdr:rowOff>0</xdr:rowOff>
    </xdr:from>
    <xdr:ext cx="209550" cy="200025"/>
    <xdr:pic>
      <xdr:nvPicPr>
        <xdr:cNvPr id="0" name="image339.png"/>
        <xdr:cNvPicPr preferRelativeResize="0"/>
      </xdr:nvPicPr>
      <xdr:blipFill>
        <a:blip cstate="print" r:embed="rId330"/>
        <a:stretch>
          <a:fillRect/>
        </a:stretch>
      </xdr:blipFill>
      <xdr:spPr>
        <a:prstGeom prst="rect">
          <a:avLst/>
        </a:prstGeom>
        <a:noFill/>
      </xdr:spPr>
    </xdr:pic>
    <xdr:clientData fLocksWithSheet="0"/>
  </xdr:oneCellAnchor>
  <xdr:oneCellAnchor>
    <xdr:from>
      <xdr:col>73</xdr:col>
      <xdr:colOff>0</xdr:colOff>
      <xdr:row>42</xdr:row>
      <xdr:rowOff>0</xdr:rowOff>
    </xdr:from>
    <xdr:ext cx="209550" cy="200025"/>
    <xdr:pic>
      <xdr:nvPicPr>
        <xdr:cNvPr id="0" name="image295.png"/>
        <xdr:cNvPicPr preferRelativeResize="0"/>
      </xdr:nvPicPr>
      <xdr:blipFill>
        <a:blip cstate="print" r:embed="rId331"/>
        <a:stretch>
          <a:fillRect/>
        </a:stretch>
      </xdr:blipFill>
      <xdr:spPr>
        <a:prstGeom prst="rect">
          <a:avLst/>
        </a:prstGeom>
        <a:noFill/>
      </xdr:spPr>
    </xdr:pic>
    <xdr:clientData fLocksWithSheet="0"/>
  </xdr:oneCellAnchor>
  <xdr:oneCellAnchor>
    <xdr:from>
      <xdr:col>74</xdr:col>
      <xdr:colOff>0</xdr:colOff>
      <xdr:row>42</xdr:row>
      <xdr:rowOff>0</xdr:rowOff>
    </xdr:from>
    <xdr:ext cx="209550" cy="200025"/>
    <xdr:pic>
      <xdr:nvPicPr>
        <xdr:cNvPr id="0" name="image337.png"/>
        <xdr:cNvPicPr preferRelativeResize="0"/>
      </xdr:nvPicPr>
      <xdr:blipFill>
        <a:blip cstate="print" r:embed="rId332"/>
        <a:stretch>
          <a:fillRect/>
        </a:stretch>
      </xdr:blipFill>
      <xdr:spPr>
        <a:prstGeom prst="rect">
          <a:avLst/>
        </a:prstGeom>
        <a:noFill/>
      </xdr:spPr>
    </xdr:pic>
    <xdr:clientData fLocksWithSheet="0"/>
  </xdr:oneCellAnchor>
  <xdr:oneCellAnchor>
    <xdr:from>
      <xdr:col>75</xdr:col>
      <xdr:colOff>0</xdr:colOff>
      <xdr:row>42</xdr:row>
      <xdr:rowOff>0</xdr:rowOff>
    </xdr:from>
    <xdr:ext cx="209550" cy="200025"/>
    <xdr:pic>
      <xdr:nvPicPr>
        <xdr:cNvPr id="0" name="image336.png"/>
        <xdr:cNvPicPr preferRelativeResize="0"/>
      </xdr:nvPicPr>
      <xdr:blipFill>
        <a:blip cstate="print" r:embed="rId333"/>
        <a:stretch>
          <a:fillRect/>
        </a:stretch>
      </xdr:blipFill>
      <xdr:spPr>
        <a:prstGeom prst="rect">
          <a:avLst/>
        </a:prstGeom>
        <a:noFill/>
      </xdr:spPr>
    </xdr:pic>
    <xdr:clientData fLocksWithSheet="0"/>
  </xdr:oneCellAnchor>
  <xdr:oneCellAnchor>
    <xdr:from>
      <xdr:col>76</xdr:col>
      <xdr:colOff>0</xdr:colOff>
      <xdr:row>42</xdr:row>
      <xdr:rowOff>0</xdr:rowOff>
    </xdr:from>
    <xdr:ext cx="209550" cy="200025"/>
    <xdr:pic>
      <xdr:nvPicPr>
        <xdr:cNvPr id="0" name="image347.png"/>
        <xdr:cNvPicPr preferRelativeResize="0"/>
      </xdr:nvPicPr>
      <xdr:blipFill>
        <a:blip cstate="print" r:embed="rId334"/>
        <a:stretch>
          <a:fillRect/>
        </a:stretch>
      </xdr:blipFill>
      <xdr:spPr>
        <a:prstGeom prst="rect">
          <a:avLst/>
        </a:prstGeom>
        <a:noFill/>
      </xdr:spPr>
    </xdr:pic>
    <xdr:clientData fLocksWithSheet="0"/>
  </xdr:oneCellAnchor>
  <xdr:oneCellAnchor>
    <xdr:from>
      <xdr:col>77</xdr:col>
      <xdr:colOff>0</xdr:colOff>
      <xdr:row>42</xdr:row>
      <xdr:rowOff>0</xdr:rowOff>
    </xdr:from>
    <xdr:ext cx="209550" cy="200025"/>
    <xdr:pic>
      <xdr:nvPicPr>
        <xdr:cNvPr id="0" name="image349.png"/>
        <xdr:cNvPicPr preferRelativeResize="0"/>
      </xdr:nvPicPr>
      <xdr:blipFill>
        <a:blip cstate="print" r:embed="rId335"/>
        <a:stretch>
          <a:fillRect/>
        </a:stretch>
      </xdr:blipFill>
      <xdr:spPr>
        <a:prstGeom prst="rect">
          <a:avLst/>
        </a:prstGeom>
        <a:noFill/>
      </xdr:spPr>
    </xdr:pic>
    <xdr:clientData fLocksWithSheet="0"/>
  </xdr:oneCellAnchor>
  <xdr:oneCellAnchor>
    <xdr:from>
      <xdr:col>78</xdr:col>
      <xdr:colOff>0</xdr:colOff>
      <xdr:row>42</xdr:row>
      <xdr:rowOff>0</xdr:rowOff>
    </xdr:from>
    <xdr:ext cx="209550" cy="200025"/>
    <xdr:pic>
      <xdr:nvPicPr>
        <xdr:cNvPr id="0" name="image359.png"/>
        <xdr:cNvPicPr preferRelativeResize="0"/>
      </xdr:nvPicPr>
      <xdr:blipFill>
        <a:blip cstate="print" r:embed="rId336"/>
        <a:stretch>
          <a:fillRect/>
        </a:stretch>
      </xdr:blipFill>
      <xdr:spPr>
        <a:prstGeom prst="rect">
          <a:avLst/>
        </a:prstGeom>
        <a:noFill/>
      </xdr:spPr>
    </xdr:pic>
    <xdr:clientData fLocksWithSheet="0"/>
  </xdr:oneCellAnchor>
  <xdr:oneCellAnchor>
    <xdr:from>
      <xdr:col>79</xdr:col>
      <xdr:colOff>0</xdr:colOff>
      <xdr:row>42</xdr:row>
      <xdr:rowOff>0</xdr:rowOff>
    </xdr:from>
    <xdr:ext cx="209550" cy="200025"/>
    <xdr:pic>
      <xdr:nvPicPr>
        <xdr:cNvPr id="0" name="image341.png"/>
        <xdr:cNvPicPr preferRelativeResize="0"/>
      </xdr:nvPicPr>
      <xdr:blipFill>
        <a:blip cstate="print" r:embed="rId337"/>
        <a:stretch>
          <a:fillRect/>
        </a:stretch>
      </xdr:blipFill>
      <xdr:spPr>
        <a:prstGeom prst="rect">
          <a:avLst/>
        </a:prstGeom>
        <a:noFill/>
      </xdr:spPr>
    </xdr:pic>
    <xdr:clientData fLocksWithSheet="0"/>
  </xdr:oneCellAnchor>
  <xdr:oneCellAnchor>
    <xdr:from>
      <xdr:col>72</xdr:col>
      <xdr:colOff>0</xdr:colOff>
      <xdr:row>43</xdr:row>
      <xdr:rowOff>0</xdr:rowOff>
    </xdr:from>
    <xdr:ext cx="2343150" cy="1771650"/>
    <xdr:pic>
      <xdr:nvPicPr>
        <xdr:cNvPr id="0" name="image307.png"/>
        <xdr:cNvPicPr preferRelativeResize="0"/>
      </xdr:nvPicPr>
      <xdr:blipFill>
        <a:blip cstate="print" r:embed="rId338"/>
        <a:stretch>
          <a:fillRect/>
        </a:stretch>
      </xdr:blipFill>
      <xdr:spPr>
        <a:prstGeom prst="rect">
          <a:avLst/>
        </a:prstGeom>
        <a:noFill/>
      </xdr:spPr>
    </xdr:pic>
    <xdr:clientData fLocksWithSheet="0"/>
  </xdr:oneCellAnchor>
  <xdr:oneCellAnchor>
    <xdr:from>
      <xdr:col>73</xdr:col>
      <xdr:colOff>0</xdr:colOff>
      <xdr:row>43</xdr:row>
      <xdr:rowOff>0</xdr:rowOff>
    </xdr:from>
    <xdr:ext cx="2343150" cy="1771650"/>
    <xdr:pic>
      <xdr:nvPicPr>
        <xdr:cNvPr id="0" name="image301.png"/>
        <xdr:cNvPicPr preferRelativeResize="0"/>
      </xdr:nvPicPr>
      <xdr:blipFill>
        <a:blip cstate="print" r:embed="rId339"/>
        <a:stretch>
          <a:fillRect/>
        </a:stretch>
      </xdr:blipFill>
      <xdr:spPr>
        <a:prstGeom prst="rect">
          <a:avLst/>
        </a:prstGeom>
        <a:noFill/>
      </xdr:spPr>
    </xdr:pic>
    <xdr:clientData fLocksWithSheet="0"/>
  </xdr:oneCellAnchor>
  <xdr:oneCellAnchor>
    <xdr:from>
      <xdr:col>74</xdr:col>
      <xdr:colOff>0</xdr:colOff>
      <xdr:row>43</xdr:row>
      <xdr:rowOff>0</xdr:rowOff>
    </xdr:from>
    <xdr:ext cx="2343150" cy="1771650"/>
    <xdr:pic>
      <xdr:nvPicPr>
        <xdr:cNvPr id="0" name="image298.png"/>
        <xdr:cNvPicPr preferRelativeResize="0"/>
      </xdr:nvPicPr>
      <xdr:blipFill>
        <a:blip cstate="print" r:embed="rId340"/>
        <a:stretch>
          <a:fillRect/>
        </a:stretch>
      </xdr:blipFill>
      <xdr:spPr>
        <a:prstGeom prst="rect">
          <a:avLst/>
        </a:prstGeom>
        <a:noFill/>
      </xdr:spPr>
    </xdr:pic>
    <xdr:clientData fLocksWithSheet="0"/>
  </xdr:oneCellAnchor>
  <xdr:oneCellAnchor>
    <xdr:from>
      <xdr:col>75</xdr:col>
      <xdr:colOff>0</xdr:colOff>
      <xdr:row>43</xdr:row>
      <xdr:rowOff>0</xdr:rowOff>
    </xdr:from>
    <xdr:ext cx="2343150" cy="1771650"/>
    <xdr:pic>
      <xdr:nvPicPr>
        <xdr:cNvPr id="0" name="image300.png"/>
        <xdr:cNvPicPr preferRelativeResize="0"/>
      </xdr:nvPicPr>
      <xdr:blipFill>
        <a:blip cstate="print" r:embed="rId341"/>
        <a:stretch>
          <a:fillRect/>
        </a:stretch>
      </xdr:blipFill>
      <xdr:spPr>
        <a:prstGeom prst="rect">
          <a:avLst/>
        </a:prstGeom>
        <a:noFill/>
      </xdr:spPr>
    </xdr:pic>
    <xdr:clientData fLocksWithSheet="0"/>
  </xdr:oneCellAnchor>
  <xdr:oneCellAnchor>
    <xdr:from>
      <xdr:col>76</xdr:col>
      <xdr:colOff>0</xdr:colOff>
      <xdr:row>43</xdr:row>
      <xdr:rowOff>0</xdr:rowOff>
    </xdr:from>
    <xdr:ext cx="2343150" cy="1771650"/>
    <xdr:pic>
      <xdr:nvPicPr>
        <xdr:cNvPr id="0" name="image369.png"/>
        <xdr:cNvPicPr preferRelativeResize="0"/>
      </xdr:nvPicPr>
      <xdr:blipFill>
        <a:blip cstate="print" r:embed="rId342"/>
        <a:stretch>
          <a:fillRect/>
        </a:stretch>
      </xdr:blipFill>
      <xdr:spPr>
        <a:prstGeom prst="rect">
          <a:avLst/>
        </a:prstGeom>
        <a:noFill/>
      </xdr:spPr>
    </xdr:pic>
    <xdr:clientData fLocksWithSheet="0"/>
  </xdr:oneCellAnchor>
  <xdr:oneCellAnchor>
    <xdr:from>
      <xdr:col>77</xdr:col>
      <xdr:colOff>0</xdr:colOff>
      <xdr:row>43</xdr:row>
      <xdr:rowOff>0</xdr:rowOff>
    </xdr:from>
    <xdr:ext cx="2343150" cy="1771650"/>
    <xdr:pic>
      <xdr:nvPicPr>
        <xdr:cNvPr id="0" name="image345.png"/>
        <xdr:cNvPicPr preferRelativeResize="0"/>
      </xdr:nvPicPr>
      <xdr:blipFill>
        <a:blip cstate="print" r:embed="rId343"/>
        <a:stretch>
          <a:fillRect/>
        </a:stretch>
      </xdr:blipFill>
      <xdr:spPr>
        <a:prstGeom prst="rect">
          <a:avLst/>
        </a:prstGeom>
        <a:noFill/>
      </xdr:spPr>
    </xdr:pic>
    <xdr:clientData fLocksWithSheet="0"/>
  </xdr:oneCellAnchor>
  <xdr:oneCellAnchor>
    <xdr:from>
      <xdr:col>78</xdr:col>
      <xdr:colOff>0</xdr:colOff>
      <xdr:row>43</xdr:row>
      <xdr:rowOff>0</xdr:rowOff>
    </xdr:from>
    <xdr:ext cx="2343150" cy="1771650"/>
    <xdr:pic>
      <xdr:nvPicPr>
        <xdr:cNvPr id="0" name="image357.png"/>
        <xdr:cNvPicPr preferRelativeResize="0"/>
      </xdr:nvPicPr>
      <xdr:blipFill>
        <a:blip cstate="print" r:embed="rId344"/>
        <a:stretch>
          <a:fillRect/>
        </a:stretch>
      </xdr:blipFill>
      <xdr:spPr>
        <a:prstGeom prst="rect">
          <a:avLst/>
        </a:prstGeom>
        <a:noFill/>
      </xdr:spPr>
    </xdr:pic>
    <xdr:clientData fLocksWithSheet="0"/>
  </xdr:oneCellAnchor>
  <xdr:oneCellAnchor>
    <xdr:from>
      <xdr:col>79</xdr:col>
      <xdr:colOff>0</xdr:colOff>
      <xdr:row>43</xdr:row>
      <xdr:rowOff>0</xdr:rowOff>
    </xdr:from>
    <xdr:ext cx="2343150" cy="1771650"/>
    <xdr:pic>
      <xdr:nvPicPr>
        <xdr:cNvPr id="0" name="image309.png"/>
        <xdr:cNvPicPr preferRelativeResize="0"/>
      </xdr:nvPicPr>
      <xdr:blipFill>
        <a:blip cstate="print" r:embed="rId345"/>
        <a:stretch>
          <a:fillRect/>
        </a:stretch>
      </xdr:blipFill>
      <xdr:spPr>
        <a:prstGeom prst="rect">
          <a:avLst/>
        </a:prstGeom>
        <a:noFill/>
      </xdr:spPr>
    </xdr:pic>
    <xdr:clientData fLocksWithSheet="0"/>
  </xdr:oneCellAnchor>
  <xdr:oneCellAnchor>
    <xdr:from>
      <xdr:col>72</xdr:col>
      <xdr:colOff>0</xdr:colOff>
      <xdr:row>44</xdr:row>
      <xdr:rowOff>0</xdr:rowOff>
    </xdr:from>
    <xdr:ext cx="2143125" cy="1819275"/>
    <xdr:pic>
      <xdr:nvPicPr>
        <xdr:cNvPr id="0" name="image316.png"/>
        <xdr:cNvPicPr preferRelativeResize="0"/>
      </xdr:nvPicPr>
      <xdr:blipFill>
        <a:blip cstate="print" r:embed="rId346"/>
        <a:stretch>
          <a:fillRect/>
        </a:stretch>
      </xdr:blipFill>
      <xdr:spPr>
        <a:prstGeom prst="rect">
          <a:avLst/>
        </a:prstGeom>
        <a:noFill/>
      </xdr:spPr>
    </xdr:pic>
    <xdr:clientData fLocksWithSheet="0"/>
  </xdr:oneCellAnchor>
  <xdr:oneCellAnchor>
    <xdr:from>
      <xdr:col>73</xdr:col>
      <xdr:colOff>0</xdr:colOff>
      <xdr:row>44</xdr:row>
      <xdr:rowOff>0</xdr:rowOff>
    </xdr:from>
    <xdr:ext cx="2143125" cy="1819275"/>
    <xdr:pic>
      <xdr:nvPicPr>
        <xdr:cNvPr id="0" name="image378.png"/>
        <xdr:cNvPicPr preferRelativeResize="0"/>
      </xdr:nvPicPr>
      <xdr:blipFill>
        <a:blip cstate="print" r:embed="rId347"/>
        <a:stretch>
          <a:fillRect/>
        </a:stretch>
      </xdr:blipFill>
      <xdr:spPr>
        <a:prstGeom prst="rect">
          <a:avLst/>
        </a:prstGeom>
        <a:noFill/>
      </xdr:spPr>
    </xdr:pic>
    <xdr:clientData fLocksWithSheet="0"/>
  </xdr:oneCellAnchor>
  <xdr:oneCellAnchor>
    <xdr:from>
      <xdr:col>74</xdr:col>
      <xdr:colOff>0</xdr:colOff>
      <xdr:row>44</xdr:row>
      <xdr:rowOff>0</xdr:rowOff>
    </xdr:from>
    <xdr:ext cx="2143125" cy="1819275"/>
    <xdr:pic>
      <xdr:nvPicPr>
        <xdr:cNvPr id="0" name="image317.png"/>
        <xdr:cNvPicPr preferRelativeResize="0"/>
      </xdr:nvPicPr>
      <xdr:blipFill>
        <a:blip cstate="print" r:embed="rId348"/>
        <a:stretch>
          <a:fillRect/>
        </a:stretch>
      </xdr:blipFill>
      <xdr:spPr>
        <a:prstGeom prst="rect">
          <a:avLst/>
        </a:prstGeom>
        <a:noFill/>
      </xdr:spPr>
    </xdr:pic>
    <xdr:clientData fLocksWithSheet="0"/>
  </xdr:oneCellAnchor>
  <xdr:oneCellAnchor>
    <xdr:from>
      <xdr:col>75</xdr:col>
      <xdr:colOff>0</xdr:colOff>
      <xdr:row>44</xdr:row>
      <xdr:rowOff>0</xdr:rowOff>
    </xdr:from>
    <xdr:ext cx="2143125" cy="1819275"/>
    <xdr:pic>
      <xdr:nvPicPr>
        <xdr:cNvPr id="0" name="image313.png"/>
        <xdr:cNvPicPr preferRelativeResize="0"/>
      </xdr:nvPicPr>
      <xdr:blipFill>
        <a:blip cstate="print" r:embed="rId349"/>
        <a:stretch>
          <a:fillRect/>
        </a:stretch>
      </xdr:blipFill>
      <xdr:spPr>
        <a:prstGeom prst="rect">
          <a:avLst/>
        </a:prstGeom>
        <a:noFill/>
      </xdr:spPr>
    </xdr:pic>
    <xdr:clientData fLocksWithSheet="0"/>
  </xdr:oneCellAnchor>
  <xdr:oneCellAnchor>
    <xdr:from>
      <xdr:col>76</xdr:col>
      <xdr:colOff>0</xdr:colOff>
      <xdr:row>44</xdr:row>
      <xdr:rowOff>0</xdr:rowOff>
    </xdr:from>
    <xdr:ext cx="2143125" cy="1819275"/>
    <xdr:pic>
      <xdr:nvPicPr>
        <xdr:cNvPr id="0" name="image370.png"/>
        <xdr:cNvPicPr preferRelativeResize="0"/>
      </xdr:nvPicPr>
      <xdr:blipFill>
        <a:blip cstate="print" r:embed="rId350"/>
        <a:stretch>
          <a:fillRect/>
        </a:stretch>
      </xdr:blipFill>
      <xdr:spPr>
        <a:prstGeom prst="rect">
          <a:avLst/>
        </a:prstGeom>
        <a:noFill/>
      </xdr:spPr>
    </xdr:pic>
    <xdr:clientData fLocksWithSheet="0"/>
  </xdr:oneCellAnchor>
  <xdr:oneCellAnchor>
    <xdr:from>
      <xdr:col>77</xdr:col>
      <xdr:colOff>0</xdr:colOff>
      <xdr:row>44</xdr:row>
      <xdr:rowOff>0</xdr:rowOff>
    </xdr:from>
    <xdr:ext cx="2143125" cy="1819275"/>
    <xdr:pic>
      <xdr:nvPicPr>
        <xdr:cNvPr id="0" name="image362.png"/>
        <xdr:cNvPicPr preferRelativeResize="0"/>
      </xdr:nvPicPr>
      <xdr:blipFill>
        <a:blip cstate="print" r:embed="rId351"/>
        <a:stretch>
          <a:fillRect/>
        </a:stretch>
      </xdr:blipFill>
      <xdr:spPr>
        <a:prstGeom prst="rect">
          <a:avLst/>
        </a:prstGeom>
        <a:noFill/>
      </xdr:spPr>
    </xdr:pic>
    <xdr:clientData fLocksWithSheet="0"/>
  </xdr:oneCellAnchor>
  <xdr:oneCellAnchor>
    <xdr:from>
      <xdr:col>78</xdr:col>
      <xdr:colOff>0</xdr:colOff>
      <xdr:row>44</xdr:row>
      <xdr:rowOff>0</xdr:rowOff>
    </xdr:from>
    <xdr:ext cx="2143125" cy="1819275"/>
    <xdr:pic>
      <xdr:nvPicPr>
        <xdr:cNvPr id="0" name="image355.png"/>
        <xdr:cNvPicPr preferRelativeResize="0"/>
      </xdr:nvPicPr>
      <xdr:blipFill>
        <a:blip cstate="print" r:embed="rId352"/>
        <a:stretch>
          <a:fillRect/>
        </a:stretch>
      </xdr:blipFill>
      <xdr:spPr>
        <a:prstGeom prst="rect">
          <a:avLst/>
        </a:prstGeom>
        <a:noFill/>
      </xdr:spPr>
    </xdr:pic>
    <xdr:clientData fLocksWithSheet="0"/>
  </xdr:oneCellAnchor>
  <xdr:oneCellAnchor>
    <xdr:from>
      <xdr:col>79</xdr:col>
      <xdr:colOff>0</xdr:colOff>
      <xdr:row>44</xdr:row>
      <xdr:rowOff>0</xdr:rowOff>
    </xdr:from>
    <xdr:ext cx="2143125" cy="1819275"/>
    <xdr:pic>
      <xdr:nvPicPr>
        <xdr:cNvPr id="0" name="image458.png"/>
        <xdr:cNvPicPr preferRelativeResize="0"/>
      </xdr:nvPicPr>
      <xdr:blipFill>
        <a:blip cstate="print" r:embed="rId353"/>
        <a:stretch>
          <a:fillRect/>
        </a:stretch>
      </xdr:blipFill>
      <xdr:spPr>
        <a:prstGeom prst="rect">
          <a:avLst/>
        </a:prstGeom>
        <a:noFill/>
      </xdr:spPr>
    </xdr:pic>
    <xdr:clientData fLocksWithSheet="0"/>
  </xdr:oneCellAnchor>
  <xdr:oneCellAnchor>
    <xdr:from>
      <xdr:col>72</xdr:col>
      <xdr:colOff>0</xdr:colOff>
      <xdr:row>45</xdr:row>
      <xdr:rowOff>0</xdr:rowOff>
    </xdr:from>
    <xdr:ext cx="2343150" cy="1295400"/>
    <xdr:pic>
      <xdr:nvPicPr>
        <xdr:cNvPr id="0" name="image368.png"/>
        <xdr:cNvPicPr preferRelativeResize="0"/>
      </xdr:nvPicPr>
      <xdr:blipFill>
        <a:blip cstate="print" r:embed="rId354"/>
        <a:stretch>
          <a:fillRect/>
        </a:stretch>
      </xdr:blipFill>
      <xdr:spPr>
        <a:prstGeom prst="rect">
          <a:avLst/>
        </a:prstGeom>
        <a:noFill/>
      </xdr:spPr>
    </xdr:pic>
    <xdr:clientData fLocksWithSheet="0"/>
  </xdr:oneCellAnchor>
  <xdr:oneCellAnchor>
    <xdr:from>
      <xdr:col>73</xdr:col>
      <xdr:colOff>0</xdr:colOff>
      <xdr:row>45</xdr:row>
      <xdr:rowOff>0</xdr:rowOff>
    </xdr:from>
    <xdr:ext cx="2343150" cy="1295400"/>
    <xdr:pic>
      <xdr:nvPicPr>
        <xdr:cNvPr id="0" name="image380.png"/>
        <xdr:cNvPicPr preferRelativeResize="0"/>
      </xdr:nvPicPr>
      <xdr:blipFill>
        <a:blip cstate="print" r:embed="rId355"/>
        <a:stretch>
          <a:fillRect/>
        </a:stretch>
      </xdr:blipFill>
      <xdr:spPr>
        <a:prstGeom prst="rect">
          <a:avLst/>
        </a:prstGeom>
        <a:noFill/>
      </xdr:spPr>
    </xdr:pic>
    <xdr:clientData fLocksWithSheet="0"/>
  </xdr:oneCellAnchor>
  <xdr:oneCellAnchor>
    <xdr:from>
      <xdr:col>74</xdr:col>
      <xdr:colOff>0</xdr:colOff>
      <xdr:row>45</xdr:row>
      <xdr:rowOff>0</xdr:rowOff>
    </xdr:from>
    <xdr:ext cx="2343150" cy="1295400"/>
    <xdr:pic>
      <xdr:nvPicPr>
        <xdr:cNvPr id="0" name="image373.png"/>
        <xdr:cNvPicPr preferRelativeResize="0"/>
      </xdr:nvPicPr>
      <xdr:blipFill>
        <a:blip cstate="print" r:embed="rId356"/>
        <a:stretch>
          <a:fillRect/>
        </a:stretch>
      </xdr:blipFill>
      <xdr:spPr>
        <a:prstGeom prst="rect">
          <a:avLst/>
        </a:prstGeom>
        <a:noFill/>
      </xdr:spPr>
    </xdr:pic>
    <xdr:clientData fLocksWithSheet="0"/>
  </xdr:oneCellAnchor>
  <xdr:oneCellAnchor>
    <xdr:from>
      <xdr:col>75</xdr:col>
      <xdr:colOff>0</xdr:colOff>
      <xdr:row>45</xdr:row>
      <xdr:rowOff>0</xdr:rowOff>
    </xdr:from>
    <xdr:ext cx="2343150" cy="1295400"/>
    <xdr:pic>
      <xdr:nvPicPr>
        <xdr:cNvPr id="0" name="image322.png"/>
        <xdr:cNvPicPr preferRelativeResize="0"/>
      </xdr:nvPicPr>
      <xdr:blipFill>
        <a:blip cstate="print" r:embed="rId357"/>
        <a:stretch>
          <a:fillRect/>
        </a:stretch>
      </xdr:blipFill>
      <xdr:spPr>
        <a:prstGeom prst="rect">
          <a:avLst/>
        </a:prstGeom>
        <a:noFill/>
      </xdr:spPr>
    </xdr:pic>
    <xdr:clientData fLocksWithSheet="0"/>
  </xdr:oneCellAnchor>
  <xdr:oneCellAnchor>
    <xdr:from>
      <xdr:col>76</xdr:col>
      <xdr:colOff>0</xdr:colOff>
      <xdr:row>45</xdr:row>
      <xdr:rowOff>0</xdr:rowOff>
    </xdr:from>
    <xdr:ext cx="2343150" cy="1295400"/>
    <xdr:pic>
      <xdr:nvPicPr>
        <xdr:cNvPr id="0" name="image323.png"/>
        <xdr:cNvPicPr preferRelativeResize="0"/>
      </xdr:nvPicPr>
      <xdr:blipFill>
        <a:blip cstate="print" r:embed="rId358"/>
        <a:stretch>
          <a:fillRect/>
        </a:stretch>
      </xdr:blipFill>
      <xdr:spPr>
        <a:prstGeom prst="rect">
          <a:avLst/>
        </a:prstGeom>
        <a:noFill/>
      </xdr:spPr>
    </xdr:pic>
    <xdr:clientData fLocksWithSheet="0"/>
  </xdr:oneCellAnchor>
  <xdr:oneCellAnchor>
    <xdr:from>
      <xdr:col>77</xdr:col>
      <xdr:colOff>0</xdr:colOff>
      <xdr:row>45</xdr:row>
      <xdr:rowOff>0</xdr:rowOff>
    </xdr:from>
    <xdr:ext cx="2343150" cy="1295400"/>
    <xdr:pic>
      <xdr:nvPicPr>
        <xdr:cNvPr id="0" name="image388.png"/>
        <xdr:cNvPicPr preferRelativeResize="0"/>
      </xdr:nvPicPr>
      <xdr:blipFill>
        <a:blip cstate="print" r:embed="rId359"/>
        <a:stretch>
          <a:fillRect/>
        </a:stretch>
      </xdr:blipFill>
      <xdr:spPr>
        <a:prstGeom prst="rect">
          <a:avLst/>
        </a:prstGeom>
        <a:noFill/>
      </xdr:spPr>
    </xdr:pic>
    <xdr:clientData fLocksWithSheet="0"/>
  </xdr:oneCellAnchor>
  <xdr:oneCellAnchor>
    <xdr:from>
      <xdr:col>78</xdr:col>
      <xdr:colOff>0</xdr:colOff>
      <xdr:row>45</xdr:row>
      <xdr:rowOff>0</xdr:rowOff>
    </xdr:from>
    <xdr:ext cx="2343150" cy="1295400"/>
    <xdr:pic>
      <xdr:nvPicPr>
        <xdr:cNvPr id="0" name="image486.png"/>
        <xdr:cNvPicPr preferRelativeResize="0"/>
      </xdr:nvPicPr>
      <xdr:blipFill>
        <a:blip cstate="print" r:embed="rId360"/>
        <a:stretch>
          <a:fillRect/>
        </a:stretch>
      </xdr:blipFill>
      <xdr:spPr>
        <a:prstGeom prst="rect">
          <a:avLst/>
        </a:prstGeom>
        <a:noFill/>
      </xdr:spPr>
    </xdr:pic>
    <xdr:clientData fLocksWithSheet="0"/>
  </xdr:oneCellAnchor>
  <xdr:oneCellAnchor>
    <xdr:from>
      <xdr:col>79</xdr:col>
      <xdr:colOff>0</xdr:colOff>
      <xdr:row>45</xdr:row>
      <xdr:rowOff>0</xdr:rowOff>
    </xdr:from>
    <xdr:ext cx="2343150" cy="1295400"/>
    <xdr:pic>
      <xdr:nvPicPr>
        <xdr:cNvPr id="0" name="image395.png"/>
        <xdr:cNvPicPr preferRelativeResize="0"/>
      </xdr:nvPicPr>
      <xdr:blipFill>
        <a:blip cstate="print" r:embed="rId361"/>
        <a:stretch>
          <a:fillRect/>
        </a:stretch>
      </xdr:blipFill>
      <xdr:spPr>
        <a:prstGeom prst="rect">
          <a:avLst/>
        </a:prstGeom>
        <a:noFill/>
      </xdr:spPr>
    </xdr:pic>
    <xdr:clientData fLocksWithSheet="0"/>
  </xdr:oneCellAnchor>
  <xdr:oneCellAnchor>
    <xdr:from>
      <xdr:col>72</xdr:col>
      <xdr:colOff>0</xdr:colOff>
      <xdr:row>46</xdr:row>
      <xdr:rowOff>0</xdr:rowOff>
    </xdr:from>
    <xdr:ext cx="2343150" cy="1362075"/>
    <xdr:pic>
      <xdr:nvPicPr>
        <xdr:cNvPr id="0" name="image385.png"/>
        <xdr:cNvPicPr preferRelativeResize="0"/>
      </xdr:nvPicPr>
      <xdr:blipFill>
        <a:blip cstate="print" r:embed="rId362"/>
        <a:stretch>
          <a:fillRect/>
        </a:stretch>
      </xdr:blipFill>
      <xdr:spPr>
        <a:prstGeom prst="rect">
          <a:avLst/>
        </a:prstGeom>
        <a:noFill/>
      </xdr:spPr>
    </xdr:pic>
    <xdr:clientData fLocksWithSheet="0"/>
  </xdr:oneCellAnchor>
  <xdr:oneCellAnchor>
    <xdr:from>
      <xdr:col>73</xdr:col>
      <xdr:colOff>0</xdr:colOff>
      <xdr:row>46</xdr:row>
      <xdr:rowOff>0</xdr:rowOff>
    </xdr:from>
    <xdr:ext cx="2343150" cy="1362075"/>
    <xdr:pic>
      <xdr:nvPicPr>
        <xdr:cNvPr id="0" name="image475.png"/>
        <xdr:cNvPicPr preferRelativeResize="0"/>
      </xdr:nvPicPr>
      <xdr:blipFill>
        <a:blip cstate="print" r:embed="rId363"/>
        <a:stretch>
          <a:fillRect/>
        </a:stretch>
      </xdr:blipFill>
      <xdr:spPr>
        <a:prstGeom prst="rect">
          <a:avLst/>
        </a:prstGeom>
        <a:noFill/>
      </xdr:spPr>
    </xdr:pic>
    <xdr:clientData fLocksWithSheet="0"/>
  </xdr:oneCellAnchor>
  <xdr:oneCellAnchor>
    <xdr:from>
      <xdr:col>74</xdr:col>
      <xdr:colOff>0</xdr:colOff>
      <xdr:row>46</xdr:row>
      <xdr:rowOff>0</xdr:rowOff>
    </xdr:from>
    <xdr:ext cx="2343150" cy="1362075"/>
    <xdr:pic>
      <xdr:nvPicPr>
        <xdr:cNvPr id="0" name="image372.png"/>
        <xdr:cNvPicPr preferRelativeResize="0"/>
      </xdr:nvPicPr>
      <xdr:blipFill>
        <a:blip cstate="print" r:embed="rId364"/>
        <a:stretch>
          <a:fillRect/>
        </a:stretch>
      </xdr:blipFill>
      <xdr:spPr>
        <a:prstGeom prst="rect">
          <a:avLst/>
        </a:prstGeom>
        <a:noFill/>
      </xdr:spPr>
    </xdr:pic>
    <xdr:clientData fLocksWithSheet="0"/>
  </xdr:oneCellAnchor>
  <xdr:oneCellAnchor>
    <xdr:from>
      <xdr:col>75</xdr:col>
      <xdr:colOff>0</xdr:colOff>
      <xdr:row>46</xdr:row>
      <xdr:rowOff>0</xdr:rowOff>
    </xdr:from>
    <xdr:ext cx="2343150" cy="1362075"/>
    <xdr:pic>
      <xdr:nvPicPr>
        <xdr:cNvPr id="0" name="image320.png"/>
        <xdr:cNvPicPr preferRelativeResize="0"/>
      </xdr:nvPicPr>
      <xdr:blipFill>
        <a:blip cstate="print" r:embed="rId365"/>
        <a:stretch>
          <a:fillRect/>
        </a:stretch>
      </xdr:blipFill>
      <xdr:spPr>
        <a:prstGeom prst="rect">
          <a:avLst/>
        </a:prstGeom>
        <a:noFill/>
      </xdr:spPr>
    </xdr:pic>
    <xdr:clientData fLocksWithSheet="0"/>
  </xdr:oneCellAnchor>
  <xdr:oneCellAnchor>
    <xdr:from>
      <xdr:col>76</xdr:col>
      <xdr:colOff>0</xdr:colOff>
      <xdr:row>46</xdr:row>
      <xdr:rowOff>0</xdr:rowOff>
    </xdr:from>
    <xdr:ext cx="2343150" cy="1362075"/>
    <xdr:pic>
      <xdr:nvPicPr>
        <xdr:cNvPr id="0" name="image330.png"/>
        <xdr:cNvPicPr preferRelativeResize="0"/>
      </xdr:nvPicPr>
      <xdr:blipFill>
        <a:blip cstate="print" r:embed="rId366"/>
        <a:stretch>
          <a:fillRect/>
        </a:stretch>
      </xdr:blipFill>
      <xdr:spPr>
        <a:prstGeom prst="rect">
          <a:avLst/>
        </a:prstGeom>
        <a:noFill/>
      </xdr:spPr>
    </xdr:pic>
    <xdr:clientData fLocksWithSheet="0"/>
  </xdr:oneCellAnchor>
  <xdr:oneCellAnchor>
    <xdr:from>
      <xdr:col>77</xdr:col>
      <xdr:colOff>0</xdr:colOff>
      <xdr:row>46</xdr:row>
      <xdr:rowOff>0</xdr:rowOff>
    </xdr:from>
    <xdr:ext cx="2343150" cy="1362075"/>
    <xdr:pic>
      <xdr:nvPicPr>
        <xdr:cNvPr id="0" name="image381.png"/>
        <xdr:cNvPicPr preferRelativeResize="0"/>
      </xdr:nvPicPr>
      <xdr:blipFill>
        <a:blip cstate="print" r:embed="rId367"/>
        <a:stretch>
          <a:fillRect/>
        </a:stretch>
      </xdr:blipFill>
      <xdr:spPr>
        <a:prstGeom prst="rect">
          <a:avLst/>
        </a:prstGeom>
        <a:noFill/>
      </xdr:spPr>
    </xdr:pic>
    <xdr:clientData fLocksWithSheet="0"/>
  </xdr:oneCellAnchor>
  <xdr:oneCellAnchor>
    <xdr:from>
      <xdr:col>78</xdr:col>
      <xdr:colOff>0</xdr:colOff>
      <xdr:row>46</xdr:row>
      <xdr:rowOff>0</xdr:rowOff>
    </xdr:from>
    <xdr:ext cx="2343150" cy="1362075"/>
    <xdr:pic>
      <xdr:nvPicPr>
        <xdr:cNvPr id="0" name="image379.png"/>
        <xdr:cNvPicPr preferRelativeResize="0"/>
      </xdr:nvPicPr>
      <xdr:blipFill>
        <a:blip cstate="print" r:embed="rId368"/>
        <a:stretch>
          <a:fillRect/>
        </a:stretch>
      </xdr:blipFill>
      <xdr:spPr>
        <a:prstGeom prst="rect">
          <a:avLst/>
        </a:prstGeom>
        <a:noFill/>
      </xdr:spPr>
    </xdr:pic>
    <xdr:clientData fLocksWithSheet="0"/>
  </xdr:oneCellAnchor>
  <xdr:oneCellAnchor>
    <xdr:from>
      <xdr:col>79</xdr:col>
      <xdr:colOff>0</xdr:colOff>
      <xdr:row>46</xdr:row>
      <xdr:rowOff>0</xdr:rowOff>
    </xdr:from>
    <xdr:ext cx="2343150" cy="1362075"/>
    <xdr:pic>
      <xdr:nvPicPr>
        <xdr:cNvPr id="0" name="image327.png"/>
        <xdr:cNvPicPr preferRelativeResize="0"/>
      </xdr:nvPicPr>
      <xdr:blipFill>
        <a:blip cstate="print" r:embed="rId369"/>
        <a:stretch>
          <a:fillRect/>
        </a:stretch>
      </xdr:blipFill>
      <xdr:spPr>
        <a:prstGeom prst="rect">
          <a:avLst/>
        </a:prstGeom>
        <a:noFill/>
      </xdr:spPr>
    </xdr:pic>
    <xdr:clientData fLocksWithSheet="0"/>
  </xdr:oneCellAnchor>
  <xdr:oneCellAnchor>
    <xdr:from>
      <xdr:col>72</xdr:col>
      <xdr:colOff>0</xdr:colOff>
      <xdr:row>47</xdr:row>
      <xdr:rowOff>0</xdr:rowOff>
    </xdr:from>
    <xdr:ext cx="323850" cy="200025"/>
    <xdr:pic>
      <xdr:nvPicPr>
        <xdr:cNvPr id="0" name="image329.png"/>
        <xdr:cNvPicPr preferRelativeResize="0"/>
      </xdr:nvPicPr>
      <xdr:blipFill>
        <a:blip cstate="print" r:embed="rId370"/>
        <a:stretch>
          <a:fillRect/>
        </a:stretch>
      </xdr:blipFill>
      <xdr:spPr>
        <a:prstGeom prst="rect">
          <a:avLst/>
        </a:prstGeom>
        <a:noFill/>
      </xdr:spPr>
    </xdr:pic>
    <xdr:clientData fLocksWithSheet="0"/>
  </xdr:oneCellAnchor>
  <xdr:oneCellAnchor>
    <xdr:from>
      <xdr:col>73</xdr:col>
      <xdr:colOff>0</xdr:colOff>
      <xdr:row>47</xdr:row>
      <xdr:rowOff>0</xdr:rowOff>
    </xdr:from>
    <xdr:ext cx="323850" cy="200025"/>
    <xdr:pic>
      <xdr:nvPicPr>
        <xdr:cNvPr id="0" name="image338.png"/>
        <xdr:cNvPicPr preferRelativeResize="0"/>
      </xdr:nvPicPr>
      <xdr:blipFill>
        <a:blip cstate="print" r:embed="rId371"/>
        <a:stretch>
          <a:fillRect/>
        </a:stretch>
      </xdr:blipFill>
      <xdr:spPr>
        <a:prstGeom prst="rect">
          <a:avLst/>
        </a:prstGeom>
        <a:noFill/>
      </xdr:spPr>
    </xdr:pic>
    <xdr:clientData fLocksWithSheet="0"/>
  </xdr:oneCellAnchor>
  <xdr:oneCellAnchor>
    <xdr:from>
      <xdr:col>74</xdr:col>
      <xdr:colOff>0</xdr:colOff>
      <xdr:row>47</xdr:row>
      <xdr:rowOff>0</xdr:rowOff>
    </xdr:from>
    <xdr:ext cx="323850" cy="200025"/>
    <xdr:pic>
      <xdr:nvPicPr>
        <xdr:cNvPr id="0" name="image384.png"/>
        <xdr:cNvPicPr preferRelativeResize="0"/>
      </xdr:nvPicPr>
      <xdr:blipFill>
        <a:blip cstate="print" r:embed="rId372"/>
        <a:stretch>
          <a:fillRect/>
        </a:stretch>
      </xdr:blipFill>
      <xdr:spPr>
        <a:prstGeom prst="rect">
          <a:avLst/>
        </a:prstGeom>
        <a:noFill/>
      </xdr:spPr>
    </xdr:pic>
    <xdr:clientData fLocksWithSheet="0"/>
  </xdr:oneCellAnchor>
  <xdr:oneCellAnchor>
    <xdr:from>
      <xdr:col>75</xdr:col>
      <xdr:colOff>0</xdr:colOff>
      <xdr:row>47</xdr:row>
      <xdr:rowOff>0</xdr:rowOff>
    </xdr:from>
    <xdr:ext cx="323850" cy="200025"/>
    <xdr:pic>
      <xdr:nvPicPr>
        <xdr:cNvPr id="0" name="image377.png"/>
        <xdr:cNvPicPr preferRelativeResize="0"/>
      </xdr:nvPicPr>
      <xdr:blipFill>
        <a:blip cstate="print" r:embed="rId373"/>
        <a:stretch>
          <a:fillRect/>
        </a:stretch>
      </xdr:blipFill>
      <xdr:spPr>
        <a:prstGeom prst="rect">
          <a:avLst/>
        </a:prstGeom>
        <a:noFill/>
      </xdr:spPr>
    </xdr:pic>
    <xdr:clientData fLocksWithSheet="0"/>
  </xdr:oneCellAnchor>
  <xdr:oneCellAnchor>
    <xdr:from>
      <xdr:col>76</xdr:col>
      <xdr:colOff>0</xdr:colOff>
      <xdr:row>47</xdr:row>
      <xdr:rowOff>0</xdr:rowOff>
    </xdr:from>
    <xdr:ext cx="323850" cy="200025"/>
    <xdr:pic>
      <xdr:nvPicPr>
        <xdr:cNvPr id="0" name="image348.png"/>
        <xdr:cNvPicPr preferRelativeResize="0"/>
      </xdr:nvPicPr>
      <xdr:blipFill>
        <a:blip cstate="print" r:embed="rId374"/>
        <a:stretch>
          <a:fillRect/>
        </a:stretch>
      </xdr:blipFill>
      <xdr:spPr>
        <a:prstGeom prst="rect">
          <a:avLst/>
        </a:prstGeom>
        <a:noFill/>
      </xdr:spPr>
    </xdr:pic>
    <xdr:clientData fLocksWithSheet="0"/>
  </xdr:oneCellAnchor>
  <xdr:oneCellAnchor>
    <xdr:from>
      <xdr:col>77</xdr:col>
      <xdr:colOff>0</xdr:colOff>
      <xdr:row>47</xdr:row>
      <xdr:rowOff>0</xdr:rowOff>
    </xdr:from>
    <xdr:ext cx="323850" cy="200025"/>
    <xdr:pic>
      <xdr:nvPicPr>
        <xdr:cNvPr id="0" name="image400.png"/>
        <xdr:cNvPicPr preferRelativeResize="0"/>
      </xdr:nvPicPr>
      <xdr:blipFill>
        <a:blip cstate="print" r:embed="rId375"/>
        <a:stretch>
          <a:fillRect/>
        </a:stretch>
      </xdr:blipFill>
      <xdr:spPr>
        <a:prstGeom prst="rect">
          <a:avLst/>
        </a:prstGeom>
        <a:noFill/>
      </xdr:spPr>
    </xdr:pic>
    <xdr:clientData fLocksWithSheet="0"/>
  </xdr:oneCellAnchor>
  <xdr:oneCellAnchor>
    <xdr:from>
      <xdr:col>78</xdr:col>
      <xdr:colOff>0</xdr:colOff>
      <xdr:row>47</xdr:row>
      <xdr:rowOff>0</xdr:rowOff>
    </xdr:from>
    <xdr:ext cx="323850" cy="200025"/>
    <xdr:pic>
      <xdr:nvPicPr>
        <xdr:cNvPr id="0" name="image335.png"/>
        <xdr:cNvPicPr preferRelativeResize="0"/>
      </xdr:nvPicPr>
      <xdr:blipFill>
        <a:blip cstate="print" r:embed="rId376"/>
        <a:stretch>
          <a:fillRect/>
        </a:stretch>
      </xdr:blipFill>
      <xdr:spPr>
        <a:prstGeom prst="rect">
          <a:avLst/>
        </a:prstGeom>
        <a:noFill/>
      </xdr:spPr>
    </xdr:pic>
    <xdr:clientData fLocksWithSheet="0"/>
  </xdr:oneCellAnchor>
  <xdr:oneCellAnchor>
    <xdr:from>
      <xdr:col>79</xdr:col>
      <xdr:colOff>0</xdr:colOff>
      <xdr:row>47</xdr:row>
      <xdr:rowOff>0</xdr:rowOff>
    </xdr:from>
    <xdr:ext cx="323850" cy="200025"/>
    <xdr:pic>
      <xdr:nvPicPr>
        <xdr:cNvPr id="0" name="image343.png"/>
        <xdr:cNvPicPr preferRelativeResize="0"/>
      </xdr:nvPicPr>
      <xdr:blipFill>
        <a:blip cstate="print" r:embed="rId377"/>
        <a:stretch>
          <a:fillRect/>
        </a:stretch>
      </xdr:blipFill>
      <xdr:spPr>
        <a:prstGeom prst="rect">
          <a:avLst/>
        </a:prstGeom>
        <a:noFill/>
      </xdr:spPr>
    </xdr:pic>
    <xdr:clientData fLocksWithSheet="0"/>
  </xdr:oneCellAnchor>
  <xdr:oneCellAnchor>
    <xdr:from>
      <xdr:col>72</xdr:col>
      <xdr:colOff>0</xdr:colOff>
      <xdr:row>48</xdr:row>
      <xdr:rowOff>0</xdr:rowOff>
    </xdr:from>
    <xdr:ext cx="314325" cy="200025"/>
    <xdr:pic>
      <xdr:nvPicPr>
        <xdr:cNvPr id="0" name="image344.png"/>
        <xdr:cNvPicPr preferRelativeResize="0"/>
      </xdr:nvPicPr>
      <xdr:blipFill>
        <a:blip cstate="print" r:embed="rId378"/>
        <a:stretch>
          <a:fillRect/>
        </a:stretch>
      </xdr:blipFill>
      <xdr:spPr>
        <a:prstGeom prst="rect">
          <a:avLst/>
        </a:prstGeom>
        <a:noFill/>
      </xdr:spPr>
    </xdr:pic>
    <xdr:clientData fLocksWithSheet="0"/>
  </xdr:oneCellAnchor>
  <xdr:oneCellAnchor>
    <xdr:from>
      <xdr:col>73</xdr:col>
      <xdr:colOff>0</xdr:colOff>
      <xdr:row>48</xdr:row>
      <xdr:rowOff>0</xdr:rowOff>
    </xdr:from>
    <xdr:ext cx="314325" cy="200025"/>
    <xdr:pic>
      <xdr:nvPicPr>
        <xdr:cNvPr id="0" name="image398.png"/>
        <xdr:cNvPicPr preferRelativeResize="0"/>
      </xdr:nvPicPr>
      <xdr:blipFill>
        <a:blip cstate="print" r:embed="rId379"/>
        <a:stretch>
          <a:fillRect/>
        </a:stretch>
      </xdr:blipFill>
      <xdr:spPr>
        <a:prstGeom prst="rect">
          <a:avLst/>
        </a:prstGeom>
        <a:noFill/>
      </xdr:spPr>
    </xdr:pic>
    <xdr:clientData fLocksWithSheet="0"/>
  </xdr:oneCellAnchor>
  <xdr:oneCellAnchor>
    <xdr:from>
      <xdr:col>74</xdr:col>
      <xdr:colOff>0</xdr:colOff>
      <xdr:row>48</xdr:row>
      <xdr:rowOff>0</xdr:rowOff>
    </xdr:from>
    <xdr:ext cx="314325" cy="200025"/>
    <xdr:pic>
      <xdr:nvPicPr>
        <xdr:cNvPr id="0" name="image340.png"/>
        <xdr:cNvPicPr preferRelativeResize="0"/>
      </xdr:nvPicPr>
      <xdr:blipFill>
        <a:blip cstate="print" r:embed="rId380"/>
        <a:stretch>
          <a:fillRect/>
        </a:stretch>
      </xdr:blipFill>
      <xdr:spPr>
        <a:prstGeom prst="rect">
          <a:avLst/>
        </a:prstGeom>
        <a:noFill/>
      </xdr:spPr>
    </xdr:pic>
    <xdr:clientData fLocksWithSheet="0"/>
  </xdr:oneCellAnchor>
  <xdr:oneCellAnchor>
    <xdr:from>
      <xdr:col>75</xdr:col>
      <xdr:colOff>0</xdr:colOff>
      <xdr:row>48</xdr:row>
      <xdr:rowOff>0</xdr:rowOff>
    </xdr:from>
    <xdr:ext cx="314325" cy="200025"/>
    <xdr:pic>
      <xdr:nvPicPr>
        <xdr:cNvPr id="0" name="image389.png"/>
        <xdr:cNvPicPr preferRelativeResize="0"/>
      </xdr:nvPicPr>
      <xdr:blipFill>
        <a:blip cstate="print" r:embed="rId381"/>
        <a:stretch>
          <a:fillRect/>
        </a:stretch>
      </xdr:blipFill>
      <xdr:spPr>
        <a:prstGeom prst="rect">
          <a:avLst/>
        </a:prstGeom>
        <a:noFill/>
      </xdr:spPr>
    </xdr:pic>
    <xdr:clientData fLocksWithSheet="0"/>
  </xdr:oneCellAnchor>
  <xdr:oneCellAnchor>
    <xdr:from>
      <xdr:col>76</xdr:col>
      <xdr:colOff>0</xdr:colOff>
      <xdr:row>48</xdr:row>
      <xdr:rowOff>0</xdr:rowOff>
    </xdr:from>
    <xdr:ext cx="314325" cy="200025"/>
    <xdr:pic>
      <xdr:nvPicPr>
        <xdr:cNvPr id="0" name="image346.png"/>
        <xdr:cNvPicPr preferRelativeResize="0"/>
      </xdr:nvPicPr>
      <xdr:blipFill>
        <a:blip cstate="print" r:embed="rId382"/>
        <a:stretch>
          <a:fillRect/>
        </a:stretch>
      </xdr:blipFill>
      <xdr:spPr>
        <a:prstGeom prst="rect">
          <a:avLst/>
        </a:prstGeom>
        <a:noFill/>
      </xdr:spPr>
    </xdr:pic>
    <xdr:clientData fLocksWithSheet="0"/>
  </xdr:oneCellAnchor>
  <xdr:oneCellAnchor>
    <xdr:from>
      <xdr:col>77</xdr:col>
      <xdr:colOff>0</xdr:colOff>
      <xdr:row>48</xdr:row>
      <xdr:rowOff>0</xdr:rowOff>
    </xdr:from>
    <xdr:ext cx="314325" cy="200025"/>
    <xdr:pic>
      <xdr:nvPicPr>
        <xdr:cNvPr id="0" name="image350.png"/>
        <xdr:cNvPicPr preferRelativeResize="0"/>
      </xdr:nvPicPr>
      <xdr:blipFill>
        <a:blip cstate="print" r:embed="rId383"/>
        <a:stretch>
          <a:fillRect/>
        </a:stretch>
      </xdr:blipFill>
      <xdr:spPr>
        <a:prstGeom prst="rect">
          <a:avLst/>
        </a:prstGeom>
        <a:noFill/>
      </xdr:spPr>
    </xdr:pic>
    <xdr:clientData fLocksWithSheet="0"/>
  </xdr:oneCellAnchor>
  <xdr:oneCellAnchor>
    <xdr:from>
      <xdr:col>78</xdr:col>
      <xdr:colOff>0</xdr:colOff>
      <xdr:row>48</xdr:row>
      <xdr:rowOff>0</xdr:rowOff>
    </xdr:from>
    <xdr:ext cx="314325" cy="200025"/>
    <xdr:pic>
      <xdr:nvPicPr>
        <xdr:cNvPr id="0" name="image416.png"/>
        <xdr:cNvPicPr preferRelativeResize="0"/>
      </xdr:nvPicPr>
      <xdr:blipFill>
        <a:blip cstate="print" r:embed="rId384"/>
        <a:stretch>
          <a:fillRect/>
        </a:stretch>
      </xdr:blipFill>
      <xdr:spPr>
        <a:prstGeom prst="rect">
          <a:avLst/>
        </a:prstGeom>
        <a:noFill/>
      </xdr:spPr>
    </xdr:pic>
    <xdr:clientData fLocksWithSheet="0"/>
  </xdr:oneCellAnchor>
  <xdr:oneCellAnchor>
    <xdr:from>
      <xdr:col>79</xdr:col>
      <xdr:colOff>0</xdr:colOff>
      <xdr:row>48</xdr:row>
      <xdr:rowOff>0</xdr:rowOff>
    </xdr:from>
    <xdr:ext cx="314325" cy="200025"/>
    <xdr:pic>
      <xdr:nvPicPr>
        <xdr:cNvPr id="0" name="image382.png"/>
        <xdr:cNvPicPr preferRelativeResize="0"/>
      </xdr:nvPicPr>
      <xdr:blipFill>
        <a:blip cstate="print" r:embed="rId385"/>
        <a:stretch>
          <a:fillRect/>
        </a:stretch>
      </xdr:blipFill>
      <xdr:spPr>
        <a:prstGeom prst="rect">
          <a:avLst/>
        </a:prstGeom>
        <a:noFill/>
      </xdr:spPr>
    </xdr:pic>
    <xdr:clientData fLocksWithSheet="0"/>
  </xdr:oneCellAnchor>
  <xdr:oneCellAnchor>
    <xdr:from>
      <xdr:col>72</xdr:col>
      <xdr:colOff>0</xdr:colOff>
      <xdr:row>49</xdr:row>
      <xdr:rowOff>0</xdr:rowOff>
    </xdr:from>
    <xdr:ext cx="266700" cy="200025"/>
    <xdr:pic>
      <xdr:nvPicPr>
        <xdr:cNvPr id="0" name="image394.png"/>
        <xdr:cNvPicPr preferRelativeResize="0"/>
      </xdr:nvPicPr>
      <xdr:blipFill>
        <a:blip cstate="print" r:embed="rId386"/>
        <a:stretch>
          <a:fillRect/>
        </a:stretch>
      </xdr:blipFill>
      <xdr:spPr>
        <a:prstGeom prst="rect">
          <a:avLst/>
        </a:prstGeom>
        <a:noFill/>
      </xdr:spPr>
    </xdr:pic>
    <xdr:clientData fLocksWithSheet="0"/>
  </xdr:oneCellAnchor>
  <xdr:oneCellAnchor>
    <xdr:from>
      <xdr:col>73</xdr:col>
      <xdr:colOff>0</xdr:colOff>
      <xdr:row>49</xdr:row>
      <xdr:rowOff>0</xdr:rowOff>
    </xdr:from>
    <xdr:ext cx="266700" cy="200025"/>
    <xdr:pic>
      <xdr:nvPicPr>
        <xdr:cNvPr id="0" name="image390.png"/>
        <xdr:cNvPicPr preferRelativeResize="0"/>
      </xdr:nvPicPr>
      <xdr:blipFill>
        <a:blip cstate="print" r:embed="rId387"/>
        <a:stretch>
          <a:fillRect/>
        </a:stretch>
      </xdr:blipFill>
      <xdr:spPr>
        <a:prstGeom prst="rect">
          <a:avLst/>
        </a:prstGeom>
        <a:noFill/>
      </xdr:spPr>
    </xdr:pic>
    <xdr:clientData fLocksWithSheet="0"/>
  </xdr:oneCellAnchor>
  <xdr:oneCellAnchor>
    <xdr:from>
      <xdr:col>74</xdr:col>
      <xdr:colOff>0</xdr:colOff>
      <xdr:row>49</xdr:row>
      <xdr:rowOff>0</xdr:rowOff>
    </xdr:from>
    <xdr:ext cx="266700" cy="200025"/>
    <xdr:pic>
      <xdr:nvPicPr>
        <xdr:cNvPr id="0" name="image356.png"/>
        <xdr:cNvPicPr preferRelativeResize="0"/>
      </xdr:nvPicPr>
      <xdr:blipFill>
        <a:blip cstate="print" r:embed="rId388"/>
        <a:stretch>
          <a:fillRect/>
        </a:stretch>
      </xdr:blipFill>
      <xdr:spPr>
        <a:prstGeom prst="rect">
          <a:avLst/>
        </a:prstGeom>
        <a:noFill/>
      </xdr:spPr>
    </xdr:pic>
    <xdr:clientData fLocksWithSheet="0"/>
  </xdr:oneCellAnchor>
  <xdr:oneCellAnchor>
    <xdr:from>
      <xdr:col>75</xdr:col>
      <xdr:colOff>0</xdr:colOff>
      <xdr:row>49</xdr:row>
      <xdr:rowOff>0</xdr:rowOff>
    </xdr:from>
    <xdr:ext cx="266700" cy="200025"/>
    <xdr:pic>
      <xdr:nvPicPr>
        <xdr:cNvPr id="0" name="image353.png"/>
        <xdr:cNvPicPr preferRelativeResize="0"/>
      </xdr:nvPicPr>
      <xdr:blipFill>
        <a:blip cstate="print" r:embed="rId389"/>
        <a:stretch>
          <a:fillRect/>
        </a:stretch>
      </xdr:blipFill>
      <xdr:spPr>
        <a:prstGeom prst="rect">
          <a:avLst/>
        </a:prstGeom>
        <a:noFill/>
      </xdr:spPr>
    </xdr:pic>
    <xdr:clientData fLocksWithSheet="0"/>
  </xdr:oneCellAnchor>
  <xdr:oneCellAnchor>
    <xdr:from>
      <xdr:col>76</xdr:col>
      <xdr:colOff>0</xdr:colOff>
      <xdr:row>49</xdr:row>
      <xdr:rowOff>0</xdr:rowOff>
    </xdr:from>
    <xdr:ext cx="266700" cy="200025"/>
    <xdr:pic>
      <xdr:nvPicPr>
        <xdr:cNvPr id="0" name="image387.png"/>
        <xdr:cNvPicPr preferRelativeResize="0"/>
      </xdr:nvPicPr>
      <xdr:blipFill>
        <a:blip cstate="print" r:embed="rId390"/>
        <a:stretch>
          <a:fillRect/>
        </a:stretch>
      </xdr:blipFill>
      <xdr:spPr>
        <a:prstGeom prst="rect">
          <a:avLst/>
        </a:prstGeom>
        <a:noFill/>
      </xdr:spPr>
    </xdr:pic>
    <xdr:clientData fLocksWithSheet="0"/>
  </xdr:oneCellAnchor>
  <xdr:oneCellAnchor>
    <xdr:from>
      <xdr:col>77</xdr:col>
      <xdr:colOff>0</xdr:colOff>
      <xdr:row>49</xdr:row>
      <xdr:rowOff>0</xdr:rowOff>
    </xdr:from>
    <xdr:ext cx="266700" cy="200025"/>
    <xdr:pic>
      <xdr:nvPicPr>
        <xdr:cNvPr id="0" name="image413.png"/>
        <xdr:cNvPicPr preferRelativeResize="0"/>
      </xdr:nvPicPr>
      <xdr:blipFill>
        <a:blip cstate="print" r:embed="rId391"/>
        <a:stretch>
          <a:fillRect/>
        </a:stretch>
      </xdr:blipFill>
      <xdr:spPr>
        <a:prstGeom prst="rect">
          <a:avLst/>
        </a:prstGeom>
        <a:noFill/>
      </xdr:spPr>
    </xdr:pic>
    <xdr:clientData fLocksWithSheet="0"/>
  </xdr:oneCellAnchor>
  <xdr:oneCellAnchor>
    <xdr:from>
      <xdr:col>78</xdr:col>
      <xdr:colOff>0</xdr:colOff>
      <xdr:row>49</xdr:row>
      <xdr:rowOff>0</xdr:rowOff>
    </xdr:from>
    <xdr:ext cx="266700" cy="200025"/>
    <xdr:pic>
      <xdr:nvPicPr>
        <xdr:cNvPr id="0" name="image417.png"/>
        <xdr:cNvPicPr preferRelativeResize="0"/>
      </xdr:nvPicPr>
      <xdr:blipFill>
        <a:blip cstate="print" r:embed="rId392"/>
        <a:stretch>
          <a:fillRect/>
        </a:stretch>
      </xdr:blipFill>
      <xdr:spPr>
        <a:prstGeom prst="rect">
          <a:avLst/>
        </a:prstGeom>
        <a:noFill/>
      </xdr:spPr>
    </xdr:pic>
    <xdr:clientData fLocksWithSheet="0"/>
  </xdr:oneCellAnchor>
  <xdr:oneCellAnchor>
    <xdr:from>
      <xdr:col>79</xdr:col>
      <xdr:colOff>0</xdr:colOff>
      <xdr:row>49</xdr:row>
      <xdr:rowOff>0</xdr:rowOff>
    </xdr:from>
    <xdr:ext cx="266700" cy="200025"/>
    <xdr:pic>
      <xdr:nvPicPr>
        <xdr:cNvPr id="0" name="image364.png"/>
        <xdr:cNvPicPr preferRelativeResize="0"/>
      </xdr:nvPicPr>
      <xdr:blipFill>
        <a:blip cstate="print" r:embed="rId393"/>
        <a:stretch>
          <a:fillRect/>
        </a:stretch>
      </xdr:blipFill>
      <xdr:spPr>
        <a:prstGeom prst="rect">
          <a:avLst/>
        </a:prstGeom>
        <a:noFill/>
      </xdr:spPr>
    </xdr:pic>
    <xdr:clientData fLocksWithSheet="0"/>
  </xdr:oneCellAnchor>
  <xdr:oneCellAnchor>
    <xdr:from>
      <xdr:col>72</xdr:col>
      <xdr:colOff>0</xdr:colOff>
      <xdr:row>50</xdr:row>
      <xdr:rowOff>0</xdr:rowOff>
    </xdr:from>
    <xdr:ext cx="2343150" cy="1352550"/>
    <xdr:pic>
      <xdr:nvPicPr>
        <xdr:cNvPr id="0" name="image401.png"/>
        <xdr:cNvPicPr preferRelativeResize="0"/>
      </xdr:nvPicPr>
      <xdr:blipFill>
        <a:blip cstate="print" r:embed="rId394"/>
        <a:stretch>
          <a:fillRect/>
        </a:stretch>
      </xdr:blipFill>
      <xdr:spPr>
        <a:prstGeom prst="rect">
          <a:avLst/>
        </a:prstGeom>
        <a:noFill/>
      </xdr:spPr>
    </xdr:pic>
    <xdr:clientData fLocksWithSheet="0"/>
  </xdr:oneCellAnchor>
  <xdr:oneCellAnchor>
    <xdr:from>
      <xdr:col>73</xdr:col>
      <xdr:colOff>0</xdr:colOff>
      <xdr:row>50</xdr:row>
      <xdr:rowOff>0</xdr:rowOff>
    </xdr:from>
    <xdr:ext cx="2343150" cy="1352550"/>
    <xdr:pic>
      <xdr:nvPicPr>
        <xdr:cNvPr id="0" name="image352.png"/>
        <xdr:cNvPicPr preferRelativeResize="0"/>
      </xdr:nvPicPr>
      <xdr:blipFill>
        <a:blip cstate="print" r:embed="rId395"/>
        <a:stretch>
          <a:fillRect/>
        </a:stretch>
      </xdr:blipFill>
      <xdr:spPr>
        <a:prstGeom prst="rect">
          <a:avLst/>
        </a:prstGeom>
        <a:noFill/>
      </xdr:spPr>
    </xdr:pic>
    <xdr:clientData fLocksWithSheet="0"/>
  </xdr:oneCellAnchor>
  <xdr:oneCellAnchor>
    <xdr:from>
      <xdr:col>74</xdr:col>
      <xdr:colOff>0</xdr:colOff>
      <xdr:row>50</xdr:row>
      <xdr:rowOff>0</xdr:rowOff>
    </xdr:from>
    <xdr:ext cx="2343150" cy="1352550"/>
    <xdr:pic>
      <xdr:nvPicPr>
        <xdr:cNvPr id="0" name="image412.png"/>
        <xdr:cNvPicPr preferRelativeResize="0"/>
      </xdr:nvPicPr>
      <xdr:blipFill>
        <a:blip cstate="print" r:embed="rId396"/>
        <a:stretch>
          <a:fillRect/>
        </a:stretch>
      </xdr:blipFill>
      <xdr:spPr>
        <a:prstGeom prst="rect">
          <a:avLst/>
        </a:prstGeom>
        <a:noFill/>
      </xdr:spPr>
    </xdr:pic>
    <xdr:clientData fLocksWithSheet="0"/>
  </xdr:oneCellAnchor>
  <xdr:oneCellAnchor>
    <xdr:from>
      <xdr:col>75</xdr:col>
      <xdr:colOff>0</xdr:colOff>
      <xdr:row>50</xdr:row>
      <xdr:rowOff>0</xdr:rowOff>
    </xdr:from>
    <xdr:ext cx="2343150" cy="1352550"/>
    <xdr:pic>
      <xdr:nvPicPr>
        <xdr:cNvPr id="0" name="image366.png"/>
        <xdr:cNvPicPr preferRelativeResize="0"/>
      </xdr:nvPicPr>
      <xdr:blipFill>
        <a:blip cstate="print" r:embed="rId397"/>
        <a:stretch>
          <a:fillRect/>
        </a:stretch>
      </xdr:blipFill>
      <xdr:spPr>
        <a:prstGeom prst="rect">
          <a:avLst/>
        </a:prstGeom>
        <a:noFill/>
      </xdr:spPr>
    </xdr:pic>
    <xdr:clientData fLocksWithSheet="0"/>
  </xdr:oneCellAnchor>
  <xdr:oneCellAnchor>
    <xdr:from>
      <xdr:col>76</xdr:col>
      <xdr:colOff>0</xdr:colOff>
      <xdr:row>50</xdr:row>
      <xdr:rowOff>0</xdr:rowOff>
    </xdr:from>
    <xdr:ext cx="2343150" cy="1352550"/>
    <xdr:pic>
      <xdr:nvPicPr>
        <xdr:cNvPr id="0" name="image383.png"/>
        <xdr:cNvPicPr preferRelativeResize="0"/>
      </xdr:nvPicPr>
      <xdr:blipFill>
        <a:blip cstate="print" r:embed="rId398"/>
        <a:stretch>
          <a:fillRect/>
        </a:stretch>
      </xdr:blipFill>
      <xdr:spPr>
        <a:prstGeom prst="rect">
          <a:avLst/>
        </a:prstGeom>
        <a:noFill/>
      </xdr:spPr>
    </xdr:pic>
    <xdr:clientData fLocksWithSheet="0"/>
  </xdr:oneCellAnchor>
  <xdr:oneCellAnchor>
    <xdr:from>
      <xdr:col>77</xdr:col>
      <xdr:colOff>0</xdr:colOff>
      <xdr:row>50</xdr:row>
      <xdr:rowOff>0</xdr:rowOff>
    </xdr:from>
    <xdr:ext cx="2343150" cy="1352550"/>
    <xdr:pic>
      <xdr:nvPicPr>
        <xdr:cNvPr id="0" name="image418.png"/>
        <xdr:cNvPicPr preferRelativeResize="0"/>
      </xdr:nvPicPr>
      <xdr:blipFill>
        <a:blip cstate="print" r:embed="rId399"/>
        <a:stretch>
          <a:fillRect/>
        </a:stretch>
      </xdr:blipFill>
      <xdr:spPr>
        <a:prstGeom prst="rect">
          <a:avLst/>
        </a:prstGeom>
        <a:noFill/>
      </xdr:spPr>
    </xdr:pic>
    <xdr:clientData fLocksWithSheet="0"/>
  </xdr:oneCellAnchor>
  <xdr:oneCellAnchor>
    <xdr:from>
      <xdr:col>78</xdr:col>
      <xdr:colOff>0</xdr:colOff>
      <xdr:row>50</xdr:row>
      <xdr:rowOff>0</xdr:rowOff>
    </xdr:from>
    <xdr:ext cx="2343150" cy="1352550"/>
    <xdr:pic>
      <xdr:nvPicPr>
        <xdr:cNvPr id="0" name="image428.png"/>
        <xdr:cNvPicPr preferRelativeResize="0"/>
      </xdr:nvPicPr>
      <xdr:blipFill>
        <a:blip cstate="print" r:embed="rId400"/>
        <a:stretch>
          <a:fillRect/>
        </a:stretch>
      </xdr:blipFill>
      <xdr:spPr>
        <a:prstGeom prst="rect">
          <a:avLst/>
        </a:prstGeom>
        <a:noFill/>
      </xdr:spPr>
    </xdr:pic>
    <xdr:clientData fLocksWithSheet="0"/>
  </xdr:oneCellAnchor>
  <xdr:oneCellAnchor>
    <xdr:from>
      <xdr:col>79</xdr:col>
      <xdr:colOff>0</xdr:colOff>
      <xdr:row>50</xdr:row>
      <xdr:rowOff>0</xdr:rowOff>
    </xdr:from>
    <xdr:ext cx="2343150" cy="1352550"/>
    <xdr:pic>
      <xdr:nvPicPr>
        <xdr:cNvPr id="0" name="image408.png"/>
        <xdr:cNvPicPr preferRelativeResize="0"/>
      </xdr:nvPicPr>
      <xdr:blipFill>
        <a:blip cstate="print" r:embed="rId401"/>
        <a:stretch>
          <a:fillRect/>
        </a:stretch>
      </xdr:blipFill>
      <xdr:spPr>
        <a:prstGeom prst="rect">
          <a:avLst/>
        </a:prstGeom>
        <a:noFill/>
      </xdr:spPr>
    </xdr:pic>
    <xdr:clientData fLocksWithSheet="0"/>
  </xdr:oneCellAnchor>
  <xdr:oneCellAnchor>
    <xdr:from>
      <xdr:col>72</xdr:col>
      <xdr:colOff>0</xdr:colOff>
      <xdr:row>51</xdr:row>
      <xdr:rowOff>0</xdr:rowOff>
    </xdr:from>
    <xdr:ext cx="323850" cy="200025"/>
    <xdr:pic>
      <xdr:nvPicPr>
        <xdr:cNvPr id="0" name="image358.png"/>
        <xdr:cNvPicPr preferRelativeResize="0"/>
      </xdr:nvPicPr>
      <xdr:blipFill>
        <a:blip cstate="print" r:embed="rId402"/>
        <a:stretch>
          <a:fillRect/>
        </a:stretch>
      </xdr:blipFill>
      <xdr:spPr>
        <a:prstGeom prst="rect">
          <a:avLst/>
        </a:prstGeom>
        <a:noFill/>
      </xdr:spPr>
    </xdr:pic>
    <xdr:clientData fLocksWithSheet="0"/>
  </xdr:oneCellAnchor>
  <xdr:oneCellAnchor>
    <xdr:from>
      <xdr:col>73</xdr:col>
      <xdr:colOff>0</xdr:colOff>
      <xdr:row>51</xdr:row>
      <xdr:rowOff>0</xdr:rowOff>
    </xdr:from>
    <xdr:ext cx="323850" cy="200025"/>
    <xdr:pic>
      <xdr:nvPicPr>
        <xdr:cNvPr id="0" name="image365.png"/>
        <xdr:cNvPicPr preferRelativeResize="0"/>
      </xdr:nvPicPr>
      <xdr:blipFill>
        <a:blip cstate="print" r:embed="rId403"/>
        <a:stretch>
          <a:fillRect/>
        </a:stretch>
      </xdr:blipFill>
      <xdr:spPr>
        <a:prstGeom prst="rect">
          <a:avLst/>
        </a:prstGeom>
        <a:noFill/>
      </xdr:spPr>
    </xdr:pic>
    <xdr:clientData fLocksWithSheet="0"/>
  </xdr:oneCellAnchor>
  <xdr:oneCellAnchor>
    <xdr:from>
      <xdr:col>74</xdr:col>
      <xdr:colOff>0</xdr:colOff>
      <xdr:row>51</xdr:row>
      <xdr:rowOff>0</xdr:rowOff>
    </xdr:from>
    <xdr:ext cx="323850" cy="200025"/>
    <xdr:pic>
      <xdr:nvPicPr>
        <xdr:cNvPr id="0" name="image367.png"/>
        <xdr:cNvPicPr preferRelativeResize="0"/>
      </xdr:nvPicPr>
      <xdr:blipFill>
        <a:blip cstate="print" r:embed="rId404"/>
        <a:stretch>
          <a:fillRect/>
        </a:stretch>
      </xdr:blipFill>
      <xdr:spPr>
        <a:prstGeom prst="rect">
          <a:avLst/>
        </a:prstGeom>
        <a:noFill/>
      </xdr:spPr>
    </xdr:pic>
    <xdr:clientData fLocksWithSheet="0"/>
  </xdr:oneCellAnchor>
  <xdr:oneCellAnchor>
    <xdr:from>
      <xdr:col>75</xdr:col>
      <xdr:colOff>0</xdr:colOff>
      <xdr:row>51</xdr:row>
      <xdr:rowOff>0</xdr:rowOff>
    </xdr:from>
    <xdr:ext cx="323850" cy="200025"/>
    <xdr:pic>
      <xdr:nvPicPr>
        <xdr:cNvPr id="0" name="image414.png"/>
        <xdr:cNvPicPr preferRelativeResize="0"/>
      </xdr:nvPicPr>
      <xdr:blipFill>
        <a:blip cstate="print" r:embed="rId405"/>
        <a:stretch>
          <a:fillRect/>
        </a:stretch>
      </xdr:blipFill>
      <xdr:spPr>
        <a:prstGeom prst="rect">
          <a:avLst/>
        </a:prstGeom>
        <a:noFill/>
      </xdr:spPr>
    </xdr:pic>
    <xdr:clientData fLocksWithSheet="0"/>
  </xdr:oneCellAnchor>
  <xdr:oneCellAnchor>
    <xdr:from>
      <xdr:col>76</xdr:col>
      <xdr:colOff>0</xdr:colOff>
      <xdr:row>51</xdr:row>
      <xdr:rowOff>0</xdr:rowOff>
    </xdr:from>
    <xdr:ext cx="323850" cy="200025"/>
    <xdr:pic>
      <xdr:nvPicPr>
        <xdr:cNvPr id="0" name="image410.png"/>
        <xdr:cNvPicPr preferRelativeResize="0"/>
      </xdr:nvPicPr>
      <xdr:blipFill>
        <a:blip cstate="print" r:embed="rId406"/>
        <a:stretch>
          <a:fillRect/>
        </a:stretch>
      </xdr:blipFill>
      <xdr:spPr>
        <a:prstGeom prst="rect">
          <a:avLst/>
        </a:prstGeom>
        <a:noFill/>
      </xdr:spPr>
    </xdr:pic>
    <xdr:clientData fLocksWithSheet="0"/>
  </xdr:oneCellAnchor>
  <xdr:oneCellAnchor>
    <xdr:from>
      <xdr:col>77</xdr:col>
      <xdr:colOff>0</xdr:colOff>
      <xdr:row>51</xdr:row>
      <xdr:rowOff>0</xdr:rowOff>
    </xdr:from>
    <xdr:ext cx="323850" cy="200025"/>
    <xdr:pic>
      <xdr:nvPicPr>
        <xdr:cNvPr id="0" name="image371.png"/>
        <xdr:cNvPicPr preferRelativeResize="0"/>
      </xdr:nvPicPr>
      <xdr:blipFill>
        <a:blip cstate="print" r:embed="rId407"/>
        <a:stretch>
          <a:fillRect/>
        </a:stretch>
      </xdr:blipFill>
      <xdr:spPr>
        <a:prstGeom prst="rect">
          <a:avLst/>
        </a:prstGeom>
        <a:noFill/>
      </xdr:spPr>
    </xdr:pic>
    <xdr:clientData fLocksWithSheet="0"/>
  </xdr:oneCellAnchor>
  <xdr:oneCellAnchor>
    <xdr:from>
      <xdr:col>78</xdr:col>
      <xdr:colOff>0</xdr:colOff>
      <xdr:row>51</xdr:row>
      <xdr:rowOff>0</xdr:rowOff>
    </xdr:from>
    <xdr:ext cx="323850" cy="200025"/>
    <xdr:pic>
      <xdr:nvPicPr>
        <xdr:cNvPr id="0" name="image434.png"/>
        <xdr:cNvPicPr preferRelativeResize="0"/>
      </xdr:nvPicPr>
      <xdr:blipFill>
        <a:blip cstate="print" r:embed="rId408"/>
        <a:stretch>
          <a:fillRect/>
        </a:stretch>
      </xdr:blipFill>
      <xdr:spPr>
        <a:prstGeom prst="rect">
          <a:avLst/>
        </a:prstGeom>
        <a:noFill/>
      </xdr:spPr>
    </xdr:pic>
    <xdr:clientData fLocksWithSheet="0"/>
  </xdr:oneCellAnchor>
  <xdr:oneCellAnchor>
    <xdr:from>
      <xdr:col>79</xdr:col>
      <xdr:colOff>0</xdr:colOff>
      <xdr:row>51</xdr:row>
      <xdr:rowOff>0</xdr:rowOff>
    </xdr:from>
    <xdr:ext cx="323850" cy="200025"/>
    <xdr:pic>
      <xdr:nvPicPr>
        <xdr:cNvPr id="0" name="image420.png"/>
        <xdr:cNvPicPr preferRelativeResize="0"/>
      </xdr:nvPicPr>
      <xdr:blipFill>
        <a:blip cstate="print" r:embed="rId409"/>
        <a:stretch>
          <a:fillRect/>
        </a:stretch>
      </xdr:blipFill>
      <xdr:spPr>
        <a:prstGeom prst="rect">
          <a:avLst/>
        </a:prstGeom>
        <a:noFill/>
      </xdr:spPr>
    </xdr:pic>
    <xdr:clientData fLocksWithSheet="0"/>
  </xdr:oneCellAnchor>
  <xdr:oneCellAnchor>
    <xdr:from>
      <xdr:col>72</xdr:col>
      <xdr:colOff>0</xdr:colOff>
      <xdr:row>52</xdr:row>
      <xdr:rowOff>0</xdr:rowOff>
    </xdr:from>
    <xdr:ext cx="390525" cy="200025"/>
    <xdr:pic>
      <xdr:nvPicPr>
        <xdr:cNvPr id="0" name="image443.png"/>
        <xdr:cNvPicPr preferRelativeResize="0"/>
      </xdr:nvPicPr>
      <xdr:blipFill>
        <a:blip cstate="print" r:embed="rId410"/>
        <a:stretch>
          <a:fillRect/>
        </a:stretch>
      </xdr:blipFill>
      <xdr:spPr>
        <a:prstGeom prst="rect">
          <a:avLst/>
        </a:prstGeom>
        <a:noFill/>
      </xdr:spPr>
    </xdr:pic>
    <xdr:clientData fLocksWithSheet="0"/>
  </xdr:oneCellAnchor>
  <xdr:oneCellAnchor>
    <xdr:from>
      <xdr:col>73</xdr:col>
      <xdr:colOff>0</xdr:colOff>
      <xdr:row>52</xdr:row>
      <xdr:rowOff>0</xdr:rowOff>
    </xdr:from>
    <xdr:ext cx="390525" cy="200025"/>
    <xdr:pic>
      <xdr:nvPicPr>
        <xdr:cNvPr id="0" name="image424.png"/>
        <xdr:cNvPicPr preferRelativeResize="0"/>
      </xdr:nvPicPr>
      <xdr:blipFill>
        <a:blip cstate="print" r:embed="rId411"/>
        <a:stretch>
          <a:fillRect/>
        </a:stretch>
      </xdr:blipFill>
      <xdr:spPr>
        <a:prstGeom prst="rect">
          <a:avLst/>
        </a:prstGeom>
        <a:noFill/>
      </xdr:spPr>
    </xdr:pic>
    <xdr:clientData fLocksWithSheet="0"/>
  </xdr:oneCellAnchor>
  <xdr:oneCellAnchor>
    <xdr:from>
      <xdr:col>74</xdr:col>
      <xdr:colOff>0</xdr:colOff>
      <xdr:row>52</xdr:row>
      <xdr:rowOff>0</xdr:rowOff>
    </xdr:from>
    <xdr:ext cx="390525" cy="200025"/>
    <xdr:pic>
      <xdr:nvPicPr>
        <xdr:cNvPr id="0" name="image433.png"/>
        <xdr:cNvPicPr preferRelativeResize="0"/>
      </xdr:nvPicPr>
      <xdr:blipFill>
        <a:blip cstate="print" r:embed="rId412"/>
        <a:stretch>
          <a:fillRect/>
        </a:stretch>
      </xdr:blipFill>
      <xdr:spPr>
        <a:prstGeom prst="rect">
          <a:avLst/>
        </a:prstGeom>
        <a:noFill/>
      </xdr:spPr>
    </xdr:pic>
    <xdr:clientData fLocksWithSheet="0"/>
  </xdr:oneCellAnchor>
  <xdr:oneCellAnchor>
    <xdr:from>
      <xdr:col>75</xdr:col>
      <xdr:colOff>0</xdr:colOff>
      <xdr:row>52</xdr:row>
      <xdr:rowOff>0</xdr:rowOff>
    </xdr:from>
    <xdr:ext cx="390525" cy="200025"/>
    <xdr:pic>
      <xdr:nvPicPr>
        <xdr:cNvPr id="0" name="image391.png"/>
        <xdr:cNvPicPr preferRelativeResize="0"/>
      </xdr:nvPicPr>
      <xdr:blipFill>
        <a:blip cstate="print" r:embed="rId413"/>
        <a:stretch>
          <a:fillRect/>
        </a:stretch>
      </xdr:blipFill>
      <xdr:spPr>
        <a:prstGeom prst="rect">
          <a:avLst/>
        </a:prstGeom>
        <a:noFill/>
      </xdr:spPr>
    </xdr:pic>
    <xdr:clientData fLocksWithSheet="0"/>
  </xdr:oneCellAnchor>
  <xdr:oneCellAnchor>
    <xdr:from>
      <xdr:col>76</xdr:col>
      <xdr:colOff>0</xdr:colOff>
      <xdr:row>52</xdr:row>
      <xdr:rowOff>0</xdr:rowOff>
    </xdr:from>
    <xdr:ext cx="390525" cy="200025"/>
    <xdr:pic>
      <xdr:nvPicPr>
        <xdr:cNvPr id="0" name="image374.png"/>
        <xdr:cNvPicPr preferRelativeResize="0"/>
      </xdr:nvPicPr>
      <xdr:blipFill>
        <a:blip cstate="print" r:embed="rId414"/>
        <a:stretch>
          <a:fillRect/>
        </a:stretch>
      </xdr:blipFill>
      <xdr:spPr>
        <a:prstGeom prst="rect">
          <a:avLst/>
        </a:prstGeom>
        <a:noFill/>
      </xdr:spPr>
    </xdr:pic>
    <xdr:clientData fLocksWithSheet="0"/>
  </xdr:oneCellAnchor>
  <xdr:oneCellAnchor>
    <xdr:from>
      <xdr:col>77</xdr:col>
      <xdr:colOff>0</xdr:colOff>
      <xdr:row>52</xdr:row>
      <xdr:rowOff>0</xdr:rowOff>
    </xdr:from>
    <xdr:ext cx="390525" cy="200025"/>
    <xdr:pic>
      <xdr:nvPicPr>
        <xdr:cNvPr id="0" name="image431.png"/>
        <xdr:cNvPicPr preferRelativeResize="0"/>
      </xdr:nvPicPr>
      <xdr:blipFill>
        <a:blip cstate="print" r:embed="rId415"/>
        <a:stretch>
          <a:fillRect/>
        </a:stretch>
      </xdr:blipFill>
      <xdr:spPr>
        <a:prstGeom prst="rect">
          <a:avLst/>
        </a:prstGeom>
        <a:noFill/>
      </xdr:spPr>
    </xdr:pic>
    <xdr:clientData fLocksWithSheet="0"/>
  </xdr:oneCellAnchor>
  <xdr:oneCellAnchor>
    <xdr:from>
      <xdr:col>78</xdr:col>
      <xdr:colOff>0</xdr:colOff>
      <xdr:row>52</xdr:row>
      <xdr:rowOff>0</xdr:rowOff>
    </xdr:from>
    <xdr:ext cx="390525" cy="200025"/>
    <xdr:pic>
      <xdr:nvPicPr>
        <xdr:cNvPr id="0" name="image441.png"/>
        <xdr:cNvPicPr preferRelativeResize="0"/>
      </xdr:nvPicPr>
      <xdr:blipFill>
        <a:blip cstate="print" r:embed="rId416"/>
        <a:stretch>
          <a:fillRect/>
        </a:stretch>
      </xdr:blipFill>
      <xdr:spPr>
        <a:prstGeom prst="rect">
          <a:avLst/>
        </a:prstGeom>
        <a:noFill/>
      </xdr:spPr>
    </xdr:pic>
    <xdr:clientData fLocksWithSheet="0"/>
  </xdr:oneCellAnchor>
  <xdr:oneCellAnchor>
    <xdr:from>
      <xdr:col>79</xdr:col>
      <xdr:colOff>0</xdr:colOff>
      <xdr:row>52</xdr:row>
      <xdr:rowOff>0</xdr:rowOff>
    </xdr:from>
    <xdr:ext cx="390525" cy="200025"/>
    <xdr:pic>
      <xdr:nvPicPr>
        <xdr:cNvPr id="0" name="image501.png"/>
        <xdr:cNvPicPr preferRelativeResize="0"/>
      </xdr:nvPicPr>
      <xdr:blipFill>
        <a:blip cstate="print" r:embed="rId417"/>
        <a:stretch>
          <a:fillRect/>
        </a:stretch>
      </xdr:blipFill>
      <xdr:spPr>
        <a:prstGeom prst="rect">
          <a:avLst/>
        </a:prstGeom>
        <a:noFill/>
      </xdr:spPr>
    </xdr:pic>
    <xdr:clientData fLocksWithSheet="0"/>
  </xdr:oneCellAnchor>
  <xdr:oneCellAnchor>
    <xdr:from>
      <xdr:col>72</xdr:col>
      <xdr:colOff>0</xdr:colOff>
      <xdr:row>53</xdr:row>
      <xdr:rowOff>0</xdr:rowOff>
    </xdr:from>
    <xdr:ext cx="2343150" cy="1190625"/>
    <xdr:pic>
      <xdr:nvPicPr>
        <xdr:cNvPr id="0" name="image512.png"/>
        <xdr:cNvPicPr preferRelativeResize="0"/>
      </xdr:nvPicPr>
      <xdr:blipFill>
        <a:blip cstate="print" r:embed="rId418"/>
        <a:stretch>
          <a:fillRect/>
        </a:stretch>
      </xdr:blipFill>
      <xdr:spPr>
        <a:prstGeom prst="rect">
          <a:avLst/>
        </a:prstGeom>
        <a:noFill/>
      </xdr:spPr>
    </xdr:pic>
    <xdr:clientData fLocksWithSheet="0"/>
  </xdr:oneCellAnchor>
  <xdr:oneCellAnchor>
    <xdr:from>
      <xdr:col>73</xdr:col>
      <xdr:colOff>0</xdr:colOff>
      <xdr:row>53</xdr:row>
      <xdr:rowOff>0</xdr:rowOff>
    </xdr:from>
    <xdr:ext cx="2343150" cy="1190625"/>
    <xdr:pic>
      <xdr:nvPicPr>
        <xdr:cNvPr id="0" name="image449.png"/>
        <xdr:cNvPicPr preferRelativeResize="0"/>
      </xdr:nvPicPr>
      <xdr:blipFill>
        <a:blip cstate="print" r:embed="rId419"/>
        <a:stretch>
          <a:fillRect/>
        </a:stretch>
      </xdr:blipFill>
      <xdr:spPr>
        <a:prstGeom prst="rect">
          <a:avLst/>
        </a:prstGeom>
        <a:noFill/>
      </xdr:spPr>
    </xdr:pic>
    <xdr:clientData fLocksWithSheet="0"/>
  </xdr:oneCellAnchor>
  <xdr:oneCellAnchor>
    <xdr:from>
      <xdr:col>74</xdr:col>
      <xdr:colOff>0</xdr:colOff>
      <xdr:row>53</xdr:row>
      <xdr:rowOff>0</xdr:rowOff>
    </xdr:from>
    <xdr:ext cx="2343150" cy="1190625"/>
    <xdr:pic>
      <xdr:nvPicPr>
        <xdr:cNvPr id="0" name="image397.png"/>
        <xdr:cNvPicPr preferRelativeResize="0"/>
      </xdr:nvPicPr>
      <xdr:blipFill>
        <a:blip cstate="print" r:embed="rId420"/>
        <a:stretch>
          <a:fillRect/>
        </a:stretch>
      </xdr:blipFill>
      <xdr:spPr>
        <a:prstGeom prst="rect">
          <a:avLst/>
        </a:prstGeom>
        <a:noFill/>
      </xdr:spPr>
    </xdr:pic>
    <xdr:clientData fLocksWithSheet="0"/>
  </xdr:oneCellAnchor>
  <xdr:oneCellAnchor>
    <xdr:from>
      <xdr:col>75</xdr:col>
      <xdr:colOff>0</xdr:colOff>
      <xdr:row>53</xdr:row>
      <xdr:rowOff>0</xdr:rowOff>
    </xdr:from>
    <xdr:ext cx="2343150" cy="1190625"/>
    <xdr:pic>
      <xdr:nvPicPr>
        <xdr:cNvPr id="0" name="image403.png"/>
        <xdr:cNvPicPr preferRelativeResize="0"/>
      </xdr:nvPicPr>
      <xdr:blipFill>
        <a:blip cstate="print" r:embed="rId421"/>
        <a:stretch>
          <a:fillRect/>
        </a:stretch>
      </xdr:blipFill>
      <xdr:spPr>
        <a:prstGeom prst="rect">
          <a:avLst/>
        </a:prstGeom>
        <a:noFill/>
      </xdr:spPr>
    </xdr:pic>
    <xdr:clientData fLocksWithSheet="0"/>
  </xdr:oneCellAnchor>
  <xdr:oneCellAnchor>
    <xdr:from>
      <xdr:col>76</xdr:col>
      <xdr:colOff>0</xdr:colOff>
      <xdr:row>53</xdr:row>
      <xdr:rowOff>0</xdr:rowOff>
    </xdr:from>
    <xdr:ext cx="2343150" cy="1190625"/>
    <xdr:pic>
      <xdr:nvPicPr>
        <xdr:cNvPr id="0" name="image448.png"/>
        <xdr:cNvPicPr preferRelativeResize="0"/>
      </xdr:nvPicPr>
      <xdr:blipFill>
        <a:blip cstate="print" r:embed="rId422"/>
        <a:stretch>
          <a:fillRect/>
        </a:stretch>
      </xdr:blipFill>
      <xdr:spPr>
        <a:prstGeom prst="rect">
          <a:avLst/>
        </a:prstGeom>
        <a:noFill/>
      </xdr:spPr>
    </xdr:pic>
    <xdr:clientData fLocksWithSheet="0"/>
  </xdr:oneCellAnchor>
  <xdr:oneCellAnchor>
    <xdr:from>
      <xdr:col>77</xdr:col>
      <xdr:colOff>0</xdr:colOff>
      <xdr:row>53</xdr:row>
      <xdr:rowOff>0</xdr:rowOff>
    </xdr:from>
    <xdr:ext cx="2343150" cy="1190625"/>
    <xdr:pic>
      <xdr:nvPicPr>
        <xdr:cNvPr id="0" name="image396.png"/>
        <xdr:cNvPicPr preferRelativeResize="0"/>
      </xdr:nvPicPr>
      <xdr:blipFill>
        <a:blip cstate="print" r:embed="rId423"/>
        <a:stretch>
          <a:fillRect/>
        </a:stretch>
      </xdr:blipFill>
      <xdr:spPr>
        <a:prstGeom prst="rect">
          <a:avLst/>
        </a:prstGeom>
        <a:noFill/>
      </xdr:spPr>
    </xdr:pic>
    <xdr:clientData fLocksWithSheet="0"/>
  </xdr:oneCellAnchor>
  <xdr:oneCellAnchor>
    <xdr:from>
      <xdr:col>78</xdr:col>
      <xdr:colOff>0</xdr:colOff>
      <xdr:row>53</xdr:row>
      <xdr:rowOff>0</xdr:rowOff>
    </xdr:from>
    <xdr:ext cx="2343150" cy="1190625"/>
    <xdr:pic>
      <xdr:nvPicPr>
        <xdr:cNvPr id="0" name="image407.png"/>
        <xdr:cNvPicPr preferRelativeResize="0"/>
      </xdr:nvPicPr>
      <xdr:blipFill>
        <a:blip cstate="print" r:embed="rId424"/>
        <a:stretch>
          <a:fillRect/>
        </a:stretch>
      </xdr:blipFill>
      <xdr:spPr>
        <a:prstGeom prst="rect">
          <a:avLst/>
        </a:prstGeom>
        <a:noFill/>
      </xdr:spPr>
    </xdr:pic>
    <xdr:clientData fLocksWithSheet="0"/>
  </xdr:oneCellAnchor>
  <xdr:oneCellAnchor>
    <xdr:from>
      <xdr:col>79</xdr:col>
      <xdr:colOff>0</xdr:colOff>
      <xdr:row>53</xdr:row>
      <xdr:rowOff>0</xdr:rowOff>
    </xdr:from>
    <xdr:ext cx="2343150" cy="1190625"/>
    <xdr:pic>
      <xdr:nvPicPr>
        <xdr:cNvPr id="0" name="image439.png"/>
        <xdr:cNvPicPr preferRelativeResize="0"/>
      </xdr:nvPicPr>
      <xdr:blipFill>
        <a:blip cstate="print" r:embed="rId425"/>
        <a:stretch>
          <a:fillRect/>
        </a:stretch>
      </xdr:blipFill>
      <xdr:spPr>
        <a:prstGeom prst="rect">
          <a:avLst/>
        </a:prstGeom>
        <a:noFill/>
      </xdr:spPr>
    </xdr:pic>
    <xdr:clientData fLocksWithSheet="0"/>
  </xdr:oneCellAnchor>
  <xdr:oneCellAnchor>
    <xdr:from>
      <xdr:col>72</xdr:col>
      <xdr:colOff>0</xdr:colOff>
      <xdr:row>54</xdr:row>
      <xdr:rowOff>0</xdr:rowOff>
    </xdr:from>
    <xdr:ext cx="2343150" cy="1219200"/>
    <xdr:pic>
      <xdr:nvPicPr>
        <xdr:cNvPr id="0" name="image453.png"/>
        <xdr:cNvPicPr preferRelativeResize="0"/>
      </xdr:nvPicPr>
      <xdr:blipFill>
        <a:blip cstate="print" r:embed="rId426"/>
        <a:stretch>
          <a:fillRect/>
        </a:stretch>
      </xdr:blipFill>
      <xdr:spPr>
        <a:prstGeom prst="rect">
          <a:avLst/>
        </a:prstGeom>
        <a:noFill/>
      </xdr:spPr>
    </xdr:pic>
    <xdr:clientData fLocksWithSheet="0"/>
  </xdr:oneCellAnchor>
  <xdr:oneCellAnchor>
    <xdr:from>
      <xdr:col>73</xdr:col>
      <xdr:colOff>0</xdr:colOff>
      <xdr:row>54</xdr:row>
      <xdr:rowOff>0</xdr:rowOff>
    </xdr:from>
    <xdr:ext cx="2343150" cy="1219200"/>
    <xdr:pic>
      <xdr:nvPicPr>
        <xdr:cNvPr id="0" name="image392.png"/>
        <xdr:cNvPicPr preferRelativeResize="0"/>
      </xdr:nvPicPr>
      <xdr:blipFill>
        <a:blip cstate="print" r:embed="rId427"/>
        <a:stretch>
          <a:fillRect/>
        </a:stretch>
      </xdr:blipFill>
      <xdr:spPr>
        <a:prstGeom prst="rect">
          <a:avLst/>
        </a:prstGeom>
        <a:noFill/>
      </xdr:spPr>
    </xdr:pic>
    <xdr:clientData fLocksWithSheet="0"/>
  </xdr:oneCellAnchor>
  <xdr:oneCellAnchor>
    <xdr:from>
      <xdr:col>74</xdr:col>
      <xdr:colOff>0</xdr:colOff>
      <xdr:row>54</xdr:row>
      <xdr:rowOff>0</xdr:rowOff>
    </xdr:from>
    <xdr:ext cx="2343150" cy="1219200"/>
    <xdr:pic>
      <xdr:nvPicPr>
        <xdr:cNvPr id="0" name="image477.png"/>
        <xdr:cNvPicPr preferRelativeResize="0"/>
      </xdr:nvPicPr>
      <xdr:blipFill>
        <a:blip cstate="print" r:embed="rId428"/>
        <a:stretch>
          <a:fillRect/>
        </a:stretch>
      </xdr:blipFill>
      <xdr:spPr>
        <a:prstGeom prst="rect">
          <a:avLst/>
        </a:prstGeom>
        <a:noFill/>
      </xdr:spPr>
    </xdr:pic>
    <xdr:clientData fLocksWithSheet="0"/>
  </xdr:oneCellAnchor>
  <xdr:oneCellAnchor>
    <xdr:from>
      <xdr:col>75</xdr:col>
      <xdr:colOff>0</xdr:colOff>
      <xdr:row>54</xdr:row>
      <xdr:rowOff>0</xdr:rowOff>
    </xdr:from>
    <xdr:ext cx="2343150" cy="1219200"/>
    <xdr:pic>
      <xdr:nvPicPr>
        <xdr:cNvPr id="0" name="image393.png"/>
        <xdr:cNvPicPr preferRelativeResize="0"/>
      </xdr:nvPicPr>
      <xdr:blipFill>
        <a:blip cstate="print" r:embed="rId429"/>
        <a:stretch>
          <a:fillRect/>
        </a:stretch>
      </xdr:blipFill>
      <xdr:spPr>
        <a:prstGeom prst="rect">
          <a:avLst/>
        </a:prstGeom>
        <a:noFill/>
      </xdr:spPr>
    </xdr:pic>
    <xdr:clientData fLocksWithSheet="0"/>
  </xdr:oneCellAnchor>
  <xdr:oneCellAnchor>
    <xdr:from>
      <xdr:col>76</xdr:col>
      <xdr:colOff>0</xdr:colOff>
      <xdr:row>54</xdr:row>
      <xdr:rowOff>0</xdr:rowOff>
    </xdr:from>
    <xdr:ext cx="2343150" cy="1219200"/>
    <xdr:pic>
      <xdr:nvPicPr>
        <xdr:cNvPr id="0" name="image455.png"/>
        <xdr:cNvPicPr preferRelativeResize="0"/>
      </xdr:nvPicPr>
      <xdr:blipFill>
        <a:blip cstate="print" r:embed="rId430"/>
        <a:stretch>
          <a:fillRect/>
        </a:stretch>
      </xdr:blipFill>
      <xdr:spPr>
        <a:prstGeom prst="rect">
          <a:avLst/>
        </a:prstGeom>
        <a:noFill/>
      </xdr:spPr>
    </xdr:pic>
    <xdr:clientData fLocksWithSheet="0"/>
  </xdr:oneCellAnchor>
  <xdr:oneCellAnchor>
    <xdr:from>
      <xdr:col>77</xdr:col>
      <xdr:colOff>0</xdr:colOff>
      <xdr:row>54</xdr:row>
      <xdr:rowOff>0</xdr:rowOff>
    </xdr:from>
    <xdr:ext cx="2343150" cy="1219200"/>
    <xdr:pic>
      <xdr:nvPicPr>
        <xdr:cNvPr id="0" name="image447.png"/>
        <xdr:cNvPicPr preferRelativeResize="0"/>
      </xdr:nvPicPr>
      <xdr:blipFill>
        <a:blip cstate="print" r:embed="rId431"/>
        <a:stretch>
          <a:fillRect/>
        </a:stretch>
      </xdr:blipFill>
      <xdr:spPr>
        <a:prstGeom prst="rect">
          <a:avLst/>
        </a:prstGeom>
        <a:noFill/>
      </xdr:spPr>
    </xdr:pic>
    <xdr:clientData fLocksWithSheet="0"/>
  </xdr:oneCellAnchor>
  <xdr:oneCellAnchor>
    <xdr:from>
      <xdr:col>78</xdr:col>
      <xdr:colOff>0</xdr:colOff>
      <xdr:row>54</xdr:row>
      <xdr:rowOff>0</xdr:rowOff>
    </xdr:from>
    <xdr:ext cx="2343150" cy="1219200"/>
    <xdr:pic>
      <xdr:nvPicPr>
        <xdr:cNvPr id="0" name="image402.png"/>
        <xdr:cNvPicPr preferRelativeResize="0"/>
      </xdr:nvPicPr>
      <xdr:blipFill>
        <a:blip cstate="print" r:embed="rId432"/>
        <a:stretch>
          <a:fillRect/>
        </a:stretch>
      </xdr:blipFill>
      <xdr:spPr>
        <a:prstGeom prst="rect">
          <a:avLst/>
        </a:prstGeom>
        <a:noFill/>
      </xdr:spPr>
    </xdr:pic>
    <xdr:clientData fLocksWithSheet="0"/>
  </xdr:oneCellAnchor>
  <xdr:oneCellAnchor>
    <xdr:from>
      <xdr:col>79</xdr:col>
      <xdr:colOff>0</xdr:colOff>
      <xdr:row>54</xdr:row>
      <xdr:rowOff>0</xdr:rowOff>
    </xdr:from>
    <xdr:ext cx="2343150" cy="1219200"/>
    <xdr:pic>
      <xdr:nvPicPr>
        <xdr:cNvPr id="0" name="image543.png"/>
        <xdr:cNvPicPr preferRelativeResize="0"/>
      </xdr:nvPicPr>
      <xdr:blipFill>
        <a:blip cstate="print" r:embed="rId433"/>
        <a:stretch>
          <a:fillRect/>
        </a:stretch>
      </xdr:blipFill>
      <xdr:spPr>
        <a:prstGeom prst="rect">
          <a:avLst/>
        </a:prstGeom>
        <a:noFill/>
      </xdr:spPr>
    </xdr:pic>
    <xdr:clientData fLocksWithSheet="0"/>
  </xdr:oneCellAnchor>
  <xdr:oneCellAnchor>
    <xdr:from>
      <xdr:col>72</xdr:col>
      <xdr:colOff>0</xdr:colOff>
      <xdr:row>55</xdr:row>
      <xdr:rowOff>0</xdr:rowOff>
    </xdr:from>
    <xdr:ext cx="2343150" cy="1657350"/>
    <xdr:pic>
      <xdr:nvPicPr>
        <xdr:cNvPr id="0" name="image399.png"/>
        <xdr:cNvPicPr preferRelativeResize="0"/>
      </xdr:nvPicPr>
      <xdr:blipFill>
        <a:blip cstate="print" r:embed="rId434"/>
        <a:stretch>
          <a:fillRect/>
        </a:stretch>
      </xdr:blipFill>
      <xdr:spPr>
        <a:prstGeom prst="rect">
          <a:avLst/>
        </a:prstGeom>
        <a:noFill/>
      </xdr:spPr>
    </xdr:pic>
    <xdr:clientData fLocksWithSheet="0"/>
  </xdr:oneCellAnchor>
  <xdr:oneCellAnchor>
    <xdr:from>
      <xdr:col>73</xdr:col>
      <xdr:colOff>0</xdr:colOff>
      <xdr:row>55</xdr:row>
      <xdr:rowOff>0</xdr:rowOff>
    </xdr:from>
    <xdr:ext cx="2343150" cy="1657350"/>
    <xdr:pic>
      <xdr:nvPicPr>
        <xdr:cNvPr id="0" name="image472.png"/>
        <xdr:cNvPicPr preferRelativeResize="0"/>
      </xdr:nvPicPr>
      <xdr:blipFill>
        <a:blip cstate="print" r:embed="rId435"/>
        <a:stretch>
          <a:fillRect/>
        </a:stretch>
      </xdr:blipFill>
      <xdr:spPr>
        <a:prstGeom prst="rect">
          <a:avLst/>
        </a:prstGeom>
        <a:noFill/>
      </xdr:spPr>
    </xdr:pic>
    <xdr:clientData fLocksWithSheet="0"/>
  </xdr:oneCellAnchor>
  <xdr:oneCellAnchor>
    <xdr:from>
      <xdr:col>74</xdr:col>
      <xdr:colOff>0</xdr:colOff>
      <xdr:row>55</xdr:row>
      <xdr:rowOff>0</xdr:rowOff>
    </xdr:from>
    <xdr:ext cx="2343150" cy="1657350"/>
    <xdr:pic>
      <xdr:nvPicPr>
        <xdr:cNvPr id="0" name="image432.png"/>
        <xdr:cNvPicPr preferRelativeResize="0"/>
      </xdr:nvPicPr>
      <xdr:blipFill>
        <a:blip cstate="print" r:embed="rId436"/>
        <a:stretch>
          <a:fillRect/>
        </a:stretch>
      </xdr:blipFill>
      <xdr:spPr>
        <a:prstGeom prst="rect">
          <a:avLst/>
        </a:prstGeom>
        <a:noFill/>
      </xdr:spPr>
    </xdr:pic>
    <xdr:clientData fLocksWithSheet="0"/>
  </xdr:oneCellAnchor>
  <xdr:oneCellAnchor>
    <xdr:from>
      <xdr:col>75</xdr:col>
      <xdr:colOff>0</xdr:colOff>
      <xdr:row>55</xdr:row>
      <xdr:rowOff>0</xdr:rowOff>
    </xdr:from>
    <xdr:ext cx="2343150" cy="1657350"/>
    <xdr:pic>
      <xdr:nvPicPr>
        <xdr:cNvPr id="0" name="image435.png"/>
        <xdr:cNvPicPr preferRelativeResize="0"/>
      </xdr:nvPicPr>
      <xdr:blipFill>
        <a:blip cstate="print" r:embed="rId437"/>
        <a:stretch>
          <a:fillRect/>
        </a:stretch>
      </xdr:blipFill>
      <xdr:spPr>
        <a:prstGeom prst="rect">
          <a:avLst/>
        </a:prstGeom>
        <a:noFill/>
      </xdr:spPr>
    </xdr:pic>
    <xdr:clientData fLocksWithSheet="0"/>
  </xdr:oneCellAnchor>
  <xdr:oneCellAnchor>
    <xdr:from>
      <xdr:col>76</xdr:col>
      <xdr:colOff>0</xdr:colOff>
      <xdr:row>55</xdr:row>
      <xdr:rowOff>0</xdr:rowOff>
    </xdr:from>
    <xdr:ext cx="2343150" cy="1657350"/>
    <xdr:pic>
      <xdr:nvPicPr>
        <xdr:cNvPr id="0" name="image465.png"/>
        <xdr:cNvPicPr preferRelativeResize="0"/>
      </xdr:nvPicPr>
      <xdr:blipFill>
        <a:blip cstate="print" r:embed="rId438"/>
        <a:stretch>
          <a:fillRect/>
        </a:stretch>
      </xdr:blipFill>
      <xdr:spPr>
        <a:prstGeom prst="rect">
          <a:avLst/>
        </a:prstGeom>
        <a:noFill/>
      </xdr:spPr>
    </xdr:pic>
    <xdr:clientData fLocksWithSheet="0"/>
  </xdr:oneCellAnchor>
  <xdr:oneCellAnchor>
    <xdr:from>
      <xdr:col>77</xdr:col>
      <xdr:colOff>0</xdr:colOff>
      <xdr:row>55</xdr:row>
      <xdr:rowOff>0</xdr:rowOff>
    </xdr:from>
    <xdr:ext cx="2343150" cy="1657350"/>
    <xdr:pic>
      <xdr:nvPicPr>
        <xdr:cNvPr id="0" name="image406.png"/>
        <xdr:cNvPicPr preferRelativeResize="0"/>
      </xdr:nvPicPr>
      <xdr:blipFill>
        <a:blip cstate="print" r:embed="rId439"/>
        <a:stretch>
          <a:fillRect/>
        </a:stretch>
      </xdr:blipFill>
      <xdr:spPr>
        <a:prstGeom prst="rect">
          <a:avLst/>
        </a:prstGeom>
        <a:noFill/>
      </xdr:spPr>
    </xdr:pic>
    <xdr:clientData fLocksWithSheet="0"/>
  </xdr:oneCellAnchor>
  <xdr:oneCellAnchor>
    <xdr:from>
      <xdr:col>78</xdr:col>
      <xdr:colOff>0</xdr:colOff>
      <xdr:row>55</xdr:row>
      <xdr:rowOff>0</xdr:rowOff>
    </xdr:from>
    <xdr:ext cx="2343150" cy="1657350"/>
    <xdr:pic>
      <xdr:nvPicPr>
        <xdr:cNvPr id="0" name="image405.png"/>
        <xdr:cNvPicPr preferRelativeResize="0"/>
      </xdr:nvPicPr>
      <xdr:blipFill>
        <a:blip cstate="print" r:embed="rId440"/>
        <a:stretch>
          <a:fillRect/>
        </a:stretch>
      </xdr:blipFill>
      <xdr:spPr>
        <a:prstGeom prst="rect">
          <a:avLst/>
        </a:prstGeom>
        <a:noFill/>
      </xdr:spPr>
    </xdr:pic>
    <xdr:clientData fLocksWithSheet="0"/>
  </xdr:oneCellAnchor>
  <xdr:oneCellAnchor>
    <xdr:from>
      <xdr:col>79</xdr:col>
      <xdr:colOff>0</xdr:colOff>
      <xdr:row>55</xdr:row>
      <xdr:rowOff>0</xdr:rowOff>
    </xdr:from>
    <xdr:ext cx="2343150" cy="1657350"/>
    <xdr:pic>
      <xdr:nvPicPr>
        <xdr:cNvPr id="0" name="image411.png"/>
        <xdr:cNvPicPr preferRelativeResize="0"/>
      </xdr:nvPicPr>
      <xdr:blipFill>
        <a:blip cstate="print" r:embed="rId441"/>
        <a:stretch>
          <a:fillRect/>
        </a:stretch>
      </xdr:blipFill>
      <xdr:spPr>
        <a:prstGeom prst="rect">
          <a:avLst/>
        </a:prstGeom>
        <a:noFill/>
      </xdr:spPr>
    </xdr:pic>
    <xdr:clientData fLocksWithSheet="0"/>
  </xdr:oneCellAnchor>
  <xdr:oneCellAnchor>
    <xdr:from>
      <xdr:col>72</xdr:col>
      <xdr:colOff>0</xdr:colOff>
      <xdr:row>56</xdr:row>
      <xdr:rowOff>0</xdr:rowOff>
    </xdr:from>
    <xdr:ext cx="2343150" cy="1000125"/>
    <xdr:pic>
      <xdr:nvPicPr>
        <xdr:cNvPr id="0" name="image456.png"/>
        <xdr:cNvPicPr preferRelativeResize="0"/>
      </xdr:nvPicPr>
      <xdr:blipFill>
        <a:blip cstate="print" r:embed="rId442"/>
        <a:stretch>
          <a:fillRect/>
        </a:stretch>
      </xdr:blipFill>
      <xdr:spPr>
        <a:prstGeom prst="rect">
          <a:avLst/>
        </a:prstGeom>
        <a:noFill/>
      </xdr:spPr>
    </xdr:pic>
    <xdr:clientData fLocksWithSheet="0"/>
  </xdr:oneCellAnchor>
  <xdr:oneCellAnchor>
    <xdr:from>
      <xdr:col>73</xdr:col>
      <xdr:colOff>0</xdr:colOff>
      <xdr:row>56</xdr:row>
      <xdr:rowOff>0</xdr:rowOff>
    </xdr:from>
    <xdr:ext cx="2343150" cy="1000125"/>
    <xdr:pic>
      <xdr:nvPicPr>
        <xdr:cNvPr id="0" name="image481.png"/>
        <xdr:cNvPicPr preferRelativeResize="0"/>
      </xdr:nvPicPr>
      <xdr:blipFill>
        <a:blip cstate="print" r:embed="rId443"/>
        <a:stretch>
          <a:fillRect/>
        </a:stretch>
      </xdr:blipFill>
      <xdr:spPr>
        <a:prstGeom prst="rect">
          <a:avLst/>
        </a:prstGeom>
        <a:noFill/>
      </xdr:spPr>
    </xdr:pic>
    <xdr:clientData fLocksWithSheet="0"/>
  </xdr:oneCellAnchor>
  <xdr:oneCellAnchor>
    <xdr:from>
      <xdr:col>74</xdr:col>
      <xdr:colOff>0</xdr:colOff>
      <xdr:row>56</xdr:row>
      <xdr:rowOff>0</xdr:rowOff>
    </xdr:from>
    <xdr:ext cx="2343150" cy="1000125"/>
    <xdr:pic>
      <xdr:nvPicPr>
        <xdr:cNvPr id="0" name="image404.png"/>
        <xdr:cNvPicPr preferRelativeResize="0"/>
      </xdr:nvPicPr>
      <xdr:blipFill>
        <a:blip cstate="print" r:embed="rId444"/>
        <a:stretch>
          <a:fillRect/>
        </a:stretch>
      </xdr:blipFill>
      <xdr:spPr>
        <a:prstGeom prst="rect">
          <a:avLst/>
        </a:prstGeom>
        <a:noFill/>
      </xdr:spPr>
    </xdr:pic>
    <xdr:clientData fLocksWithSheet="0"/>
  </xdr:oneCellAnchor>
  <xdr:oneCellAnchor>
    <xdr:from>
      <xdr:col>75</xdr:col>
      <xdr:colOff>0</xdr:colOff>
      <xdr:row>56</xdr:row>
      <xdr:rowOff>0</xdr:rowOff>
    </xdr:from>
    <xdr:ext cx="2343150" cy="1000125"/>
    <xdr:pic>
      <xdr:nvPicPr>
        <xdr:cNvPr id="0" name="image484.png"/>
        <xdr:cNvPicPr preferRelativeResize="0"/>
      </xdr:nvPicPr>
      <xdr:blipFill>
        <a:blip cstate="print" r:embed="rId445"/>
        <a:stretch>
          <a:fillRect/>
        </a:stretch>
      </xdr:blipFill>
      <xdr:spPr>
        <a:prstGeom prst="rect">
          <a:avLst/>
        </a:prstGeom>
        <a:noFill/>
      </xdr:spPr>
    </xdr:pic>
    <xdr:clientData fLocksWithSheet="0"/>
  </xdr:oneCellAnchor>
  <xdr:oneCellAnchor>
    <xdr:from>
      <xdr:col>76</xdr:col>
      <xdr:colOff>0</xdr:colOff>
      <xdr:row>56</xdr:row>
      <xdr:rowOff>0</xdr:rowOff>
    </xdr:from>
    <xdr:ext cx="2343150" cy="1000125"/>
    <xdr:pic>
      <xdr:nvPicPr>
        <xdr:cNvPr id="0" name="image409.png"/>
        <xdr:cNvPicPr preferRelativeResize="0"/>
      </xdr:nvPicPr>
      <xdr:blipFill>
        <a:blip cstate="print" r:embed="rId446"/>
        <a:stretch>
          <a:fillRect/>
        </a:stretch>
      </xdr:blipFill>
      <xdr:spPr>
        <a:prstGeom prst="rect">
          <a:avLst/>
        </a:prstGeom>
        <a:noFill/>
      </xdr:spPr>
    </xdr:pic>
    <xdr:clientData fLocksWithSheet="0"/>
  </xdr:oneCellAnchor>
  <xdr:oneCellAnchor>
    <xdr:from>
      <xdr:col>77</xdr:col>
      <xdr:colOff>0</xdr:colOff>
      <xdr:row>56</xdr:row>
      <xdr:rowOff>0</xdr:rowOff>
    </xdr:from>
    <xdr:ext cx="2343150" cy="1000125"/>
    <xdr:pic>
      <xdr:nvPicPr>
        <xdr:cNvPr id="0" name="image461.png"/>
        <xdr:cNvPicPr preferRelativeResize="0"/>
      </xdr:nvPicPr>
      <xdr:blipFill>
        <a:blip cstate="print" r:embed="rId447"/>
        <a:stretch>
          <a:fillRect/>
        </a:stretch>
      </xdr:blipFill>
      <xdr:spPr>
        <a:prstGeom prst="rect">
          <a:avLst/>
        </a:prstGeom>
        <a:noFill/>
      </xdr:spPr>
    </xdr:pic>
    <xdr:clientData fLocksWithSheet="0"/>
  </xdr:oneCellAnchor>
  <xdr:oneCellAnchor>
    <xdr:from>
      <xdr:col>78</xdr:col>
      <xdr:colOff>0</xdr:colOff>
      <xdr:row>56</xdr:row>
      <xdr:rowOff>0</xdr:rowOff>
    </xdr:from>
    <xdr:ext cx="2343150" cy="1000125"/>
    <xdr:pic>
      <xdr:nvPicPr>
        <xdr:cNvPr id="0" name="image429.png"/>
        <xdr:cNvPicPr preferRelativeResize="0"/>
      </xdr:nvPicPr>
      <xdr:blipFill>
        <a:blip cstate="print" r:embed="rId448"/>
        <a:stretch>
          <a:fillRect/>
        </a:stretch>
      </xdr:blipFill>
      <xdr:spPr>
        <a:prstGeom prst="rect">
          <a:avLst/>
        </a:prstGeom>
        <a:noFill/>
      </xdr:spPr>
    </xdr:pic>
    <xdr:clientData fLocksWithSheet="0"/>
  </xdr:oneCellAnchor>
  <xdr:oneCellAnchor>
    <xdr:from>
      <xdr:col>79</xdr:col>
      <xdr:colOff>0</xdr:colOff>
      <xdr:row>56</xdr:row>
      <xdr:rowOff>0</xdr:rowOff>
    </xdr:from>
    <xdr:ext cx="2343150" cy="1000125"/>
    <xdr:pic>
      <xdr:nvPicPr>
        <xdr:cNvPr id="0" name="image421.png"/>
        <xdr:cNvPicPr preferRelativeResize="0"/>
      </xdr:nvPicPr>
      <xdr:blipFill>
        <a:blip cstate="print" r:embed="rId449"/>
        <a:stretch>
          <a:fillRect/>
        </a:stretch>
      </xdr:blipFill>
      <xdr:spPr>
        <a:prstGeom prst="rect">
          <a:avLst/>
        </a:prstGeom>
        <a:noFill/>
      </xdr:spPr>
    </xdr:pic>
    <xdr:clientData fLocksWithSheet="0"/>
  </xdr:oneCellAnchor>
  <xdr:oneCellAnchor>
    <xdr:from>
      <xdr:col>72</xdr:col>
      <xdr:colOff>0</xdr:colOff>
      <xdr:row>57</xdr:row>
      <xdr:rowOff>0</xdr:rowOff>
    </xdr:from>
    <xdr:ext cx="323850" cy="200025"/>
    <xdr:pic>
      <xdr:nvPicPr>
        <xdr:cNvPr id="0" name="image419.png"/>
        <xdr:cNvPicPr preferRelativeResize="0"/>
      </xdr:nvPicPr>
      <xdr:blipFill>
        <a:blip cstate="print" r:embed="rId450"/>
        <a:stretch>
          <a:fillRect/>
        </a:stretch>
      </xdr:blipFill>
      <xdr:spPr>
        <a:prstGeom prst="rect">
          <a:avLst/>
        </a:prstGeom>
        <a:noFill/>
      </xdr:spPr>
    </xdr:pic>
    <xdr:clientData fLocksWithSheet="0"/>
  </xdr:oneCellAnchor>
  <xdr:oneCellAnchor>
    <xdr:from>
      <xdr:col>73</xdr:col>
      <xdr:colOff>0</xdr:colOff>
      <xdr:row>57</xdr:row>
      <xdr:rowOff>0</xdr:rowOff>
    </xdr:from>
    <xdr:ext cx="323850" cy="200025"/>
    <xdr:pic>
      <xdr:nvPicPr>
        <xdr:cNvPr id="0" name="image459.png"/>
        <xdr:cNvPicPr preferRelativeResize="0"/>
      </xdr:nvPicPr>
      <xdr:blipFill>
        <a:blip cstate="print" r:embed="rId451"/>
        <a:stretch>
          <a:fillRect/>
        </a:stretch>
      </xdr:blipFill>
      <xdr:spPr>
        <a:prstGeom prst="rect">
          <a:avLst/>
        </a:prstGeom>
        <a:noFill/>
      </xdr:spPr>
    </xdr:pic>
    <xdr:clientData fLocksWithSheet="0"/>
  </xdr:oneCellAnchor>
  <xdr:oneCellAnchor>
    <xdr:from>
      <xdr:col>74</xdr:col>
      <xdr:colOff>0</xdr:colOff>
      <xdr:row>57</xdr:row>
      <xdr:rowOff>0</xdr:rowOff>
    </xdr:from>
    <xdr:ext cx="323850" cy="200025"/>
    <xdr:pic>
      <xdr:nvPicPr>
        <xdr:cNvPr id="0" name="image425.png"/>
        <xdr:cNvPicPr preferRelativeResize="0"/>
      </xdr:nvPicPr>
      <xdr:blipFill>
        <a:blip cstate="print" r:embed="rId452"/>
        <a:stretch>
          <a:fillRect/>
        </a:stretch>
      </xdr:blipFill>
      <xdr:spPr>
        <a:prstGeom prst="rect">
          <a:avLst/>
        </a:prstGeom>
        <a:noFill/>
      </xdr:spPr>
    </xdr:pic>
    <xdr:clientData fLocksWithSheet="0"/>
  </xdr:oneCellAnchor>
  <xdr:oneCellAnchor>
    <xdr:from>
      <xdr:col>75</xdr:col>
      <xdr:colOff>0</xdr:colOff>
      <xdr:row>57</xdr:row>
      <xdr:rowOff>0</xdr:rowOff>
    </xdr:from>
    <xdr:ext cx="323850" cy="200025"/>
    <xdr:pic>
      <xdr:nvPicPr>
        <xdr:cNvPr id="0" name="image415.png"/>
        <xdr:cNvPicPr preferRelativeResize="0"/>
      </xdr:nvPicPr>
      <xdr:blipFill>
        <a:blip cstate="print" r:embed="rId453"/>
        <a:stretch>
          <a:fillRect/>
        </a:stretch>
      </xdr:blipFill>
      <xdr:spPr>
        <a:prstGeom prst="rect">
          <a:avLst/>
        </a:prstGeom>
        <a:noFill/>
      </xdr:spPr>
    </xdr:pic>
    <xdr:clientData fLocksWithSheet="0"/>
  </xdr:oneCellAnchor>
  <xdr:oneCellAnchor>
    <xdr:from>
      <xdr:col>76</xdr:col>
      <xdr:colOff>0</xdr:colOff>
      <xdr:row>57</xdr:row>
      <xdr:rowOff>0</xdr:rowOff>
    </xdr:from>
    <xdr:ext cx="323850" cy="200025"/>
    <xdr:pic>
      <xdr:nvPicPr>
        <xdr:cNvPr id="0" name="image470.png"/>
        <xdr:cNvPicPr preferRelativeResize="0"/>
      </xdr:nvPicPr>
      <xdr:blipFill>
        <a:blip cstate="print" r:embed="rId454"/>
        <a:stretch>
          <a:fillRect/>
        </a:stretch>
      </xdr:blipFill>
      <xdr:spPr>
        <a:prstGeom prst="rect">
          <a:avLst/>
        </a:prstGeom>
        <a:noFill/>
      </xdr:spPr>
    </xdr:pic>
    <xdr:clientData fLocksWithSheet="0"/>
  </xdr:oneCellAnchor>
  <xdr:oneCellAnchor>
    <xdr:from>
      <xdr:col>77</xdr:col>
      <xdr:colOff>0</xdr:colOff>
      <xdr:row>57</xdr:row>
      <xdr:rowOff>0</xdr:rowOff>
    </xdr:from>
    <xdr:ext cx="323850" cy="200025"/>
    <xdr:pic>
      <xdr:nvPicPr>
        <xdr:cNvPr id="0" name="image492.png"/>
        <xdr:cNvPicPr preferRelativeResize="0"/>
      </xdr:nvPicPr>
      <xdr:blipFill>
        <a:blip cstate="print" r:embed="rId455"/>
        <a:stretch>
          <a:fillRect/>
        </a:stretch>
      </xdr:blipFill>
      <xdr:spPr>
        <a:prstGeom prst="rect">
          <a:avLst/>
        </a:prstGeom>
        <a:noFill/>
      </xdr:spPr>
    </xdr:pic>
    <xdr:clientData fLocksWithSheet="0"/>
  </xdr:oneCellAnchor>
  <xdr:oneCellAnchor>
    <xdr:from>
      <xdr:col>78</xdr:col>
      <xdr:colOff>0</xdr:colOff>
      <xdr:row>57</xdr:row>
      <xdr:rowOff>0</xdr:rowOff>
    </xdr:from>
    <xdr:ext cx="323850" cy="200025"/>
    <xdr:pic>
      <xdr:nvPicPr>
        <xdr:cNvPr id="0" name="image423.png"/>
        <xdr:cNvPicPr preferRelativeResize="0"/>
      </xdr:nvPicPr>
      <xdr:blipFill>
        <a:blip cstate="print" r:embed="rId456"/>
        <a:stretch>
          <a:fillRect/>
        </a:stretch>
      </xdr:blipFill>
      <xdr:spPr>
        <a:prstGeom prst="rect">
          <a:avLst/>
        </a:prstGeom>
        <a:noFill/>
      </xdr:spPr>
    </xdr:pic>
    <xdr:clientData fLocksWithSheet="0"/>
  </xdr:oneCellAnchor>
  <xdr:oneCellAnchor>
    <xdr:from>
      <xdr:col>79</xdr:col>
      <xdr:colOff>0</xdr:colOff>
      <xdr:row>57</xdr:row>
      <xdr:rowOff>0</xdr:rowOff>
    </xdr:from>
    <xdr:ext cx="323850" cy="200025"/>
    <xdr:pic>
      <xdr:nvPicPr>
        <xdr:cNvPr id="0" name="image482.png"/>
        <xdr:cNvPicPr preferRelativeResize="0"/>
      </xdr:nvPicPr>
      <xdr:blipFill>
        <a:blip cstate="print" r:embed="rId457"/>
        <a:stretch>
          <a:fillRect/>
        </a:stretch>
      </xdr:blipFill>
      <xdr:spPr>
        <a:prstGeom prst="rect">
          <a:avLst/>
        </a:prstGeom>
        <a:noFill/>
      </xdr:spPr>
    </xdr:pic>
    <xdr:clientData fLocksWithSheet="0"/>
  </xdr:oneCellAnchor>
  <xdr:oneCellAnchor>
    <xdr:from>
      <xdr:col>72</xdr:col>
      <xdr:colOff>0</xdr:colOff>
      <xdr:row>58</xdr:row>
      <xdr:rowOff>0</xdr:rowOff>
    </xdr:from>
    <xdr:ext cx="485775" cy="190500"/>
    <xdr:pic>
      <xdr:nvPicPr>
        <xdr:cNvPr id="0" name="image422.png"/>
        <xdr:cNvPicPr preferRelativeResize="0"/>
      </xdr:nvPicPr>
      <xdr:blipFill>
        <a:blip cstate="print" r:embed="rId458"/>
        <a:stretch>
          <a:fillRect/>
        </a:stretch>
      </xdr:blipFill>
      <xdr:spPr>
        <a:prstGeom prst="rect">
          <a:avLst/>
        </a:prstGeom>
        <a:noFill/>
      </xdr:spPr>
    </xdr:pic>
    <xdr:clientData fLocksWithSheet="0"/>
  </xdr:oneCellAnchor>
  <xdr:oneCellAnchor>
    <xdr:from>
      <xdr:col>73</xdr:col>
      <xdr:colOff>0</xdr:colOff>
      <xdr:row>58</xdr:row>
      <xdr:rowOff>0</xdr:rowOff>
    </xdr:from>
    <xdr:ext cx="485775" cy="190500"/>
    <xdr:pic>
      <xdr:nvPicPr>
        <xdr:cNvPr id="0" name="image426.png"/>
        <xdr:cNvPicPr preferRelativeResize="0"/>
      </xdr:nvPicPr>
      <xdr:blipFill>
        <a:blip cstate="print" r:embed="rId459"/>
        <a:stretch>
          <a:fillRect/>
        </a:stretch>
      </xdr:blipFill>
      <xdr:spPr>
        <a:prstGeom prst="rect">
          <a:avLst/>
        </a:prstGeom>
        <a:noFill/>
      </xdr:spPr>
    </xdr:pic>
    <xdr:clientData fLocksWithSheet="0"/>
  </xdr:oneCellAnchor>
  <xdr:oneCellAnchor>
    <xdr:from>
      <xdr:col>74</xdr:col>
      <xdr:colOff>0</xdr:colOff>
      <xdr:row>58</xdr:row>
      <xdr:rowOff>0</xdr:rowOff>
    </xdr:from>
    <xdr:ext cx="485775" cy="190500"/>
    <xdr:pic>
      <xdr:nvPicPr>
        <xdr:cNvPr id="0" name="image466.png"/>
        <xdr:cNvPicPr preferRelativeResize="0"/>
      </xdr:nvPicPr>
      <xdr:blipFill>
        <a:blip cstate="print" r:embed="rId460"/>
        <a:stretch>
          <a:fillRect/>
        </a:stretch>
      </xdr:blipFill>
      <xdr:spPr>
        <a:prstGeom prst="rect">
          <a:avLst/>
        </a:prstGeom>
        <a:noFill/>
      </xdr:spPr>
    </xdr:pic>
    <xdr:clientData fLocksWithSheet="0"/>
  </xdr:oneCellAnchor>
  <xdr:oneCellAnchor>
    <xdr:from>
      <xdr:col>75</xdr:col>
      <xdr:colOff>0</xdr:colOff>
      <xdr:row>58</xdr:row>
      <xdr:rowOff>0</xdr:rowOff>
    </xdr:from>
    <xdr:ext cx="485775" cy="190500"/>
    <xdr:pic>
      <xdr:nvPicPr>
        <xdr:cNvPr id="0" name="image476.png"/>
        <xdr:cNvPicPr preferRelativeResize="0"/>
      </xdr:nvPicPr>
      <xdr:blipFill>
        <a:blip cstate="print" r:embed="rId461"/>
        <a:stretch>
          <a:fillRect/>
        </a:stretch>
      </xdr:blipFill>
      <xdr:spPr>
        <a:prstGeom prst="rect">
          <a:avLst/>
        </a:prstGeom>
        <a:noFill/>
      </xdr:spPr>
    </xdr:pic>
    <xdr:clientData fLocksWithSheet="0"/>
  </xdr:oneCellAnchor>
  <xdr:oneCellAnchor>
    <xdr:from>
      <xdr:col>76</xdr:col>
      <xdr:colOff>0</xdr:colOff>
      <xdr:row>58</xdr:row>
      <xdr:rowOff>0</xdr:rowOff>
    </xdr:from>
    <xdr:ext cx="485775" cy="190500"/>
    <xdr:pic>
      <xdr:nvPicPr>
        <xdr:cNvPr id="0" name="image491.png"/>
        <xdr:cNvPicPr preferRelativeResize="0"/>
      </xdr:nvPicPr>
      <xdr:blipFill>
        <a:blip cstate="print" r:embed="rId462"/>
        <a:stretch>
          <a:fillRect/>
        </a:stretch>
      </xdr:blipFill>
      <xdr:spPr>
        <a:prstGeom prst="rect">
          <a:avLst/>
        </a:prstGeom>
        <a:noFill/>
      </xdr:spPr>
    </xdr:pic>
    <xdr:clientData fLocksWithSheet="0"/>
  </xdr:oneCellAnchor>
  <xdr:oneCellAnchor>
    <xdr:from>
      <xdr:col>77</xdr:col>
      <xdr:colOff>0</xdr:colOff>
      <xdr:row>58</xdr:row>
      <xdr:rowOff>0</xdr:rowOff>
    </xdr:from>
    <xdr:ext cx="485775" cy="190500"/>
    <xdr:pic>
      <xdr:nvPicPr>
        <xdr:cNvPr id="0" name="image485.png"/>
        <xdr:cNvPicPr preferRelativeResize="0"/>
      </xdr:nvPicPr>
      <xdr:blipFill>
        <a:blip cstate="print" r:embed="rId463"/>
        <a:stretch>
          <a:fillRect/>
        </a:stretch>
      </xdr:blipFill>
      <xdr:spPr>
        <a:prstGeom prst="rect">
          <a:avLst/>
        </a:prstGeom>
        <a:noFill/>
      </xdr:spPr>
    </xdr:pic>
    <xdr:clientData fLocksWithSheet="0"/>
  </xdr:oneCellAnchor>
  <xdr:oneCellAnchor>
    <xdr:from>
      <xdr:col>78</xdr:col>
      <xdr:colOff>0</xdr:colOff>
      <xdr:row>58</xdr:row>
      <xdr:rowOff>0</xdr:rowOff>
    </xdr:from>
    <xdr:ext cx="485775" cy="190500"/>
    <xdr:pic>
      <xdr:nvPicPr>
        <xdr:cNvPr id="0" name="image436.png"/>
        <xdr:cNvPicPr preferRelativeResize="0"/>
      </xdr:nvPicPr>
      <xdr:blipFill>
        <a:blip cstate="print" r:embed="rId464"/>
        <a:stretch>
          <a:fillRect/>
        </a:stretch>
      </xdr:blipFill>
      <xdr:spPr>
        <a:prstGeom prst="rect">
          <a:avLst/>
        </a:prstGeom>
        <a:noFill/>
      </xdr:spPr>
    </xdr:pic>
    <xdr:clientData fLocksWithSheet="0"/>
  </xdr:oneCellAnchor>
  <xdr:oneCellAnchor>
    <xdr:from>
      <xdr:col>79</xdr:col>
      <xdr:colOff>0</xdr:colOff>
      <xdr:row>58</xdr:row>
      <xdr:rowOff>0</xdr:rowOff>
    </xdr:from>
    <xdr:ext cx="485775" cy="190500"/>
    <xdr:pic>
      <xdr:nvPicPr>
        <xdr:cNvPr id="0" name="image478.png"/>
        <xdr:cNvPicPr preferRelativeResize="0"/>
      </xdr:nvPicPr>
      <xdr:blipFill>
        <a:blip cstate="print" r:embed="rId465"/>
        <a:stretch>
          <a:fillRect/>
        </a:stretch>
      </xdr:blipFill>
      <xdr:spPr>
        <a:prstGeom prst="rect">
          <a:avLst/>
        </a:prstGeom>
        <a:noFill/>
      </xdr:spPr>
    </xdr:pic>
    <xdr:clientData fLocksWithSheet="0"/>
  </xdr:oneCellAnchor>
  <xdr:oneCellAnchor>
    <xdr:from>
      <xdr:col>72</xdr:col>
      <xdr:colOff>0</xdr:colOff>
      <xdr:row>59</xdr:row>
      <xdr:rowOff>0</xdr:rowOff>
    </xdr:from>
    <xdr:ext cx="352425" cy="200025"/>
    <xdr:pic>
      <xdr:nvPicPr>
        <xdr:cNvPr id="0" name="image489.png"/>
        <xdr:cNvPicPr preferRelativeResize="0"/>
      </xdr:nvPicPr>
      <xdr:blipFill>
        <a:blip cstate="print" r:embed="rId466"/>
        <a:stretch>
          <a:fillRect/>
        </a:stretch>
      </xdr:blipFill>
      <xdr:spPr>
        <a:prstGeom prst="rect">
          <a:avLst/>
        </a:prstGeom>
        <a:noFill/>
      </xdr:spPr>
    </xdr:pic>
    <xdr:clientData fLocksWithSheet="0"/>
  </xdr:oneCellAnchor>
  <xdr:oneCellAnchor>
    <xdr:from>
      <xdr:col>73</xdr:col>
      <xdr:colOff>0</xdr:colOff>
      <xdr:row>59</xdr:row>
      <xdr:rowOff>0</xdr:rowOff>
    </xdr:from>
    <xdr:ext cx="352425" cy="200025"/>
    <xdr:pic>
      <xdr:nvPicPr>
        <xdr:cNvPr id="0" name="image446.png"/>
        <xdr:cNvPicPr preferRelativeResize="0"/>
      </xdr:nvPicPr>
      <xdr:blipFill>
        <a:blip cstate="print" r:embed="rId467"/>
        <a:stretch>
          <a:fillRect/>
        </a:stretch>
      </xdr:blipFill>
      <xdr:spPr>
        <a:prstGeom prst="rect">
          <a:avLst/>
        </a:prstGeom>
        <a:noFill/>
      </xdr:spPr>
    </xdr:pic>
    <xdr:clientData fLocksWithSheet="0"/>
  </xdr:oneCellAnchor>
  <xdr:oneCellAnchor>
    <xdr:from>
      <xdr:col>74</xdr:col>
      <xdr:colOff>0</xdr:colOff>
      <xdr:row>59</xdr:row>
      <xdr:rowOff>0</xdr:rowOff>
    </xdr:from>
    <xdr:ext cx="352425" cy="200025"/>
    <xdr:pic>
      <xdr:nvPicPr>
        <xdr:cNvPr id="0" name="image438.png"/>
        <xdr:cNvPicPr preferRelativeResize="0"/>
      </xdr:nvPicPr>
      <xdr:blipFill>
        <a:blip cstate="print" r:embed="rId468"/>
        <a:stretch>
          <a:fillRect/>
        </a:stretch>
      </xdr:blipFill>
      <xdr:spPr>
        <a:prstGeom prst="rect">
          <a:avLst/>
        </a:prstGeom>
        <a:noFill/>
      </xdr:spPr>
    </xdr:pic>
    <xdr:clientData fLocksWithSheet="0"/>
  </xdr:oneCellAnchor>
  <xdr:oneCellAnchor>
    <xdr:from>
      <xdr:col>75</xdr:col>
      <xdr:colOff>0</xdr:colOff>
      <xdr:row>59</xdr:row>
      <xdr:rowOff>0</xdr:rowOff>
    </xdr:from>
    <xdr:ext cx="352425" cy="200025"/>
    <xdr:pic>
      <xdr:nvPicPr>
        <xdr:cNvPr id="0" name="image493.png"/>
        <xdr:cNvPicPr preferRelativeResize="0"/>
      </xdr:nvPicPr>
      <xdr:blipFill>
        <a:blip cstate="print" r:embed="rId469"/>
        <a:stretch>
          <a:fillRect/>
        </a:stretch>
      </xdr:blipFill>
      <xdr:spPr>
        <a:prstGeom prst="rect">
          <a:avLst/>
        </a:prstGeom>
        <a:noFill/>
      </xdr:spPr>
    </xdr:pic>
    <xdr:clientData fLocksWithSheet="0"/>
  </xdr:oneCellAnchor>
  <xdr:oneCellAnchor>
    <xdr:from>
      <xdr:col>76</xdr:col>
      <xdr:colOff>0</xdr:colOff>
      <xdr:row>59</xdr:row>
      <xdr:rowOff>0</xdr:rowOff>
    </xdr:from>
    <xdr:ext cx="352425" cy="200025"/>
    <xdr:pic>
      <xdr:nvPicPr>
        <xdr:cNvPr id="0" name="image437.png"/>
        <xdr:cNvPicPr preferRelativeResize="0"/>
      </xdr:nvPicPr>
      <xdr:blipFill>
        <a:blip cstate="print" r:embed="rId470"/>
        <a:stretch>
          <a:fillRect/>
        </a:stretch>
      </xdr:blipFill>
      <xdr:spPr>
        <a:prstGeom prst="rect">
          <a:avLst/>
        </a:prstGeom>
        <a:noFill/>
      </xdr:spPr>
    </xdr:pic>
    <xdr:clientData fLocksWithSheet="0"/>
  </xdr:oneCellAnchor>
  <xdr:oneCellAnchor>
    <xdr:from>
      <xdr:col>77</xdr:col>
      <xdr:colOff>0</xdr:colOff>
      <xdr:row>59</xdr:row>
      <xdr:rowOff>0</xdr:rowOff>
    </xdr:from>
    <xdr:ext cx="352425" cy="200025"/>
    <xdr:pic>
      <xdr:nvPicPr>
        <xdr:cNvPr id="0" name="image497.png"/>
        <xdr:cNvPicPr preferRelativeResize="0"/>
      </xdr:nvPicPr>
      <xdr:blipFill>
        <a:blip cstate="print" r:embed="rId471"/>
        <a:stretch>
          <a:fillRect/>
        </a:stretch>
      </xdr:blipFill>
      <xdr:spPr>
        <a:prstGeom prst="rect">
          <a:avLst/>
        </a:prstGeom>
        <a:noFill/>
      </xdr:spPr>
    </xdr:pic>
    <xdr:clientData fLocksWithSheet="0"/>
  </xdr:oneCellAnchor>
  <xdr:oneCellAnchor>
    <xdr:from>
      <xdr:col>78</xdr:col>
      <xdr:colOff>0</xdr:colOff>
      <xdr:row>59</xdr:row>
      <xdr:rowOff>0</xdr:rowOff>
    </xdr:from>
    <xdr:ext cx="352425" cy="200025"/>
    <xdr:pic>
      <xdr:nvPicPr>
        <xdr:cNvPr id="0" name="image442.png"/>
        <xdr:cNvPicPr preferRelativeResize="0"/>
      </xdr:nvPicPr>
      <xdr:blipFill>
        <a:blip cstate="print" r:embed="rId472"/>
        <a:stretch>
          <a:fillRect/>
        </a:stretch>
      </xdr:blipFill>
      <xdr:spPr>
        <a:prstGeom prst="rect">
          <a:avLst/>
        </a:prstGeom>
        <a:noFill/>
      </xdr:spPr>
    </xdr:pic>
    <xdr:clientData fLocksWithSheet="0"/>
  </xdr:oneCellAnchor>
  <xdr:oneCellAnchor>
    <xdr:from>
      <xdr:col>79</xdr:col>
      <xdr:colOff>0</xdr:colOff>
      <xdr:row>59</xdr:row>
      <xdr:rowOff>0</xdr:rowOff>
    </xdr:from>
    <xdr:ext cx="352425" cy="200025"/>
    <xdr:pic>
      <xdr:nvPicPr>
        <xdr:cNvPr id="0" name="image541.png"/>
        <xdr:cNvPicPr preferRelativeResize="0"/>
      </xdr:nvPicPr>
      <xdr:blipFill>
        <a:blip cstate="print" r:embed="rId473"/>
        <a:stretch>
          <a:fillRect/>
        </a:stretch>
      </xdr:blipFill>
      <xdr:spPr>
        <a:prstGeom prst="rect">
          <a:avLst/>
        </a:prstGeom>
        <a:noFill/>
      </xdr:spPr>
    </xdr:pic>
    <xdr:clientData fLocksWithSheet="0"/>
  </xdr:oneCellAnchor>
  <xdr:oneCellAnchor>
    <xdr:from>
      <xdr:col>72</xdr:col>
      <xdr:colOff>0</xdr:colOff>
      <xdr:row>60</xdr:row>
      <xdr:rowOff>0</xdr:rowOff>
    </xdr:from>
    <xdr:ext cx="276225" cy="200025"/>
    <xdr:pic>
      <xdr:nvPicPr>
        <xdr:cNvPr id="0" name="image430.png"/>
        <xdr:cNvPicPr preferRelativeResize="0"/>
      </xdr:nvPicPr>
      <xdr:blipFill>
        <a:blip cstate="print" r:embed="rId474"/>
        <a:stretch>
          <a:fillRect/>
        </a:stretch>
      </xdr:blipFill>
      <xdr:spPr>
        <a:prstGeom prst="rect">
          <a:avLst/>
        </a:prstGeom>
        <a:noFill/>
      </xdr:spPr>
    </xdr:pic>
    <xdr:clientData fLocksWithSheet="0"/>
  </xdr:oneCellAnchor>
  <xdr:oneCellAnchor>
    <xdr:from>
      <xdr:col>73</xdr:col>
      <xdr:colOff>0</xdr:colOff>
      <xdr:row>60</xdr:row>
      <xdr:rowOff>0</xdr:rowOff>
    </xdr:from>
    <xdr:ext cx="276225" cy="200025"/>
    <xdr:pic>
      <xdr:nvPicPr>
        <xdr:cNvPr id="0" name="image538.png"/>
        <xdr:cNvPicPr preferRelativeResize="0"/>
      </xdr:nvPicPr>
      <xdr:blipFill>
        <a:blip cstate="print" r:embed="rId475"/>
        <a:stretch>
          <a:fillRect/>
        </a:stretch>
      </xdr:blipFill>
      <xdr:spPr>
        <a:prstGeom prst="rect">
          <a:avLst/>
        </a:prstGeom>
        <a:noFill/>
      </xdr:spPr>
    </xdr:pic>
    <xdr:clientData fLocksWithSheet="0"/>
  </xdr:oneCellAnchor>
  <xdr:oneCellAnchor>
    <xdr:from>
      <xdr:col>74</xdr:col>
      <xdr:colOff>0</xdr:colOff>
      <xdr:row>60</xdr:row>
      <xdr:rowOff>0</xdr:rowOff>
    </xdr:from>
    <xdr:ext cx="276225" cy="200025"/>
    <xdr:pic>
      <xdr:nvPicPr>
        <xdr:cNvPr id="0" name="image507.png"/>
        <xdr:cNvPicPr preferRelativeResize="0"/>
      </xdr:nvPicPr>
      <xdr:blipFill>
        <a:blip cstate="print" r:embed="rId476"/>
        <a:stretch>
          <a:fillRect/>
        </a:stretch>
      </xdr:blipFill>
      <xdr:spPr>
        <a:prstGeom prst="rect">
          <a:avLst/>
        </a:prstGeom>
        <a:noFill/>
      </xdr:spPr>
    </xdr:pic>
    <xdr:clientData fLocksWithSheet="0"/>
  </xdr:oneCellAnchor>
  <xdr:oneCellAnchor>
    <xdr:from>
      <xdr:col>75</xdr:col>
      <xdr:colOff>0</xdr:colOff>
      <xdr:row>60</xdr:row>
      <xdr:rowOff>0</xdr:rowOff>
    </xdr:from>
    <xdr:ext cx="276225" cy="200025"/>
    <xdr:pic>
      <xdr:nvPicPr>
        <xdr:cNvPr id="0" name="image440.png"/>
        <xdr:cNvPicPr preferRelativeResize="0"/>
      </xdr:nvPicPr>
      <xdr:blipFill>
        <a:blip cstate="print" r:embed="rId477"/>
        <a:stretch>
          <a:fillRect/>
        </a:stretch>
      </xdr:blipFill>
      <xdr:spPr>
        <a:prstGeom prst="rect">
          <a:avLst/>
        </a:prstGeom>
        <a:noFill/>
      </xdr:spPr>
    </xdr:pic>
    <xdr:clientData fLocksWithSheet="0"/>
  </xdr:oneCellAnchor>
  <xdr:oneCellAnchor>
    <xdr:from>
      <xdr:col>76</xdr:col>
      <xdr:colOff>0</xdr:colOff>
      <xdr:row>60</xdr:row>
      <xdr:rowOff>0</xdr:rowOff>
    </xdr:from>
    <xdr:ext cx="276225" cy="200025"/>
    <xdr:pic>
      <xdr:nvPicPr>
        <xdr:cNvPr id="0" name="image498.png"/>
        <xdr:cNvPicPr preferRelativeResize="0"/>
      </xdr:nvPicPr>
      <xdr:blipFill>
        <a:blip cstate="print" r:embed="rId478"/>
        <a:stretch>
          <a:fillRect/>
        </a:stretch>
      </xdr:blipFill>
      <xdr:spPr>
        <a:prstGeom prst="rect">
          <a:avLst/>
        </a:prstGeom>
        <a:noFill/>
      </xdr:spPr>
    </xdr:pic>
    <xdr:clientData fLocksWithSheet="0"/>
  </xdr:oneCellAnchor>
  <xdr:oneCellAnchor>
    <xdr:from>
      <xdr:col>77</xdr:col>
      <xdr:colOff>0</xdr:colOff>
      <xdr:row>60</xdr:row>
      <xdr:rowOff>0</xdr:rowOff>
    </xdr:from>
    <xdr:ext cx="276225" cy="200025"/>
    <xdr:pic>
      <xdr:nvPicPr>
        <xdr:cNvPr id="0" name="image518.png"/>
        <xdr:cNvPicPr preferRelativeResize="0"/>
      </xdr:nvPicPr>
      <xdr:blipFill>
        <a:blip cstate="print" r:embed="rId479"/>
        <a:stretch>
          <a:fillRect/>
        </a:stretch>
      </xdr:blipFill>
      <xdr:spPr>
        <a:prstGeom prst="rect">
          <a:avLst/>
        </a:prstGeom>
        <a:noFill/>
      </xdr:spPr>
    </xdr:pic>
    <xdr:clientData fLocksWithSheet="0"/>
  </xdr:oneCellAnchor>
  <xdr:oneCellAnchor>
    <xdr:from>
      <xdr:col>78</xdr:col>
      <xdr:colOff>0</xdr:colOff>
      <xdr:row>60</xdr:row>
      <xdr:rowOff>0</xdr:rowOff>
    </xdr:from>
    <xdr:ext cx="276225" cy="200025"/>
    <xdr:pic>
      <xdr:nvPicPr>
        <xdr:cNvPr id="0" name="image505.png"/>
        <xdr:cNvPicPr preferRelativeResize="0"/>
      </xdr:nvPicPr>
      <xdr:blipFill>
        <a:blip cstate="print" r:embed="rId480"/>
        <a:stretch>
          <a:fillRect/>
        </a:stretch>
      </xdr:blipFill>
      <xdr:spPr>
        <a:prstGeom prst="rect">
          <a:avLst/>
        </a:prstGeom>
        <a:noFill/>
      </xdr:spPr>
    </xdr:pic>
    <xdr:clientData fLocksWithSheet="0"/>
  </xdr:oneCellAnchor>
  <xdr:oneCellAnchor>
    <xdr:from>
      <xdr:col>79</xdr:col>
      <xdr:colOff>0</xdr:colOff>
      <xdr:row>60</xdr:row>
      <xdr:rowOff>0</xdr:rowOff>
    </xdr:from>
    <xdr:ext cx="276225" cy="200025"/>
    <xdr:pic>
      <xdr:nvPicPr>
        <xdr:cNvPr id="0" name="image490.png"/>
        <xdr:cNvPicPr preferRelativeResize="0"/>
      </xdr:nvPicPr>
      <xdr:blipFill>
        <a:blip cstate="print" r:embed="rId481"/>
        <a:stretch>
          <a:fillRect/>
        </a:stretch>
      </xdr:blipFill>
      <xdr:spPr>
        <a:prstGeom prst="rect">
          <a:avLst/>
        </a:prstGeom>
        <a:noFill/>
      </xdr:spPr>
    </xdr:pic>
    <xdr:clientData fLocksWithSheet="0"/>
  </xdr:oneCellAnchor>
  <xdr:oneCellAnchor>
    <xdr:from>
      <xdr:col>72</xdr:col>
      <xdr:colOff>0</xdr:colOff>
      <xdr:row>61</xdr:row>
      <xdr:rowOff>0</xdr:rowOff>
    </xdr:from>
    <xdr:ext cx="428625" cy="200025"/>
    <xdr:pic>
      <xdr:nvPicPr>
        <xdr:cNvPr id="0" name="image464.png"/>
        <xdr:cNvPicPr preferRelativeResize="0"/>
      </xdr:nvPicPr>
      <xdr:blipFill>
        <a:blip cstate="print" r:embed="rId482"/>
        <a:stretch>
          <a:fillRect/>
        </a:stretch>
      </xdr:blipFill>
      <xdr:spPr>
        <a:prstGeom prst="rect">
          <a:avLst/>
        </a:prstGeom>
        <a:noFill/>
      </xdr:spPr>
    </xdr:pic>
    <xdr:clientData fLocksWithSheet="0"/>
  </xdr:oneCellAnchor>
  <xdr:oneCellAnchor>
    <xdr:from>
      <xdr:col>73</xdr:col>
      <xdr:colOff>0</xdr:colOff>
      <xdr:row>61</xdr:row>
      <xdr:rowOff>0</xdr:rowOff>
    </xdr:from>
    <xdr:ext cx="428625" cy="200025"/>
    <xdr:pic>
      <xdr:nvPicPr>
        <xdr:cNvPr id="0" name="image445.png"/>
        <xdr:cNvPicPr preferRelativeResize="0"/>
      </xdr:nvPicPr>
      <xdr:blipFill>
        <a:blip cstate="print" r:embed="rId483"/>
        <a:stretch>
          <a:fillRect/>
        </a:stretch>
      </xdr:blipFill>
      <xdr:spPr>
        <a:prstGeom prst="rect">
          <a:avLst/>
        </a:prstGeom>
        <a:noFill/>
      </xdr:spPr>
    </xdr:pic>
    <xdr:clientData fLocksWithSheet="0"/>
  </xdr:oneCellAnchor>
  <xdr:oneCellAnchor>
    <xdr:from>
      <xdr:col>74</xdr:col>
      <xdr:colOff>0</xdr:colOff>
      <xdr:row>61</xdr:row>
      <xdr:rowOff>0</xdr:rowOff>
    </xdr:from>
    <xdr:ext cx="428625" cy="200025"/>
    <xdr:pic>
      <xdr:nvPicPr>
        <xdr:cNvPr id="0" name="image444.png"/>
        <xdr:cNvPicPr preferRelativeResize="0"/>
      </xdr:nvPicPr>
      <xdr:blipFill>
        <a:blip cstate="print" r:embed="rId484"/>
        <a:stretch>
          <a:fillRect/>
        </a:stretch>
      </xdr:blipFill>
      <xdr:spPr>
        <a:prstGeom prst="rect">
          <a:avLst/>
        </a:prstGeom>
        <a:noFill/>
      </xdr:spPr>
    </xdr:pic>
    <xdr:clientData fLocksWithSheet="0"/>
  </xdr:oneCellAnchor>
  <xdr:oneCellAnchor>
    <xdr:from>
      <xdr:col>75</xdr:col>
      <xdr:colOff>0</xdr:colOff>
      <xdr:row>61</xdr:row>
      <xdr:rowOff>0</xdr:rowOff>
    </xdr:from>
    <xdr:ext cx="428625" cy="200025"/>
    <xdr:pic>
      <xdr:nvPicPr>
        <xdr:cNvPr id="0" name="image451.png"/>
        <xdr:cNvPicPr preferRelativeResize="0"/>
      </xdr:nvPicPr>
      <xdr:blipFill>
        <a:blip cstate="print" r:embed="rId485"/>
        <a:stretch>
          <a:fillRect/>
        </a:stretch>
      </xdr:blipFill>
      <xdr:spPr>
        <a:prstGeom prst="rect">
          <a:avLst/>
        </a:prstGeom>
        <a:noFill/>
      </xdr:spPr>
    </xdr:pic>
    <xdr:clientData fLocksWithSheet="0"/>
  </xdr:oneCellAnchor>
  <xdr:oneCellAnchor>
    <xdr:from>
      <xdr:col>76</xdr:col>
      <xdr:colOff>0</xdr:colOff>
      <xdr:row>61</xdr:row>
      <xdr:rowOff>0</xdr:rowOff>
    </xdr:from>
    <xdr:ext cx="428625" cy="200025"/>
    <xdr:pic>
      <xdr:nvPicPr>
        <xdr:cNvPr id="0" name="image450.png"/>
        <xdr:cNvPicPr preferRelativeResize="0"/>
      </xdr:nvPicPr>
      <xdr:blipFill>
        <a:blip cstate="print" r:embed="rId486"/>
        <a:stretch>
          <a:fillRect/>
        </a:stretch>
      </xdr:blipFill>
      <xdr:spPr>
        <a:prstGeom prst="rect">
          <a:avLst/>
        </a:prstGeom>
        <a:noFill/>
      </xdr:spPr>
    </xdr:pic>
    <xdr:clientData fLocksWithSheet="0"/>
  </xdr:oneCellAnchor>
  <xdr:oneCellAnchor>
    <xdr:from>
      <xdr:col>77</xdr:col>
      <xdr:colOff>0</xdr:colOff>
      <xdr:row>61</xdr:row>
      <xdr:rowOff>0</xdr:rowOff>
    </xdr:from>
    <xdr:ext cx="428625" cy="200025"/>
    <xdr:pic>
      <xdr:nvPicPr>
        <xdr:cNvPr id="0" name="image452.png"/>
        <xdr:cNvPicPr preferRelativeResize="0"/>
      </xdr:nvPicPr>
      <xdr:blipFill>
        <a:blip cstate="print" r:embed="rId487"/>
        <a:stretch>
          <a:fillRect/>
        </a:stretch>
      </xdr:blipFill>
      <xdr:spPr>
        <a:prstGeom prst="rect">
          <a:avLst/>
        </a:prstGeom>
        <a:noFill/>
      </xdr:spPr>
    </xdr:pic>
    <xdr:clientData fLocksWithSheet="0"/>
  </xdr:oneCellAnchor>
  <xdr:oneCellAnchor>
    <xdr:from>
      <xdr:col>78</xdr:col>
      <xdr:colOff>0</xdr:colOff>
      <xdr:row>61</xdr:row>
      <xdr:rowOff>0</xdr:rowOff>
    </xdr:from>
    <xdr:ext cx="428625" cy="200025"/>
    <xdr:pic>
      <xdr:nvPicPr>
        <xdr:cNvPr id="0" name="image516.png"/>
        <xdr:cNvPicPr preferRelativeResize="0"/>
      </xdr:nvPicPr>
      <xdr:blipFill>
        <a:blip cstate="print" r:embed="rId488"/>
        <a:stretch>
          <a:fillRect/>
        </a:stretch>
      </xdr:blipFill>
      <xdr:spPr>
        <a:prstGeom prst="rect">
          <a:avLst/>
        </a:prstGeom>
        <a:noFill/>
      </xdr:spPr>
    </xdr:pic>
    <xdr:clientData fLocksWithSheet="0"/>
  </xdr:oneCellAnchor>
  <xdr:oneCellAnchor>
    <xdr:from>
      <xdr:col>79</xdr:col>
      <xdr:colOff>0</xdr:colOff>
      <xdr:row>61</xdr:row>
      <xdr:rowOff>0</xdr:rowOff>
    </xdr:from>
    <xdr:ext cx="428625" cy="200025"/>
    <xdr:pic>
      <xdr:nvPicPr>
        <xdr:cNvPr id="0" name="image511.png"/>
        <xdr:cNvPicPr preferRelativeResize="0"/>
      </xdr:nvPicPr>
      <xdr:blipFill>
        <a:blip cstate="print" r:embed="rId489"/>
        <a:stretch>
          <a:fillRect/>
        </a:stretch>
      </xdr:blipFill>
      <xdr:spPr>
        <a:prstGeom prst="rect">
          <a:avLst/>
        </a:prstGeom>
        <a:noFill/>
      </xdr:spPr>
    </xdr:pic>
    <xdr:clientData fLocksWithSheet="0"/>
  </xdr:oneCellAnchor>
  <xdr:oneCellAnchor>
    <xdr:from>
      <xdr:col>72</xdr:col>
      <xdr:colOff>0</xdr:colOff>
      <xdr:row>62</xdr:row>
      <xdr:rowOff>0</xdr:rowOff>
    </xdr:from>
    <xdr:ext cx="495300" cy="200025"/>
    <xdr:pic>
      <xdr:nvPicPr>
        <xdr:cNvPr id="0" name="image468.png"/>
        <xdr:cNvPicPr preferRelativeResize="0"/>
      </xdr:nvPicPr>
      <xdr:blipFill>
        <a:blip cstate="print" r:embed="rId490"/>
        <a:stretch>
          <a:fillRect/>
        </a:stretch>
      </xdr:blipFill>
      <xdr:spPr>
        <a:prstGeom prst="rect">
          <a:avLst/>
        </a:prstGeom>
        <a:noFill/>
      </xdr:spPr>
    </xdr:pic>
    <xdr:clientData fLocksWithSheet="0"/>
  </xdr:oneCellAnchor>
  <xdr:oneCellAnchor>
    <xdr:from>
      <xdr:col>73</xdr:col>
      <xdr:colOff>0</xdr:colOff>
      <xdr:row>62</xdr:row>
      <xdr:rowOff>0</xdr:rowOff>
    </xdr:from>
    <xdr:ext cx="495300" cy="200025"/>
    <xdr:pic>
      <xdr:nvPicPr>
        <xdr:cNvPr id="0" name="image473.png"/>
        <xdr:cNvPicPr preferRelativeResize="0"/>
      </xdr:nvPicPr>
      <xdr:blipFill>
        <a:blip cstate="print" r:embed="rId491"/>
        <a:stretch>
          <a:fillRect/>
        </a:stretch>
      </xdr:blipFill>
      <xdr:spPr>
        <a:prstGeom prst="rect">
          <a:avLst/>
        </a:prstGeom>
        <a:noFill/>
      </xdr:spPr>
    </xdr:pic>
    <xdr:clientData fLocksWithSheet="0"/>
  </xdr:oneCellAnchor>
  <xdr:oneCellAnchor>
    <xdr:from>
      <xdr:col>74</xdr:col>
      <xdr:colOff>0</xdr:colOff>
      <xdr:row>62</xdr:row>
      <xdr:rowOff>0</xdr:rowOff>
    </xdr:from>
    <xdr:ext cx="495300" cy="200025"/>
    <xdr:pic>
      <xdr:nvPicPr>
        <xdr:cNvPr id="0" name="image517.png"/>
        <xdr:cNvPicPr preferRelativeResize="0"/>
      </xdr:nvPicPr>
      <xdr:blipFill>
        <a:blip cstate="print" r:embed="rId492"/>
        <a:stretch>
          <a:fillRect/>
        </a:stretch>
      </xdr:blipFill>
      <xdr:spPr>
        <a:prstGeom prst="rect">
          <a:avLst/>
        </a:prstGeom>
        <a:noFill/>
      </xdr:spPr>
    </xdr:pic>
    <xdr:clientData fLocksWithSheet="0"/>
  </xdr:oneCellAnchor>
  <xdr:oneCellAnchor>
    <xdr:from>
      <xdr:col>75</xdr:col>
      <xdr:colOff>0</xdr:colOff>
      <xdr:row>62</xdr:row>
      <xdr:rowOff>0</xdr:rowOff>
    </xdr:from>
    <xdr:ext cx="495300" cy="200025"/>
    <xdr:pic>
      <xdr:nvPicPr>
        <xdr:cNvPr id="0" name="image483.png"/>
        <xdr:cNvPicPr preferRelativeResize="0"/>
      </xdr:nvPicPr>
      <xdr:blipFill>
        <a:blip cstate="print" r:embed="rId493"/>
        <a:stretch>
          <a:fillRect/>
        </a:stretch>
      </xdr:blipFill>
      <xdr:spPr>
        <a:prstGeom prst="rect">
          <a:avLst/>
        </a:prstGeom>
        <a:noFill/>
      </xdr:spPr>
    </xdr:pic>
    <xdr:clientData fLocksWithSheet="0"/>
  </xdr:oneCellAnchor>
  <xdr:oneCellAnchor>
    <xdr:from>
      <xdr:col>76</xdr:col>
      <xdr:colOff>0</xdr:colOff>
      <xdr:row>62</xdr:row>
      <xdr:rowOff>0</xdr:rowOff>
    </xdr:from>
    <xdr:ext cx="495300" cy="200025"/>
    <xdr:pic>
      <xdr:nvPicPr>
        <xdr:cNvPr id="0" name="image454.png"/>
        <xdr:cNvPicPr preferRelativeResize="0"/>
      </xdr:nvPicPr>
      <xdr:blipFill>
        <a:blip cstate="print" r:embed="rId494"/>
        <a:stretch>
          <a:fillRect/>
        </a:stretch>
      </xdr:blipFill>
      <xdr:spPr>
        <a:prstGeom prst="rect">
          <a:avLst/>
        </a:prstGeom>
        <a:noFill/>
      </xdr:spPr>
    </xdr:pic>
    <xdr:clientData fLocksWithSheet="0"/>
  </xdr:oneCellAnchor>
  <xdr:oneCellAnchor>
    <xdr:from>
      <xdr:col>77</xdr:col>
      <xdr:colOff>0</xdr:colOff>
      <xdr:row>62</xdr:row>
      <xdr:rowOff>0</xdr:rowOff>
    </xdr:from>
    <xdr:ext cx="495300" cy="200025"/>
    <xdr:pic>
      <xdr:nvPicPr>
        <xdr:cNvPr id="0" name="image494.png"/>
        <xdr:cNvPicPr preferRelativeResize="0"/>
      </xdr:nvPicPr>
      <xdr:blipFill>
        <a:blip cstate="print" r:embed="rId495"/>
        <a:stretch>
          <a:fillRect/>
        </a:stretch>
      </xdr:blipFill>
      <xdr:spPr>
        <a:prstGeom prst="rect">
          <a:avLst/>
        </a:prstGeom>
        <a:noFill/>
      </xdr:spPr>
    </xdr:pic>
    <xdr:clientData fLocksWithSheet="0"/>
  </xdr:oneCellAnchor>
  <xdr:oneCellAnchor>
    <xdr:from>
      <xdr:col>78</xdr:col>
      <xdr:colOff>0</xdr:colOff>
      <xdr:row>62</xdr:row>
      <xdr:rowOff>0</xdr:rowOff>
    </xdr:from>
    <xdr:ext cx="495300" cy="200025"/>
    <xdr:pic>
      <xdr:nvPicPr>
        <xdr:cNvPr id="0" name="image462.png"/>
        <xdr:cNvPicPr preferRelativeResize="0"/>
      </xdr:nvPicPr>
      <xdr:blipFill>
        <a:blip cstate="print" r:embed="rId496"/>
        <a:stretch>
          <a:fillRect/>
        </a:stretch>
      </xdr:blipFill>
      <xdr:spPr>
        <a:prstGeom prst="rect">
          <a:avLst/>
        </a:prstGeom>
        <a:noFill/>
      </xdr:spPr>
    </xdr:pic>
    <xdr:clientData fLocksWithSheet="0"/>
  </xdr:oneCellAnchor>
  <xdr:oneCellAnchor>
    <xdr:from>
      <xdr:col>79</xdr:col>
      <xdr:colOff>0</xdr:colOff>
      <xdr:row>62</xdr:row>
      <xdr:rowOff>0</xdr:rowOff>
    </xdr:from>
    <xdr:ext cx="495300" cy="200025"/>
    <xdr:pic>
      <xdr:nvPicPr>
        <xdr:cNvPr id="0" name="image467.png"/>
        <xdr:cNvPicPr preferRelativeResize="0"/>
      </xdr:nvPicPr>
      <xdr:blipFill>
        <a:blip cstate="print" r:embed="rId497"/>
        <a:stretch>
          <a:fillRect/>
        </a:stretch>
      </xdr:blipFill>
      <xdr:spPr>
        <a:prstGeom prst="rect">
          <a:avLst/>
        </a:prstGeom>
        <a:noFill/>
      </xdr:spPr>
    </xdr:pic>
    <xdr:clientData fLocksWithSheet="0"/>
  </xdr:oneCellAnchor>
  <xdr:oneCellAnchor>
    <xdr:from>
      <xdr:col>72</xdr:col>
      <xdr:colOff>0</xdr:colOff>
      <xdr:row>63</xdr:row>
      <xdr:rowOff>0</xdr:rowOff>
    </xdr:from>
    <xdr:ext cx="571500" cy="200025"/>
    <xdr:pic>
      <xdr:nvPicPr>
        <xdr:cNvPr id="0" name="image457.png"/>
        <xdr:cNvPicPr preferRelativeResize="0"/>
      </xdr:nvPicPr>
      <xdr:blipFill>
        <a:blip cstate="print" r:embed="rId498"/>
        <a:stretch>
          <a:fillRect/>
        </a:stretch>
      </xdr:blipFill>
      <xdr:spPr>
        <a:prstGeom prst="rect">
          <a:avLst/>
        </a:prstGeom>
        <a:noFill/>
      </xdr:spPr>
    </xdr:pic>
    <xdr:clientData fLocksWithSheet="0"/>
  </xdr:oneCellAnchor>
  <xdr:oneCellAnchor>
    <xdr:from>
      <xdr:col>73</xdr:col>
      <xdr:colOff>0</xdr:colOff>
      <xdr:row>63</xdr:row>
      <xdr:rowOff>0</xdr:rowOff>
    </xdr:from>
    <xdr:ext cx="571500" cy="200025"/>
    <xdr:pic>
      <xdr:nvPicPr>
        <xdr:cNvPr id="0" name="image487.png"/>
        <xdr:cNvPicPr preferRelativeResize="0"/>
      </xdr:nvPicPr>
      <xdr:blipFill>
        <a:blip cstate="print" r:embed="rId499"/>
        <a:stretch>
          <a:fillRect/>
        </a:stretch>
      </xdr:blipFill>
      <xdr:spPr>
        <a:prstGeom prst="rect">
          <a:avLst/>
        </a:prstGeom>
        <a:noFill/>
      </xdr:spPr>
    </xdr:pic>
    <xdr:clientData fLocksWithSheet="0"/>
  </xdr:oneCellAnchor>
  <xdr:oneCellAnchor>
    <xdr:from>
      <xdr:col>74</xdr:col>
      <xdr:colOff>0</xdr:colOff>
      <xdr:row>63</xdr:row>
      <xdr:rowOff>0</xdr:rowOff>
    </xdr:from>
    <xdr:ext cx="571500" cy="200025"/>
    <xdr:pic>
      <xdr:nvPicPr>
        <xdr:cNvPr id="0" name="image519.png"/>
        <xdr:cNvPicPr preferRelativeResize="0"/>
      </xdr:nvPicPr>
      <xdr:blipFill>
        <a:blip cstate="print" r:embed="rId500"/>
        <a:stretch>
          <a:fillRect/>
        </a:stretch>
      </xdr:blipFill>
      <xdr:spPr>
        <a:prstGeom prst="rect">
          <a:avLst/>
        </a:prstGeom>
        <a:noFill/>
      </xdr:spPr>
    </xdr:pic>
    <xdr:clientData fLocksWithSheet="0"/>
  </xdr:oneCellAnchor>
  <xdr:oneCellAnchor>
    <xdr:from>
      <xdr:col>75</xdr:col>
      <xdr:colOff>0</xdr:colOff>
      <xdr:row>63</xdr:row>
      <xdr:rowOff>0</xdr:rowOff>
    </xdr:from>
    <xdr:ext cx="571500" cy="200025"/>
    <xdr:pic>
      <xdr:nvPicPr>
        <xdr:cNvPr id="0" name="image537.png"/>
        <xdr:cNvPicPr preferRelativeResize="0"/>
      </xdr:nvPicPr>
      <xdr:blipFill>
        <a:blip cstate="print" r:embed="rId501"/>
        <a:stretch>
          <a:fillRect/>
        </a:stretch>
      </xdr:blipFill>
      <xdr:spPr>
        <a:prstGeom prst="rect">
          <a:avLst/>
        </a:prstGeom>
        <a:noFill/>
      </xdr:spPr>
    </xdr:pic>
    <xdr:clientData fLocksWithSheet="0"/>
  </xdr:oneCellAnchor>
  <xdr:oneCellAnchor>
    <xdr:from>
      <xdr:col>76</xdr:col>
      <xdr:colOff>0</xdr:colOff>
      <xdr:row>63</xdr:row>
      <xdr:rowOff>0</xdr:rowOff>
    </xdr:from>
    <xdr:ext cx="571500" cy="200025"/>
    <xdr:pic>
      <xdr:nvPicPr>
        <xdr:cNvPr id="0" name="image463.png"/>
        <xdr:cNvPicPr preferRelativeResize="0"/>
      </xdr:nvPicPr>
      <xdr:blipFill>
        <a:blip cstate="print" r:embed="rId502"/>
        <a:stretch>
          <a:fillRect/>
        </a:stretch>
      </xdr:blipFill>
      <xdr:spPr>
        <a:prstGeom prst="rect">
          <a:avLst/>
        </a:prstGeom>
        <a:noFill/>
      </xdr:spPr>
    </xdr:pic>
    <xdr:clientData fLocksWithSheet="0"/>
  </xdr:oneCellAnchor>
  <xdr:oneCellAnchor>
    <xdr:from>
      <xdr:col>77</xdr:col>
      <xdr:colOff>0</xdr:colOff>
      <xdr:row>63</xdr:row>
      <xdr:rowOff>0</xdr:rowOff>
    </xdr:from>
    <xdr:ext cx="571500" cy="200025"/>
    <xdr:pic>
      <xdr:nvPicPr>
        <xdr:cNvPr id="0" name="image460.png"/>
        <xdr:cNvPicPr preferRelativeResize="0"/>
      </xdr:nvPicPr>
      <xdr:blipFill>
        <a:blip cstate="print" r:embed="rId503"/>
        <a:stretch>
          <a:fillRect/>
        </a:stretch>
      </xdr:blipFill>
      <xdr:spPr>
        <a:prstGeom prst="rect">
          <a:avLst/>
        </a:prstGeom>
        <a:noFill/>
      </xdr:spPr>
    </xdr:pic>
    <xdr:clientData fLocksWithSheet="0"/>
  </xdr:oneCellAnchor>
  <xdr:oneCellAnchor>
    <xdr:from>
      <xdr:col>78</xdr:col>
      <xdr:colOff>0</xdr:colOff>
      <xdr:row>63</xdr:row>
      <xdr:rowOff>0</xdr:rowOff>
    </xdr:from>
    <xdr:ext cx="571500" cy="200025"/>
    <xdr:pic>
      <xdr:nvPicPr>
        <xdr:cNvPr id="0" name="image524.png"/>
        <xdr:cNvPicPr preferRelativeResize="0"/>
      </xdr:nvPicPr>
      <xdr:blipFill>
        <a:blip cstate="print" r:embed="rId504"/>
        <a:stretch>
          <a:fillRect/>
        </a:stretch>
      </xdr:blipFill>
      <xdr:spPr>
        <a:prstGeom prst="rect">
          <a:avLst/>
        </a:prstGeom>
        <a:noFill/>
      </xdr:spPr>
    </xdr:pic>
    <xdr:clientData fLocksWithSheet="0"/>
  </xdr:oneCellAnchor>
  <xdr:oneCellAnchor>
    <xdr:from>
      <xdr:col>79</xdr:col>
      <xdr:colOff>0</xdr:colOff>
      <xdr:row>63</xdr:row>
      <xdr:rowOff>0</xdr:rowOff>
    </xdr:from>
    <xdr:ext cx="571500" cy="200025"/>
    <xdr:pic>
      <xdr:nvPicPr>
        <xdr:cNvPr id="0" name="image521.png"/>
        <xdr:cNvPicPr preferRelativeResize="0"/>
      </xdr:nvPicPr>
      <xdr:blipFill>
        <a:blip cstate="print" r:embed="rId505"/>
        <a:stretch>
          <a:fillRect/>
        </a:stretch>
      </xdr:blipFill>
      <xdr:spPr>
        <a:prstGeom prst="rect">
          <a:avLst/>
        </a:prstGeom>
        <a:noFill/>
      </xdr:spPr>
    </xdr:pic>
    <xdr:clientData fLocksWithSheet="0"/>
  </xdr:oneCellAnchor>
  <xdr:oneCellAnchor>
    <xdr:from>
      <xdr:col>72</xdr:col>
      <xdr:colOff>0</xdr:colOff>
      <xdr:row>64</xdr:row>
      <xdr:rowOff>0</xdr:rowOff>
    </xdr:from>
    <xdr:ext cx="476250" cy="200025"/>
    <xdr:pic>
      <xdr:nvPicPr>
        <xdr:cNvPr id="0" name="image469.png"/>
        <xdr:cNvPicPr preferRelativeResize="0"/>
      </xdr:nvPicPr>
      <xdr:blipFill>
        <a:blip cstate="print" r:embed="rId506"/>
        <a:stretch>
          <a:fillRect/>
        </a:stretch>
      </xdr:blipFill>
      <xdr:spPr>
        <a:prstGeom prst="rect">
          <a:avLst/>
        </a:prstGeom>
        <a:noFill/>
      </xdr:spPr>
    </xdr:pic>
    <xdr:clientData fLocksWithSheet="0"/>
  </xdr:oneCellAnchor>
  <xdr:oneCellAnchor>
    <xdr:from>
      <xdr:col>73</xdr:col>
      <xdr:colOff>0</xdr:colOff>
      <xdr:row>64</xdr:row>
      <xdr:rowOff>0</xdr:rowOff>
    </xdr:from>
    <xdr:ext cx="476250" cy="200025"/>
    <xdr:pic>
      <xdr:nvPicPr>
        <xdr:cNvPr id="0" name="image529.png"/>
        <xdr:cNvPicPr preferRelativeResize="0"/>
      </xdr:nvPicPr>
      <xdr:blipFill>
        <a:blip cstate="print" r:embed="rId507"/>
        <a:stretch>
          <a:fillRect/>
        </a:stretch>
      </xdr:blipFill>
      <xdr:spPr>
        <a:prstGeom prst="rect">
          <a:avLst/>
        </a:prstGeom>
        <a:noFill/>
      </xdr:spPr>
    </xdr:pic>
    <xdr:clientData fLocksWithSheet="0"/>
  </xdr:oneCellAnchor>
  <xdr:oneCellAnchor>
    <xdr:from>
      <xdr:col>74</xdr:col>
      <xdr:colOff>0</xdr:colOff>
      <xdr:row>64</xdr:row>
      <xdr:rowOff>0</xdr:rowOff>
    </xdr:from>
    <xdr:ext cx="476250" cy="200025"/>
    <xdr:pic>
      <xdr:nvPicPr>
        <xdr:cNvPr id="0" name="image474.png"/>
        <xdr:cNvPicPr preferRelativeResize="0"/>
      </xdr:nvPicPr>
      <xdr:blipFill>
        <a:blip cstate="print" r:embed="rId508"/>
        <a:stretch>
          <a:fillRect/>
        </a:stretch>
      </xdr:blipFill>
      <xdr:spPr>
        <a:prstGeom prst="rect">
          <a:avLst/>
        </a:prstGeom>
        <a:noFill/>
      </xdr:spPr>
    </xdr:pic>
    <xdr:clientData fLocksWithSheet="0"/>
  </xdr:oneCellAnchor>
  <xdr:oneCellAnchor>
    <xdr:from>
      <xdr:col>75</xdr:col>
      <xdr:colOff>0</xdr:colOff>
      <xdr:row>64</xdr:row>
      <xdr:rowOff>0</xdr:rowOff>
    </xdr:from>
    <xdr:ext cx="476250" cy="200025"/>
    <xdr:pic>
      <xdr:nvPicPr>
        <xdr:cNvPr id="0" name="image471.png"/>
        <xdr:cNvPicPr preferRelativeResize="0"/>
      </xdr:nvPicPr>
      <xdr:blipFill>
        <a:blip cstate="print" r:embed="rId509"/>
        <a:stretch>
          <a:fillRect/>
        </a:stretch>
      </xdr:blipFill>
      <xdr:spPr>
        <a:prstGeom prst="rect">
          <a:avLst/>
        </a:prstGeom>
        <a:noFill/>
      </xdr:spPr>
    </xdr:pic>
    <xdr:clientData fLocksWithSheet="0"/>
  </xdr:oneCellAnchor>
  <xdr:oneCellAnchor>
    <xdr:from>
      <xdr:col>76</xdr:col>
      <xdr:colOff>0</xdr:colOff>
      <xdr:row>64</xdr:row>
      <xdr:rowOff>0</xdr:rowOff>
    </xdr:from>
    <xdr:ext cx="476250" cy="200025"/>
    <xdr:pic>
      <xdr:nvPicPr>
        <xdr:cNvPr id="0" name="image480.png"/>
        <xdr:cNvPicPr preferRelativeResize="0"/>
      </xdr:nvPicPr>
      <xdr:blipFill>
        <a:blip cstate="print" r:embed="rId510"/>
        <a:stretch>
          <a:fillRect/>
        </a:stretch>
      </xdr:blipFill>
      <xdr:spPr>
        <a:prstGeom prst="rect">
          <a:avLst/>
        </a:prstGeom>
        <a:noFill/>
      </xdr:spPr>
    </xdr:pic>
    <xdr:clientData fLocksWithSheet="0"/>
  </xdr:oneCellAnchor>
  <xdr:oneCellAnchor>
    <xdr:from>
      <xdr:col>77</xdr:col>
      <xdr:colOff>0</xdr:colOff>
      <xdr:row>64</xdr:row>
      <xdr:rowOff>0</xdr:rowOff>
    </xdr:from>
    <xdr:ext cx="476250" cy="200025"/>
    <xdr:pic>
      <xdr:nvPicPr>
        <xdr:cNvPr id="0" name="image539.png"/>
        <xdr:cNvPicPr preferRelativeResize="0"/>
      </xdr:nvPicPr>
      <xdr:blipFill>
        <a:blip cstate="print" r:embed="rId511"/>
        <a:stretch>
          <a:fillRect/>
        </a:stretch>
      </xdr:blipFill>
      <xdr:spPr>
        <a:prstGeom prst="rect">
          <a:avLst/>
        </a:prstGeom>
        <a:noFill/>
      </xdr:spPr>
    </xdr:pic>
    <xdr:clientData fLocksWithSheet="0"/>
  </xdr:oneCellAnchor>
  <xdr:oneCellAnchor>
    <xdr:from>
      <xdr:col>78</xdr:col>
      <xdr:colOff>0</xdr:colOff>
      <xdr:row>64</xdr:row>
      <xdr:rowOff>0</xdr:rowOff>
    </xdr:from>
    <xdr:ext cx="476250" cy="200025"/>
    <xdr:pic>
      <xdr:nvPicPr>
        <xdr:cNvPr id="0" name="image534.png"/>
        <xdr:cNvPicPr preferRelativeResize="0"/>
      </xdr:nvPicPr>
      <xdr:blipFill>
        <a:blip cstate="print" r:embed="rId512"/>
        <a:stretch>
          <a:fillRect/>
        </a:stretch>
      </xdr:blipFill>
      <xdr:spPr>
        <a:prstGeom prst="rect">
          <a:avLst/>
        </a:prstGeom>
        <a:noFill/>
      </xdr:spPr>
    </xdr:pic>
    <xdr:clientData fLocksWithSheet="0"/>
  </xdr:oneCellAnchor>
  <xdr:oneCellAnchor>
    <xdr:from>
      <xdr:col>79</xdr:col>
      <xdr:colOff>0</xdr:colOff>
      <xdr:row>64</xdr:row>
      <xdr:rowOff>0</xdr:rowOff>
    </xdr:from>
    <xdr:ext cx="476250" cy="200025"/>
    <xdr:pic>
      <xdr:nvPicPr>
        <xdr:cNvPr id="0" name="image585.png"/>
        <xdr:cNvPicPr preferRelativeResize="0"/>
      </xdr:nvPicPr>
      <xdr:blipFill>
        <a:blip cstate="print" r:embed="rId513"/>
        <a:stretch>
          <a:fillRect/>
        </a:stretch>
      </xdr:blipFill>
      <xdr:spPr>
        <a:prstGeom prst="rect">
          <a:avLst/>
        </a:prstGeom>
        <a:noFill/>
      </xdr:spPr>
    </xdr:pic>
    <xdr:clientData fLocksWithSheet="0"/>
  </xdr:oneCellAnchor>
  <xdr:oneCellAnchor>
    <xdr:from>
      <xdr:col>72</xdr:col>
      <xdr:colOff>0</xdr:colOff>
      <xdr:row>65</xdr:row>
      <xdr:rowOff>0</xdr:rowOff>
    </xdr:from>
    <xdr:ext cx="276225" cy="200025"/>
    <xdr:pic>
      <xdr:nvPicPr>
        <xdr:cNvPr id="0" name="image533.png"/>
        <xdr:cNvPicPr preferRelativeResize="0"/>
      </xdr:nvPicPr>
      <xdr:blipFill>
        <a:blip cstate="print" r:embed="rId514"/>
        <a:stretch>
          <a:fillRect/>
        </a:stretch>
      </xdr:blipFill>
      <xdr:spPr>
        <a:prstGeom prst="rect">
          <a:avLst/>
        </a:prstGeom>
        <a:noFill/>
      </xdr:spPr>
    </xdr:pic>
    <xdr:clientData fLocksWithSheet="0"/>
  </xdr:oneCellAnchor>
  <xdr:oneCellAnchor>
    <xdr:from>
      <xdr:col>73</xdr:col>
      <xdr:colOff>0</xdr:colOff>
      <xdr:row>65</xdr:row>
      <xdr:rowOff>0</xdr:rowOff>
    </xdr:from>
    <xdr:ext cx="276225" cy="200025"/>
    <xdr:pic>
      <xdr:nvPicPr>
        <xdr:cNvPr id="0" name="image565.png"/>
        <xdr:cNvPicPr preferRelativeResize="0"/>
      </xdr:nvPicPr>
      <xdr:blipFill>
        <a:blip cstate="print" r:embed="rId515"/>
        <a:stretch>
          <a:fillRect/>
        </a:stretch>
      </xdr:blipFill>
      <xdr:spPr>
        <a:prstGeom prst="rect">
          <a:avLst/>
        </a:prstGeom>
        <a:noFill/>
      </xdr:spPr>
    </xdr:pic>
    <xdr:clientData fLocksWithSheet="0"/>
  </xdr:oneCellAnchor>
  <xdr:oneCellAnchor>
    <xdr:from>
      <xdr:col>74</xdr:col>
      <xdr:colOff>0</xdr:colOff>
      <xdr:row>65</xdr:row>
      <xdr:rowOff>0</xdr:rowOff>
    </xdr:from>
    <xdr:ext cx="276225" cy="200025"/>
    <xdr:pic>
      <xdr:nvPicPr>
        <xdr:cNvPr id="0" name="image499.png"/>
        <xdr:cNvPicPr preferRelativeResize="0"/>
      </xdr:nvPicPr>
      <xdr:blipFill>
        <a:blip cstate="print" r:embed="rId516"/>
        <a:stretch>
          <a:fillRect/>
        </a:stretch>
      </xdr:blipFill>
      <xdr:spPr>
        <a:prstGeom prst="rect">
          <a:avLst/>
        </a:prstGeom>
        <a:noFill/>
      </xdr:spPr>
    </xdr:pic>
    <xdr:clientData fLocksWithSheet="0"/>
  </xdr:oneCellAnchor>
  <xdr:oneCellAnchor>
    <xdr:from>
      <xdr:col>75</xdr:col>
      <xdr:colOff>0</xdr:colOff>
      <xdr:row>65</xdr:row>
      <xdr:rowOff>0</xdr:rowOff>
    </xdr:from>
    <xdr:ext cx="276225" cy="200025"/>
    <xdr:pic>
      <xdr:nvPicPr>
        <xdr:cNvPr id="0" name="image479.png"/>
        <xdr:cNvPicPr preferRelativeResize="0"/>
      </xdr:nvPicPr>
      <xdr:blipFill>
        <a:blip cstate="print" r:embed="rId517"/>
        <a:stretch>
          <a:fillRect/>
        </a:stretch>
      </xdr:blipFill>
      <xdr:spPr>
        <a:prstGeom prst="rect">
          <a:avLst/>
        </a:prstGeom>
        <a:noFill/>
      </xdr:spPr>
    </xdr:pic>
    <xdr:clientData fLocksWithSheet="0"/>
  </xdr:oneCellAnchor>
  <xdr:oneCellAnchor>
    <xdr:from>
      <xdr:col>76</xdr:col>
      <xdr:colOff>0</xdr:colOff>
      <xdr:row>65</xdr:row>
      <xdr:rowOff>0</xdr:rowOff>
    </xdr:from>
    <xdr:ext cx="276225" cy="200025"/>
    <xdr:pic>
      <xdr:nvPicPr>
        <xdr:cNvPr id="0" name="image496.png"/>
        <xdr:cNvPicPr preferRelativeResize="0"/>
      </xdr:nvPicPr>
      <xdr:blipFill>
        <a:blip cstate="print" r:embed="rId518"/>
        <a:stretch>
          <a:fillRect/>
        </a:stretch>
      </xdr:blipFill>
      <xdr:spPr>
        <a:prstGeom prst="rect">
          <a:avLst/>
        </a:prstGeom>
        <a:noFill/>
      </xdr:spPr>
    </xdr:pic>
    <xdr:clientData fLocksWithSheet="0"/>
  </xdr:oneCellAnchor>
  <xdr:oneCellAnchor>
    <xdr:from>
      <xdr:col>77</xdr:col>
      <xdr:colOff>0</xdr:colOff>
      <xdr:row>65</xdr:row>
      <xdr:rowOff>0</xdr:rowOff>
    </xdr:from>
    <xdr:ext cx="276225" cy="200025"/>
    <xdr:pic>
      <xdr:nvPicPr>
        <xdr:cNvPr id="0" name="image546.png"/>
        <xdr:cNvPicPr preferRelativeResize="0"/>
      </xdr:nvPicPr>
      <xdr:blipFill>
        <a:blip cstate="print" r:embed="rId519"/>
        <a:stretch>
          <a:fillRect/>
        </a:stretch>
      </xdr:blipFill>
      <xdr:spPr>
        <a:prstGeom prst="rect">
          <a:avLst/>
        </a:prstGeom>
        <a:noFill/>
      </xdr:spPr>
    </xdr:pic>
    <xdr:clientData fLocksWithSheet="0"/>
  </xdr:oneCellAnchor>
  <xdr:oneCellAnchor>
    <xdr:from>
      <xdr:col>78</xdr:col>
      <xdr:colOff>0</xdr:colOff>
      <xdr:row>65</xdr:row>
      <xdr:rowOff>0</xdr:rowOff>
    </xdr:from>
    <xdr:ext cx="276225" cy="200025"/>
    <xdr:pic>
      <xdr:nvPicPr>
        <xdr:cNvPr id="0" name="image488.png"/>
        <xdr:cNvPicPr preferRelativeResize="0"/>
      </xdr:nvPicPr>
      <xdr:blipFill>
        <a:blip cstate="print" r:embed="rId520"/>
        <a:stretch>
          <a:fillRect/>
        </a:stretch>
      </xdr:blipFill>
      <xdr:spPr>
        <a:prstGeom prst="rect">
          <a:avLst/>
        </a:prstGeom>
        <a:noFill/>
      </xdr:spPr>
    </xdr:pic>
    <xdr:clientData fLocksWithSheet="0"/>
  </xdr:oneCellAnchor>
  <xdr:oneCellAnchor>
    <xdr:from>
      <xdr:col>79</xdr:col>
      <xdr:colOff>0</xdr:colOff>
      <xdr:row>65</xdr:row>
      <xdr:rowOff>0</xdr:rowOff>
    </xdr:from>
    <xdr:ext cx="276225" cy="200025"/>
    <xdr:pic>
      <xdr:nvPicPr>
        <xdr:cNvPr id="0" name="image545.png"/>
        <xdr:cNvPicPr preferRelativeResize="0"/>
      </xdr:nvPicPr>
      <xdr:blipFill>
        <a:blip cstate="print" r:embed="rId521"/>
        <a:stretch>
          <a:fillRect/>
        </a:stretch>
      </xdr:blipFill>
      <xdr:spPr>
        <a:prstGeom prst="rect">
          <a:avLst/>
        </a:prstGeom>
        <a:noFill/>
      </xdr:spPr>
    </xdr:pic>
    <xdr:clientData fLocksWithSheet="0"/>
  </xdr:oneCellAnchor>
  <xdr:oneCellAnchor>
    <xdr:from>
      <xdr:col>72</xdr:col>
      <xdr:colOff>0</xdr:colOff>
      <xdr:row>66</xdr:row>
      <xdr:rowOff>0</xdr:rowOff>
    </xdr:from>
    <xdr:ext cx="361950" cy="200025"/>
    <xdr:pic>
      <xdr:nvPicPr>
        <xdr:cNvPr id="0" name="image573.png"/>
        <xdr:cNvPicPr preferRelativeResize="0"/>
      </xdr:nvPicPr>
      <xdr:blipFill>
        <a:blip cstate="print" r:embed="rId522"/>
        <a:stretch>
          <a:fillRect/>
        </a:stretch>
      </xdr:blipFill>
      <xdr:spPr>
        <a:prstGeom prst="rect">
          <a:avLst/>
        </a:prstGeom>
        <a:noFill/>
      </xdr:spPr>
    </xdr:pic>
    <xdr:clientData fLocksWithSheet="0"/>
  </xdr:oneCellAnchor>
  <xdr:oneCellAnchor>
    <xdr:from>
      <xdr:col>73</xdr:col>
      <xdr:colOff>0</xdr:colOff>
      <xdr:row>66</xdr:row>
      <xdr:rowOff>0</xdr:rowOff>
    </xdr:from>
    <xdr:ext cx="361950" cy="200025"/>
    <xdr:pic>
      <xdr:nvPicPr>
        <xdr:cNvPr id="0" name="image548.png"/>
        <xdr:cNvPicPr preferRelativeResize="0"/>
      </xdr:nvPicPr>
      <xdr:blipFill>
        <a:blip cstate="print" r:embed="rId523"/>
        <a:stretch>
          <a:fillRect/>
        </a:stretch>
      </xdr:blipFill>
      <xdr:spPr>
        <a:prstGeom prst="rect">
          <a:avLst/>
        </a:prstGeom>
        <a:noFill/>
      </xdr:spPr>
    </xdr:pic>
    <xdr:clientData fLocksWithSheet="0"/>
  </xdr:oneCellAnchor>
  <xdr:oneCellAnchor>
    <xdr:from>
      <xdr:col>74</xdr:col>
      <xdr:colOff>0</xdr:colOff>
      <xdr:row>66</xdr:row>
      <xdr:rowOff>0</xdr:rowOff>
    </xdr:from>
    <xdr:ext cx="361950" cy="200025"/>
    <xdr:pic>
      <xdr:nvPicPr>
        <xdr:cNvPr id="0" name="image504.png"/>
        <xdr:cNvPicPr preferRelativeResize="0"/>
      </xdr:nvPicPr>
      <xdr:blipFill>
        <a:blip cstate="print" r:embed="rId524"/>
        <a:stretch>
          <a:fillRect/>
        </a:stretch>
      </xdr:blipFill>
      <xdr:spPr>
        <a:prstGeom prst="rect">
          <a:avLst/>
        </a:prstGeom>
        <a:noFill/>
      </xdr:spPr>
    </xdr:pic>
    <xdr:clientData fLocksWithSheet="0"/>
  </xdr:oneCellAnchor>
  <xdr:oneCellAnchor>
    <xdr:from>
      <xdr:col>75</xdr:col>
      <xdr:colOff>0</xdr:colOff>
      <xdr:row>66</xdr:row>
      <xdr:rowOff>0</xdr:rowOff>
    </xdr:from>
    <xdr:ext cx="361950" cy="200025"/>
    <xdr:pic>
      <xdr:nvPicPr>
        <xdr:cNvPr id="0" name="image596.png"/>
        <xdr:cNvPicPr preferRelativeResize="0"/>
      </xdr:nvPicPr>
      <xdr:blipFill>
        <a:blip cstate="print" r:embed="rId525"/>
        <a:stretch>
          <a:fillRect/>
        </a:stretch>
      </xdr:blipFill>
      <xdr:spPr>
        <a:prstGeom prst="rect">
          <a:avLst/>
        </a:prstGeom>
        <a:noFill/>
      </xdr:spPr>
    </xdr:pic>
    <xdr:clientData fLocksWithSheet="0"/>
  </xdr:oneCellAnchor>
  <xdr:oneCellAnchor>
    <xdr:from>
      <xdr:col>76</xdr:col>
      <xdr:colOff>0</xdr:colOff>
      <xdr:row>66</xdr:row>
      <xdr:rowOff>0</xdr:rowOff>
    </xdr:from>
    <xdr:ext cx="361950" cy="200025"/>
    <xdr:pic>
      <xdr:nvPicPr>
        <xdr:cNvPr id="0" name="image552.png"/>
        <xdr:cNvPicPr preferRelativeResize="0"/>
      </xdr:nvPicPr>
      <xdr:blipFill>
        <a:blip cstate="print" r:embed="rId526"/>
        <a:stretch>
          <a:fillRect/>
        </a:stretch>
      </xdr:blipFill>
      <xdr:spPr>
        <a:prstGeom prst="rect">
          <a:avLst/>
        </a:prstGeom>
        <a:noFill/>
      </xdr:spPr>
    </xdr:pic>
    <xdr:clientData fLocksWithSheet="0"/>
  </xdr:oneCellAnchor>
  <xdr:oneCellAnchor>
    <xdr:from>
      <xdr:col>77</xdr:col>
      <xdr:colOff>0</xdr:colOff>
      <xdr:row>66</xdr:row>
      <xdr:rowOff>0</xdr:rowOff>
    </xdr:from>
    <xdr:ext cx="361950" cy="200025"/>
    <xdr:pic>
      <xdr:nvPicPr>
        <xdr:cNvPr id="0" name="image495.png"/>
        <xdr:cNvPicPr preferRelativeResize="0"/>
      </xdr:nvPicPr>
      <xdr:blipFill>
        <a:blip cstate="print" r:embed="rId527"/>
        <a:stretch>
          <a:fillRect/>
        </a:stretch>
      </xdr:blipFill>
      <xdr:spPr>
        <a:prstGeom prst="rect">
          <a:avLst/>
        </a:prstGeom>
        <a:noFill/>
      </xdr:spPr>
    </xdr:pic>
    <xdr:clientData fLocksWithSheet="0"/>
  </xdr:oneCellAnchor>
  <xdr:oneCellAnchor>
    <xdr:from>
      <xdr:col>78</xdr:col>
      <xdr:colOff>0</xdr:colOff>
      <xdr:row>66</xdr:row>
      <xdr:rowOff>0</xdr:rowOff>
    </xdr:from>
    <xdr:ext cx="361950" cy="200025"/>
    <xdr:pic>
      <xdr:nvPicPr>
        <xdr:cNvPr id="0" name="image557.png"/>
        <xdr:cNvPicPr preferRelativeResize="0"/>
      </xdr:nvPicPr>
      <xdr:blipFill>
        <a:blip cstate="print" r:embed="rId528"/>
        <a:stretch>
          <a:fillRect/>
        </a:stretch>
      </xdr:blipFill>
      <xdr:spPr>
        <a:prstGeom prst="rect">
          <a:avLst/>
        </a:prstGeom>
        <a:noFill/>
      </xdr:spPr>
    </xdr:pic>
    <xdr:clientData fLocksWithSheet="0"/>
  </xdr:oneCellAnchor>
  <xdr:oneCellAnchor>
    <xdr:from>
      <xdr:col>79</xdr:col>
      <xdr:colOff>0</xdr:colOff>
      <xdr:row>66</xdr:row>
      <xdr:rowOff>0</xdr:rowOff>
    </xdr:from>
    <xdr:ext cx="361950" cy="200025"/>
    <xdr:pic>
      <xdr:nvPicPr>
        <xdr:cNvPr id="0" name="image510.png"/>
        <xdr:cNvPicPr preferRelativeResize="0"/>
      </xdr:nvPicPr>
      <xdr:blipFill>
        <a:blip cstate="print" r:embed="rId529"/>
        <a:stretch>
          <a:fillRect/>
        </a:stretch>
      </xdr:blipFill>
      <xdr:spPr>
        <a:prstGeom prst="rect">
          <a:avLst/>
        </a:prstGeom>
        <a:noFill/>
      </xdr:spPr>
    </xdr:pic>
    <xdr:clientData fLocksWithSheet="0"/>
  </xdr:oneCellAnchor>
  <xdr:oneCellAnchor>
    <xdr:from>
      <xdr:col>72</xdr:col>
      <xdr:colOff>0</xdr:colOff>
      <xdr:row>67</xdr:row>
      <xdr:rowOff>0</xdr:rowOff>
    </xdr:from>
    <xdr:ext cx="314325" cy="200025"/>
    <xdr:pic>
      <xdr:nvPicPr>
        <xdr:cNvPr id="0" name="image500.png"/>
        <xdr:cNvPicPr preferRelativeResize="0"/>
      </xdr:nvPicPr>
      <xdr:blipFill>
        <a:blip cstate="print" r:embed="rId530"/>
        <a:stretch>
          <a:fillRect/>
        </a:stretch>
      </xdr:blipFill>
      <xdr:spPr>
        <a:prstGeom prst="rect">
          <a:avLst/>
        </a:prstGeom>
        <a:noFill/>
      </xdr:spPr>
    </xdr:pic>
    <xdr:clientData fLocksWithSheet="0"/>
  </xdr:oneCellAnchor>
  <xdr:oneCellAnchor>
    <xdr:from>
      <xdr:col>73</xdr:col>
      <xdr:colOff>0</xdr:colOff>
      <xdr:row>67</xdr:row>
      <xdr:rowOff>0</xdr:rowOff>
    </xdr:from>
    <xdr:ext cx="314325" cy="200025"/>
    <xdr:pic>
      <xdr:nvPicPr>
        <xdr:cNvPr id="0" name="image570.png"/>
        <xdr:cNvPicPr preferRelativeResize="0"/>
      </xdr:nvPicPr>
      <xdr:blipFill>
        <a:blip cstate="print" r:embed="rId531"/>
        <a:stretch>
          <a:fillRect/>
        </a:stretch>
      </xdr:blipFill>
      <xdr:spPr>
        <a:prstGeom prst="rect">
          <a:avLst/>
        </a:prstGeom>
        <a:noFill/>
      </xdr:spPr>
    </xdr:pic>
    <xdr:clientData fLocksWithSheet="0"/>
  </xdr:oneCellAnchor>
  <xdr:oneCellAnchor>
    <xdr:from>
      <xdr:col>74</xdr:col>
      <xdr:colOff>0</xdr:colOff>
      <xdr:row>67</xdr:row>
      <xdr:rowOff>0</xdr:rowOff>
    </xdr:from>
    <xdr:ext cx="314325" cy="200025"/>
    <xdr:pic>
      <xdr:nvPicPr>
        <xdr:cNvPr id="0" name="image503.png"/>
        <xdr:cNvPicPr preferRelativeResize="0"/>
      </xdr:nvPicPr>
      <xdr:blipFill>
        <a:blip cstate="print" r:embed="rId532"/>
        <a:stretch>
          <a:fillRect/>
        </a:stretch>
      </xdr:blipFill>
      <xdr:spPr>
        <a:prstGeom prst="rect">
          <a:avLst/>
        </a:prstGeom>
        <a:noFill/>
      </xdr:spPr>
    </xdr:pic>
    <xdr:clientData fLocksWithSheet="0"/>
  </xdr:oneCellAnchor>
  <xdr:oneCellAnchor>
    <xdr:from>
      <xdr:col>75</xdr:col>
      <xdr:colOff>0</xdr:colOff>
      <xdr:row>67</xdr:row>
      <xdr:rowOff>0</xdr:rowOff>
    </xdr:from>
    <xdr:ext cx="314325" cy="200025"/>
    <xdr:pic>
      <xdr:nvPicPr>
        <xdr:cNvPr id="0" name="image502.png"/>
        <xdr:cNvPicPr preferRelativeResize="0"/>
      </xdr:nvPicPr>
      <xdr:blipFill>
        <a:blip cstate="print" r:embed="rId533"/>
        <a:stretch>
          <a:fillRect/>
        </a:stretch>
      </xdr:blipFill>
      <xdr:spPr>
        <a:prstGeom prst="rect">
          <a:avLst/>
        </a:prstGeom>
        <a:noFill/>
      </xdr:spPr>
    </xdr:pic>
    <xdr:clientData fLocksWithSheet="0"/>
  </xdr:oneCellAnchor>
  <xdr:oneCellAnchor>
    <xdr:from>
      <xdr:col>76</xdr:col>
      <xdr:colOff>0</xdr:colOff>
      <xdr:row>67</xdr:row>
      <xdr:rowOff>0</xdr:rowOff>
    </xdr:from>
    <xdr:ext cx="314325" cy="200025"/>
    <xdr:pic>
      <xdr:nvPicPr>
        <xdr:cNvPr id="0" name="image560.png"/>
        <xdr:cNvPicPr preferRelativeResize="0"/>
      </xdr:nvPicPr>
      <xdr:blipFill>
        <a:blip cstate="print" r:embed="rId534"/>
        <a:stretch>
          <a:fillRect/>
        </a:stretch>
      </xdr:blipFill>
      <xdr:spPr>
        <a:prstGeom prst="rect">
          <a:avLst/>
        </a:prstGeom>
        <a:noFill/>
      </xdr:spPr>
    </xdr:pic>
    <xdr:clientData fLocksWithSheet="0"/>
  </xdr:oneCellAnchor>
  <xdr:oneCellAnchor>
    <xdr:from>
      <xdr:col>77</xdr:col>
      <xdr:colOff>0</xdr:colOff>
      <xdr:row>67</xdr:row>
      <xdr:rowOff>0</xdr:rowOff>
    </xdr:from>
    <xdr:ext cx="314325" cy="200025"/>
    <xdr:pic>
      <xdr:nvPicPr>
        <xdr:cNvPr id="0" name="image508.png"/>
        <xdr:cNvPicPr preferRelativeResize="0"/>
      </xdr:nvPicPr>
      <xdr:blipFill>
        <a:blip cstate="print" r:embed="rId535"/>
        <a:stretch>
          <a:fillRect/>
        </a:stretch>
      </xdr:blipFill>
      <xdr:spPr>
        <a:prstGeom prst="rect">
          <a:avLst/>
        </a:prstGeom>
        <a:noFill/>
      </xdr:spPr>
    </xdr:pic>
    <xdr:clientData fLocksWithSheet="0"/>
  </xdr:oneCellAnchor>
  <xdr:oneCellAnchor>
    <xdr:from>
      <xdr:col>78</xdr:col>
      <xdr:colOff>0</xdr:colOff>
      <xdr:row>67</xdr:row>
      <xdr:rowOff>0</xdr:rowOff>
    </xdr:from>
    <xdr:ext cx="314325" cy="200025"/>
    <xdr:pic>
      <xdr:nvPicPr>
        <xdr:cNvPr id="0" name="image506.png"/>
        <xdr:cNvPicPr preferRelativeResize="0"/>
      </xdr:nvPicPr>
      <xdr:blipFill>
        <a:blip cstate="print" r:embed="rId536"/>
        <a:stretch>
          <a:fillRect/>
        </a:stretch>
      </xdr:blipFill>
      <xdr:spPr>
        <a:prstGeom prst="rect">
          <a:avLst/>
        </a:prstGeom>
        <a:noFill/>
      </xdr:spPr>
    </xdr:pic>
    <xdr:clientData fLocksWithSheet="0"/>
  </xdr:oneCellAnchor>
  <xdr:oneCellAnchor>
    <xdr:from>
      <xdr:col>79</xdr:col>
      <xdr:colOff>0</xdr:colOff>
      <xdr:row>67</xdr:row>
      <xdr:rowOff>0</xdr:rowOff>
    </xdr:from>
    <xdr:ext cx="314325" cy="200025"/>
    <xdr:pic>
      <xdr:nvPicPr>
        <xdr:cNvPr id="0" name="image601.png"/>
        <xdr:cNvPicPr preferRelativeResize="0"/>
      </xdr:nvPicPr>
      <xdr:blipFill>
        <a:blip cstate="print" r:embed="rId537"/>
        <a:stretch>
          <a:fillRect/>
        </a:stretch>
      </xdr:blipFill>
      <xdr:spPr>
        <a:prstGeom prst="rect">
          <a:avLst/>
        </a:prstGeom>
        <a:noFill/>
      </xdr:spPr>
    </xdr:pic>
    <xdr:clientData fLocksWithSheet="0"/>
  </xdr:oneCellAnchor>
  <xdr:oneCellAnchor>
    <xdr:from>
      <xdr:col>72</xdr:col>
      <xdr:colOff>0</xdr:colOff>
      <xdr:row>68</xdr:row>
      <xdr:rowOff>0</xdr:rowOff>
    </xdr:from>
    <xdr:ext cx="276225" cy="200025"/>
    <xdr:pic>
      <xdr:nvPicPr>
        <xdr:cNvPr id="0" name="image639.png"/>
        <xdr:cNvPicPr preferRelativeResize="0"/>
      </xdr:nvPicPr>
      <xdr:blipFill>
        <a:blip cstate="print" r:embed="rId538"/>
        <a:stretch>
          <a:fillRect/>
        </a:stretch>
      </xdr:blipFill>
      <xdr:spPr>
        <a:prstGeom prst="rect">
          <a:avLst/>
        </a:prstGeom>
        <a:noFill/>
      </xdr:spPr>
    </xdr:pic>
    <xdr:clientData fLocksWithSheet="0"/>
  </xdr:oneCellAnchor>
  <xdr:oneCellAnchor>
    <xdr:from>
      <xdr:col>73</xdr:col>
      <xdr:colOff>0</xdr:colOff>
      <xdr:row>68</xdr:row>
      <xdr:rowOff>0</xdr:rowOff>
    </xdr:from>
    <xdr:ext cx="276225" cy="200025"/>
    <xdr:pic>
      <xdr:nvPicPr>
        <xdr:cNvPr id="0" name="image571.png"/>
        <xdr:cNvPicPr preferRelativeResize="0"/>
      </xdr:nvPicPr>
      <xdr:blipFill>
        <a:blip cstate="print" r:embed="rId539"/>
        <a:stretch>
          <a:fillRect/>
        </a:stretch>
      </xdr:blipFill>
      <xdr:spPr>
        <a:prstGeom prst="rect">
          <a:avLst/>
        </a:prstGeom>
        <a:noFill/>
      </xdr:spPr>
    </xdr:pic>
    <xdr:clientData fLocksWithSheet="0"/>
  </xdr:oneCellAnchor>
  <xdr:oneCellAnchor>
    <xdr:from>
      <xdr:col>74</xdr:col>
      <xdr:colOff>0</xdr:colOff>
      <xdr:row>68</xdr:row>
      <xdr:rowOff>0</xdr:rowOff>
    </xdr:from>
    <xdr:ext cx="276225" cy="200025"/>
    <xdr:pic>
      <xdr:nvPicPr>
        <xdr:cNvPr id="0" name="image558.png"/>
        <xdr:cNvPicPr preferRelativeResize="0"/>
      </xdr:nvPicPr>
      <xdr:blipFill>
        <a:blip cstate="print" r:embed="rId540"/>
        <a:stretch>
          <a:fillRect/>
        </a:stretch>
      </xdr:blipFill>
      <xdr:spPr>
        <a:prstGeom prst="rect">
          <a:avLst/>
        </a:prstGeom>
        <a:noFill/>
      </xdr:spPr>
    </xdr:pic>
    <xdr:clientData fLocksWithSheet="0"/>
  </xdr:oneCellAnchor>
  <xdr:oneCellAnchor>
    <xdr:from>
      <xdr:col>75</xdr:col>
      <xdr:colOff>0</xdr:colOff>
      <xdr:row>68</xdr:row>
      <xdr:rowOff>0</xdr:rowOff>
    </xdr:from>
    <xdr:ext cx="276225" cy="200025"/>
    <xdr:pic>
      <xdr:nvPicPr>
        <xdr:cNvPr id="0" name="image561.png"/>
        <xdr:cNvPicPr preferRelativeResize="0"/>
      </xdr:nvPicPr>
      <xdr:blipFill>
        <a:blip cstate="print" r:embed="rId541"/>
        <a:stretch>
          <a:fillRect/>
        </a:stretch>
      </xdr:blipFill>
      <xdr:spPr>
        <a:prstGeom prst="rect">
          <a:avLst/>
        </a:prstGeom>
        <a:noFill/>
      </xdr:spPr>
    </xdr:pic>
    <xdr:clientData fLocksWithSheet="0"/>
  </xdr:oneCellAnchor>
  <xdr:oneCellAnchor>
    <xdr:from>
      <xdr:col>76</xdr:col>
      <xdr:colOff>0</xdr:colOff>
      <xdr:row>68</xdr:row>
      <xdr:rowOff>0</xdr:rowOff>
    </xdr:from>
    <xdr:ext cx="276225" cy="200025"/>
    <xdr:pic>
      <xdr:nvPicPr>
        <xdr:cNvPr id="0" name="image530.png"/>
        <xdr:cNvPicPr preferRelativeResize="0"/>
      </xdr:nvPicPr>
      <xdr:blipFill>
        <a:blip cstate="print" r:embed="rId542"/>
        <a:stretch>
          <a:fillRect/>
        </a:stretch>
      </xdr:blipFill>
      <xdr:spPr>
        <a:prstGeom prst="rect">
          <a:avLst/>
        </a:prstGeom>
        <a:noFill/>
      </xdr:spPr>
    </xdr:pic>
    <xdr:clientData fLocksWithSheet="0"/>
  </xdr:oneCellAnchor>
  <xdr:oneCellAnchor>
    <xdr:from>
      <xdr:col>77</xdr:col>
      <xdr:colOff>0</xdr:colOff>
      <xdr:row>68</xdr:row>
      <xdr:rowOff>0</xdr:rowOff>
    </xdr:from>
    <xdr:ext cx="276225" cy="200025"/>
    <xdr:pic>
      <xdr:nvPicPr>
        <xdr:cNvPr id="0" name="image513.png"/>
        <xdr:cNvPicPr preferRelativeResize="0"/>
      </xdr:nvPicPr>
      <xdr:blipFill>
        <a:blip cstate="print" r:embed="rId543"/>
        <a:stretch>
          <a:fillRect/>
        </a:stretch>
      </xdr:blipFill>
      <xdr:spPr>
        <a:prstGeom prst="rect">
          <a:avLst/>
        </a:prstGeom>
        <a:noFill/>
      </xdr:spPr>
    </xdr:pic>
    <xdr:clientData fLocksWithSheet="0"/>
  </xdr:oneCellAnchor>
  <xdr:oneCellAnchor>
    <xdr:from>
      <xdr:col>78</xdr:col>
      <xdr:colOff>0</xdr:colOff>
      <xdr:row>68</xdr:row>
      <xdr:rowOff>0</xdr:rowOff>
    </xdr:from>
    <xdr:ext cx="314325" cy="200025"/>
    <xdr:pic>
      <xdr:nvPicPr>
        <xdr:cNvPr id="0" name="image509.png"/>
        <xdr:cNvPicPr preferRelativeResize="0"/>
      </xdr:nvPicPr>
      <xdr:blipFill>
        <a:blip cstate="print" r:embed="rId536"/>
        <a:stretch>
          <a:fillRect/>
        </a:stretch>
      </xdr:blipFill>
      <xdr:spPr>
        <a:prstGeom prst="rect">
          <a:avLst/>
        </a:prstGeom>
        <a:noFill/>
      </xdr:spPr>
    </xdr:pic>
    <xdr:clientData fLocksWithSheet="0"/>
  </xdr:oneCellAnchor>
  <xdr:oneCellAnchor>
    <xdr:from>
      <xdr:col>79</xdr:col>
      <xdr:colOff>0</xdr:colOff>
      <xdr:row>68</xdr:row>
      <xdr:rowOff>0</xdr:rowOff>
    </xdr:from>
    <xdr:ext cx="276225" cy="200025"/>
    <xdr:pic>
      <xdr:nvPicPr>
        <xdr:cNvPr id="0" name="image515.png"/>
        <xdr:cNvPicPr preferRelativeResize="0"/>
      </xdr:nvPicPr>
      <xdr:blipFill>
        <a:blip cstate="print" r:embed="rId544"/>
        <a:stretch>
          <a:fillRect/>
        </a:stretch>
      </xdr:blipFill>
      <xdr:spPr>
        <a:prstGeom prst="rect">
          <a:avLst/>
        </a:prstGeom>
        <a:noFill/>
      </xdr:spPr>
    </xdr:pic>
    <xdr:clientData fLocksWithSheet="0"/>
  </xdr:oneCellAnchor>
  <xdr:oneCellAnchor>
    <xdr:from>
      <xdr:col>72</xdr:col>
      <xdr:colOff>0</xdr:colOff>
      <xdr:row>69</xdr:row>
      <xdr:rowOff>0</xdr:rowOff>
    </xdr:from>
    <xdr:ext cx="352425" cy="200025"/>
    <xdr:pic>
      <xdr:nvPicPr>
        <xdr:cNvPr id="0" name="image514.png"/>
        <xdr:cNvPicPr preferRelativeResize="0"/>
      </xdr:nvPicPr>
      <xdr:blipFill>
        <a:blip cstate="print" r:embed="rId545"/>
        <a:stretch>
          <a:fillRect/>
        </a:stretch>
      </xdr:blipFill>
      <xdr:spPr>
        <a:prstGeom prst="rect">
          <a:avLst/>
        </a:prstGeom>
        <a:noFill/>
      </xdr:spPr>
    </xdr:pic>
    <xdr:clientData fLocksWithSheet="0"/>
  </xdr:oneCellAnchor>
  <xdr:oneCellAnchor>
    <xdr:from>
      <xdr:col>73</xdr:col>
      <xdr:colOff>0</xdr:colOff>
      <xdr:row>69</xdr:row>
      <xdr:rowOff>0</xdr:rowOff>
    </xdr:from>
    <xdr:ext cx="352425" cy="200025"/>
    <xdr:pic>
      <xdr:nvPicPr>
        <xdr:cNvPr id="0" name="image564.png"/>
        <xdr:cNvPicPr preferRelativeResize="0"/>
      </xdr:nvPicPr>
      <xdr:blipFill>
        <a:blip cstate="print" r:embed="rId546"/>
        <a:stretch>
          <a:fillRect/>
        </a:stretch>
      </xdr:blipFill>
      <xdr:spPr>
        <a:prstGeom prst="rect">
          <a:avLst/>
        </a:prstGeom>
        <a:noFill/>
      </xdr:spPr>
    </xdr:pic>
    <xdr:clientData fLocksWithSheet="0"/>
  </xdr:oneCellAnchor>
  <xdr:oneCellAnchor>
    <xdr:from>
      <xdr:col>74</xdr:col>
      <xdr:colOff>0</xdr:colOff>
      <xdr:row>69</xdr:row>
      <xdr:rowOff>0</xdr:rowOff>
    </xdr:from>
    <xdr:ext cx="352425" cy="200025"/>
    <xdr:pic>
      <xdr:nvPicPr>
        <xdr:cNvPr id="0" name="image567.png"/>
        <xdr:cNvPicPr preferRelativeResize="0"/>
      </xdr:nvPicPr>
      <xdr:blipFill>
        <a:blip cstate="print" r:embed="rId547"/>
        <a:stretch>
          <a:fillRect/>
        </a:stretch>
      </xdr:blipFill>
      <xdr:spPr>
        <a:prstGeom prst="rect">
          <a:avLst/>
        </a:prstGeom>
        <a:noFill/>
      </xdr:spPr>
    </xdr:pic>
    <xdr:clientData fLocksWithSheet="0"/>
  </xdr:oneCellAnchor>
  <xdr:oneCellAnchor>
    <xdr:from>
      <xdr:col>75</xdr:col>
      <xdr:colOff>0</xdr:colOff>
      <xdr:row>69</xdr:row>
      <xdr:rowOff>0</xdr:rowOff>
    </xdr:from>
    <xdr:ext cx="352425" cy="200025"/>
    <xdr:pic>
      <xdr:nvPicPr>
        <xdr:cNvPr id="0" name="image536.png"/>
        <xdr:cNvPicPr preferRelativeResize="0"/>
      </xdr:nvPicPr>
      <xdr:blipFill>
        <a:blip cstate="print" r:embed="rId548"/>
        <a:stretch>
          <a:fillRect/>
        </a:stretch>
      </xdr:blipFill>
      <xdr:spPr>
        <a:prstGeom prst="rect">
          <a:avLst/>
        </a:prstGeom>
        <a:noFill/>
      </xdr:spPr>
    </xdr:pic>
    <xdr:clientData fLocksWithSheet="0"/>
  </xdr:oneCellAnchor>
  <xdr:oneCellAnchor>
    <xdr:from>
      <xdr:col>76</xdr:col>
      <xdr:colOff>0</xdr:colOff>
      <xdr:row>69</xdr:row>
      <xdr:rowOff>0</xdr:rowOff>
    </xdr:from>
    <xdr:ext cx="352425" cy="200025"/>
    <xdr:pic>
      <xdr:nvPicPr>
        <xdr:cNvPr id="0" name="image520.png"/>
        <xdr:cNvPicPr preferRelativeResize="0"/>
      </xdr:nvPicPr>
      <xdr:blipFill>
        <a:blip cstate="print" r:embed="rId549"/>
        <a:stretch>
          <a:fillRect/>
        </a:stretch>
      </xdr:blipFill>
      <xdr:spPr>
        <a:prstGeom prst="rect">
          <a:avLst/>
        </a:prstGeom>
        <a:noFill/>
      </xdr:spPr>
    </xdr:pic>
    <xdr:clientData fLocksWithSheet="0"/>
  </xdr:oneCellAnchor>
  <xdr:oneCellAnchor>
    <xdr:from>
      <xdr:col>77</xdr:col>
      <xdr:colOff>0</xdr:colOff>
      <xdr:row>69</xdr:row>
      <xdr:rowOff>0</xdr:rowOff>
    </xdr:from>
    <xdr:ext cx="352425" cy="200025"/>
    <xdr:pic>
      <xdr:nvPicPr>
        <xdr:cNvPr id="0" name="image522.png"/>
        <xdr:cNvPicPr preferRelativeResize="0"/>
      </xdr:nvPicPr>
      <xdr:blipFill>
        <a:blip cstate="print" r:embed="rId550"/>
        <a:stretch>
          <a:fillRect/>
        </a:stretch>
      </xdr:blipFill>
      <xdr:spPr>
        <a:prstGeom prst="rect">
          <a:avLst/>
        </a:prstGeom>
        <a:noFill/>
      </xdr:spPr>
    </xdr:pic>
    <xdr:clientData fLocksWithSheet="0"/>
  </xdr:oneCellAnchor>
  <xdr:oneCellAnchor>
    <xdr:from>
      <xdr:col>78</xdr:col>
      <xdr:colOff>0</xdr:colOff>
      <xdr:row>69</xdr:row>
      <xdr:rowOff>0</xdr:rowOff>
    </xdr:from>
    <xdr:ext cx="352425" cy="200025"/>
    <xdr:pic>
      <xdr:nvPicPr>
        <xdr:cNvPr id="0" name="image583.png"/>
        <xdr:cNvPicPr preferRelativeResize="0"/>
      </xdr:nvPicPr>
      <xdr:blipFill>
        <a:blip cstate="print" r:embed="rId551"/>
        <a:stretch>
          <a:fillRect/>
        </a:stretch>
      </xdr:blipFill>
      <xdr:spPr>
        <a:prstGeom prst="rect">
          <a:avLst/>
        </a:prstGeom>
        <a:noFill/>
      </xdr:spPr>
    </xdr:pic>
    <xdr:clientData fLocksWithSheet="0"/>
  </xdr:oneCellAnchor>
  <xdr:oneCellAnchor>
    <xdr:from>
      <xdr:col>79</xdr:col>
      <xdr:colOff>0</xdr:colOff>
      <xdr:row>69</xdr:row>
      <xdr:rowOff>0</xdr:rowOff>
    </xdr:from>
    <xdr:ext cx="352425" cy="200025"/>
    <xdr:pic>
      <xdr:nvPicPr>
        <xdr:cNvPr id="0" name="image532.png"/>
        <xdr:cNvPicPr preferRelativeResize="0"/>
      </xdr:nvPicPr>
      <xdr:blipFill>
        <a:blip cstate="print" r:embed="rId552"/>
        <a:stretch>
          <a:fillRect/>
        </a:stretch>
      </xdr:blipFill>
      <xdr:spPr>
        <a:prstGeom prst="rect">
          <a:avLst/>
        </a:prstGeom>
        <a:noFill/>
      </xdr:spPr>
    </xdr:pic>
    <xdr:clientData fLocksWithSheet="0"/>
  </xdr:oneCellAnchor>
  <xdr:oneCellAnchor>
    <xdr:from>
      <xdr:col>72</xdr:col>
      <xdr:colOff>0</xdr:colOff>
      <xdr:row>70</xdr:row>
      <xdr:rowOff>0</xdr:rowOff>
    </xdr:from>
    <xdr:ext cx="314325" cy="200025"/>
    <xdr:pic>
      <xdr:nvPicPr>
        <xdr:cNvPr id="0" name="image588.png"/>
        <xdr:cNvPicPr preferRelativeResize="0"/>
      </xdr:nvPicPr>
      <xdr:blipFill>
        <a:blip cstate="print" r:embed="rId553"/>
        <a:stretch>
          <a:fillRect/>
        </a:stretch>
      </xdr:blipFill>
      <xdr:spPr>
        <a:prstGeom prst="rect">
          <a:avLst/>
        </a:prstGeom>
        <a:noFill/>
      </xdr:spPr>
    </xdr:pic>
    <xdr:clientData fLocksWithSheet="0"/>
  </xdr:oneCellAnchor>
  <xdr:oneCellAnchor>
    <xdr:from>
      <xdr:col>73</xdr:col>
      <xdr:colOff>0</xdr:colOff>
      <xdr:row>70</xdr:row>
      <xdr:rowOff>0</xdr:rowOff>
    </xdr:from>
    <xdr:ext cx="314325" cy="200025"/>
    <xdr:pic>
      <xdr:nvPicPr>
        <xdr:cNvPr id="0" name="image572.png"/>
        <xdr:cNvPicPr preferRelativeResize="0"/>
      </xdr:nvPicPr>
      <xdr:blipFill>
        <a:blip cstate="print" r:embed="rId554"/>
        <a:stretch>
          <a:fillRect/>
        </a:stretch>
      </xdr:blipFill>
      <xdr:spPr>
        <a:prstGeom prst="rect">
          <a:avLst/>
        </a:prstGeom>
        <a:noFill/>
      </xdr:spPr>
    </xdr:pic>
    <xdr:clientData fLocksWithSheet="0"/>
  </xdr:oneCellAnchor>
  <xdr:oneCellAnchor>
    <xdr:from>
      <xdr:col>74</xdr:col>
      <xdr:colOff>0</xdr:colOff>
      <xdr:row>70</xdr:row>
      <xdr:rowOff>0</xdr:rowOff>
    </xdr:from>
    <xdr:ext cx="314325" cy="200025"/>
    <xdr:pic>
      <xdr:nvPicPr>
        <xdr:cNvPr id="0" name="image523.png"/>
        <xdr:cNvPicPr preferRelativeResize="0"/>
      </xdr:nvPicPr>
      <xdr:blipFill>
        <a:blip cstate="print" r:embed="rId555"/>
        <a:stretch>
          <a:fillRect/>
        </a:stretch>
      </xdr:blipFill>
      <xdr:spPr>
        <a:prstGeom prst="rect">
          <a:avLst/>
        </a:prstGeom>
        <a:noFill/>
      </xdr:spPr>
    </xdr:pic>
    <xdr:clientData fLocksWithSheet="0"/>
  </xdr:oneCellAnchor>
  <xdr:oneCellAnchor>
    <xdr:from>
      <xdr:col>75</xdr:col>
      <xdr:colOff>0</xdr:colOff>
      <xdr:row>70</xdr:row>
      <xdr:rowOff>0</xdr:rowOff>
    </xdr:from>
    <xdr:ext cx="314325" cy="200025"/>
    <xdr:pic>
      <xdr:nvPicPr>
        <xdr:cNvPr id="0" name="image577.png"/>
        <xdr:cNvPicPr preferRelativeResize="0"/>
      </xdr:nvPicPr>
      <xdr:blipFill>
        <a:blip cstate="print" r:embed="rId556"/>
        <a:stretch>
          <a:fillRect/>
        </a:stretch>
      </xdr:blipFill>
      <xdr:spPr>
        <a:prstGeom prst="rect">
          <a:avLst/>
        </a:prstGeom>
        <a:noFill/>
      </xdr:spPr>
    </xdr:pic>
    <xdr:clientData fLocksWithSheet="0"/>
  </xdr:oneCellAnchor>
  <xdr:oneCellAnchor>
    <xdr:from>
      <xdr:col>76</xdr:col>
      <xdr:colOff>0</xdr:colOff>
      <xdr:row>70</xdr:row>
      <xdr:rowOff>0</xdr:rowOff>
    </xdr:from>
    <xdr:ext cx="314325" cy="200025"/>
    <xdr:pic>
      <xdr:nvPicPr>
        <xdr:cNvPr id="0" name="image620.png"/>
        <xdr:cNvPicPr preferRelativeResize="0"/>
      </xdr:nvPicPr>
      <xdr:blipFill>
        <a:blip cstate="print" r:embed="rId557"/>
        <a:stretch>
          <a:fillRect/>
        </a:stretch>
      </xdr:blipFill>
      <xdr:spPr>
        <a:prstGeom prst="rect">
          <a:avLst/>
        </a:prstGeom>
        <a:noFill/>
      </xdr:spPr>
    </xdr:pic>
    <xdr:clientData fLocksWithSheet="0"/>
  </xdr:oneCellAnchor>
  <xdr:oneCellAnchor>
    <xdr:from>
      <xdr:col>77</xdr:col>
      <xdr:colOff>0</xdr:colOff>
      <xdr:row>70</xdr:row>
      <xdr:rowOff>0</xdr:rowOff>
    </xdr:from>
    <xdr:ext cx="314325" cy="200025"/>
    <xdr:pic>
      <xdr:nvPicPr>
        <xdr:cNvPr id="0" name="image574.png"/>
        <xdr:cNvPicPr preferRelativeResize="0"/>
      </xdr:nvPicPr>
      <xdr:blipFill>
        <a:blip cstate="print" r:embed="rId558"/>
        <a:stretch>
          <a:fillRect/>
        </a:stretch>
      </xdr:blipFill>
      <xdr:spPr>
        <a:prstGeom prst="rect">
          <a:avLst/>
        </a:prstGeom>
        <a:noFill/>
      </xdr:spPr>
    </xdr:pic>
    <xdr:clientData fLocksWithSheet="0"/>
  </xdr:oneCellAnchor>
  <xdr:oneCellAnchor>
    <xdr:from>
      <xdr:col>78</xdr:col>
      <xdr:colOff>0</xdr:colOff>
      <xdr:row>70</xdr:row>
      <xdr:rowOff>0</xdr:rowOff>
    </xdr:from>
    <xdr:ext cx="314325" cy="200025"/>
    <xdr:pic>
      <xdr:nvPicPr>
        <xdr:cNvPr id="0" name="image525.png"/>
        <xdr:cNvPicPr preferRelativeResize="0"/>
      </xdr:nvPicPr>
      <xdr:blipFill>
        <a:blip cstate="print" r:embed="rId559"/>
        <a:stretch>
          <a:fillRect/>
        </a:stretch>
      </xdr:blipFill>
      <xdr:spPr>
        <a:prstGeom prst="rect">
          <a:avLst/>
        </a:prstGeom>
        <a:noFill/>
      </xdr:spPr>
    </xdr:pic>
    <xdr:clientData fLocksWithSheet="0"/>
  </xdr:oneCellAnchor>
  <xdr:oneCellAnchor>
    <xdr:from>
      <xdr:col>79</xdr:col>
      <xdr:colOff>0</xdr:colOff>
      <xdr:row>70</xdr:row>
      <xdr:rowOff>0</xdr:rowOff>
    </xdr:from>
    <xdr:ext cx="314325" cy="200025"/>
    <xdr:pic>
      <xdr:nvPicPr>
        <xdr:cNvPr id="0" name="image575.png"/>
        <xdr:cNvPicPr preferRelativeResize="0"/>
      </xdr:nvPicPr>
      <xdr:blipFill>
        <a:blip cstate="print" r:embed="rId560"/>
        <a:stretch>
          <a:fillRect/>
        </a:stretch>
      </xdr:blipFill>
      <xdr:spPr>
        <a:prstGeom prst="rect">
          <a:avLst/>
        </a:prstGeom>
        <a:noFill/>
      </xdr:spPr>
    </xdr:pic>
    <xdr:clientData fLocksWithSheet="0"/>
  </xdr:oneCellAnchor>
  <xdr:oneCellAnchor>
    <xdr:from>
      <xdr:col>72</xdr:col>
      <xdr:colOff>0</xdr:colOff>
      <xdr:row>71</xdr:row>
      <xdr:rowOff>0</xdr:rowOff>
    </xdr:from>
    <xdr:ext cx="400050" cy="200025"/>
    <xdr:pic>
      <xdr:nvPicPr>
        <xdr:cNvPr id="0" name="image527.png"/>
        <xdr:cNvPicPr preferRelativeResize="0"/>
      </xdr:nvPicPr>
      <xdr:blipFill>
        <a:blip cstate="print" r:embed="rId561"/>
        <a:stretch>
          <a:fillRect/>
        </a:stretch>
      </xdr:blipFill>
      <xdr:spPr>
        <a:prstGeom prst="rect">
          <a:avLst/>
        </a:prstGeom>
        <a:noFill/>
      </xdr:spPr>
    </xdr:pic>
    <xdr:clientData fLocksWithSheet="0"/>
  </xdr:oneCellAnchor>
  <xdr:oneCellAnchor>
    <xdr:from>
      <xdr:col>73</xdr:col>
      <xdr:colOff>0</xdr:colOff>
      <xdr:row>71</xdr:row>
      <xdr:rowOff>0</xdr:rowOff>
    </xdr:from>
    <xdr:ext cx="400050" cy="200025"/>
    <xdr:pic>
      <xdr:nvPicPr>
        <xdr:cNvPr id="0" name="image550.png"/>
        <xdr:cNvPicPr preferRelativeResize="0"/>
      </xdr:nvPicPr>
      <xdr:blipFill>
        <a:blip cstate="print" r:embed="rId562"/>
        <a:stretch>
          <a:fillRect/>
        </a:stretch>
      </xdr:blipFill>
      <xdr:spPr>
        <a:prstGeom prst="rect">
          <a:avLst/>
        </a:prstGeom>
        <a:noFill/>
      </xdr:spPr>
    </xdr:pic>
    <xdr:clientData fLocksWithSheet="0"/>
  </xdr:oneCellAnchor>
  <xdr:oneCellAnchor>
    <xdr:from>
      <xdr:col>74</xdr:col>
      <xdr:colOff>0</xdr:colOff>
      <xdr:row>71</xdr:row>
      <xdr:rowOff>0</xdr:rowOff>
    </xdr:from>
    <xdr:ext cx="400050" cy="200025"/>
    <xdr:pic>
      <xdr:nvPicPr>
        <xdr:cNvPr id="0" name="image592.png"/>
        <xdr:cNvPicPr preferRelativeResize="0"/>
      </xdr:nvPicPr>
      <xdr:blipFill>
        <a:blip cstate="print" r:embed="rId563"/>
        <a:stretch>
          <a:fillRect/>
        </a:stretch>
      </xdr:blipFill>
      <xdr:spPr>
        <a:prstGeom prst="rect">
          <a:avLst/>
        </a:prstGeom>
        <a:noFill/>
      </xdr:spPr>
    </xdr:pic>
    <xdr:clientData fLocksWithSheet="0"/>
  </xdr:oneCellAnchor>
  <xdr:oneCellAnchor>
    <xdr:from>
      <xdr:col>75</xdr:col>
      <xdr:colOff>0</xdr:colOff>
      <xdr:row>71</xdr:row>
      <xdr:rowOff>0</xdr:rowOff>
    </xdr:from>
    <xdr:ext cx="400050" cy="200025"/>
    <xdr:pic>
      <xdr:nvPicPr>
        <xdr:cNvPr id="0" name="image526.png"/>
        <xdr:cNvPicPr preferRelativeResize="0"/>
      </xdr:nvPicPr>
      <xdr:blipFill>
        <a:blip cstate="print" r:embed="rId564"/>
        <a:stretch>
          <a:fillRect/>
        </a:stretch>
      </xdr:blipFill>
      <xdr:spPr>
        <a:prstGeom prst="rect">
          <a:avLst/>
        </a:prstGeom>
        <a:noFill/>
      </xdr:spPr>
    </xdr:pic>
    <xdr:clientData fLocksWithSheet="0"/>
  </xdr:oneCellAnchor>
  <xdr:oneCellAnchor>
    <xdr:from>
      <xdr:col>76</xdr:col>
      <xdr:colOff>0</xdr:colOff>
      <xdr:row>71</xdr:row>
      <xdr:rowOff>0</xdr:rowOff>
    </xdr:from>
    <xdr:ext cx="400050" cy="200025"/>
    <xdr:pic>
      <xdr:nvPicPr>
        <xdr:cNvPr id="0" name="image531.png"/>
        <xdr:cNvPicPr preferRelativeResize="0"/>
      </xdr:nvPicPr>
      <xdr:blipFill>
        <a:blip cstate="print" r:embed="rId565"/>
        <a:stretch>
          <a:fillRect/>
        </a:stretch>
      </xdr:blipFill>
      <xdr:spPr>
        <a:prstGeom prst="rect">
          <a:avLst/>
        </a:prstGeom>
        <a:noFill/>
      </xdr:spPr>
    </xdr:pic>
    <xdr:clientData fLocksWithSheet="0"/>
  </xdr:oneCellAnchor>
  <xdr:oneCellAnchor>
    <xdr:from>
      <xdr:col>77</xdr:col>
      <xdr:colOff>0</xdr:colOff>
      <xdr:row>71</xdr:row>
      <xdr:rowOff>0</xdr:rowOff>
    </xdr:from>
    <xdr:ext cx="400050" cy="200025"/>
    <xdr:pic>
      <xdr:nvPicPr>
        <xdr:cNvPr id="0" name="image553.png"/>
        <xdr:cNvPicPr preferRelativeResize="0"/>
      </xdr:nvPicPr>
      <xdr:blipFill>
        <a:blip cstate="print" r:embed="rId566"/>
        <a:stretch>
          <a:fillRect/>
        </a:stretch>
      </xdr:blipFill>
      <xdr:spPr>
        <a:prstGeom prst="rect">
          <a:avLst/>
        </a:prstGeom>
        <a:noFill/>
      </xdr:spPr>
    </xdr:pic>
    <xdr:clientData fLocksWithSheet="0"/>
  </xdr:oneCellAnchor>
  <xdr:oneCellAnchor>
    <xdr:from>
      <xdr:col>78</xdr:col>
      <xdr:colOff>0</xdr:colOff>
      <xdr:row>71</xdr:row>
      <xdr:rowOff>0</xdr:rowOff>
    </xdr:from>
    <xdr:ext cx="400050" cy="200025"/>
    <xdr:pic>
      <xdr:nvPicPr>
        <xdr:cNvPr id="0" name="image589.png"/>
        <xdr:cNvPicPr preferRelativeResize="0"/>
      </xdr:nvPicPr>
      <xdr:blipFill>
        <a:blip cstate="print" r:embed="rId567"/>
        <a:stretch>
          <a:fillRect/>
        </a:stretch>
      </xdr:blipFill>
      <xdr:spPr>
        <a:prstGeom prst="rect">
          <a:avLst/>
        </a:prstGeom>
        <a:noFill/>
      </xdr:spPr>
    </xdr:pic>
    <xdr:clientData fLocksWithSheet="0"/>
  </xdr:oneCellAnchor>
  <xdr:oneCellAnchor>
    <xdr:from>
      <xdr:col>79</xdr:col>
      <xdr:colOff>0</xdr:colOff>
      <xdr:row>71</xdr:row>
      <xdr:rowOff>0</xdr:rowOff>
    </xdr:from>
    <xdr:ext cx="400050" cy="200025"/>
    <xdr:pic>
      <xdr:nvPicPr>
        <xdr:cNvPr id="0" name="image535.png"/>
        <xdr:cNvPicPr preferRelativeResize="0"/>
      </xdr:nvPicPr>
      <xdr:blipFill>
        <a:blip cstate="print" r:embed="rId568"/>
        <a:stretch>
          <a:fillRect/>
        </a:stretch>
      </xdr:blipFill>
      <xdr:spPr>
        <a:prstGeom prst="rect">
          <a:avLst/>
        </a:prstGeom>
        <a:noFill/>
      </xdr:spPr>
    </xdr:pic>
    <xdr:clientData fLocksWithSheet="0"/>
  </xdr:oneCellAnchor>
  <xdr:oneCellAnchor>
    <xdr:from>
      <xdr:col>72</xdr:col>
      <xdr:colOff>0</xdr:colOff>
      <xdr:row>72</xdr:row>
      <xdr:rowOff>0</xdr:rowOff>
    </xdr:from>
    <xdr:ext cx="361950" cy="200025"/>
    <xdr:pic>
      <xdr:nvPicPr>
        <xdr:cNvPr id="0" name="image528.png"/>
        <xdr:cNvPicPr preferRelativeResize="0"/>
      </xdr:nvPicPr>
      <xdr:blipFill>
        <a:blip cstate="print" r:embed="rId569"/>
        <a:stretch>
          <a:fillRect/>
        </a:stretch>
      </xdr:blipFill>
      <xdr:spPr>
        <a:prstGeom prst="rect">
          <a:avLst/>
        </a:prstGeom>
        <a:noFill/>
      </xdr:spPr>
    </xdr:pic>
    <xdr:clientData fLocksWithSheet="0"/>
  </xdr:oneCellAnchor>
  <xdr:oneCellAnchor>
    <xdr:from>
      <xdr:col>73</xdr:col>
      <xdr:colOff>0</xdr:colOff>
      <xdr:row>72</xdr:row>
      <xdr:rowOff>0</xdr:rowOff>
    </xdr:from>
    <xdr:ext cx="361950" cy="200025"/>
    <xdr:pic>
      <xdr:nvPicPr>
        <xdr:cNvPr id="0" name="image540.png"/>
        <xdr:cNvPicPr preferRelativeResize="0"/>
      </xdr:nvPicPr>
      <xdr:blipFill>
        <a:blip cstate="print" r:embed="rId570"/>
        <a:stretch>
          <a:fillRect/>
        </a:stretch>
      </xdr:blipFill>
      <xdr:spPr>
        <a:prstGeom prst="rect">
          <a:avLst/>
        </a:prstGeom>
        <a:noFill/>
      </xdr:spPr>
    </xdr:pic>
    <xdr:clientData fLocksWithSheet="0"/>
  </xdr:oneCellAnchor>
  <xdr:oneCellAnchor>
    <xdr:from>
      <xdr:col>74</xdr:col>
      <xdr:colOff>0</xdr:colOff>
      <xdr:row>72</xdr:row>
      <xdr:rowOff>0</xdr:rowOff>
    </xdr:from>
    <xdr:ext cx="361950" cy="200025"/>
    <xdr:pic>
      <xdr:nvPicPr>
        <xdr:cNvPr id="0" name="image581.png"/>
        <xdr:cNvPicPr preferRelativeResize="0"/>
      </xdr:nvPicPr>
      <xdr:blipFill>
        <a:blip cstate="print" r:embed="rId571"/>
        <a:stretch>
          <a:fillRect/>
        </a:stretch>
      </xdr:blipFill>
      <xdr:spPr>
        <a:prstGeom prst="rect">
          <a:avLst/>
        </a:prstGeom>
        <a:noFill/>
      </xdr:spPr>
    </xdr:pic>
    <xdr:clientData fLocksWithSheet="0"/>
  </xdr:oneCellAnchor>
  <xdr:oneCellAnchor>
    <xdr:from>
      <xdr:col>75</xdr:col>
      <xdr:colOff>0</xdr:colOff>
      <xdr:row>72</xdr:row>
      <xdr:rowOff>0</xdr:rowOff>
    </xdr:from>
    <xdr:ext cx="361950" cy="200025"/>
    <xdr:pic>
      <xdr:nvPicPr>
        <xdr:cNvPr id="0" name="image562.png"/>
        <xdr:cNvPicPr preferRelativeResize="0"/>
      </xdr:nvPicPr>
      <xdr:blipFill>
        <a:blip cstate="print" r:embed="rId572"/>
        <a:stretch>
          <a:fillRect/>
        </a:stretch>
      </xdr:blipFill>
      <xdr:spPr>
        <a:prstGeom prst="rect">
          <a:avLst/>
        </a:prstGeom>
        <a:noFill/>
      </xdr:spPr>
    </xdr:pic>
    <xdr:clientData fLocksWithSheet="0"/>
  </xdr:oneCellAnchor>
  <xdr:oneCellAnchor>
    <xdr:from>
      <xdr:col>76</xdr:col>
      <xdr:colOff>0</xdr:colOff>
      <xdr:row>72</xdr:row>
      <xdr:rowOff>0</xdr:rowOff>
    </xdr:from>
    <xdr:ext cx="361950" cy="200025"/>
    <xdr:pic>
      <xdr:nvPicPr>
        <xdr:cNvPr id="0" name="image590.png"/>
        <xdr:cNvPicPr preferRelativeResize="0"/>
      </xdr:nvPicPr>
      <xdr:blipFill>
        <a:blip cstate="print" r:embed="rId573"/>
        <a:stretch>
          <a:fillRect/>
        </a:stretch>
      </xdr:blipFill>
      <xdr:spPr>
        <a:prstGeom prst="rect">
          <a:avLst/>
        </a:prstGeom>
        <a:noFill/>
      </xdr:spPr>
    </xdr:pic>
    <xdr:clientData fLocksWithSheet="0"/>
  </xdr:oneCellAnchor>
  <xdr:oneCellAnchor>
    <xdr:from>
      <xdr:col>77</xdr:col>
      <xdr:colOff>0</xdr:colOff>
      <xdr:row>72</xdr:row>
      <xdr:rowOff>0</xdr:rowOff>
    </xdr:from>
    <xdr:ext cx="361950" cy="200025"/>
    <xdr:pic>
      <xdr:nvPicPr>
        <xdr:cNvPr id="0" name="image542.png"/>
        <xdr:cNvPicPr preferRelativeResize="0"/>
      </xdr:nvPicPr>
      <xdr:blipFill>
        <a:blip cstate="print" r:embed="rId574"/>
        <a:stretch>
          <a:fillRect/>
        </a:stretch>
      </xdr:blipFill>
      <xdr:spPr>
        <a:prstGeom prst="rect">
          <a:avLst/>
        </a:prstGeom>
        <a:noFill/>
      </xdr:spPr>
    </xdr:pic>
    <xdr:clientData fLocksWithSheet="0"/>
  </xdr:oneCellAnchor>
  <xdr:oneCellAnchor>
    <xdr:from>
      <xdr:col>78</xdr:col>
      <xdr:colOff>0</xdr:colOff>
      <xdr:row>72</xdr:row>
      <xdr:rowOff>0</xdr:rowOff>
    </xdr:from>
    <xdr:ext cx="361950" cy="200025"/>
    <xdr:pic>
      <xdr:nvPicPr>
        <xdr:cNvPr id="0" name="image547.png"/>
        <xdr:cNvPicPr preferRelativeResize="0"/>
      </xdr:nvPicPr>
      <xdr:blipFill>
        <a:blip cstate="print" r:embed="rId575"/>
        <a:stretch>
          <a:fillRect/>
        </a:stretch>
      </xdr:blipFill>
      <xdr:spPr>
        <a:prstGeom prst="rect">
          <a:avLst/>
        </a:prstGeom>
        <a:noFill/>
      </xdr:spPr>
    </xdr:pic>
    <xdr:clientData fLocksWithSheet="0"/>
  </xdr:oneCellAnchor>
  <xdr:oneCellAnchor>
    <xdr:from>
      <xdr:col>79</xdr:col>
      <xdr:colOff>0</xdr:colOff>
      <xdr:row>72</xdr:row>
      <xdr:rowOff>0</xdr:rowOff>
    </xdr:from>
    <xdr:ext cx="361950" cy="200025"/>
    <xdr:pic>
      <xdr:nvPicPr>
        <xdr:cNvPr id="0" name="image549.png"/>
        <xdr:cNvPicPr preferRelativeResize="0"/>
      </xdr:nvPicPr>
      <xdr:blipFill>
        <a:blip cstate="print" r:embed="rId576"/>
        <a:stretch>
          <a:fillRect/>
        </a:stretch>
      </xdr:blipFill>
      <xdr:spPr>
        <a:prstGeom prst="rect">
          <a:avLst/>
        </a:prstGeom>
        <a:noFill/>
      </xdr:spPr>
    </xdr:pic>
    <xdr:clientData fLocksWithSheet="0"/>
  </xdr:oneCellAnchor>
  <xdr:oneCellAnchor>
    <xdr:from>
      <xdr:col>72</xdr:col>
      <xdr:colOff>0</xdr:colOff>
      <xdr:row>73</xdr:row>
      <xdr:rowOff>0</xdr:rowOff>
    </xdr:from>
    <xdr:ext cx="381000" cy="200025"/>
    <xdr:pic>
      <xdr:nvPicPr>
        <xdr:cNvPr id="0" name="image593.png"/>
        <xdr:cNvPicPr preferRelativeResize="0"/>
      </xdr:nvPicPr>
      <xdr:blipFill>
        <a:blip cstate="print" r:embed="rId577"/>
        <a:stretch>
          <a:fillRect/>
        </a:stretch>
      </xdr:blipFill>
      <xdr:spPr>
        <a:prstGeom prst="rect">
          <a:avLst/>
        </a:prstGeom>
        <a:noFill/>
      </xdr:spPr>
    </xdr:pic>
    <xdr:clientData fLocksWithSheet="0"/>
  </xdr:oneCellAnchor>
  <xdr:oneCellAnchor>
    <xdr:from>
      <xdr:col>73</xdr:col>
      <xdr:colOff>0</xdr:colOff>
      <xdr:row>73</xdr:row>
      <xdr:rowOff>0</xdr:rowOff>
    </xdr:from>
    <xdr:ext cx="381000" cy="200025"/>
    <xdr:pic>
      <xdr:nvPicPr>
        <xdr:cNvPr id="0" name="image597.png"/>
        <xdr:cNvPicPr preferRelativeResize="0"/>
      </xdr:nvPicPr>
      <xdr:blipFill>
        <a:blip cstate="print" r:embed="rId578"/>
        <a:stretch>
          <a:fillRect/>
        </a:stretch>
      </xdr:blipFill>
      <xdr:spPr>
        <a:prstGeom prst="rect">
          <a:avLst/>
        </a:prstGeom>
        <a:noFill/>
      </xdr:spPr>
    </xdr:pic>
    <xdr:clientData fLocksWithSheet="0"/>
  </xdr:oneCellAnchor>
  <xdr:oneCellAnchor>
    <xdr:from>
      <xdr:col>74</xdr:col>
      <xdr:colOff>0</xdr:colOff>
      <xdr:row>73</xdr:row>
      <xdr:rowOff>0</xdr:rowOff>
    </xdr:from>
    <xdr:ext cx="381000" cy="200025"/>
    <xdr:pic>
      <xdr:nvPicPr>
        <xdr:cNvPr id="0" name="image675.png"/>
        <xdr:cNvPicPr preferRelativeResize="0"/>
      </xdr:nvPicPr>
      <xdr:blipFill>
        <a:blip cstate="print" r:embed="rId579"/>
        <a:stretch>
          <a:fillRect/>
        </a:stretch>
      </xdr:blipFill>
      <xdr:spPr>
        <a:prstGeom prst="rect">
          <a:avLst/>
        </a:prstGeom>
        <a:noFill/>
      </xdr:spPr>
    </xdr:pic>
    <xdr:clientData fLocksWithSheet="0"/>
  </xdr:oneCellAnchor>
  <xdr:oneCellAnchor>
    <xdr:from>
      <xdr:col>75</xdr:col>
      <xdr:colOff>0</xdr:colOff>
      <xdr:row>73</xdr:row>
      <xdr:rowOff>0</xdr:rowOff>
    </xdr:from>
    <xdr:ext cx="381000" cy="200025"/>
    <xdr:pic>
      <xdr:nvPicPr>
        <xdr:cNvPr id="0" name="image544.png"/>
        <xdr:cNvPicPr preferRelativeResize="0"/>
      </xdr:nvPicPr>
      <xdr:blipFill>
        <a:blip cstate="print" r:embed="rId580"/>
        <a:stretch>
          <a:fillRect/>
        </a:stretch>
      </xdr:blipFill>
      <xdr:spPr>
        <a:prstGeom prst="rect">
          <a:avLst/>
        </a:prstGeom>
        <a:noFill/>
      </xdr:spPr>
    </xdr:pic>
    <xdr:clientData fLocksWithSheet="0"/>
  </xdr:oneCellAnchor>
  <xdr:oneCellAnchor>
    <xdr:from>
      <xdr:col>76</xdr:col>
      <xdr:colOff>0</xdr:colOff>
      <xdr:row>73</xdr:row>
      <xdr:rowOff>0</xdr:rowOff>
    </xdr:from>
    <xdr:ext cx="381000" cy="200025"/>
    <xdr:pic>
      <xdr:nvPicPr>
        <xdr:cNvPr id="0" name="image551.png"/>
        <xdr:cNvPicPr preferRelativeResize="0"/>
      </xdr:nvPicPr>
      <xdr:blipFill>
        <a:blip cstate="print" r:embed="rId581"/>
        <a:stretch>
          <a:fillRect/>
        </a:stretch>
      </xdr:blipFill>
      <xdr:spPr>
        <a:prstGeom prst="rect">
          <a:avLst/>
        </a:prstGeom>
        <a:noFill/>
      </xdr:spPr>
    </xdr:pic>
    <xdr:clientData fLocksWithSheet="0"/>
  </xdr:oneCellAnchor>
  <xdr:oneCellAnchor>
    <xdr:from>
      <xdr:col>77</xdr:col>
      <xdr:colOff>0</xdr:colOff>
      <xdr:row>73</xdr:row>
      <xdr:rowOff>0</xdr:rowOff>
    </xdr:from>
    <xdr:ext cx="381000" cy="200025"/>
    <xdr:pic>
      <xdr:nvPicPr>
        <xdr:cNvPr id="0" name="image602.png"/>
        <xdr:cNvPicPr preferRelativeResize="0"/>
      </xdr:nvPicPr>
      <xdr:blipFill>
        <a:blip cstate="print" r:embed="rId582"/>
        <a:stretch>
          <a:fillRect/>
        </a:stretch>
      </xdr:blipFill>
      <xdr:spPr>
        <a:prstGeom prst="rect">
          <a:avLst/>
        </a:prstGeom>
        <a:noFill/>
      </xdr:spPr>
    </xdr:pic>
    <xdr:clientData fLocksWithSheet="0"/>
  </xdr:oneCellAnchor>
  <xdr:oneCellAnchor>
    <xdr:from>
      <xdr:col>78</xdr:col>
      <xdr:colOff>0</xdr:colOff>
      <xdr:row>73</xdr:row>
      <xdr:rowOff>0</xdr:rowOff>
    </xdr:from>
    <xdr:ext cx="381000" cy="200025"/>
    <xdr:pic>
      <xdr:nvPicPr>
        <xdr:cNvPr id="0" name="image685.png"/>
        <xdr:cNvPicPr preferRelativeResize="0"/>
      </xdr:nvPicPr>
      <xdr:blipFill>
        <a:blip cstate="print" r:embed="rId583"/>
        <a:stretch>
          <a:fillRect/>
        </a:stretch>
      </xdr:blipFill>
      <xdr:spPr>
        <a:prstGeom prst="rect">
          <a:avLst/>
        </a:prstGeom>
        <a:noFill/>
      </xdr:spPr>
    </xdr:pic>
    <xdr:clientData fLocksWithSheet="0"/>
  </xdr:oneCellAnchor>
  <xdr:oneCellAnchor>
    <xdr:from>
      <xdr:col>79</xdr:col>
      <xdr:colOff>0</xdr:colOff>
      <xdr:row>73</xdr:row>
      <xdr:rowOff>0</xdr:rowOff>
    </xdr:from>
    <xdr:ext cx="381000" cy="200025"/>
    <xdr:pic>
      <xdr:nvPicPr>
        <xdr:cNvPr id="0" name="image608.png"/>
        <xdr:cNvPicPr preferRelativeResize="0"/>
      </xdr:nvPicPr>
      <xdr:blipFill>
        <a:blip cstate="print" r:embed="rId584"/>
        <a:stretch>
          <a:fillRect/>
        </a:stretch>
      </xdr:blipFill>
      <xdr:spPr>
        <a:prstGeom prst="rect">
          <a:avLst/>
        </a:prstGeom>
        <a:noFill/>
      </xdr:spPr>
    </xdr:pic>
    <xdr:clientData fLocksWithSheet="0"/>
  </xdr:oneCellAnchor>
  <xdr:oneCellAnchor>
    <xdr:from>
      <xdr:col>72</xdr:col>
      <xdr:colOff>0</xdr:colOff>
      <xdr:row>74</xdr:row>
      <xdr:rowOff>0</xdr:rowOff>
    </xdr:from>
    <xdr:ext cx="2343150" cy="1514475"/>
    <xdr:pic>
      <xdr:nvPicPr>
        <xdr:cNvPr id="0" name="image610.png"/>
        <xdr:cNvPicPr preferRelativeResize="0"/>
      </xdr:nvPicPr>
      <xdr:blipFill>
        <a:blip cstate="print" r:embed="rId585"/>
        <a:stretch>
          <a:fillRect/>
        </a:stretch>
      </xdr:blipFill>
      <xdr:spPr>
        <a:prstGeom prst="rect">
          <a:avLst/>
        </a:prstGeom>
        <a:noFill/>
      </xdr:spPr>
    </xdr:pic>
    <xdr:clientData fLocksWithSheet="0"/>
  </xdr:oneCellAnchor>
  <xdr:oneCellAnchor>
    <xdr:from>
      <xdr:col>73</xdr:col>
      <xdr:colOff>0</xdr:colOff>
      <xdr:row>74</xdr:row>
      <xdr:rowOff>0</xdr:rowOff>
    </xdr:from>
    <xdr:ext cx="2343150" cy="1514475"/>
    <xdr:pic>
      <xdr:nvPicPr>
        <xdr:cNvPr id="0" name="image554.png"/>
        <xdr:cNvPicPr preferRelativeResize="0"/>
      </xdr:nvPicPr>
      <xdr:blipFill>
        <a:blip cstate="print" r:embed="rId586"/>
        <a:stretch>
          <a:fillRect/>
        </a:stretch>
      </xdr:blipFill>
      <xdr:spPr>
        <a:prstGeom prst="rect">
          <a:avLst/>
        </a:prstGeom>
        <a:noFill/>
      </xdr:spPr>
    </xdr:pic>
    <xdr:clientData fLocksWithSheet="0"/>
  </xdr:oneCellAnchor>
  <xdr:oneCellAnchor>
    <xdr:from>
      <xdr:col>74</xdr:col>
      <xdr:colOff>0</xdr:colOff>
      <xdr:row>74</xdr:row>
      <xdr:rowOff>0</xdr:rowOff>
    </xdr:from>
    <xdr:ext cx="2343150" cy="1514475"/>
    <xdr:pic>
      <xdr:nvPicPr>
        <xdr:cNvPr id="0" name="image640.png"/>
        <xdr:cNvPicPr preferRelativeResize="0"/>
      </xdr:nvPicPr>
      <xdr:blipFill>
        <a:blip cstate="print" r:embed="rId587"/>
        <a:stretch>
          <a:fillRect/>
        </a:stretch>
      </xdr:blipFill>
      <xdr:spPr>
        <a:prstGeom prst="rect">
          <a:avLst/>
        </a:prstGeom>
        <a:noFill/>
      </xdr:spPr>
    </xdr:pic>
    <xdr:clientData fLocksWithSheet="0"/>
  </xdr:oneCellAnchor>
  <xdr:oneCellAnchor>
    <xdr:from>
      <xdr:col>75</xdr:col>
      <xdr:colOff>0</xdr:colOff>
      <xdr:row>74</xdr:row>
      <xdr:rowOff>0</xdr:rowOff>
    </xdr:from>
    <xdr:ext cx="2343150" cy="1514475"/>
    <xdr:pic>
      <xdr:nvPicPr>
        <xdr:cNvPr id="0" name="image559.png"/>
        <xdr:cNvPicPr preferRelativeResize="0"/>
      </xdr:nvPicPr>
      <xdr:blipFill>
        <a:blip cstate="print" r:embed="rId588"/>
        <a:stretch>
          <a:fillRect/>
        </a:stretch>
      </xdr:blipFill>
      <xdr:spPr>
        <a:prstGeom prst="rect">
          <a:avLst/>
        </a:prstGeom>
        <a:noFill/>
      </xdr:spPr>
    </xdr:pic>
    <xdr:clientData fLocksWithSheet="0"/>
  </xdr:oneCellAnchor>
  <xdr:oneCellAnchor>
    <xdr:from>
      <xdr:col>76</xdr:col>
      <xdr:colOff>0</xdr:colOff>
      <xdr:row>74</xdr:row>
      <xdr:rowOff>0</xdr:rowOff>
    </xdr:from>
    <xdr:ext cx="2343150" cy="1514475"/>
    <xdr:pic>
      <xdr:nvPicPr>
        <xdr:cNvPr id="0" name="image566.png"/>
        <xdr:cNvPicPr preferRelativeResize="0"/>
      </xdr:nvPicPr>
      <xdr:blipFill>
        <a:blip cstate="print" r:embed="rId589"/>
        <a:stretch>
          <a:fillRect/>
        </a:stretch>
      </xdr:blipFill>
      <xdr:spPr>
        <a:prstGeom prst="rect">
          <a:avLst/>
        </a:prstGeom>
        <a:noFill/>
      </xdr:spPr>
    </xdr:pic>
    <xdr:clientData fLocksWithSheet="0"/>
  </xdr:oneCellAnchor>
  <xdr:oneCellAnchor>
    <xdr:from>
      <xdr:col>77</xdr:col>
      <xdr:colOff>0</xdr:colOff>
      <xdr:row>74</xdr:row>
      <xdr:rowOff>0</xdr:rowOff>
    </xdr:from>
    <xdr:ext cx="2343150" cy="1514475"/>
    <xdr:pic>
      <xdr:nvPicPr>
        <xdr:cNvPr id="0" name="image555.png"/>
        <xdr:cNvPicPr preferRelativeResize="0"/>
      </xdr:nvPicPr>
      <xdr:blipFill>
        <a:blip cstate="print" r:embed="rId590"/>
        <a:stretch>
          <a:fillRect/>
        </a:stretch>
      </xdr:blipFill>
      <xdr:spPr>
        <a:prstGeom prst="rect">
          <a:avLst/>
        </a:prstGeom>
        <a:noFill/>
      </xdr:spPr>
    </xdr:pic>
    <xdr:clientData fLocksWithSheet="0"/>
  </xdr:oneCellAnchor>
  <xdr:oneCellAnchor>
    <xdr:from>
      <xdr:col>78</xdr:col>
      <xdr:colOff>0</xdr:colOff>
      <xdr:row>74</xdr:row>
      <xdr:rowOff>0</xdr:rowOff>
    </xdr:from>
    <xdr:ext cx="2343150" cy="1514475"/>
    <xdr:pic>
      <xdr:nvPicPr>
        <xdr:cNvPr id="0" name="image556.png"/>
        <xdr:cNvPicPr preferRelativeResize="0"/>
      </xdr:nvPicPr>
      <xdr:blipFill>
        <a:blip cstate="print" r:embed="rId591"/>
        <a:stretch>
          <a:fillRect/>
        </a:stretch>
      </xdr:blipFill>
      <xdr:spPr>
        <a:prstGeom prst="rect">
          <a:avLst/>
        </a:prstGeom>
        <a:noFill/>
      </xdr:spPr>
    </xdr:pic>
    <xdr:clientData fLocksWithSheet="0"/>
  </xdr:oneCellAnchor>
  <xdr:oneCellAnchor>
    <xdr:from>
      <xdr:col>79</xdr:col>
      <xdr:colOff>0</xdr:colOff>
      <xdr:row>74</xdr:row>
      <xdr:rowOff>0</xdr:rowOff>
    </xdr:from>
    <xdr:ext cx="2343150" cy="1514475"/>
    <xdr:pic>
      <xdr:nvPicPr>
        <xdr:cNvPr id="0" name="image569.png"/>
        <xdr:cNvPicPr preferRelativeResize="0"/>
      </xdr:nvPicPr>
      <xdr:blipFill>
        <a:blip cstate="print" r:embed="rId592"/>
        <a:stretch>
          <a:fillRect/>
        </a:stretch>
      </xdr:blipFill>
      <xdr:spPr>
        <a:prstGeom prst="rect">
          <a:avLst/>
        </a:prstGeom>
        <a:noFill/>
      </xdr:spPr>
    </xdr:pic>
    <xdr:clientData fLocksWithSheet="0"/>
  </xdr:oneCellAnchor>
  <xdr:oneCellAnchor>
    <xdr:from>
      <xdr:col>72</xdr:col>
      <xdr:colOff>0</xdr:colOff>
      <xdr:row>75</xdr:row>
      <xdr:rowOff>0</xdr:rowOff>
    </xdr:from>
    <xdr:ext cx="2343150" cy="1495425"/>
    <xdr:pic>
      <xdr:nvPicPr>
        <xdr:cNvPr id="0" name="image591.png"/>
        <xdr:cNvPicPr preferRelativeResize="0"/>
      </xdr:nvPicPr>
      <xdr:blipFill>
        <a:blip cstate="print" r:embed="rId593"/>
        <a:stretch>
          <a:fillRect/>
        </a:stretch>
      </xdr:blipFill>
      <xdr:spPr>
        <a:prstGeom prst="rect">
          <a:avLst/>
        </a:prstGeom>
        <a:noFill/>
      </xdr:spPr>
    </xdr:pic>
    <xdr:clientData fLocksWithSheet="0"/>
  </xdr:oneCellAnchor>
  <xdr:oneCellAnchor>
    <xdr:from>
      <xdr:col>73</xdr:col>
      <xdr:colOff>0</xdr:colOff>
      <xdr:row>75</xdr:row>
      <xdr:rowOff>0</xdr:rowOff>
    </xdr:from>
    <xdr:ext cx="2343150" cy="1476375"/>
    <xdr:pic>
      <xdr:nvPicPr>
        <xdr:cNvPr id="0" name="image605.png"/>
        <xdr:cNvPicPr preferRelativeResize="0"/>
      </xdr:nvPicPr>
      <xdr:blipFill>
        <a:blip cstate="print" r:embed="rId594"/>
        <a:stretch>
          <a:fillRect/>
        </a:stretch>
      </xdr:blipFill>
      <xdr:spPr>
        <a:prstGeom prst="rect">
          <a:avLst/>
        </a:prstGeom>
        <a:noFill/>
      </xdr:spPr>
    </xdr:pic>
    <xdr:clientData fLocksWithSheet="0"/>
  </xdr:oneCellAnchor>
  <xdr:oneCellAnchor>
    <xdr:from>
      <xdr:col>74</xdr:col>
      <xdr:colOff>0</xdr:colOff>
      <xdr:row>75</xdr:row>
      <xdr:rowOff>0</xdr:rowOff>
    </xdr:from>
    <xdr:ext cx="2343150" cy="1476375"/>
    <xdr:pic>
      <xdr:nvPicPr>
        <xdr:cNvPr id="0" name="image563.png"/>
        <xdr:cNvPicPr preferRelativeResize="0"/>
      </xdr:nvPicPr>
      <xdr:blipFill>
        <a:blip cstate="print" r:embed="rId595"/>
        <a:stretch>
          <a:fillRect/>
        </a:stretch>
      </xdr:blipFill>
      <xdr:spPr>
        <a:prstGeom prst="rect">
          <a:avLst/>
        </a:prstGeom>
        <a:noFill/>
      </xdr:spPr>
    </xdr:pic>
    <xdr:clientData fLocksWithSheet="0"/>
  </xdr:oneCellAnchor>
  <xdr:oneCellAnchor>
    <xdr:from>
      <xdr:col>75</xdr:col>
      <xdr:colOff>0</xdr:colOff>
      <xdr:row>75</xdr:row>
      <xdr:rowOff>0</xdr:rowOff>
    </xdr:from>
    <xdr:ext cx="2343150" cy="1476375"/>
    <xdr:pic>
      <xdr:nvPicPr>
        <xdr:cNvPr id="0" name="image617.png"/>
        <xdr:cNvPicPr preferRelativeResize="0"/>
      </xdr:nvPicPr>
      <xdr:blipFill>
        <a:blip cstate="print" r:embed="rId596"/>
        <a:stretch>
          <a:fillRect/>
        </a:stretch>
      </xdr:blipFill>
      <xdr:spPr>
        <a:prstGeom prst="rect">
          <a:avLst/>
        </a:prstGeom>
        <a:noFill/>
      </xdr:spPr>
    </xdr:pic>
    <xdr:clientData fLocksWithSheet="0"/>
  </xdr:oneCellAnchor>
  <xdr:oneCellAnchor>
    <xdr:from>
      <xdr:col>76</xdr:col>
      <xdr:colOff>0</xdr:colOff>
      <xdr:row>75</xdr:row>
      <xdr:rowOff>0</xdr:rowOff>
    </xdr:from>
    <xdr:ext cx="2343150" cy="1476375"/>
    <xdr:pic>
      <xdr:nvPicPr>
        <xdr:cNvPr id="0" name="image603.png"/>
        <xdr:cNvPicPr preferRelativeResize="0"/>
      </xdr:nvPicPr>
      <xdr:blipFill>
        <a:blip cstate="print" r:embed="rId597"/>
        <a:stretch>
          <a:fillRect/>
        </a:stretch>
      </xdr:blipFill>
      <xdr:spPr>
        <a:prstGeom prst="rect">
          <a:avLst/>
        </a:prstGeom>
        <a:noFill/>
      </xdr:spPr>
    </xdr:pic>
    <xdr:clientData fLocksWithSheet="0"/>
  </xdr:oneCellAnchor>
  <xdr:oneCellAnchor>
    <xdr:from>
      <xdr:col>77</xdr:col>
      <xdr:colOff>0</xdr:colOff>
      <xdr:row>75</xdr:row>
      <xdr:rowOff>0</xdr:rowOff>
    </xdr:from>
    <xdr:ext cx="2343150" cy="1476375"/>
    <xdr:pic>
      <xdr:nvPicPr>
        <xdr:cNvPr id="0" name="image604.png"/>
        <xdr:cNvPicPr preferRelativeResize="0"/>
      </xdr:nvPicPr>
      <xdr:blipFill>
        <a:blip cstate="print" r:embed="rId598"/>
        <a:stretch>
          <a:fillRect/>
        </a:stretch>
      </xdr:blipFill>
      <xdr:spPr>
        <a:prstGeom prst="rect">
          <a:avLst/>
        </a:prstGeom>
        <a:noFill/>
      </xdr:spPr>
    </xdr:pic>
    <xdr:clientData fLocksWithSheet="0"/>
  </xdr:oneCellAnchor>
  <xdr:oneCellAnchor>
    <xdr:from>
      <xdr:col>78</xdr:col>
      <xdr:colOff>0</xdr:colOff>
      <xdr:row>75</xdr:row>
      <xdr:rowOff>0</xdr:rowOff>
    </xdr:from>
    <xdr:ext cx="2343150" cy="1476375"/>
    <xdr:pic>
      <xdr:nvPicPr>
        <xdr:cNvPr id="0" name="image606.png"/>
        <xdr:cNvPicPr preferRelativeResize="0"/>
      </xdr:nvPicPr>
      <xdr:blipFill>
        <a:blip cstate="print" r:embed="rId599"/>
        <a:stretch>
          <a:fillRect/>
        </a:stretch>
      </xdr:blipFill>
      <xdr:spPr>
        <a:prstGeom prst="rect">
          <a:avLst/>
        </a:prstGeom>
        <a:noFill/>
      </xdr:spPr>
    </xdr:pic>
    <xdr:clientData fLocksWithSheet="0"/>
  </xdr:oneCellAnchor>
  <xdr:oneCellAnchor>
    <xdr:from>
      <xdr:col>79</xdr:col>
      <xdr:colOff>0</xdr:colOff>
      <xdr:row>75</xdr:row>
      <xdr:rowOff>0</xdr:rowOff>
    </xdr:from>
    <xdr:ext cx="2343150" cy="1476375"/>
    <xdr:pic>
      <xdr:nvPicPr>
        <xdr:cNvPr id="0" name="image649.png"/>
        <xdr:cNvPicPr preferRelativeResize="0"/>
      </xdr:nvPicPr>
      <xdr:blipFill>
        <a:blip cstate="print" r:embed="rId600"/>
        <a:stretch>
          <a:fillRect/>
        </a:stretch>
      </xdr:blipFill>
      <xdr:spPr>
        <a:prstGeom prst="rect">
          <a:avLst/>
        </a:prstGeom>
        <a:noFill/>
      </xdr:spPr>
    </xdr:pic>
    <xdr:clientData fLocksWithSheet="0"/>
  </xdr:oneCellAnchor>
  <xdr:oneCellAnchor>
    <xdr:from>
      <xdr:col>72</xdr:col>
      <xdr:colOff>0</xdr:colOff>
      <xdr:row>76</xdr:row>
      <xdr:rowOff>0</xdr:rowOff>
    </xdr:from>
    <xdr:ext cx="2343150" cy="1495425"/>
    <xdr:pic>
      <xdr:nvPicPr>
        <xdr:cNvPr id="0" name="image607.png"/>
        <xdr:cNvPicPr preferRelativeResize="0"/>
      </xdr:nvPicPr>
      <xdr:blipFill>
        <a:blip cstate="print" r:embed="rId601"/>
        <a:stretch>
          <a:fillRect/>
        </a:stretch>
      </xdr:blipFill>
      <xdr:spPr>
        <a:prstGeom prst="rect">
          <a:avLst/>
        </a:prstGeom>
        <a:noFill/>
      </xdr:spPr>
    </xdr:pic>
    <xdr:clientData fLocksWithSheet="0"/>
  </xdr:oneCellAnchor>
  <xdr:oneCellAnchor>
    <xdr:from>
      <xdr:col>73</xdr:col>
      <xdr:colOff>0</xdr:colOff>
      <xdr:row>76</xdr:row>
      <xdr:rowOff>0</xdr:rowOff>
    </xdr:from>
    <xdr:ext cx="2343150" cy="1495425"/>
    <xdr:pic>
      <xdr:nvPicPr>
        <xdr:cNvPr id="0" name="image609.png"/>
        <xdr:cNvPicPr preferRelativeResize="0"/>
      </xdr:nvPicPr>
      <xdr:blipFill>
        <a:blip cstate="print" r:embed="rId602"/>
        <a:stretch>
          <a:fillRect/>
        </a:stretch>
      </xdr:blipFill>
      <xdr:spPr>
        <a:prstGeom prst="rect">
          <a:avLst/>
        </a:prstGeom>
        <a:noFill/>
      </xdr:spPr>
    </xdr:pic>
    <xdr:clientData fLocksWithSheet="0"/>
  </xdr:oneCellAnchor>
  <xdr:oneCellAnchor>
    <xdr:from>
      <xdr:col>74</xdr:col>
      <xdr:colOff>0</xdr:colOff>
      <xdr:row>76</xdr:row>
      <xdr:rowOff>0</xdr:rowOff>
    </xdr:from>
    <xdr:ext cx="2343150" cy="1495425"/>
    <xdr:pic>
      <xdr:nvPicPr>
        <xdr:cNvPr id="0" name="image568.png"/>
        <xdr:cNvPicPr preferRelativeResize="0"/>
      </xdr:nvPicPr>
      <xdr:blipFill>
        <a:blip cstate="print" r:embed="rId603"/>
        <a:stretch>
          <a:fillRect/>
        </a:stretch>
      </xdr:blipFill>
      <xdr:spPr>
        <a:prstGeom prst="rect">
          <a:avLst/>
        </a:prstGeom>
        <a:noFill/>
      </xdr:spPr>
    </xdr:pic>
    <xdr:clientData fLocksWithSheet="0"/>
  </xdr:oneCellAnchor>
  <xdr:oneCellAnchor>
    <xdr:from>
      <xdr:col>75</xdr:col>
      <xdr:colOff>0</xdr:colOff>
      <xdr:row>76</xdr:row>
      <xdr:rowOff>0</xdr:rowOff>
    </xdr:from>
    <xdr:ext cx="2343150" cy="1495425"/>
    <xdr:pic>
      <xdr:nvPicPr>
        <xdr:cNvPr id="0" name="image691.png"/>
        <xdr:cNvPicPr preferRelativeResize="0"/>
      </xdr:nvPicPr>
      <xdr:blipFill>
        <a:blip cstate="print" r:embed="rId604"/>
        <a:stretch>
          <a:fillRect/>
        </a:stretch>
      </xdr:blipFill>
      <xdr:spPr>
        <a:prstGeom prst="rect">
          <a:avLst/>
        </a:prstGeom>
        <a:noFill/>
      </xdr:spPr>
    </xdr:pic>
    <xdr:clientData fLocksWithSheet="0"/>
  </xdr:oneCellAnchor>
  <xdr:oneCellAnchor>
    <xdr:from>
      <xdr:col>76</xdr:col>
      <xdr:colOff>0</xdr:colOff>
      <xdr:row>76</xdr:row>
      <xdr:rowOff>0</xdr:rowOff>
    </xdr:from>
    <xdr:ext cx="2343150" cy="1495425"/>
    <xdr:pic>
      <xdr:nvPicPr>
        <xdr:cNvPr id="0" name="image587.png"/>
        <xdr:cNvPicPr preferRelativeResize="0"/>
      </xdr:nvPicPr>
      <xdr:blipFill>
        <a:blip cstate="print" r:embed="rId605"/>
        <a:stretch>
          <a:fillRect/>
        </a:stretch>
      </xdr:blipFill>
      <xdr:spPr>
        <a:prstGeom prst="rect">
          <a:avLst/>
        </a:prstGeom>
        <a:noFill/>
      </xdr:spPr>
    </xdr:pic>
    <xdr:clientData fLocksWithSheet="0"/>
  </xdr:oneCellAnchor>
  <xdr:oneCellAnchor>
    <xdr:from>
      <xdr:col>77</xdr:col>
      <xdr:colOff>0</xdr:colOff>
      <xdr:row>76</xdr:row>
      <xdr:rowOff>0</xdr:rowOff>
    </xdr:from>
    <xdr:ext cx="2343150" cy="1495425"/>
    <xdr:pic>
      <xdr:nvPicPr>
        <xdr:cNvPr id="0" name="image622.png"/>
        <xdr:cNvPicPr preferRelativeResize="0"/>
      </xdr:nvPicPr>
      <xdr:blipFill>
        <a:blip cstate="print" r:embed="rId606"/>
        <a:stretch>
          <a:fillRect/>
        </a:stretch>
      </xdr:blipFill>
      <xdr:spPr>
        <a:prstGeom prst="rect">
          <a:avLst/>
        </a:prstGeom>
        <a:noFill/>
      </xdr:spPr>
    </xdr:pic>
    <xdr:clientData fLocksWithSheet="0"/>
  </xdr:oneCellAnchor>
  <xdr:oneCellAnchor>
    <xdr:from>
      <xdr:col>78</xdr:col>
      <xdr:colOff>0</xdr:colOff>
      <xdr:row>76</xdr:row>
      <xdr:rowOff>0</xdr:rowOff>
    </xdr:from>
    <xdr:ext cx="2343150" cy="1495425"/>
    <xdr:pic>
      <xdr:nvPicPr>
        <xdr:cNvPr id="0" name="image586.png"/>
        <xdr:cNvPicPr preferRelativeResize="0"/>
      </xdr:nvPicPr>
      <xdr:blipFill>
        <a:blip cstate="print" r:embed="rId607"/>
        <a:stretch>
          <a:fillRect/>
        </a:stretch>
      </xdr:blipFill>
      <xdr:spPr>
        <a:prstGeom prst="rect">
          <a:avLst/>
        </a:prstGeom>
        <a:noFill/>
      </xdr:spPr>
    </xdr:pic>
    <xdr:clientData fLocksWithSheet="0"/>
  </xdr:oneCellAnchor>
  <xdr:oneCellAnchor>
    <xdr:from>
      <xdr:col>79</xdr:col>
      <xdr:colOff>0</xdr:colOff>
      <xdr:row>76</xdr:row>
      <xdr:rowOff>0</xdr:rowOff>
    </xdr:from>
    <xdr:ext cx="2343150" cy="1495425"/>
    <xdr:pic>
      <xdr:nvPicPr>
        <xdr:cNvPr id="0" name="image613.png"/>
        <xdr:cNvPicPr preferRelativeResize="0"/>
      </xdr:nvPicPr>
      <xdr:blipFill>
        <a:blip cstate="print" r:embed="rId608"/>
        <a:stretch>
          <a:fillRect/>
        </a:stretch>
      </xdr:blipFill>
      <xdr:spPr>
        <a:prstGeom prst="rect">
          <a:avLst/>
        </a:prstGeom>
        <a:noFill/>
      </xdr:spPr>
    </xdr:pic>
    <xdr:clientData fLocksWithSheet="0"/>
  </xdr:oneCellAnchor>
  <xdr:oneCellAnchor>
    <xdr:from>
      <xdr:col>72</xdr:col>
      <xdr:colOff>0</xdr:colOff>
      <xdr:row>77</xdr:row>
      <xdr:rowOff>0</xdr:rowOff>
    </xdr:from>
    <xdr:ext cx="295275" cy="200025"/>
    <xdr:pic>
      <xdr:nvPicPr>
        <xdr:cNvPr id="0" name="image645.png"/>
        <xdr:cNvPicPr preferRelativeResize="0"/>
      </xdr:nvPicPr>
      <xdr:blipFill>
        <a:blip cstate="print" r:embed="rId609"/>
        <a:stretch>
          <a:fillRect/>
        </a:stretch>
      </xdr:blipFill>
      <xdr:spPr>
        <a:prstGeom prst="rect">
          <a:avLst/>
        </a:prstGeom>
        <a:noFill/>
      </xdr:spPr>
    </xdr:pic>
    <xdr:clientData fLocksWithSheet="0"/>
  </xdr:oneCellAnchor>
  <xdr:oneCellAnchor>
    <xdr:from>
      <xdr:col>73</xdr:col>
      <xdr:colOff>0</xdr:colOff>
      <xdr:row>77</xdr:row>
      <xdr:rowOff>0</xdr:rowOff>
    </xdr:from>
    <xdr:ext cx="295275" cy="200025"/>
    <xdr:pic>
      <xdr:nvPicPr>
        <xdr:cNvPr id="0" name="image618.png"/>
        <xdr:cNvPicPr preferRelativeResize="0"/>
      </xdr:nvPicPr>
      <xdr:blipFill>
        <a:blip cstate="print" r:embed="rId610"/>
        <a:stretch>
          <a:fillRect/>
        </a:stretch>
      </xdr:blipFill>
      <xdr:spPr>
        <a:prstGeom prst="rect">
          <a:avLst/>
        </a:prstGeom>
        <a:noFill/>
      </xdr:spPr>
    </xdr:pic>
    <xdr:clientData fLocksWithSheet="0"/>
  </xdr:oneCellAnchor>
  <xdr:oneCellAnchor>
    <xdr:from>
      <xdr:col>74</xdr:col>
      <xdr:colOff>0</xdr:colOff>
      <xdr:row>77</xdr:row>
      <xdr:rowOff>0</xdr:rowOff>
    </xdr:from>
    <xdr:ext cx="295275" cy="200025"/>
    <xdr:pic>
      <xdr:nvPicPr>
        <xdr:cNvPr id="0" name="image584.png"/>
        <xdr:cNvPicPr preferRelativeResize="0"/>
      </xdr:nvPicPr>
      <xdr:blipFill>
        <a:blip cstate="print" r:embed="rId611"/>
        <a:stretch>
          <a:fillRect/>
        </a:stretch>
      </xdr:blipFill>
      <xdr:spPr>
        <a:prstGeom prst="rect">
          <a:avLst/>
        </a:prstGeom>
        <a:noFill/>
      </xdr:spPr>
    </xdr:pic>
    <xdr:clientData fLocksWithSheet="0"/>
  </xdr:oneCellAnchor>
  <xdr:oneCellAnchor>
    <xdr:from>
      <xdr:col>75</xdr:col>
      <xdr:colOff>0</xdr:colOff>
      <xdr:row>77</xdr:row>
      <xdr:rowOff>0</xdr:rowOff>
    </xdr:from>
    <xdr:ext cx="295275" cy="200025"/>
    <xdr:pic>
      <xdr:nvPicPr>
        <xdr:cNvPr id="0" name="image576.png"/>
        <xdr:cNvPicPr preferRelativeResize="0"/>
      </xdr:nvPicPr>
      <xdr:blipFill>
        <a:blip cstate="print" r:embed="rId612"/>
        <a:stretch>
          <a:fillRect/>
        </a:stretch>
      </xdr:blipFill>
      <xdr:spPr>
        <a:prstGeom prst="rect">
          <a:avLst/>
        </a:prstGeom>
        <a:noFill/>
      </xdr:spPr>
    </xdr:pic>
    <xdr:clientData fLocksWithSheet="0"/>
  </xdr:oneCellAnchor>
  <xdr:oneCellAnchor>
    <xdr:from>
      <xdr:col>76</xdr:col>
      <xdr:colOff>0</xdr:colOff>
      <xdr:row>77</xdr:row>
      <xdr:rowOff>0</xdr:rowOff>
    </xdr:from>
    <xdr:ext cx="295275" cy="200025"/>
    <xdr:pic>
      <xdr:nvPicPr>
        <xdr:cNvPr id="0" name="image578.png"/>
        <xdr:cNvPicPr preferRelativeResize="0"/>
      </xdr:nvPicPr>
      <xdr:blipFill>
        <a:blip cstate="print" r:embed="rId613"/>
        <a:stretch>
          <a:fillRect/>
        </a:stretch>
      </xdr:blipFill>
      <xdr:spPr>
        <a:prstGeom prst="rect">
          <a:avLst/>
        </a:prstGeom>
        <a:noFill/>
      </xdr:spPr>
    </xdr:pic>
    <xdr:clientData fLocksWithSheet="0"/>
  </xdr:oneCellAnchor>
  <xdr:oneCellAnchor>
    <xdr:from>
      <xdr:col>77</xdr:col>
      <xdr:colOff>0</xdr:colOff>
      <xdr:row>77</xdr:row>
      <xdr:rowOff>0</xdr:rowOff>
    </xdr:from>
    <xdr:ext cx="295275" cy="200025"/>
    <xdr:pic>
      <xdr:nvPicPr>
        <xdr:cNvPr id="0" name="image644.png"/>
        <xdr:cNvPicPr preferRelativeResize="0"/>
      </xdr:nvPicPr>
      <xdr:blipFill>
        <a:blip cstate="print" r:embed="rId614"/>
        <a:stretch>
          <a:fillRect/>
        </a:stretch>
      </xdr:blipFill>
      <xdr:spPr>
        <a:prstGeom prst="rect">
          <a:avLst/>
        </a:prstGeom>
        <a:noFill/>
      </xdr:spPr>
    </xdr:pic>
    <xdr:clientData fLocksWithSheet="0"/>
  </xdr:oneCellAnchor>
  <xdr:oneCellAnchor>
    <xdr:from>
      <xdr:col>78</xdr:col>
      <xdr:colOff>0</xdr:colOff>
      <xdr:row>77</xdr:row>
      <xdr:rowOff>0</xdr:rowOff>
    </xdr:from>
    <xdr:ext cx="295275" cy="200025"/>
    <xdr:pic>
      <xdr:nvPicPr>
        <xdr:cNvPr id="0" name="image614.png"/>
        <xdr:cNvPicPr preferRelativeResize="0"/>
      </xdr:nvPicPr>
      <xdr:blipFill>
        <a:blip cstate="print" r:embed="rId615"/>
        <a:stretch>
          <a:fillRect/>
        </a:stretch>
      </xdr:blipFill>
      <xdr:spPr>
        <a:prstGeom prst="rect">
          <a:avLst/>
        </a:prstGeom>
        <a:noFill/>
      </xdr:spPr>
    </xdr:pic>
    <xdr:clientData fLocksWithSheet="0"/>
  </xdr:oneCellAnchor>
  <xdr:oneCellAnchor>
    <xdr:from>
      <xdr:col>79</xdr:col>
      <xdr:colOff>0</xdr:colOff>
      <xdr:row>77</xdr:row>
      <xdr:rowOff>0</xdr:rowOff>
    </xdr:from>
    <xdr:ext cx="295275" cy="200025"/>
    <xdr:pic>
      <xdr:nvPicPr>
        <xdr:cNvPr id="0" name="image621.png"/>
        <xdr:cNvPicPr preferRelativeResize="0"/>
      </xdr:nvPicPr>
      <xdr:blipFill>
        <a:blip cstate="print" r:embed="rId616"/>
        <a:stretch>
          <a:fillRect/>
        </a:stretch>
      </xdr:blipFill>
      <xdr:spPr>
        <a:prstGeom prst="rect">
          <a:avLst/>
        </a:prstGeom>
        <a:noFill/>
      </xdr:spPr>
    </xdr:pic>
    <xdr:clientData fLocksWithSheet="0"/>
  </xdr:oneCellAnchor>
  <xdr:oneCellAnchor>
    <xdr:from>
      <xdr:col>72</xdr:col>
      <xdr:colOff>0</xdr:colOff>
      <xdr:row>78</xdr:row>
      <xdr:rowOff>0</xdr:rowOff>
    </xdr:from>
    <xdr:ext cx="419100" cy="200025"/>
    <xdr:pic>
      <xdr:nvPicPr>
        <xdr:cNvPr id="0" name="image634.png"/>
        <xdr:cNvPicPr preferRelativeResize="0"/>
      </xdr:nvPicPr>
      <xdr:blipFill>
        <a:blip cstate="print" r:embed="rId617"/>
        <a:stretch>
          <a:fillRect/>
        </a:stretch>
      </xdr:blipFill>
      <xdr:spPr>
        <a:prstGeom prst="rect">
          <a:avLst/>
        </a:prstGeom>
        <a:noFill/>
      </xdr:spPr>
    </xdr:pic>
    <xdr:clientData fLocksWithSheet="0"/>
  </xdr:oneCellAnchor>
  <xdr:oneCellAnchor>
    <xdr:from>
      <xdr:col>73</xdr:col>
      <xdr:colOff>0</xdr:colOff>
      <xdr:row>78</xdr:row>
      <xdr:rowOff>0</xdr:rowOff>
    </xdr:from>
    <xdr:ext cx="419100" cy="200025"/>
    <xdr:pic>
      <xdr:nvPicPr>
        <xdr:cNvPr id="0" name="image630.png"/>
        <xdr:cNvPicPr preferRelativeResize="0"/>
      </xdr:nvPicPr>
      <xdr:blipFill>
        <a:blip cstate="print" r:embed="rId618"/>
        <a:stretch>
          <a:fillRect/>
        </a:stretch>
      </xdr:blipFill>
      <xdr:spPr>
        <a:prstGeom prst="rect">
          <a:avLst/>
        </a:prstGeom>
        <a:noFill/>
      </xdr:spPr>
    </xdr:pic>
    <xdr:clientData fLocksWithSheet="0"/>
  </xdr:oneCellAnchor>
  <xdr:oneCellAnchor>
    <xdr:from>
      <xdr:col>74</xdr:col>
      <xdr:colOff>0</xdr:colOff>
      <xdr:row>78</xdr:row>
      <xdr:rowOff>0</xdr:rowOff>
    </xdr:from>
    <xdr:ext cx="419100" cy="200025"/>
    <xdr:pic>
      <xdr:nvPicPr>
        <xdr:cNvPr id="0" name="image628.png"/>
        <xdr:cNvPicPr preferRelativeResize="0"/>
      </xdr:nvPicPr>
      <xdr:blipFill>
        <a:blip cstate="print" r:embed="rId619"/>
        <a:stretch>
          <a:fillRect/>
        </a:stretch>
      </xdr:blipFill>
      <xdr:spPr>
        <a:prstGeom prst="rect">
          <a:avLst/>
        </a:prstGeom>
        <a:noFill/>
      </xdr:spPr>
    </xdr:pic>
    <xdr:clientData fLocksWithSheet="0"/>
  </xdr:oneCellAnchor>
  <xdr:oneCellAnchor>
    <xdr:from>
      <xdr:col>75</xdr:col>
      <xdr:colOff>0</xdr:colOff>
      <xdr:row>78</xdr:row>
      <xdr:rowOff>0</xdr:rowOff>
    </xdr:from>
    <xdr:ext cx="419100" cy="200025"/>
    <xdr:pic>
      <xdr:nvPicPr>
        <xdr:cNvPr id="0" name="image580.png"/>
        <xdr:cNvPicPr preferRelativeResize="0"/>
      </xdr:nvPicPr>
      <xdr:blipFill>
        <a:blip cstate="print" r:embed="rId620"/>
        <a:stretch>
          <a:fillRect/>
        </a:stretch>
      </xdr:blipFill>
      <xdr:spPr>
        <a:prstGeom prst="rect">
          <a:avLst/>
        </a:prstGeom>
        <a:noFill/>
      </xdr:spPr>
    </xdr:pic>
    <xdr:clientData fLocksWithSheet="0"/>
  </xdr:oneCellAnchor>
  <xdr:oneCellAnchor>
    <xdr:from>
      <xdr:col>76</xdr:col>
      <xdr:colOff>0</xdr:colOff>
      <xdr:row>78</xdr:row>
      <xdr:rowOff>0</xdr:rowOff>
    </xdr:from>
    <xdr:ext cx="438150" cy="200025"/>
    <xdr:pic>
      <xdr:nvPicPr>
        <xdr:cNvPr id="0" name="image635.png"/>
        <xdr:cNvPicPr preferRelativeResize="0"/>
      </xdr:nvPicPr>
      <xdr:blipFill>
        <a:blip cstate="print" r:embed="rId621"/>
        <a:stretch>
          <a:fillRect/>
        </a:stretch>
      </xdr:blipFill>
      <xdr:spPr>
        <a:prstGeom prst="rect">
          <a:avLst/>
        </a:prstGeom>
        <a:noFill/>
      </xdr:spPr>
    </xdr:pic>
    <xdr:clientData fLocksWithSheet="0"/>
  </xdr:oneCellAnchor>
  <xdr:oneCellAnchor>
    <xdr:from>
      <xdr:col>77</xdr:col>
      <xdr:colOff>0</xdr:colOff>
      <xdr:row>78</xdr:row>
      <xdr:rowOff>0</xdr:rowOff>
    </xdr:from>
    <xdr:ext cx="428625" cy="200025"/>
    <xdr:pic>
      <xdr:nvPicPr>
        <xdr:cNvPr id="0" name="image579.png"/>
        <xdr:cNvPicPr preferRelativeResize="0"/>
      </xdr:nvPicPr>
      <xdr:blipFill>
        <a:blip cstate="print" r:embed="rId622"/>
        <a:stretch>
          <a:fillRect/>
        </a:stretch>
      </xdr:blipFill>
      <xdr:spPr>
        <a:prstGeom prst="rect">
          <a:avLst/>
        </a:prstGeom>
        <a:noFill/>
      </xdr:spPr>
    </xdr:pic>
    <xdr:clientData fLocksWithSheet="0"/>
  </xdr:oneCellAnchor>
  <xdr:oneCellAnchor>
    <xdr:from>
      <xdr:col>78</xdr:col>
      <xdr:colOff>0</xdr:colOff>
      <xdr:row>78</xdr:row>
      <xdr:rowOff>0</xdr:rowOff>
    </xdr:from>
    <xdr:ext cx="428625" cy="200025"/>
    <xdr:pic>
      <xdr:nvPicPr>
        <xdr:cNvPr id="0" name="image619.png"/>
        <xdr:cNvPicPr preferRelativeResize="0"/>
      </xdr:nvPicPr>
      <xdr:blipFill>
        <a:blip cstate="print" r:embed="rId623"/>
        <a:stretch>
          <a:fillRect/>
        </a:stretch>
      </xdr:blipFill>
      <xdr:spPr>
        <a:prstGeom prst="rect">
          <a:avLst/>
        </a:prstGeom>
        <a:noFill/>
      </xdr:spPr>
    </xdr:pic>
    <xdr:clientData fLocksWithSheet="0"/>
  </xdr:oneCellAnchor>
  <xdr:oneCellAnchor>
    <xdr:from>
      <xdr:col>79</xdr:col>
      <xdr:colOff>0</xdr:colOff>
      <xdr:row>78</xdr:row>
      <xdr:rowOff>0</xdr:rowOff>
    </xdr:from>
    <xdr:ext cx="419100" cy="200025"/>
    <xdr:pic>
      <xdr:nvPicPr>
        <xdr:cNvPr id="0" name="image616.png"/>
        <xdr:cNvPicPr preferRelativeResize="0"/>
      </xdr:nvPicPr>
      <xdr:blipFill>
        <a:blip cstate="print" r:embed="rId624"/>
        <a:stretch>
          <a:fillRect/>
        </a:stretch>
      </xdr:blipFill>
      <xdr:spPr>
        <a:prstGeom prst="rect">
          <a:avLst/>
        </a:prstGeom>
        <a:noFill/>
      </xdr:spPr>
    </xdr:pic>
    <xdr:clientData fLocksWithSheet="0"/>
  </xdr:oneCellAnchor>
  <xdr:oneCellAnchor>
    <xdr:from>
      <xdr:col>72</xdr:col>
      <xdr:colOff>0</xdr:colOff>
      <xdr:row>79</xdr:row>
      <xdr:rowOff>0</xdr:rowOff>
    </xdr:from>
    <xdr:ext cx="438150" cy="200025"/>
    <xdr:pic>
      <xdr:nvPicPr>
        <xdr:cNvPr id="0" name="image627.png"/>
        <xdr:cNvPicPr preferRelativeResize="0"/>
      </xdr:nvPicPr>
      <xdr:blipFill>
        <a:blip cstate="print" r:embed="rId625"/>
        <a:stretch>
          <a:fillRect/>
        </a:stretch>
      </xdr:blipFill>
      <xdr:spPr>
        <a:prstGeom prst="rect">
          <a:avLst/>
        </a:prstGeom>
        <a:noFill/>
      </xdr:spPr>
    </xdr:pic>
    <xdr:clientData fLocksWithSheet="0"/>
  </xdr:oneCellAnchor>
  <xdr:oneCellAnchor>
    <xdr:from>
      <xdr:col>73</xdr:col>
      <xdr:colOff>0</xdr:colOff>
      <xdr:row>79</xdr:row>
      <xdr:rowOff>0</xdr:rowOff>
    </xdr:from>
    <xdr:ext cx="438150" cy="200025"/>
    <xdr:pic>
      <xdr:nvPicPr>
        <xdr:cNvPr id="0" name="image643.png"/>
        <xdr:cNvPicPr preferRelativeResize="0"/>
      </xdr:nvPicPr>
      <xdr:blipFill>
        <a:blip cstate="print" r:embed="rId626"/>
        <a:stretch>
          <a:fillRect/>
        </a:stretch>
      </xdr:blipFill>
      <xdr:spPr>
        <a:prstGeom prst="rect">
          <a:avLst/>
        </a:prstGeom>
        <a:noFill/>
      </xdr:spPr>
    </xdr:pic>
    <xdr:clientData fLocksWithSheet="0"/>
  </xdr:oneCellAnchor>
  <xdr:oneCellAnchor>
    <xdr:from>
      <xdr:col>74</xdr:col>
      <xdr:colOff>0</xdr:colOff>
      <xdr:row>79</xdr:row>
      <xdr:rowOff>0</xdr:rowOff>
    </xdr:from>
    <xdr:ext cx="438150" cy="200025"/>
    <xdr:pic>
      <xdr:nvPicPr>
        <xdr:cNvPr id="0" name="image582.png"/>
        <xdr:cNvPicPr preferRelativeResize="0"/>
      </xdr:nvPicPr>
      <xdr:blipFill>
        <a:blip cstate="print" r:embed="rId627"/>
        <a:stretch>
          <a:fillRect/>
        </a:stretch>
      </xdr:blipFill>
      <xdr:spPr>
        <a:prstGeom prst="rect">
          <a:avLst/>
        </a:prstGeom>
        <a:noFill/>
      </xdr:spPr>
    </xdr:pic>
    <xdr:clientData fLocksWithSheet="0"/>
  </xdr:oneCellAnchor>
  <xdr:oneCellAnchor>
    <xdr:from>
      <xdr:col>75</xdr:col>
      <xdr:colOff>0</xdr:colOff>
      <xdr:row>79</xdr:row>
      <xdr:rowOff>0</xdr:rowOff>
    </xdr:from>
    <xdr:ext cx="428625" cy="200025"/>
    <xdr:pic>
      <xdr:nvPicPr>
        <xdr:cNvPr id="0" name="image595.png"/>
        <xdr:cNvPicPr preferRelativeResize="0"/>
      </xdr:nvPicPr>
      <xdr:blipFill>
        <a:blip cstate="print" r:embed="rId628"/>
        <a:stretch>
          <a:fillRect/>
        </a:stretch>
      </xdr:blipFill>
      <xdr:spPr>
        <a:prstGeom prst="rect">
          <a:avLst/>
        </a:prstGeom>
        <a:noFill/>
      </xdr:spPr>
    </xdr:pic>
    <xdr:clientData fLocksWithSheet="0"/>
  </xdr:oneCellAnchor>
  <xdr:oneCellAnchor>
    <xdr:from>
      <xdr:col>76</xdr:col>
      <xdr:colOff>0</xdr:colOff>
      <xdr:row>79</xdr:row>
      <xdr:rowOff>0</xdr:rowOff>
    </xdr:from>
    <xdr:ext cx="419100" cy="200025"/>
    <xdr:pic>
      <xdr:nvPicPr>
        <xdr:cNvPr id="0" name="image686.png"/>
        <xdr:cNvPicPr preferRelativeResize="0"/>
      </xdr:nvPicPr>
      <xdr:blipFill>
        <a:blip cstate="print" r:embed="rId629"/>
        <a:stretch>
          <a:fillRect/>
        </a:stretch>
      </xdr:blipFill>
      <xdr:spPr>
        <a:prstGeom prst="rect">
          <a:avLst/>
        </a:prstGeom>
        <a:noFill/>
      </xdr:spPr>
    </xdr:pic>
    <xdr:clientData fLocksWithSheet="0"/>
  </xdr:oneCellAnchor>
  <xdr:oneCellAnchor>
    <xdr:from>
      <xdr:col>77</xdr:col>
      <xdr:colOff>0</xdr:colOff>
      <xdr:row>79</xdr:row>
      <xdr:rowOff>0</xdr:rowOff>
    </xdr:from>
    <xdr:ext cx="428625" cy="200025"/>
    <xdr:pic>
      <xdr:nvPicPr>
        <xdr:cNvPr id="0" name="image594.png"/>
        <xdr:cNvPicPr preferRelativeResize="0"/>
      </xdr:nvPicPr>
      <xdr:blipFill>
        <a:blip cstate="print" r:embed="rId630"/>
        <a:stretch>
          <a:fillRect/>
        </a:stretch>
      </xdr:blipFill>
      <xdr:spPr>
        <a:prstGeom prst="rect">
          <a:avLst/>
        </a:prstGeom>
        <a:noFill/>
      </xdr:spPr>
    </xdr:pic>
    <xdr:clientData fLocksWithSheet="0"/>
  </xdr:oneCellAnchor>
  <xdr:oneCellAnchor>
    <xdr:from>
      <xdr:col>78</xdr:col>
      <xdr:colOff>0</xdr:colOff>
      <xdr:row>79</xdr:row>
      <xdr:rowOff>0</xdr:rowOff>
    </xdr:from>
    <xdr:ext cx="419100" cy="200025"/>
    <xdr:pic>
      <xdr:nvPicPr>
        <xdr:cNvPr id="0" name="image598.png"/>
        <xdr:cNvPicPr preferRelativeResize="0"/>
      </xdr:nvPicPr>
      <xdr:blipFill>
        <a:blip cstate="print" r:embed="rId631"/>
        <a:stretch>
          <a:fillRect/>
        </a:stretch>
      </xdr:blipFill>
      <xdr:spPr>
        <a:prstGeom prst="rect">
          <a:avLst/>
        </a:prstGeom>
        <a:noFill/>
      </xdr:spPr>
    </xdr:pic>
    <xdr:clientData fLocksWithSheet="0"/>
  </xdr:oneCellAnchor>
  <xdr:oneCellAnchor>
    <xdr:from>
      <xdr:col>79</xdr:col>
      <xdr:colOff>0</xdr:colOff>
      <xdr:row>79</xdr:row>
      <xdr:rowOff>0</xdr:rowOff>
    </xdr:from>
    <xdr:ext cx="428625" cy="200025"/>
    <xdr:pic>
      <xdr:nvPicPr>
        <xdr:cNvPr id="0" name="image600.png"/>
        <xdr:cNvPicPr preferRelativeResize="0"/>
      </xdr:nvPicPr>
      <xdr:blipFill>
        <a:blip cstate="print" r:embed="rId632"/>
        <a:stretch>
          <a:fillRect/>
        </a:stretch>
      </xdr:blipFill>
      <xdr:spPr>
        <a:prstGeom prst="rect">
          <a:avLst/>
        </a:prstGeom>
        <a:noFill/>
      </xdr:spPr>
    </xdr:pic>
    <xdr:clientData fLocksWithSheet="0"/>
  </xdr:oneCellAnchor>
  <xdr:oneCellAnchor>
    <xdr:from>
      <xdr:col>72</xdr:col>
      <xdr:colOff>0</xdr:colOff>
      <xdr:row>80</xdr:row>
      <xdr:rowOff>0</xdr:rowOff>
    </xdr:from>
    <xdr:ext cx="2343150" cy="1190625"/>
    <xdr:pic>
      <xdr:nvPicPr>
        <xdr:cNvPr id="0" name="image787.png"/>
        <xdr:cNvPicPr preferRelativeResize="0"/>
      </xdr:nvPicPr>
      <xdr:blipFill>
        <a:blip cstate="print" r:embed="rId633"/>
        <a:stretch>
          <a:fillRect/>
        </a:stretch>
      </xdr:blipFill>
      <xdr:spPr>
        <a:prstGeom prst="rect">
          <a:avLst/>
        </a:prstGeom>
        <a:noFill/>
      </xdr:spPr>
    </xdr:pic>
    <xdr:clientData fLocksWithSheet="0"/>
  </xdr:oneCellAnchor>
  <xdr:oneCellAnchor>
    <xdr:from>
      <xdr:col>73</xdr:col>
      <xdr:colOff>0</xdr:colOff>
      <xdr:row>80</xdr:row>
      <xdr:rowOff>0</xdr:rowOff>
    </xdr:from>
    <xdr:ext cx="2343150" cy="1190625"/>
    <xdr:pic>
      <xdr:nvPicPr>
        <xdr:cNvPr id="0" name="image674.png"/>
        <xdr:cNvPicPr preferRelativeResize="0"/>
      </xdr:nvPicPr>
      <xdr:blipFill>
        <a:blip cstate="print" r:embed="rId634"/>
        <a:stretch>
          <a:fillRect/>
        </a:stretch>
      </xdr:blipFill>
      <xdr:spPr>
        <a:prstGeom prst="rect">
          <a:avLst/>
        </a:prstGeom>
        <a:noFill/>
      </xdr:spPr>
    </xdr:pic>
    <xdr:clientData fLocksWithSheet="0"/>
  </xdr:oneCellAnchor>
  <xdr:oneCellAnchor>
    <xdr:from>
      <xdr:col>74</xdr:col>
      <xdr:colOff>0</xdr:colOff>
      <xdr:row>80</xdr:row>
      <xdr:rowOff>0</xdr:rowOff>
    </xdr:from>
    <xdr:ext cx="2343150" cy="1190625"/>
    <xdr:pic>
      <xdr:nvPicPr>
        <xdr:cNvPr id="0" name="image665.png"/>
        <xdr:cNvPicPr preferRelativeResize="0"/>
      </xdr:nvPicPr>
      <xdr:blipFill>
        <a:blip cstate="print" r:embed="rId635"/>
        <a:stretch>
          <a:fillRect/>
        </a:stretch>
      </xdr:blipFill>
      <xdr:spPr>
        <a:prstGeom prst="rect">
          <a:avLst/>
        </a:prstGeom>
        <a:noFill/>
      </xdr:spPr>
    </xdr:pic>
    <xdr:clientData fLocksWithSheet="0"/>
  </xdr:oneCellAnchor>
  <xdr:oneCellAnchor>
    <xdr:from>
      <xdr:col>75</xdr:col>
      <xdr:colOff>0</xdr:colOff>
      <xdr:row>80</xdr:row>
      <xdr:rowOff>0</xdr:rowOff>
    </xdr:from>
    <xdr:ext cx="2343150" cy="1190625"/>
    <xdr:pic>
      <xdr:nvPicPr>
        <xdr:cNvPr id="0" name="image599.png"/>
        <xdr:cNvPicPr preferRelativeResize="0"/>
      </xdr:nvPicPr>
      <xdr:blipFill>
        <a:blip cstate="print" r:embed="rId636"/>
        <a:stretch>
          <a:fillRect/>
        </a:stretch>
      </xdr:blipFill>
      <xdr:spPr>
        <a:prstGeom prst="rect">
          <a:avLst/>
        </a:prstGeom>
        <a:noFill/>
      </xdr:spPr>
    </xdr:pic>
    <xdr:clientData fLocksWithSheet="0"/>
  </xdr:oneCellAnchor>
  <xdr:oneCellAnchor>
    <xdr:from>
      <xdr:col>76</xdr:col>
      <xdr:colOff>0</xdr:colOff>
      <xdr:row>80</xdr:row>
      <xdr:rowOff>0</xdr:rowOff>
    </xdr:from>
    <xdr:ext cx="2343150" cy="1190625"/>
    <xdr:pic>
      <xdr:nvPicPr>
        <xdr:cNvPr id="0" name="image654.png"/>
        <xdr:cNvPicPr preferRelativeResize="0"/>
      </xdr:nvPicPr>
      <xdr:blipFill>
        <a:blip cstate="print" r:embed="rId637"/>
        <a:stretch>
          <a:fillRect/>
        </a:stretch>
      </xdr:blipFill>
      <xdr:spPr>
        <a:prstGeom prst="rect">
          <a:avLst/>
        </a:prstGeom>
        <a:noFill/>
      </xdr:spPr>
    </xdr:pic>
    <xdr:clientData fLocksWithSheet="0"/>
  </xdr:oneCellAnchor>
  <xdr:oneCellAnchor>
    <xdr:from>
      <xdr:col>77</xdr:col>
      <xdr:colOff>0</xdr:colOff>
      <xdr:row>80</xdr:row>
      <xdr:rowOff>0</xdr:rowOff>
    </xdr:from>
    <xdr:ext cx="2343150" cy="1190625"/>
    <xdr:pic>
      <xdr:nvPicPr>
        <xdr:cNvPr id="0" name="image653.png"/>
        <xdr:cNvPicPr preferRelativeResize="0"/>
      </xdr:nvPicPr>
      <xdr:blipFill>
        <a:blip cstate="print" r:embed="rId638"/>
        <a:stretch>
          <a:fillRect/>
        </a:stretch>
      </xdr:blipFill>
      <xdr:spPr>
        <a:prstGeom prst="rect">
          <a:avLst/>
        </a:prstGeom>
        <a:noFill/>
      </xdr:spPr>
    </xdr:pic>
    <xdr:clientData fLocksWithSheet="0"/>
  </xdr:oneCellAnchor>
  <xdr:oneCellAnchor>
    <xdr:from>
      <xdr:col>78</xdr:col>
      <xdr:colOff>0</xdr:colOff>
      <xdr:row>80</xdr:row>
      <xdr:rowOff>0</xdr:rowOff>
    </xdr:from>
    <xdr:ext cx="2343150" cy="1190625"/>
    <xdr:pic>
      <xdr:nvPicPr>
        <xdr:cNvPr id="0" name="image681.png"/>
        <xdr:cNvPicPr preferRelativeResize="0"/>
      </xdr:nvPicPr>
      <xdr:blipFill>
        <a:blip cstate="print" r:embed="rId639"/>
        <a:stretch>
          <a:fillRect/>
        </a:stretch>
      </xdr:blipFill>
      <xdr:spPr>
        <a:prstGeom prst="rect">
          <a:avLst/>
        </a:prstGeom>
        <a:noFill/>
      </xdr:spPr>
    </xdr:pic>
    <xdr:clientData fLocksWithSheet="0"/>
  </xdr:oneCellAnchor>
  <xdr:oneCellAnchor>
    <xdr:from>
      <xdr:col>79</xdr:col>
      <xdr:colOff>0</xdr:colOff>
      <xdr:row>80</xdr:row>
      <xdr:rowOff>0</xdr:rowOff>
    </xdr:from>
    <xdr:ext cx="2343150" cy="1190625"/>
    <xdr:pic>
      <xdr:nvPicPr>
        <xdr:cNvPr id="0" name="image676.png"/>
        <xdr:cNvPicPr preferRelativeResize="0"/>
      </xdr:nvPicPr>
      <xdr:blipFill>
        <a:blip cstate="print" r:embed="rId640"/>
        <a:stretch>
          <a:fillRect/>
        </a:stretch>
      </xdr:blipFill>
      <xdr:spPr>
        <a:prstGeom prst="rect">
          <a:avLst/>
        </a:prstGeom>
        <a:noFill/>
      </xdr:spPr>
    </xdr:pic>
    <xdr:clientData fLocksWithSheet="0"/>
  </xdr:oneCellAnchor>
  <xdr:oneCellAnchor>
    <xdr:from>
      <xdr:col>72</xdr:col>
      <xdr:colOff>0</xdr:colOff>
      <xdr:row>81</xdr:row>
      <xdr:rowOff>0</xdr:rowOff>
    </xdr:from>
    <xdr:ext cx="2228850" cy="1362075"/>
    <xdr:pic>
      <xdr:nvPicPr>
        <xdr:cNvPr id="0" name="image678.jpg"/>
        <xdr:cNvPicPr preferRelativeResize="0"/>
      </xdr:nvPicPr>
      <xdr:blipFill>
        <a:blip cstate="print" r:embed="rId641"/>
        <a:stretch>
          <a:fillRect/>
        </a:stretch>
      </xdr:blipFill>
      <xdr:spPr>
        <a:prstGeom prst="rect">
          <a:avLst/>
        </a:prstGeom>
        <a:noFill/>
      </xdr:spPr>
    </xdr:pic>
    <xdr:clientData fLocksWithSheet="0"/>
  </xdr:oneCellAnchor>
  <xdr:oneCellAnchor>
    <xdr:from>
      <xdr:col>73</xdr:col>
      <xdr:colOff>0</xdr:colOff>
      <xdr:row>81</xdr:row>
      <xdr:rowOff>0</xdr:rowOff>
    </xdr:from>
    <xdr:ext cx="2343150" cy="1295400"/>
    <xdr:pic>
      <xdr:nvPicPr>
        <xdr:cNvPr id="0" name="image638.jpg"/>
        <xdr:cNvPicPr preferRelativeResize="0"/>
      </xdr:nvPicPr>
      <xdr:blipFill>
        <a:blip cstate="print" r:embed="rId642"/>
        <a:stretch>
          <a:fillRect/>
        </a:stretch>
      </xdr:blipFill>
      <xdr:spPr>
        <a:prstGeom prst="rect">
          <a:avLst/>
        </a:prstGeom>
        <a:noFill/>
      </xdr:spPr>
    </xdr:pic>
    <xdr:clientData fLocksWithSheet="0"/>
  </xdr:oneCellAnchor>
  <xdr:oneCellAnchor>
    <xdr:from>
      <xdr:col>74</xdr:col>
      <xdr:colOff>0</xdr:colOff>
      <xdr:row>81</xdr:row>
      <xdr:rowOff>0</xdr:rowOff>
    </xdr:from>
    <xdr:ext cx="2343150" cy="1238250"/>
    <xdr:pic>
      <xdr:nvPicPr>
        <xdr:cNvPr id="0" name="image677.jpg"/>
        <xdr:cNvPicPr preferRelativeResize="0"/>
      </xdr:nvPicPr>
      <xdr:blipFill>
        <a:blip cstate="print" r:embed="rId643"/>
        <a:stretch>
          <a:fillRect/>
        </a:stretch>
      </xdr:blipFill>
      <xdr:spPr>
        <a:prstGeom prst="rect">
          <a:avLst/>
        </a:prstGeom>
        <a:noFill/>
      </xdr:spPr>
    </xdr:pic>
    <xdr:clientData fLocksWithSheet="0"/>
  </xdr:oneCellAnchor>
  <xdr:oneCellAnchor>
    <xdr:from>
      <xdr:col>75</xdr:col>
      <xdr:colOff>0</xdr:colOff>
      <xdr:row>81</xdr:row>
      <xdr:rowOff>0</xdr:rowOff>
    </xdr:from>
    <xdr:ext cx="2343150" cy="1304925"/>
    <xdr:pic>
      <xdr:nvPicPr>
        <xdr:cNvPr id="0" name="image629.jpg"/>
        <xdr:cNvPicPr preferRelativeResize="0"/>
      </xdr:nvPicPr>
      <xdr:blipFill>
        <a:blip cstate="print" r:embed="rId644"/>
        <a:stretch>
          <a:fillRect/>
        </a:stretch>
      </xdr:blipFill>
      <xdr:spPr>
        <a:prstGeom prst="rect">
          <a:avLst/>
        </a:prstGeom>
        <a:noFill/>
      </xdr:spPr>
    </xdr:pic>
    <xdr:clientData fLocksWithSheet="0"/>
  </xdr:oneCellAnchor>
  <xdr:oneCellAnchor>
    <xdr:from>
      <xdr:col>76</xdr:col>
      <xdr:colOff>0</xdr:colOff>
      <xdr:row>81</xdr:row>
      <xdr:rowOff>0</xdr:rowOff>
    </xdr:from>
    <xdr:ext cx="2343150" cy="1238250"/>
    <xdr:pic>
      <xdr:nvPicPr>
        <xdr:cNvPr id="0" name="image642.jpg"/>
        <xdr:cNvPicPr preferRelativeResize="0"/>
      </xdr:nvPicPr>
      <xdr:blipFill>
        <a:blip cstate="print" r:embed="rId645"/>
        <a:stretch>
          <a:fillRect/>
        </a:stretch>
      </xdr:blipFill>
      <xdr:spPr>
        <a:prstGeom prst="rect">
          <a:avLst/>
        </a:prstGeom>
        <a:noFill/>
      </xdr:spPr>
    </xdr:pic>
    <xdr:clientData fLocksWithSheet="0"/>
  </xdr:oneCellAnchor>
  <xdr:oneCellAnchor>
    <xdr:from>
      <xdr:col>77</xdr:col>
      <xdr:colOff>0</xdr:colOff>
      <xdr:row>81</xdr:row>
      <xdr:rowOff>0</xdr:rowOff>
    </xdr:from>
    <xdr:ext cx="2333625" cy="1362075"/>
    <xdr:pic>
      <xdr:nvPicPr>
        <xdr:cNvPr id="0" name="image682.jpg"/>
        <xdr:cNvPicPr preferRelativeResize="0"/>
      </xdr:nvPicPr>
      <xdr:blipFill>
        <a:blip cstate="print" r:embed="rId646"/>
        <a:stretch>
          <a:fillRect/>
        </a:stretch>
      </xdr:blipFill>
      <xdr:spPr>
        <a:prstGeom prst="rect">
          <a:avLst/>
        </a:prstGeom>
        <a:noFill/>
      </xdr:spPr>
    </xdr:pic>
    <xdr:clientData fLocksWithSheet="0"/>
  </xdr:oneCellAnchor>
  <xdr:oneCellAnchor>
    <xdr:from>
      <xdr:col>78</xdr:col>
      <xdr:colOff>0</xdr:colOff>
      <xdr:row>81</xdr:row>
      <xdr:rowOff>0</xdr:rowOff>
    </xdr:from>
    <xdr:ext cx="2343150" cy="1352550"/>
    <xdr:pic>
      <xdr:nvPicPr>
        <xdr:cNvPr id="0" name="image755.jpg"/>
        <xdr:cNvPicPr preferRelativeResize="0"/>
      </xdr:nvPicPr>
      <xdr:blipFill>
        <a:blip cstate="print" r:embed="rId647"/>
        <a:stretch>
          <a:fillRect/>
        </a:stretch>
      </xdr:blipFill>
      <xdr:spPr>
        <a:prstGeom prst="rect">
          <a:avLst/>
        </a:prstGeom>
        <a:noFill/>
      </xdr:spPr>
    </xdr:pic>
    <xdr:clientData fLocksWithSheet="0"/>
  </xdr:oneCellAnchor>
  <xdr:oneCellAnchor>
    <xdr:from>
      <xdr:col>79</xdr:col>
      <xdr:colOff>0</xdr:colOff>
      <xdr:row>81</xdr:row>
      <xdr:rowOff>0</xdr:rowOff>
    </xdr:from>
    <xdr:ext cx="2343150" cy="1295400"/>
    <xdr:pic>
      <xdr:nvPicPr>
        <xdr:cNvPr id="0" name="image647.jpg"/>
        <xdr:cNvPicPr preferRelativeResize="0"/>
      </xdr:nvPicPr>
      <xdr:blipFill>
        <a:blip cstate="print" r:embed="rId648"/>
        <a:stretch>
          <a:fillRect/>
        </a:stretch>
      </xdr:blipFill>
      <xdr:spPr>
        <a:prstGeom prst="rect">
          <a:avLst/>
        </a:prstGeom>
        <a:noFill/>
      </xdr:spPr>
    </xdr:pic>
    <xdr:clientData fLocksWithSheet="0"/>
  </xdr:oneCellAnchor>
  <xdr:oneCellAnchor>
    <xdr:from>
      <xdr:col>72</xdr:col>
      <xdr:colOff>0</xdr:colOff>
      <xdr:row>82</xdr:row>
      <xdr:rowOff>0</xdr:rowOff>
    </xdr:from>
    <xdr:ext cx="361950" cy="200025"/>
    <xdr:pic>
      <xdr:nvPicPr>
        <xdr:cNvPr id="0" name="image612.png"/>
        <xdr:cNvPicPr preferRelativeResize="0"/>
      </xdr:nvPicPr>
      <xdr:blipFill>
        <a:blip cstate="print" r:embed="rId649"/>
        <a:stretch>
          <a:fillRect/>
        </a:stretch>
      </xdr:blipFill>
      <xdr:spPr>
        <a:prstGeom prst="rect">
          <a:avLst/>
        </a:prstGeom>
        <a:noFill/>
      </xdr:spPr>
    </xdr:pic>
    <xdr:clientData fLocksWithSheet="0"/>
  </xdr:oneCellAnchor>
  <xdr:oneCellAnchor>
    <xdr:from>
      <xdr:col>73</xdr:col>
      <xdr:colOff>0</xdr:colOff>
      <xdr:row>82</xdr:row>
      <xdr:rowOff>0</xdr:rowOff>
    </xdr:from>
    <xdr:ext cx="361950" cy="200025"/>
    <xdr:pic>
      <xdr:nvPicPr>
        <xdr:cNvPr id="0" name="image611.png"/>
        <xdr:cNvPicPr preferRelativeResize="0"/>
      </xdr:nvPicPr>
      <xdr:blipFill>
        <a:blip cstate="print" r:embed="rId650"/>
        <a:stretch>
          <a:fillRect/>
        </a:stretch>
      </xdr:blipFill>
      <xdr:spPr>
        <a:prstGeom prst="rect">
          <a:avLst/>
        </a:prstGeom>
        <a:noFill/>
      </xdr:spPr>
    </xdr:pic>
    <xdr:clientData fLocksWithSheet="0"/>
  </xdr:oneCellAnchor>
  <xdr:oneCellAnchor>
    <xdr:from>
      <xdr:col>74</xdr:col>
      <xdr:colOff>0</xdr:colOff>
      <xdr:row>82</xdr:row>
      <xdr:rowOff>0</xdr:rowOff>
    </xdr:from>
    <xdr:ext cx="361950" cy="200025"/>
    <xdr:pic>
      <xdr:nvPicPr>
        <xdr:cNvPr id="0" name="image669.png"/>
        <xdr:cNvPicPr preferRelativeResize="0"/>
      </xdr:nvPicPr>
      <xdr:blipFill>
        <a:blip cstate="print" r:embed="rId651"/>
        <a:stretch>
          <a:fillRect/>
        </a:stretch>
      </xdr:blipFill>
      <xdr:spPr>
        <a:prstGeom prst="rect">
          <a:avLst/>
        </a:prstGeom>
        <a:noFill/>
      </xdr:spPr>
    </xdr:pic>
    <xdr:clientData fLocksWithSheet="0"/>
  </xdr:oneCellAnchor>
  <xdr:oneCellAnchor>
    <xdr:from>
      <xdr:col>75</xdr:col>
      <xdr:colOff>0</xdr:colOff>
      <xdr:row>82</xdr:row>
      <xdr:rowOff>0</xdr:rowOff>
    </xdr:from>
    <xdr:ext cx="361950" cy="200025"/>
    <xdr:pic>
      <xdr:nvPicPr>
        <xdr:cNvPr id="0" name="image666.png"/>
        <xdr:cNvPicPr preferRelativeResize="0"/>
      </xdr:nvPicPr>
      <xdr:blipFill>
        <a:blip cstate="print" r:embed="rId652"/>
        <a:stretch>
          <a:fillRect/>
        </a:stretch>
      </xdr:blipFill>
      <xdr:spPr>
        <a:prstGeom prst="rect">
          <a:avLst/>
        </a:prstGeom>
        <a:noFill/>
      </xdr:spPr>
    </xdr:pic>
    <xdr:clientData fLocksWithSheet="0"/>
  </xdr:oneCellAnchor>
  <xdr:oneCellAnchor>
    <xdr:from>
      <xdr:col>76</xdr:col>
      <xdr:colOff>0</xdr:colOff>
      <xdr:row>82</xdr:row>
      <xdr:rowOff>0</xdr:rowOff>
    </xdr:from>
    <xdr:ext cx="361950" cy="200025"/>
    <xdr:pic>
      <xdr:nvPicPr>
        <xdr:cNvPr id="0" name="image662.png"/>
        <xdr:cNvPicPr preferRelativeResize="0"/>
      </xdr:nvPicPr>
      <xdr:blipFill>
        <a:blip cstate="print" r:embed="rId653"/>
        <a:stretch>
          <a:fillRect/>
        </a:stretch>
      </xdr:blipFill>
      <xdr:spPr>
        <a:prstGeom prst="rect">
          <a:avLst/>
        </a:prstGeom>
        <a:noFill/>
      </xdr:spPr>
    </xdr:pic>
    <xdr:clientData fLocksWithSheet="0"/>
  </xdr:oneCellAnchor>
  <xdr:oneCellAnchor>
    <xdr:from>
      <xdr:col>77</xdr:col>
      <xdr:colOff>0</xdr:colOff>
      <xdr:row>82</xdr:row>
      <xdr:rowOff>0</xdr:rowOff>
    </xdr:from>
    <xdr:ext cx="361950" cy="200025"/>
    <xdr:pic>
      <xdr:nvPicPr>
        <xdr:cNvPr id="0" name="image624.png"/>
        <xdr:cNvPicPr preferRelativeResize="0"/>
      </xdr:nvPicPr>
      <xdr:blipFill>
        <a:blip cstate="print" r:embed="rId654"/>
        <a:stretch>
          <a:fillRect/>
        </a:stretch>
      </xdr:blipFill>
      <xdr:spPr>
        <a:prstGeom prst="rect">
          <a:avLst/>
        </a:prstGeom>
        <a:noFill/>
      </xdr:spPr>
    </xdr:pic>
    <xdr:clientData fLocksWithSheet="0"/>
  </xdr:oneCellAnchor>
  <xdr:oneCellAnchor>
    <xdr:from>
      <xdr:col>78</xdr:col>
      <xdr:colOff>0</xdr:colOff>
      <xdr:row>82</xdr:row>
      <xdr:rowOff>0</xdr:rowOff>
    </xdr:from>
    <xdr:ext cx="361950" cy="200025"/>
    <xdr:pic>
      <xdr:nvPicPr>
        <xdr:cNvPr id="0" name="image657.png"/>
        <xdr:cNvPicPr preferRelativeResize="0"/>
      </xdr:nvPicPr>
      <xdr:blipFill>
        <a:blip cstate="print" r:embed="rId655"/>
        <a:stretch>
          <a:fillRect/>
        </a:stretch>
      </xdr:blipFill>
      <xdr:spPr>
        <a:prstGeom prst="rect">
          <a:avLst/>
        </a:prstGeom>
        <a:noFill/>
      </xdr:spPr>
    </xdr:pic>
    <xdr:clientData fLocksWithSheet="0"/>
  </xdr:oneCellAnchor>
  <xdr:oneCellAnchor>
    <xdr:from>
      <xdr:col>79</xdr:col>
      <xdr:colOff>0</xdr:colOff>
      <xdr:row>82</xdr:row>
      <xdr:rowOff>0</xdr:rowOff>
    </xdr:from>
    <xdr:ext cx="361950" cy="200025"/>
    <xdr:pic>
      <xdr:nvPicPr>
        <xdr:cNvPr id="0" name="image615.png"/>
        <xdr:cNvPicPr preferRelativeResize="0"/>
      </xdr:nvPicPr>
      <xdr:blipFill>
        <a:blip cstate="print" r:embed="rId656"/>
        <a:stretch>
          <a:fillRect/>
        </a:stretch>
      </xdr:blipFill>
      <xdr:spPr>
        <a:prstGeom prst="rect">
          <a:avLst/>
        </a:prstGeom>
        <a:noFill/>
      </xdr:spPr>
    </xdr:pic>
    <xdr:clientData fLocksWithSheet="0"/>
  </xdr:oneCellAnchor>
  <xdr:oneCellAnchor>
    <xdr:from>
      <xdr:col>72</xdr:col>
      <xdr:colOff>0</xdr:colOff>
      <xdr:row>83</xdr:row>
      <xdr:rowOff>0</xdr:rowOff>
    </xdr:from>
    <xdr:ext cx="352425" cy="200025"/>
    <xdr:pic>
      <xdr:nvPicPr>
        <xdr:cNvPr id="0" name="image716.png"/>
        <xdr:cNvPicPr preferRelativeResize="0"/>
      </xdr:nvPicPr>
      <xdr:blipFill>
        <a:blip cstate="print" r:embed="rId657"/>
        <a:stretch>
          <a:fillRect/>
        </a:stretch>
      </xdr:blipFill>
      <xdr:spPr>
        <a:prstGeom prst="rect">
          <a:avLst/>
        </a:prstGeom>
        <a:noFill/>
      </xdr:spPr>
    </xdr:pic>
    <xdr:clientData fLocksWithSheet="0"/>
  </xdr:oneCellAnchor>
  <xdr:oneCellAnchor>
    <xdr:from>
      <xdr:col>73</xdr:col>
      <xdr:colOff>0</xdr:colOff>
      <xdr:row>83</xdr:row>
      <xdr:rowOff>0</xdr:rowOff>
    </xdr:from>
    <xdr:ext cx="352425" cy="200025"/>
    <xdr:pic>
      <xdr:nvPicPr>
        <xdr:cNvPr id="0" name="image661.png"/>
        <xdr:cNvPicPr preferRelativeResize="0"/>
      </xdr:nvPicPr>
      <xdr:blipFill>
        <a:blip cstate="print" r:embed="rId658"/>
        <a:stretch>
          <a:fillRect/>
        </a:stretch>
      </xdr:blipFill>
      <xdr:spPr>
        <a:prstGeom prst="rect">
          <a:avLst/>
        </a:prstGeom>
        <a:noFill/>
      </xdr:spPr>
    </xdr:pic>
    <xdr:clientData fLocksWithSheet="0"/>
  </xdr:oneCellAnchor>
  <xdr:oneCellAnchor>
    <xdr:from>
      <xdr:col>74</xdr:col>
      <xdr:colOff>0</xdr:colOff>
      <xdr:row>83</xdr:row>
      <xdr:rowOff>0</xdr:rowOff>
    </xdr:from>
    <xdr:ext cx="352425" cy="200025"/>
    <xdr:pic>
      <xdr:nvPicPr>
        <xdr:cNvPr id="0" name="image625.png"/>
        <xdr:cNvPicPr preferRelativeResize="0"/>
      </xdr:nvPicPr>
      <xdr:blipFill>
        <a:blip cstate="print" r:embed="rId659"/>
        <a:stretch>
          <a:fillRect/>
        </a:stretch>
      </xdr:blipFill>
      <xdr:spPr>
        <a:prstGeom prst="rect">
          <a:avLst/>
        </a:prstGeom>
        <a:noFill/>
      </xdr:spPr>
    </xdr:pic>
    <xdr:clientData fLocksWithSheet="0"/>
  </xdr:oneCellAnchor>
  <xdr:oneCellAnchor>
    <xdr:from>
      <xdr:col>75</xdr:col>
      <xdr:colOff>0</xdr:colOff>
      <xdr:row>83</xdr:row>
      <xdr:rowOff>0</xdr:rowOff>
    </xdr:from>
    <xdr:ext cx="352425" cy="200025"/>
    <xdr:pic>
      <xdr:nvPicPr>
        <xdr:cNvPr id="0" name="image631.png"/>
        <xdr:cNvPicPr preferRelativeResize="0"/>
      </xdr:nvPicPr>
      <xdr:blipFill>
        <a:blip cstate="print" r:embed="rId660"/>
        <a:stretch>
          <a:fillRect/>
        </a:stretch>
      </xdr:blipFill>
      <xdr:spPr>
        <a:prstGeom prst="rect">
          <a:avLst/>
        </a:prstGeom>
        <a:noFill/>
      </xdr:spPr>
    </xdr:pic>
    <xdr:clientData fLocksWithSheet="0"/>
  </xdr:oneCellAnchor>
  <xdr:oneCellAnchor>
    <xdr:from>
      <xdr:col>76</xdr:col>
      <xdr:colOff>0</xdr:colOff>
      <xdr:row>83</xdr:row>
      <xdr:rowOff>0</xdr:rowOff>
    </xdr:from>
    <xdr:ext cx="352425" cy="200025"/>
    <xdr:pic>
      <xdr:nvPicPr>
        <xdr:cNvPr id="0" name="image673.png"/>
        <xdr:cNvPicPr preferRelativeResize="0"/>
      </xdr:nvPicPr>
      <xdr:blipFill>
        <a:blip cstate="print" r:embed="rId661"/>
        <a:stretch>
          <a:fillRect/>
        </a:stretch>
      </xdr:blipFill>
      <xdr:spPr>
        <a:prstGeom prst="rect">
          <a:avLst/>
        </a:prstGeom>
        <a:noFill/>
      </xdr:spPr>
    </xdr:pic>
    <xdr:clientData fLocksWithSheet="0"/>
  </xdr:oneCellAnchor>
  <xdr:oneCellAnchor>
    <xdr:from>
      <xdr:col>77</xdr:col>
      <xdr:colOff>0</xdr:colOff>
      <xdr:row>83</xdr:row>
      <xdr:rowOff>0</xdr:rowOff>
    </xdr:from>
    <xdr:ext cx="352425" cy="200025"/>
    <xdr:pic>
      <xdr:nvPicPr>
        <xdr:cNvPr id="0" name="image633.png"/>
        <xdr:cNvPicPr preferRelativeResize="0"/>
      </xdr:nvPicPr>
      <xdr:blipFill>
        <a:blip cstate="print" r:embed="rId662"/>
        <a:stretch>
          <a:fillRect/>
        </a:stretch>
      </xdr:blipFill>
      <xdr:spPr>
        <a:prstGeom prst="rect">
          <a:avLst/>
        </a:prstGeom>
        <a:noFill/>
      </xdr:spPr>
    </xdr:pic>
    <xdr:clientData fLocksWithSheet="0"/>
  </xdr:oneCellAnchor>
  <xdr:oneCellAnchor>
    <xdr:from>
      <xdr:col>78</xdr:col>
      <xdr:colOff>0</xdr:colOff>
      <xdr:row>83</xdr:row>
      <xdr:rowOff>0</xdr:rowOff>
    </xdr:from>
    <xdr:ext cx="352425" cy="200025"/>
    <xdr:pic>
      <xdr:nvPicPr>
        <xdr:cNvPr id="0" name="image680.png"/>
        <xdr:cNvPicPr preferRelativeResize="0"/>
      </xdr:nvPicPr>
      <xdr:blipFill>
        <a:blip cstate="print" r:embed="rId663"/>
        <a:stretch>
          <a:fillRect/>
        </a:stretch>
      </xdr:blipFill>
      <xdr:spPr>
        <a:prstGeom prst="rect">
          <a:avLst/>
        </a:prstGeom>
        <a:noFill/>
      </xdr:spPr>
    </xdr:pic>
    <xdr:clientData fLocksWithSheet="0"/>
  </xdr:oneCellAnchor>
  <xdr:oneCellAnchor>
    <xdr:from>
      <xdr:col>79</xdr:col>
      <xdr:colOff>0</xdr:colOff>
      <xdr:row>83</xdr:row>
      <xdr:rowOff>0</xdr:rowOff>
    </xdr:from>
    <xdr:ext cx="352425" cy="200025"/>
    <xdr:pic>
      <xdr:nvPicPr>
        <xdr:cNvPr id="0" name="image632.png"/>
        <xdr:cNvPicPr preferRelativeResize="0"/>
      </xdr:nvPicPr>
      <xdr:blipFill>
        <a:blip cstate="print" r:embed="rId664"/>
        <a:stretch>
          <a:fillRect/>
        </a:stretch>
      </xdr:blipFill>
      <xdr:spPr>
        <a:prstGeom prst="rect">
          <a:avLst/>
        </a:prstGeom>
        <a:noFill/>
      </xdr:spPr>
    </xdr:pic>
    <xdr:clientData fLocksWithSheet="0"/>
  </xdr:oneCellAnchor>
  <xdr:oneCellAnchor>
    <xdr:from>
      <xdr:col>72</xdr:col>
      <xdr:colOff>0</xdr:colOff>
      <xdr:row>84</xdr:row>
      <xdr:rowOff>0</xdr:rowOff>
    </xdr:from>
    <xdr:ext cx="304800" cy="200025"/>
    <xdr:pic>
      <xdr:nvPicPr>
        <xdr:cNvPr id="0" name="image623.png"/>
        <xdr:cNvPicPr preferRelativeResize="0"/>
      </xdr:nvPicPr>
      <xdr:blipFill>
        <a:blip cstate="print" r:embed="rId665"/>
        <a:stretch>
          <a:fillRect/>
        </a:stretch>
      </xdr:blipFill>
      <xdr:spPr>
        <a:prstGeom prst="rect">
          <a:avLst/>
        </a:prstGeom>
        <a:noFill/>
      </xdr:spPr>
    </xdr:pic>
    <xdr:clientData fLocksWithSheet="0"/>
  </xdr:oneCellAnchor>
  <xdr:oneCellAnchor>
    <xdr:from>
      <xdr:col>73</xdr:col>
      <xdr:colOff>0</xdr:colOff>
      <xdr:row>84</xdr:row>
      <xdr:rowOff>0</xdr:rowOff>
    </xdr:from>
    <xdr:ext cx="304800" cy="200025"/>
    <xdr:pic>
      <xdr:nvPicPr>
        <xdr:cNvPr id="0" name="image636.png"/>
        <xdr:cNvPicPr preferRelativeResize="0"/>
      </xdr:nvPicPr>
      <xdr:blipFill>
        <a:blip cstate="print" r:embed="rId666"/>
        <a:stretch>
          <a:fillRect/>
        </a:stretch>
      </xdr:blipFill>
      <xdr:spPr>
        <a:prstGeom prst="rect">
          <a:avLst/>
        </a:prstGeom>
        <a:noFill/>
      </xdr:spPr>
    </xdr:pic>
    <xdr:clientData fLocksWithSheet="0"/>
  </xdr:oneCellAnchor>
  <xdr:oneCellAnchor>
    <xdr:from>
      <xdr:col>74</xdr:col>
      <xdr:colOff>0</xdr:colOff>
      <xdr:row>84</xdr:row>
      <xdr:rowOff>0</xdr:rowOff>
    </xdr:from>
    <xdr:ext cx="304800" cy="200025"/>
    <xdr:pic>
      <xdr:nvPicPr>
        <xdr:cNvPr id="0" name="image626.png"/>
        <xdr:cNvPicPr preferRelativeResize="0"/>
      </xdr:nvPicPr>
      <xdr:blipFill>
        <a:blip cstate="print" r:embed="rId667"/>
        <a:stretch>
          <a:fillRect/>
        </a:stretch>
      </xdr:blipFill>
      <xdr:spPr>
        <a:prstGeom prst="rect">
          <a:avLst/>
        </a:prstGeom>
        <a:noFill/>
      </xdr:spPr>
    </xdr:pic>
    <xdr:clientData fLocksWithSheet="0"/>
  </xdr:oneCellAnchor>
  <xdr:oneCellAnchor>
    <xdr:from>
      <xdr:col>75</xdr:col>
      <xdr:colOff>0</xdr:colOff>
      <xdr:row>84</xdr:row>
      <xdr:rowOff>0</xdr:rowOff>
    </xdr:from>
    <xdr:ext cx="304800" cy="200025"/>
    <xdr:pic>
      <xdr:nvPicPr>
        <xdr:cNvPr id="0" name="image704.png"/>
        <xdr:cNvPicPr preferRelativeResize="0"/>
      </xdr:nvPicPr>
      <xdr:blipFill>
        <a:blip cstate="print" r:embed="rId668"/>
        <a:stretch>
          <a:fillRect/>
        </a:stretch>
      </xdr:blipFill>
      <xdr:spPr>
        <a:prstGeom prst="rect">
          <a:avLst/>
        </a:prstGeom>
        <a:noFill/>
      </xdr:spPr>
    </xdr:pic>
    <xdr:clientData fLocksWithSheet="0"/>
  </xdr:oneCellAnchor>
  <xdr:oneCellAnchor>
    <xdr:from>
      <xdr:col>76</xdr:col>
      <xdr:colOff>0</xdr:colOff>
      <xdr:row>84</xdr:row>
      <xdr:rowOff>0</xdr:rowOff>
    </xdr:from>
    <xdr:ext cx="304800" cy="200025"/>
    <xdr:pic>
      <xdr:nvPicPr>
        <xdr:cNvPr id="0" name="image637.png"/>
        <xdr:cNvPicPr preferRelativeResize="0"/>
      </xdr:nvPicPr>
      <xdr:blipFill>
        <a:blip cstate="print" r:embed="rId669"/>
        <a:stretch>
          <a:fillRect/>
        </a:stretch>
      </xdr:blipFill>
      <xdr:spPr>
        <a:prstGeom prst="rect">
          <a:avLst/>
        </a:prstGeom>
        <a:noFill/>
      </xdr:spPr>
    </xdr:pic>
    <xdr:clientData fLocksWithSheet="0"/>
  </xdr:oneCellAnchor>
  <xdr:oneCellAnchor>
    <xdr:from>
      <xdr:col>77</xdr:col>
      <xdr:colOff>0</xdr:colOff>
      <xdr:row>84</xdr:row>
      <xdr:rowOff>0</xdr:rowOff>
    </xdr:from>
    <xdr:ext cx="304800" cy="200025"/>
    <xdr:pic>
      <xdr:nvPicPr>
        <xdr:cNvPr id="0" name="image690.png"/>
        <xdr:cNvPicPr preferRelativeResize="0"/>
      </xdr:nvPicPr>
      <xdr:blipFill>
        <a:blip cstate="print" r:embed="rId670"/>
        <a:stretch>
          <a:fillRect/>
        </a:stretch>
      </xdr:blipFill>
      <xdr:spPr>
        <a:prstGeom prst="rect">
          <a:avLst/>
        </a:prstGeom>
        <a:noFill/>
      </xdr:spPr>
    </xdr:pic>
    <xdr:clientData fLocksWithSheet="0"/>
  </xdr:oneCellAnchor>
  <xdr:oneCellAnchor>
    <xdr:from>
      <xdr:col>78</xdr:col>
      <xdr:colOff>0</xdr:colOff>
      <xdr:row>84</xdr:row>
      <xdr:rowOff>0</xdr:rowOff>
    </xdr:from>
    <xdr:ext cx="304800" cy="200025"/>
    <xdr:pic>
      <xdr:nvPicPr>
        <xdr:cNvPr id="0" name="image693.png"/>
        <xdr:cNvPicPr preferRelativeResize="0"/>
      </xdr:nvPicPr>
      <xdr:blipFill>
        <a:blip cstate="print" r:embed="rId671"/>
        <a:stretch>
          <a:fillRect/>
        </a:stretch>
      </xdr:blipFill>
      <xdr:spPr>
        <a:prstGeom prst="rect">
          <a:avLst/>
        </a:prstGeom>
        <a:noFill/>
      </xdr:spPr>
    </xdr:pic>
    <xdr:clientData fLocksWithSheet="0"/>
  </xdr:oneCellAnchor>
  <xdr:oneCellAnchor>
    <xdr:from>
      <xdr:col>79</xdr:col>
      <xdr:colOff>0</xdr:colOff>
      <xdr:row>84</xdr:row>
      <xdr:rowOff>0</xdr:rowOff>
    </xdr:from>
    <xdr:ext cx="304800" cy="200025"/>
    <xdr:pic>
      <xdr:nvPicPr>
        <xdr:cNvPr id="0" name="image679.png"/>
        <xdr:cNvPicPr preferRelativeResize="0"/>
      </xdr:nvPicPr>
      <xdr:blipFill>
        <a:blip cstate="print" r:embed="rId672"/>
        <a:stretch>
          <a:fillRect/>
        </a:stretch>
      </xdr:blipFill>
      <xdr:spPr>
        <a:prstGeom prst="rect">
          <a:avLst/>
        </a:prstGeom>
        <a:noFill/>
      </xdr:spPr>
    </xdr:pic>
    <xdr:clientData fLocksWithSheet="0"/>
  </xdr:oneCellAnchor>
  <xdr:oneCellAnchor>
    <xdr:from>
      <xdr:col>72</xdr:col>
      <xdr:colOff>0</xdr:colOff>
      <xdr:row>85</xdr:row>
      <xdr:rowOff>0</xdr:rowOff>
    </xdr:from>
    <xdr:ext cx="304800" cy="200025"/>
    <xdr:pic>
      <xdr:nvPicPr>
        <xdr:cNvPr id="0" name="image646.png"/>
        <xdr:cNvPicPr preferRelativeResize="0"/>
      </xdr:nvPicPr>
      <xdr:blipFill>
        <a:blip cstate="print" r:embed="rId673"/>
        <a:stretch>
          <a:fillRect/>
        </a:stretch>
      </xdr:blipFill>
      <xdr:spPr>
        <a:prstGeom prst="rect">
          <a:avLst/>
        </a:prstGeom>
        <a:noFill/>
      </xdr:spPr>
    </xdr:pic>
    <xdr:clientData fLocksWithSheet="0"/>
  </xdr:oneCellAnchor>
  <xdr:oneCellAnchor>
    <xdr:from>
      <xdr:col>73</xdr:col>
      <xdr:colOff>0</xdr:colOff>
      <xdr:row>85</xdr:row>
      <xdr:rowOff>0</xdr:rowOff>
    </xdr:from>
    <xdr:ext cx="304800" cy="200025"/>
    <xdr:pic>
      <xdr:nvPicPr>
        <xdr:cNvPr id="0" name="image641.png"/>
        <xdr:cNvPicPr preferRelativeResize="0"/>
      </xdr:nvPicPr>
      <xdr:blipFill>
        <a:blip cstate="print" r:embed="rId674"/>
        <a:stretch>
          <a:fillRect/>
        </a:stretch>
      </xdr:blipFill>
      <xdr:spPr>
        <a:prstGeom prst="rect">
          <a:avLst/>
        </a:prstGeom>
        <a:noFill/>
      </xdr:spPr>
    </xdr:pic>
    <xdr:clientData fLocksWithSheet="0"/>
  </xdr:oneCellAnchor>
  <xdr:oneCellAnchor>
    <xdr:from>
      <xdr:col>74</xdr:col>
      <xdr:colOff>0</xdr:colOff>
      <xdr:row>85</xdr:row>
      <xdr:rowOff>0</xdr:rowOff>
    </xdr:from>
    <xdr:ext cx="304800" cy="200025"/>
    <xdr:pic>
      <xdr:nvPicPr>
        <xdr:cNvPr id="0" name="image720.png"/>
        <xdr:cNvPicPr preferRelativeResize="0"/>
      </xdr:nvPicPr>
      <xdr:blipFill>
        <a:blip cstate="print" r:embed="rId675"/>
        <a:stretch>
          <a:fillRect/>
        </a:stretch>
      </xdr:blipFill>
      <xdr:spPr>
        <a:prstGeom prst="rect">
          <a:avLst/>
        </a:prstGeom>
        <a:noFill/>
      </xdr:spPr>
    </xdr:pic>
    <xdr:clientData fLocksWithSheet="0"/>
  </xdr:oneCellAnchor>
  <xdr:oneCellAnchor>
    <xdr:from>
      <xdr:col>75</xdr:col>
      <xdr:colOff>0</xdr:colOff>
      <xdr:row>85</xdr:row>
      <xdr:rowOff>0</xdr:rowOff>
    </xdr:from>
    <xdr:ext cx="304800" cy="200025"/>
    <xdr:pic>
      <xdr:nvPicPr>
        <xdr:cNvPr id="0" name="image694.png"/>
        <xdr:cNvPicPr preferRelativeResize="0"/>
      </xdr:nvPicPr>
      <xdr:blipFill>
        <a:blip cstate="print" r:embed="rId676"/>
        <a:stretch>
          <a:fillRect/>
        </a:stretch>
      </xdr:blipFill>
      <xdr:spPr>
        <a:prstGeom prst="rect">
          <a:avLst/>
        </a:prstGeom>
        <a:noFill/>
      </xdr:spPr>
    </xdr:pic>
    <xdr:clientData fLocksWithSheet="0"/>
  </xdr:oneCellAnchor>
  <xdr:oneCellAnchor>
    <xdr:from>
      <xdr:col>76</xdr:col>
      <xdr:colOff>0</xdr:colOff>
      <xdr:row>85</xdr:row>
      <xdr:rowOff>0</xdr:rowOff>
    </xdr:from>
    <xdr:ext cx="304800" cy="200025"/>
    <xdr:pic>
      <xdr:nvPicPr>
        <xdr:cNvPr id="0" name="image738.png"/>
        <xdr:cNvPicPr preferRelativeResize="0"/>
      </xdr:nvPicPr>
      <xdr:blipFill>
        <a:blip cstate="print" r:embed="rId677"/>
        <a:stretch>
          <a:fillRect/>
        </a:stretch>
      </xdr:blipFill>
      <xdr:spPr>
        <a:prstGeom prst="rect">
          <a:avLst/>
        </a:prstGeom>
        <a:noFill/>
      </xdr:spPr>
    </xdr:pic>
    <xdr:clientData fLocksWithSheet="0"/>
  </xdr:oneCellAnchor>
  <xdr:oneCellAnchor>
    <xdr:from>
      <xdr:col>77</xdr:col>
      <xdr:colOff>0</xdr:colOff>
      <xdr:row>85</xdr:row>
      <xdr:rowOff>0</xdr:rowOff>
    </xdr:from>
    <xdr:ext cx="304800" cy="200025"/>
    <xdr:pic>
      <xdr:nvPicPr>
        <xdr:cNvPr id="0" name="image659.png"/>
        <xdr:cNvPicPr preferRelativeResize="0"/>
      </xdr:nvPicPr>
      <xdr:blipFill>
        <a:blip cstate="print" r:embed="rId678"/>
        <a:stretch>
          <a:fillRect/>
        </a:stretch>
      </xdr:blipFill>
      <xdr:spPr>
        <a:prstGeom prst="rect">
          <a:avLst/>
        </a:prstGeom>
        <a:noFill/>
      </xdr:spPr>
    </xdr:pic>
    <xdr:clientData fLocksWithSheet="0"/>
  </xdr:oneCellAnchor>
  <xdr:oneCellAnchor>
    <xdr:from>
      <xdr:col>78</xdr:col>
      <xdr:colOff>0</xdr:colOff>
      <xdr:row>85</xdr:row>
      <xdr:rowOff>0</xdr:rowOff>
    </xdr:from>
    <xdr:ext cx="304800" cy="200025"/>
    <xdr:pic>
      <xdr:nvPicPr>
        <xdr:cNvPr id="0" name="image753.png"/>
        <xdr:cNvPicPr preferRelativeResize="0"/>
      </xdr:nvPicPr>
      <xdr:blipFill>
        <a:blip cstate="print" r:embed="rId679"/>
        <a:stretch>
          <a:fillRect/>
        </a:stretch>
      </xdr:blipFill>
      <xdr:spPr>
        <a:prstGeom prst="rect">
          <a:avLst/>
        </a:prstGeom>
        <a:noFill/>
      </xdr:spPr>
    </xdr:pic>
    <xdr:clientData fLocksWithSheet="0"/>
  </xdr:oneCellAnchor>
  <xdr:oneCellAnchor>
    <xdr:from>
      <xdr:col>79</xdr:col>
      <xdr:colOff>0</xdr:colOff>
      <xdr:row>85</xdr:row>
      <xdr:rowOff>0</xdr:rowOff>
    </xdr:from>
    <xdr:ext cx="304800" cy="200025"/>
    <xdr:pic>
      <xdr:nvPicPr>
        <xdr:cNvPr id="0" name="image655.png"/>
        <xdr:cNvPicPr preferRelativeResize="0"/>
      </xdr:nvPicPr>
      <xdr:blipFill>
        <a:blip cstate="print" r:embed="rId680"/>
        <a:stretch>
          <a:fillRect/>
        </a:stretch>
      </xdr:blipFill>
      <xdr:spPr>
        <a:prstGeom prst="rect">
          <a:avLst/>
        </a:prstGeom>
        <a:noFill/>
      </xdr:spPr>
    </xdr:pic>
    <xdr:clientData fLocksWithSheet="0"/>
  </xdr:oneCellAnchor>
  <xdr:oneCellAnchor>
    <xdr:from>
      <xdr:col>72</xdr:col>
      <xdr:colOff>0</xdr:colOff>
      <xdr:row>86</xdr:row>
      <xdr:rowOff>0</xdr:rowOff>
    </xdr:from>
    <xdr:ext cx="361950" cy="200025"/>
    <xdr:pic>
      <xdr:nvPicPr>
        <xdr:cNvPr id="0" name="image664.png"/>
        <xdr:cNvPicPr preferRelativeResize="0"/>
      </xdr:nvPicPr>
      <xdr:blipFill>
        <a:blip cstate="print" r:embed="rId681"/>
        <a:stretch>
          <a:fillRect/>
        </a:stretch>
      </xdr:blipFill>
      <xdr:spPr>
        <a:prstGeom prst="rect">
          <a:avLst/>
        </a:prstGeom>
        <a:noFill/>
      </xdr:spPr>
    </xdr:pic>
    <xdr:clientData fLocksWithSheet="0"/>
  </xdr:oneCellAnchor>
  <xdr:oneCellAnchor>
    <xdr:from>
      <xdr:col>73</xdr:col>
      <xdr:colOff>0</xdr:colOff>
      <xdr:row>86</xdr:row>
      <xdr:rowOff>0</xdr:rowOff>
    </xdr:from>
    <xdr:ext cx="361950" cy="200025"/>
    <xdr:pic>
      <xdr:nvPicPr>
        <xdr:cNvPr id="0" name="image699.png"/>
        <xdr:cNvPicPr preferRelativeResize="0"/>
      </xdr:nvPicPr>
      <xdr:blipFill>
        <a:blip cstate="print" r:embed="rId682"/>
        <a:stretch>
          <a:fillRect/>
        </a:stretch>
      </xdr:blipFill>
      <xdr:spPr>
        <a:prstGeom prst="rect">
          <a:avLst/>
        </a:prstGeom>
        <a:noFill/>
      </xdr:spPr>
    </xdr:pic>
    <xdr:clientData fLocksWithSheet="0"/>
  </xdr:oneCellAnchor>
  <xdr:oneCellAnchor>
    <xdr:from>
      <xdr:col>74</xdr:col>
      <xdr:colOff>0</xdr:colOff>
      <xdr:row>86</xdr:row>
      <xdr:rowOff>0</xdr:rowOff>
    </xdr:from>
    <xdr:ext cx="361950" cy="200025"/>
    <xdr:pic>
      <xdr:nvPicPr>
        <xdr:cNvPr id="0" name="image692.png"/>
        <xdr:cNvPicPr preferRelativeResize="0"/>
      </xdr:nvPicPr>
      <xdr:blipFill>
        <a:blip cstate="print" r:embed="rId683"/>
        <a:stretch>
          <a:fillRect/>
        </a:stretch>
      </xdr:blipFill>
      <xdr:spPr>
        <a:prstGeom prst="rect">
          <a:avLst/>
        </a:prstGeom>
        <a:noFill/>
      </xdr:spPr>
    </xdr:pic>
    <xdr:clientData fLocksWithSheet="0"/>
  </xdr:oneCellAnchor>
  <xdr:oneCellAnchor>
    <xdr:from>
      <xdr:col>75</xdr:col>
      <xdr:colOff>0</xdr:colOff>
      <xdr:row>86</xdr:row>
      <xdr:rowOff>0</xdr:rowOff>
    </xdr:from>
    <xdr:ext cx="361950" cy="200025"/>
    <xdr:pic>
      <xdr:nvPicPr>
        <xdr:cNvPr id="0" name="image684.png"/>
        <xdr:cNvPicPr preferRelativeResize="0"/>
      </xdr:nvPicPr>
      <xdr:blipFill>
        <a:blip cstate="print" r:embed="rId684"/>
        <a:stretch>
          <a:fillRect/>
        </a:stretch>
      </xdr:blipFill>
      <xdr:spPr>
        <a:prstGeom prst="rect">
          <a:avLst/>
        </a:prstGeom>
        <a:noFill/>
      </xdr:spPr>
    </xdr:pic>
    <xdr:clientData fLocksWithSheet="0"/>
  </xdr:oneCellAnchor>
  <xdr:oneCellAnchor>
    <xdr:from>
      <xdr:col>76</xdr:col>
      <xdr:colOff>0</xdr:colOff>
      <xdr:row>86</xdr:row>
      <xdr:rowOff>0</xdr:rowOff>
    </xdr:from>
    <xdr:ext cx="361950" cy="200025"/>
    <xdr:pic>
      <xdr:nvPicPr>
        <xdr:cNvPr id="0" name="image695.png"/>
        <xdr:cNvPicPr preferRelativeResize="0"/>
      </xdr:nvPicPr>
      <xdr:blipFill>
        <a:blip cstate="print" r:embed="rId685"/>
        <a:stretch>
          <a:fillRect/>
        </a:stretch>
      </xdr:blipFill>
      <xdr:spPr>
        <a:prstGeom prst="rect">
          <a:avLst/>
        </a:prstGeom>
        <a:noFill/>
      </xdr:spPr>
    </xdr:pic>
    <xdr:clientData fLocksWithSheet="0"/>
  </xdr:oneCellAnchor>
  <xdr:oneCellAnchor>
    <xdr:from>
      <xdr:col>77</xdr:col>
      <xdr:colOff>0</xdr:colOff>
      <xdr:row>86</xdr:row>
      <xdr:rowOff>0</xdr:rowOff>
    </xdr:from>
    <xdr:ext cx="361950" cy="200025"/>
    <xdr:pic>
      <xdr:nvPicPr>
        <xdr:cNvPr id="0" name="image652.png"/>
        <xdr:cNvPicPr preferRelativeResize="0"/>
      </xdr:nvPicPr>
      <xdr:blipFill>
        <a:blip cstate="print" r:embed="rId686"/>
        <a:stretch>
          <a:fillRect/>
        </a:stretch>
      </xdr:blipFill>
      <xdr:spPr>
        <a:prstGeom prst="rect">
          <a:avLst/>
        </a:prstGeom>
        <a:noFill/>
      </xdr:spPr>
    </xdr:pic>
    <xdr:clientData fLocksWithSheet="0"/>
  </xdr:oneCellAnchor>
  <xdr:oneCellAnchor>
    <xdr:from>
      <xdr:col>78</xdr:col>
      <xdr:colOff>0</xdr:colOff>
      <xdr:row>86</xdr:row>
      <xdr:rowOff>0</xdr:rowOff>
    </xdr:from>
    <xdr:ext cx="361950" cy="200025"/>
    <xdr:pic>
      <xdr:nvPicPr>
        <xdr:cNvPr id="0" name="image809.png"/>
        <xdr:cNvPicPr preferRelativeResize="0"/>
      </xdr:nvPicPr>
      <xdr:blipFill>
        <a:blip cstate="print" r:embed="rId687"/>
        <a:stretch>
          <a:fillRect/>
        </a:stretch>
      </xdr:blipFill>
      <xdr:spPr>
        <a:prstGeom prst="rect">
          <a:avLst/>
        </a:prstGeom>
        <a:noFill/>
      </xdr:spPr>
    </xdr:pic>
    <xdr:clientData fLocksWithSheet="0"/>
  </xdr:oneCellAnchor>
  <xdr:oneCellAnchor>
    <xdr:from>
      <xdr:col>79</xdr:col>
      <xdr:colOff>0</xdr:colOff>
      <xdr:row>86</xdr:row>
      <xdr:rowOff>0</xdr:rowOff>
    </xdr:from>
    <xdr:ext cx="361950" cy="200025"/>
    <xdr:pic>
      <xdr:nvPicPr>
        <xdr:cNvPr id="0" name="image650.png"/>
        <xdr:cNvPicPr preferRelativeResize="0"/>
      </xdr:nvPicPr>
      <xdr:blipFill>
        <a:blip cstate="print" r:embed="rId688"/>
        <a:stretch>
          <a:fillRect/>
        </a:stretch>
      </xdr:blipFill>
      <xdr:spPr>
        <a:prstGeom prst="rect">
          <a:avLst/>
        </a:prstGeom>
        <a:noFill/>
      </xdr:spPr>
    </xdr:pic>
    <xdr:clientData fLocksWithSheet="0"/>
  </xdr:oneCellAnchor>
  <xdr:oneCellAnchor>
    <xdr:from>
      <xdr:col>72</xdr:col>
      <xdr:colOff>0</xdr:colOff>
      <xdr:row>87</xdr:row>
      <xdr:rowOff>0</xdr:rowOff>
    </xdr:from>
    <xdr:ext cx="371475" cy="200025"/>
    <xdr:pic>
      <xdr:nvPicPr>
        <xdr:cNvPr id="0" name="image714.png"/>
        <xdr:cNvPicPr preferRelativeResize="0"/>
      </xdr:nvPicPr>
      <xdr:blipFill>
        <a:blip cstate="print" r:embed="rId689"/>
        <a:stretch>
          <a:fillRect/>
        </a:stretch>
      </xdr:blipFill>
      <xdr:spPr>
        <a:prstGeom prst="rect">
          <a:avLst/>
        </a:prstGeom>
        <a:noFill/>
      </xdr:spPr>
    </xdr:pic>
    <xdr:clientData fLocksWithSheet="0"/>
  </xdr:oneCellAnchor>
  <xdr:oneCellAnchor>
    <xdr:from>
      <xdr:col>73</xdr:col>
      <xdr:colOff>0</xdr:colOff>
      <xdr:row>87</xdr:row>
      <xdr:rowOff>0</xdr:rowOff>
    </xdr:from>
    <xdr:ext cx="371475" cy="200025"/>
    <xdr:pic>
      <xdr:nvPicPr>
        <xdr:cNvPr id="0" name="image648.png"/>
        <xdr:cNvPicPr preferRelativeResize="0"/>
      </xdr:nvPicPr>
      <xdr:blipFill>
        <a:blip cstate="print" r:embed="rId690"/>
        <a:stretch>
          <a:fillRect/>
        </a:stretch>
      </xdr:blipFill>
      <xdr:spPr>
        <a:prstGeom prst="rect">
          <a:avLst/>
        </a:prstGeom>
        <a:noFill/>
      </xdr:spPr>
    </xdr:pic>
    <xdr:clientData fLocksWithSheet="0"/>
  </xdr:oneCellAnchor>
  <xdr:oneCellAnchor>
    <xdr:from>
      <xdr:col>74</xdr:col>
      <xdr:colOff>0</xdr:colOff>
      <xdr:row>87</xdr:row>
      <xdr:rowOff>0</xdr:rowOff>
    </xdr:from>
    <xdr:ext cx="371475" cy="200025"/>
    <xdr:pic>
      <xdr:nvPicPr>
        <xdr:cNvPr id="0" name="image707.png"/>
        <xdr:cNvPicPr preferRelativeResize="0"/>
      </xdr:nvPicPr>
      <xdr:blipFill>
        <a:blip cstate="print" r:embed="rId691"/>
        <a:stretch>
          <a:fillRect/>
        </a:stretch>
      </xdr:blipFill>
      <xdr:spPr>
        <a:prstGeom prst="rect">
          <a:avLst/>
        </a:prstGeom>
        <a:noFill/>
      </xdr:spPr>
    </xdr:pic>
    <xdr:clientData fLocksWithSheet="0"/>
  </xdr:oneCellAnchor>
  <xdr:oneCellAnchor>
    <xdr:from>
      <xdr:col>75</xdr:col>
      <xdr:colOff>0</xdr:colOff>
      <xdr:row>87</xdr:row>
      <xdr:rowOff>0</xdr:rowOff>
    </xdr:from>
    <xdr:ext cx="371475" cy="200025"/>
    <xdr:pic>
      <xdr:nvPicPr>
        <xdr:cNvPr id="0" name="image672.png"/>
        <xdr:cNvPicPr preferRelativeResize="0"/>
      </xdr:nvPicPr>
      <xdr:blipFill>
        <a:blip cstate="print" r:embed="rId692"/>
        <a:stretch>
          <a:fillRect/>
        </a:stretch>
      </xdr:blipFill>
      <xdr:spPr>
        <a:prstGeom prst="rect">
          <a:avLst/>
        </a:prstGeom>
        <a:noFill/>
      </xdr:spPr>
    </xdr:pic>
    <xdr:clientData fLocksWithSheet="0"/>
  </xdr:oneCellAnchor>
  <xdr:oneCellAnchor>
    <xdr:from>
      <xdr:col>76</xdr:col>
      <xdr:colOff>0</xdr:colOff>
      <xdr:row>87</xdr:row>
      <xdr:rowOff>0</xdr:rowOff>
    </xdr:from>
    <xdr:ext cx="371475" cy="200025"/>
    <xdr:pic>
      <xdr:nvPicPr>
        <xdr:cNvPr id="0" name="image723.png"/>
        <xdr:cNvPicPr preferRelativeResize="0"/>
      </xdr:nvPicPr>
      <xdr:blipFill>
        <a:blip cstate="print" r:embed="rId693"/>
        <a:stretch>
          <a:fillRect/>
        </a:stretch>
      </xdr:blipFill>
      <xdr:spPr>
        <a:prstGeom prst="rect">
          <a:avLst/>
        </a:prstGeom>
        <a:noFill/>
      </xdr:spPr>
    </xdr:pic>
    <xdr:clientData fLocksWithSheet="0"/>
  </xdr:oneCellAnchor>
  <xdr:oneCellAnchor>
    <xdr:from>
      <xdr:col>77</xdr:col>
      <xdr:colOff>0</xdr:colOff>
      <xdr:row>87</xdr:row>
      <xdr:rowOff>0</xdr:rowOff>
    </xdr:from>
    <xdr:ext cx="371475" cy="200025"/>
    <xdr:pic>
      <xdr:nvPicPr>
        <xdr:cNvPr id="0" name="image651.png"/>
        <xdr:cNvPicPr preferRelativeResize="0"/>
      </xdr:nvPicPr>
      <xdr:blipFill>
        <a:blip cstate="print" r:embed="rId694"/>
        <a:stretch>
          <a:fillRect/>
        </a:stretch>
      </xdr:blipFill>
      <xdr:spPr>
        <a:prstGeom prst="rect">
          <a:avLst/>
        </a:prstGeom>
        <a:noFill/>
      </xdr:spPr>
    </xdr:pic>
    <xdr:clientData fLocksWithSheet="0"/>
  </xdr:oneCellAnchor>
  <xdr:oneCellAnchor>
    <xdr:from>
      <xdr:col>78</xdr:col>
      <xdr:colOff>0</xdr:colOff>
      <xdr:row>87</xdr:row>
      <xdr:rowOff>0</xdr:rowOff>
    </xdr:from>
    <xdr:ext cx="371475" cy="200025"/>
    <xdr:pic>
      <xdr:nvPicPr>
        <xdr:cNvPr id="0" name="image658.png"/>
        <xdr:cNvPicPr preferRelativeResize="0"/>
      </xdr:nvPicPr>
      <xdr:blipFill>
        <a:blip cstate="print" r:embed="rId695"/>
        <a:stretch>
          <a:fillRect/>
        </a:stretch>
      </xdr:blipFill>
      <xdr:spPr>
        <a:prstGeom prst="rect">
          <a:avLst/>
        </a:prstGeom>
        <a:noFill/>
      </xdr:spPr>
    </xdr:pic>
    <xdr:clientData fLocksWithSheet="0"/>
  </xdr:oneCellAnchor>
  <xdr:oneCellAnchor>
    <xdr:from>
      <xdr:col>79</xdr:col>
      <xdr:colOff>0</xdr:colOff>
      <xdr:row>87</xdr:row>
      <xdr:rowOff>0</xdr:rowOff>
    </xdr:from>
    <xdr:ext cx="371475" cy="200025"/>
    <xdr:pic>
      <xdr:nvPicPr>
        <xdr:cNvPr id="0" name="image656.png"/>
        <xdr:cNvPicPr preferRelativeResize="0"/>
      </xdr:nvPicPr>
      <xdr:blipFill>
        <a:blip cstate="print" r:embed="rId696"/>
        <a:stretch>
          <a:fillRect/>
        </a:stretch>
      </xdr:blipFill>
      <xdr:spPr>
        <a:prstGeom prst="rect">
          <a:avLst/>
        </a:prstGeom>
        <a:noFill/>
      </xdr:spPr>
    </xdr:pic>
    <xdr:clientData fLocksWithSheet="0"/>
  </xdr:oneCellAnchor>
  <xdr:oneCellAnchor>
    <xdr:from>
      <xdr:col>72</xdr:col>
      <xdr:colOff>0</xdr:colOff>
      <xdr:row>88</xdr:row>
      <xdr:rowOff>0</xdr:rowOff>
    </xdr:from>
    <xdr:ext cx="466725" cy="200025"/>
    <xdr:pic>
      <xdr:nvPicPr>
        <xdr:cNvPr id="0" name="image712.png"/>
        <xdr:cNvPicPr preferRelativeResize="0"/>
      </xdr:nvPicPr>
      <xdr:blipFill>
        <a:blip cstate="print" r:embed="rId697"/>
        <a:stretch>
          <a:fillRect/>
        </a:stretch>
      </xdr:blipFill>
      <xdr:spPr>
        <a:prstGeom prst="rect">
          <a:avLst/>
        </a:prstGeom>
        <a:noFill/>
      </xdr:spPr>
    </xdr:pic>
    <xdr:clientData fLocksWithSheet="0"/>
  </xdr:oneCellAnchor>
  <xdr:oneCellAnchor>
    <xdr:from>
      <xdr:col>73</xdr:col>
      <xdr:colOff>0</xdr:colOff>
      <xdr:row>88</xdr:row>
      <xdr:rowOff>0</xdr:rowOff>
    </xdr:from>
    <xdr:ext cx="466725" cy="200025"/>
    <xdr:pic>
      <xdr:nvPicPr>
        <xdr:cNvPr id="0" name="image711.png"/>
        <xdr:cNvPicPr preferRelativeResize="0"/>
      </xdr:nvPicPr>
      <xdr:blipFill>
        <a:blip cstate="print" r:embed="rId698"/>
        <a:stretch>
          <a:fillRect/>
        </a:stretch>
      </xdr:blipFill>
      <xdr:spPr>
        <a:prstGeom prst="rect">
          <a:avLst/>
        </a:prstGeom>
        <a:noFill/>
      </xdr:spPr>
    </xdr:pic>
    <xdr:clientData fLocksWithSheet="0"/>
  </xdr:oneCellAnchor>
  <xdr:oneCellAnchor>
    <xdr:from>
      <xdr:col>74</xdr:col>
      <xdr:colOff>0</xdr:colOff>
      <xdr:row>88</xdr:row>
      <xdr:rowOff>0</xdr:rowOff>
    </xdr:from>
    <xdr:ext cx="466725" cy="200025"/>
    <xdr:pic>
      <xdr:nvPicPr>
        <xdr:cNvPr id="0" name="image660.png"/>
        <xdr:cNvPicPr preferRelativeResize="0"/>
      </xdr:nvPicPr>
      <xdr:blipFill>
        <a:blip cstate="print" r:embed="rId699"/>
        <a:stretch>
          <a:fillRect/>
        </a:stretch>
      </xdr:blipFill>
      <xdr:spPr>
        <a:prstGeom prst="rect">
          <a:avLst/>
        </a:prstGeom>
        <a:noFill/>
      </xdr:spPr>
    </xdr:pic>
    <xdr:clientData fLocksWithSheet="0"/>
  </xdr:oneCellAnchor>
  <xdr:oneCellAnchor>
    <xdr:from>
      <xdr:col>75</xdr:col>
      <xdr:colOff>0</xdr:colOff>
      <xdr:row>88</xdr:row>
      <xdr:rowOff>0</xdr:rowOff>
    </xdr:from>
    <xdr:ext cx="466725" cy="200025"/>
    <xdr:pic>
      <xdr:nvPicPr>
        <xdr:cNvPr id="0" name="image792.png"/>
        <xdr:cNvPicPr preferRelativeResize="0"/>
      </xdr:nvPicPr>
      <xdr:blipFill>
        <a:blip cstate="print" r:embed="rId700"/>
        <a:stretch>
          <a:fillRect/>
        </a:stretch>
      </xdr:blipFill>
      <xdr:spPr>
        <a:prstGeom prst="rect">
          <a:avLst/>
        </a:prstGeom>
        <a:noFill/>
      </xdr:spPr>
    </xdr:pic>
    <xdr:clientData fLocksWithSheet="0"/>
  </xdr:oneCellAnchor>
  <xdr:oneCellAnchor>
    <xdr:from>
      <xdr:col>76</xdr:col>
      <xdr:colOff>0</xdr:colOff>
      <xdr:row>88</xdr:row>
      <xdr:rowOff>0</xdr:rowOff>
    </xdr:from>
    <xdr:ext cx="466725" cy="200025"/>
    <xdr:pic>
      <xdr:nvPicPr>
        <xdr:cNvPr id="0" name="image668.png"/>
        <xdr:cNvPicPr preferRelativeResize="0"/>
      </xdr:nvPicPr>
      <xdr:blipFill>
        <a:blip cstate="print" r:embed="rId701"/>
        <a:stretch>
          <a:fillRect/>
        </a:stretch>
      </xdr:blipFill>
      <xdr:spPr>
        <a:prstGeom prst="rect">
          <a:avLst/>
        </a:prstGeom>
        <a:noFill/>
      </xdr:spPr>
    </xdr:pic>
    <xdr:clientData fLocksWithSheet="0"/>
  </xdr:oneCellAnchor>
  <xdr:oneCellAnchor>
    <xdr:from>
      <xdr:col>77</xdr:col>
      <xdr:colOff>0</xdr:colOff>
      <xdr:row>88</xdr:row>
      <xdr:rowOff>0</xdr:rowOff>
    </xdr:from>
    <xdr:ext cx="466725" cy="200025"/>
    <xdr:pic>
      <xdr:nvPicPr>
        <xdr:cNvPr id="0" name="image754.png"/>
        <xdr:cNvPicPr preferRelativeResize="0"/>
      </xdr:nvPicPr>
      <xdr:blipFill>
        <a:blip cstate="print" r:embed="rId702"/>
        <a:stretch>
          <a:fillRect/>
        </a:stretch>
      </xdr:blipFill>
      <xdr:spPr>
        <a:prstGeom prst="rect">
          <a:avLst/>
        </a:prstGeom>
        <a:noFill/>
      </xdr:spPr>
    </xdr:pic>
    <xdr:clientData fLocksWithSheet="0"/>
  </xdr:oneCellAnchor>
  <xdr:oneCellAnchor>
    <xdr:from>
      <xdr:col>78</xdr:col>
      <xdr:colOff>0</xdr:colOff>
      <xdr:row>88</xdr:row>
      <xdr:rowOff>0</xdr:rowOff>
    </xdr:from>
    <xdr:ext cx="466725" cy="200025"/>
    <xdr:pic>
      <xdr:nvPicPr>
        <xdr:cNvPr id="0" name="image663.png"/>
        <xdr:cNvPicPr preferRelativeResize="0"/>
      </xdr:nvPicPr>
      <xdr:blipFill>
        <a:blip cstate="print" r:embed="rId703"/>
        <a:stretch>
          <a:fillRect/>
        </a:stretch>
      </xdr:blipFill>
      <xdr:spPr>
        <a:prstGeom prst="rect">
          <a:avLst/>
        </a:prstGeom>
        <a:noFill/>
      </xdr:spPr>
    </xdr:pic>
    <xdr:clientData fLocksWithSheet="0"/>
  </xdr:oneCellAnchor>
  <xdr:oneCellAnchor>
    <xdr:from>
      <xdr:col>79</xdr:col>
      <xdr:colOff>0</xdr:colOff>
      <xdr:row>88</xdr:row>
      <xdr:rowOff>0</xdr:rowOff>
    </xdr:from>
    <xdr:ext cx="466725" cy="200025"/>
    <xdr:pic>
      <xdr:nvPicPr>
        <xdr:cNvPr id="0" name="image719.png"/>
        <xdr:cNvPicPr preferRelativeResize="0"/>
      </xdr:nvPicPr>
      <xdr:blipFill>
        <a:blip cstate="print" r:embed="rId704"/>
        <a:stretch>
          <a:fillRect/>
        </a:stretch>
      </xdr:blipFill>
      <xdr:spPr>
        <a:prstGeom prst="rect">
          <a:avLst/>
        </a:prstGeom>
        <a:noFill/>
      </xdr:spPr>
    </xdr:pic>
    <xdr:clientData fLocksWithSheet="0"/>
  </xdr:oneCellAnchor>
  <xdr:oneCellAnchor>
    <xdr:from>
      <xdr:col>72</xdr:col>
      <xdr:colOff>0</xdr:colOff>
      <xdr:row>89</xdr:row>
      <xdr:rowOff>0</xdr:rowOff>
    </xdr:from>
    <xdr:ext cx="1752600" cy="1628775"/>
    <xdr:pic>
      <xdr:nvPicPr>
        <xdr:cNvPr id="0" name="image667.png"/>
        <xdr:cNvPicPr preferRelativeResize="0"/>
      </xdr:nvPicPr>
      <xdr:blipFill>
        <a:blip cstate="print" r:embed="rId705"/>
        <a:stretch>
          <a:fillRect/>
        </a:stretch>
      </xdr:blipFill>
      <xdr:spPr>
        <a:prstGeom prst="rect">
          <a:avLst/>
        </a:prstGeom>
        <a:noFill/>
      </xdr:spPr>
    </xdr:pic>
    <xdr:clientData fLocksWithSheet="0"/>
  </xdr:oneCellAnchor>
  <xdr:oneCellAnchor>
    <xdr:from>
      <xdr:col>73</xdr:col>
      <xdr:colOff>0</xdr:colOff>
      <xdr:row>89</xdr:row>
      <xdr:rowOff>0</xdr:rowOff>
    </xdr:from>
    <xdr:ext cx="1752600" cy="1628775"/>
    <xdr:pic>
      <xdr:nvPicPr>
        <xdr:cNvPr id="0" name="image670.png"/>
        <xdr:cNvPicPr preferRelativeResize="0"/>
      </xdr:nvPicPr>
      <xdr:blipFill>
        <a:blip cstate="print" r:embed="rId706"/>
        <a:stretch>
          <a:fillRect/>
        </a:stretch>
      </xdr:blipFill>
      <xdr:spPr>
        <a:prstGeom prst="rect">
          <a:avLst/>
        </a:prstGeom>
        <a:noFill/>
      </xdr:spPr>
    </xdr:pic>
    <xdr:clientData fLocksWithSheet="0"/>
  </xdr:oneCellAnchor>
  <xdr:oneCellAnchor>
    <xdr:from>
      <xdr:col>74</xdr:col>
      <xdr:colOff>0</xdr:colOff>
      <xdr:row>89</xdr:row>
      <xdr:rowOff>0</xdr:rowOff>
    </xdr:from>
    <xdr:ext cx="1847850" cy="1628775"/>
    <xdr:pic>
      <xdr:nvPicPr>
        <xdr:cNvPr id="0" name="image724.png"/>
        <xdr:cNvPicPr preferRelativeResize="0"/>
      </xdr:nvPicPr>
      <xdr:blipFill>
        <a:blip cstate="print" r:embed="rId707"/>
        <a:stretch>
          <a:fillRect/>
        </a:stretch>
      </xdr:blipFill>
      <xdr:spPr>
        <a:prstGeom prst="rect">
          <a:avLst/>
        </a:prstGeom>
        <a:noFill/>
      </xdr:spPr>
    </xdr:pic>
    <xdr:clientData fLocksWithSheet="0"/>
  </xdr:oneCellAnchor>
  <xdr:oneCellAnchor>
    <xdr:from>
      <xdr:col>75</xdr:col>
      <xdr:colOff>0</xdr:colOff>
      <xdr:row>89</xdr:row>
      <xdr:rowOff>0</xdr:rowOff>
    </xdr:from>
    <xdr:ext cx="1752600" cy="1628775"/>
    <xdr:pic>
      <xdr:nvPicPr>
        <xdr:cNvPr id="0" name="image683.png"/>
        <xdr:cNvPicPr preferRelativeResize="0"/>
      </xdr:nvPicPr>
      <xdr:blipFill>
        <a:blip cstate="print" r:embed="rId708"/>
        <a:stretch>
          <a:fillRect/>
        </a:stretch>
      </xdr:blipFill>
      <xdr:spPr>
        <a:prstGeom prst="rect">
          <a:avLst/>
        </a:prstGeom>
        <a:noFill/>
      </xdr:spPr>
    </xdr:pic>
    <xdr:clientData fLocksWithSheet="0"/>
  </xdr:oneCellAnchor>
  <xdr:oneCellAnchor>
    <xdr:from>
      <xdr:col>76</xdr:col>
      <xdr:colOff>0</xdr:colOff>
      <xdr:row>89</xdr:row>
      <xdr:rowOff>0</xdr:rowOff>
    </xdr:from>
    <xdr:ext cx="1752600" cy="1628775"/>
    <xdr:pic>
      <xdr:nvPicPr>
        <xdr:cNvPr id="0" name="image671.png"/>
        <xdr:cNvPicPr preferRelativeResize="0"/>
      </xdr:nvPicPr>
      <xdr:blipFill>
        <a:blip cstate="print" r:embed="rId709"/>
        <a:stretch>
          <a:fillRect/>
        </a:stretch>
      </xdr:blipFill>
      <xdr:spPr>
        <a:prstGeom prst="rect">
          <a:avLst/>
        </a:prstGeom>
        <a:noFill/>
      </xdr:spPr>
    </xdr:pic>
    <xdr:clientData fLocksWithSheet="0"/>
  </xdr:oneCellAnchor>
  <xdr:oneCellAnchor>
    <xdr:from>
      <xdr:col>77</xdr:col>
      <xdr:colOff>0</xdr:colOff>
      <xdr:row>89</xdr:row>
      <xdr:rowOff>0</xdr:rowOff>
    </xdr:from>
    <xdr:ext cx="1752600" cy="1628775"/>
    <xdr:pic>
      <xdr:nvPicPr>
        <xdr:cNvPr id="0" name="image715.png"/>
        <xdr:cNvPicPr preferRelativeResize="0"/>
      </xdr:nvPicPr>
      <xdr:blipFill>
        <a:blip cstate="print" r:embed="rId710"/>
        <a:stretch>
          <a:fillRect/>
        </a:stretch>
      </xdr:blipFill>
      <xdr:spPr>
        <a:prstGeom prst="rect">
          <a:avLst/>
        </a:prstGeom>
        <a:noFill/>
      </xdr:spPr>
    </xdr:pic>
    <xdr:clientData fLocksWithSheet="0"/>
  </xdr:oneCellAnchor>
  <xdr:oneCellAnchor>
    <xdr:from>
      <xdr:col>78</xdr:col>
      <xdr:colOff>0</xdr:colOff>
      <xdr:row>89</xdr:row>
      <xdr:rowOff>0</xdr:rowOff>
    </xdr:from>
    <xdr:ext cx="1752600" cy="1628775"/>
    <xdr:pic>
      <xdr:nvPicPr>
        <xdr:cNvPr id="0" name="image735.png"/>
        <xdr:cNvPicPr preferRelativeResize="0"/>
      </xdr:nvPicPr>
      <xdr:blipFill>
        <a:blip cstate="print" r:embed="rId711"/>
        <a:stretch>
          <a:fillRect/>
        </a:stretch>
      </xdr:blipFill>
      <xdr:spPr>
        <a:prstGeom prst="rect">
          <a:avLst/>
        </a:prstGeom>
        <a:noFill/>
      </xdr:spPr>
    </xdr:pic>
    <xdr:clientData fLocksWithSheet="0"/>
  </xdr:oneCellAnchor>
  <xdr:oneCellAnchor>
    <xdr:from>
      <xdr:col>79</xdr:col>
      <xdr:colOff>0</xdr:colOff>
      <xdr:row>89</xdr:row>
      <xdr:rowOff>0</xdr:rowOff>
    </xdr:from>
    <xdr:ext cx="1752600" cy="1628775"/>
    <xdr:pic>
      <xdr:nvPicPr>
        <xdr:cNvPr id="0" name="image730.png"/>
        <xdr:cNvPicPr preferRelativeResize="0"/>
      </xdr:nvPicPr>
      <xdr:blipFill>
        <a:blip cstate="print" r:embed="rId712"/>
        <a:stretch>
          <a:fillRect/>
        </a:stretch>
      </xdr:blipFill>
      <xdr:spPr>
        <a:prstGeom prst="rect">
          <a:avLst/>
        </a:prstGeom>
        <a:noFill/>
      </xdr:spPr>
    </xdr:pic>
    <xdr:clientData fLocksWithSheet="0"/>
  </xdr:oneCellAnchor>
  <xdr:oneCellAnchor>
    <xdr:from>
      <xdr:col>72</xdr:col>
      <xdr:colOff>0</xdr:colOff>
      <xdr:row>90</xdr:row>
      <xdr:rowOff>0</xdr:rowOff>
    </xdr:from>
    <xdr:ext cx="323850" cy="200025"/>
    <xdr:pic>
      <xdr:nvPicPr>
        <xdr:cNvPr id="0" name="image803.jpg"/>
        <xdr:cNvPicPr preferRelativeResize="0"/>
      </xdr:nvPicPr>
      <xdr:blipFill>
        <a:blip cstate="print" r:embed="rId713"/>
        <a:stretch>
          <a:fillRect/>
        </a:stretch>
      </xdr:blipFill>
      <xdr:spPr>
        <a:prstGeom prst="rect">
          <a:avLst/>
        </a:prstGeom>
        <a:noFill/>
      </xdr:spPr>
    </xdr:pic>
    <xdr:clientData fLocksWithSheet="0"/>
  </xdr:oneCellAnchor>
  <xdr:oneCellAnchor>
    <xdr:from>
      <xdr:col>73</xdr:col>
      <xdr:colOff>0</xdr:colOff>
      <xdr:row>90</xdr:row>
      <xdr:rowOff>0</xdr:rowOff>
    </xdr:from>
    <xdr:ext cx="381000" cy="200025"/>
    <xdr:pic>
      <xdr:nvPicPr>
        <xdr:cNvPr id="0" name="image688.jpg"/>
        <xdr:cNvPicPr preferRelativeResize="0"/>
      </xdr:nvPicPr>
      <xdr:blipFill>
        <a:blip cstate="print" r:embed="rId714"/>
        <a:stretch>
          <a:fillRect/>
        </a:stretch>
      </xdr:blipFill>
      <xdr:spPr>
        <a:prstGeom prst="rect">
          <a:avLst/>
        </a:prstGeom>
        <a:noFill/>
      </xdr:spPr>
    </xdr:pic>
    <xdr:clientData fLocksWithSheet="0"/>
  </xdr:oneCellAnchor>
  <xdr:oneCellAnchor>
    <xdr:from>
      <xdr:col>74</xdr:col>
      <xdr:colOff>0</xdr:colOff>
      <xdr:row>90</xdr:row>
      <xdr:rowOff>0</xdr:rowOff>
    </xdr:from>
    <xdr:ext cx="381000" cy="200025"/>
    <xdr:pic>
      <xdr:nvPicPr>
        <xdr:cNvPr id="0" name="image740.jpg"/>
        <xdr:cNvPicPr preferRelativeResize="0"/>
      </xdr:nvPicPr>
      <xdr:blipFill>
        <a:blip cstate="print" r:embed="rId715"/>
        <a:stretch>
          <a:fillRect/>
        </a:stretch>
      </xdr:blipFill>
      <xdr:spPr>
        <a:prstGeom prst="rect">
          <a:avLst/>
        </a:prstGeom>
        <a:noFill/>
      </xdr:spPr>
    </xdr:pic>
    <xdr:clientData fLocksWithSheet="0"/>
  </xdr:oneCellAnchor>
  <xdr:oneCellAnchor>
    <xdr:from>
      <xdr:col>75</xdr:col>
      <xdr:colOff>0</xdr:colOff>
      <xdr:row>90</xdr:row>
      <xdr:rowOff>0</xdr:rowOff>
    </xdr:from>
    <xdr:ext cx="381000" cy="200025"/>
    <xdr:pic>
      <xdr:nvPicPr>
        <xdr:cNvPr id="0" name="image687.jpg"/>
        <xdr:cNvPicPr preferRelativeResize="0"/>
      </xdr:nvPicPr>
      <xdr:blipFill>
        <a:blip cstate="print" r:embed="rId716"/>
        <a:stretch>
          <a:fillRect/>
        </a:stretch>
      </xdr:blipFill>
      <xdr:spPr>
        <a:prstGeom prst="rect">
          <a:avLst/>
        </a:prstGeom>
        <a:noFill/>
      </xdr:spPr>
    </xdr:pic>
    <xdr:clientData fLocksWithSheet="0"/>
  </xdr:oneCellAnchor>
  <xdr:oneCellAnchor>
    <xdr:from>
      <xdr:col>76</xdr:col>
      <xdr:colOff>0</xdr:colOff>
      <xdr:row>90</xdr:row>
      <xdr:rowOff>0</xdr:rowOff>
    </xdr:from>
    <xdr:ext cx="381000" cy="200025"/>
    <xdr:pic>
      <xdr:nvPicPr>
        <xdr:cNvPr id="0" name="image758.jpg"/>
        <xdr:cNvPicPr preferRelativeResize="0"/>
      </xdr:nvPicPr>
      <xdr:blipFill>
        <a:blip cstate="print" r:embed="rId717"/>
        <a:stretch>
          <a:fillRect/>
        </a:stretch>
      </xdr:blipFill>
      <xdr:spPr>
        <a:prstGeom prst="rect">
          <a:avLst/>
        </a:prstGeom>
        <a:noFill/>
      </xdr:spPr>
    </xdr:pic>
    <xdr:clientData fLocksWithSheet="0"/>
  </xdr:oneCellAnchor>
  <xdr:oneCellAnchor>
    <xdr:from>
      <xdr:col>77</xdr:col>
      <xdr:colOff>0</xdr:colOff>
      <xdr:row>90</xdr:row>
      <xdr:rowOff>0</xdr:rowOff>
    </xdr:from>
    <xdr:ext cx="381000" cy="200025"/>
    <xdr:pic>
      <xdr:nvPicPr>
        <xdr:cNvPr id="0" name="image739.jpg"/>
        <xdr:cNvPicPr preferRelativeResize="0"/>
      </xdr:nvPicPr>
      <xdr:blipFill>
        <a:blip cstate="print" r:embed="rId718"/>
        <a:stretch>
          <a:fillRect/>
        </a:stretch>
      </xdr:blipFill>
      <xdr:spPr>
        <a:prstGeom prst="rect">
          <a:avLst/>
        </a:prstGeom>
        <a:noFill/>
      </xdr:spPr>
    </xdr:pic>
    <xdr:clientData fLocksWithSheet="0"/>
  </xdr:oneCellAnchor>
  <xdr:oneCellAnchor>
    <xdr:from>
      <xdr:col>78</xdr:col>
      <xdr:colOff>0</xdr:colOff>
      <xdr:row>90</xdr:row>
      <xdr:rowOff>0</xdr:rowOff>
    </xdr:from>
    <xdr:ext cx="381000" cy="200025"/>
    <xdr:pic>
      <xdr:nvPicPr>
        <xdr:cNvPr id="0" name="image710.jpg"/>
        <xdr:cNvPicPr preferRelativeResize="0"/>
      </xdr:nvPicPr>
      <xdr:blipFill>
        <a:blip cstate="print" r:embed="rId719"/>
        <a:stretch>
          <a:fillRect/>
        </a:stretch>
      </xdr:blipFill>
      <xdr:spPr>
        <a:prstGeom prst="rect">
          <a:avLst/>
        </a:prstGeom>
        <a:noFill/>
      </xdr:spPr>
    </xdr:pic>
    <xdr:clientData fLocksWithSheet="0"/>
  </xdr:oneCellAnchor>
  <xdr:oneCellAnchor>
    <xdr:from>
      <xdr:col>79</xdr:col>
      <xdr:colOff>0</xdr:colOff>
      <xdr:row>90</xdr:row>
      <xdr:rowOff>0</xdr:rowOff>
    </xdr:from>
    <xdr:ext cx="381000" cy="200025"/>
    <xdr:pic>
      <xdr:nvPicPr>
        <xdr:cNvPr id="0" name="image797.jpg"/>
        <xdr:cNvPicPr preferRelativeResize="0"/>
      </xdr:nvPicPr>
      <xdr:blipFill>
        <a:blip cstate="print" r:embed="rId720"/>
        <a:stretch>
          <a:fillRect/>
        </a:stretch>
      </xdr:blipFill>
      <xdr:spPr>
        <a:prstGeom prst="rect">
          <a:avLst/>
        </a:prstGeom>
        <a:noFill/>
      </xdr:spPr>
    </xdr:pic>
    <xdr:clientData fLocksWithSheet="0"/>
  </xdr:oneCellAnchor>
  <xdr:oneCellAnchor>
    <xdr:from>
      <xdr:col>72</xdr:col>
      <xdr:colOff>0</xdr:colOff>
      <xdr:row>91</xdr:row>
      <xdr:rowOff>0</xdr:rowOff>
    </xdr:from>
    <xdr:ext cx="1962150" cy="1885950"/>
    <xdr:pic>
      <xdr:nvPicPr>
        <xdr:cNvPr id="0" name="image721.png"/>
        <xdr:cNvPicPr preferRelativeResize="0"/>
      </xdr:nvPicPr>
      <xdr:blipFill>
        <a:blip cstate="print" r:embed="rId721"/>
        <a:stretch>
          <a:fillRect/>
        </a:stretch>
      </xdr:blipFill>
      <xdr:spPr>
        <a:prstGeom prst="rect">
          <a:avLst/>
        </a:prstGeom>
        <a:noFill/>
      </xdr:spPr>
    </xdr:pic>
    <xdr:clientData fLocksWithSheet="0"/>
  </xdr:oneCellAnchor>
  <xdr:oneCellAnchor>
    <xdr:from>
      <xdr:col>73</xdr:col>
      <xdr:colOff>0</xdr:colOff>
      <xdr:row>91</xdr:row>
      <xdr:rowOff>0</xdr:rowOff>
    </xdr:from>
    <xdr:ext cx="1962150" cy="1885950"/>
    <xdr:pic>
      <xdr:nvPicPr>
        <xdr:cNvPr id="0" name="image689.png"/>
        <xdr:cNvPicPr preferRelativeResize="0"/>
      </xdr:nvPicPr>
      <xdr:blipFill>
        <a:blip cstate="print" r:embed="rId722"/>
        <a:stretch>
          <a:fillRect/>
        </a:stretch>
      </xdr:blipFill>
      <xdr:spPr>
        <a:prstGeom prst="rect">
          <a:avLst/>
        </a:prstGeom>
        <a:noFill/>
      </xdr:spPr>
    </xdr:pic>
    <xdr:clientData fLocksWithSheet="0"/>
  </xdr:oneCellAnchor>
  <xdr:oneCellAnchor>
    <xdr:from>
      <xdr:col>74</xdr:col>
      <xdr:colOff>0</xdr:colOff>
      <xdr:row>91</xdr:row>
      <xdr:rowOff>0</xdr:rowOff>
    </xdr:from>
    <xdr:ext cx="1962150" cy="1885950"/>
    <xdr:pic>
      <xdr:nvPicPr>
        <xdr:cNvPr id="0" name="image697.png"/>
        <xdr:cNvPicPr preferRelativeResize="0"/>
      </xdr:nvPicPr>
      <xdr:blipFill>
        <a:blip cstate="print" r:embed="rId723"/>
        <a:stretch>
          <a:fillRect/>
        </a:stretch>
      </xdr:blipFill>
      <xdr:spPr>
        <a:prstGeom prst="rect">
          <a:avLst/>
        </a:prstGeom>
        <a:noFill/>
      </xdr:spPr>
    </xdr:pic>
    <xdr:clientData fLocksWithSheet="0"/>
  </xdr:oneCellAnchor>
  <xdr:oneCellAnchor>
    <xdr:from>
      <xdr:col>75</xdr:col>
      <xdr:colOff>0</xdr:colOff>
      <xdr:row>91</xdr:row>
      <xdr:rowOff>0</xdr:rowOff>
    </xdr:from>
    <xdr:ext cx="1962150" cy="1885950"/>
    <xdr:pic>
      <xdr:nvPicPr>
        <xdr:cNvPr id="0" name="image696.png"/>
        <xdr:cNvPicPr preferRelativeResize="0"/>
      </xdr:nvPicPr>
      <xdr:blipFill>
        <a:blip cstate="print" r:embed="rId724"/>
        <a:stretch>
          <a:fillRect/>
        </a:stretch>
      </xdr:blipFill>
      <xdr:spPr>
        <a:prstGeom prst="rect">
          <a:avLst/>
        </a:prstGeom>
        <a:noFill/>
      </xdr:spPr>
    </xdr:pic>
    <xdr:clientData fLocksWithSheet="0"/>
  </xdr:oneCellAnchor>
  <xdr:oneCellAnchor>
    <xdr:from>
      <xdr:col>76</xdr:col>
      <xdr:colOff>0</xdr:colOff>
      <xdr:row>91</xdr:row>
      <xdr:rowOff>0</xdr:rowOff>
    </xdr:from>
    <xdr:ext cx="1962150" cy="1885950"/>
    <xdr:pic>
      <xdr:nvPicPr>
        <xdr:cNvPr id="0" name="image742.png"/>
        <xdr:cNvPicPr preferRelativeResize="0"/>
      </xdr:nvPicPr>
      <xdr:blipFill>
        <a:blip cstate="print" r:embed="rId725"/>
        <a:stretch>
          <a:fillRect/>
        </a:stretch>
      </xdr:blipFill>
      <xdr:spPr>
        <a:prstGeom prst="rect">
          <a:avLst/>
        </a:prstGeom>
        <a:noFill/>
      </xdr:spPr>
    </xdr:pic>
    <xdr:clientData fLocksWithSheet="0"/>
  </xdr:oneCellAnchor>
  <xdr:oneCellAnchor>
    <xdr:from>
      <xdr:col>77</xdr:col>
      <xdr:colOff>0</xdr:colOff>
      <xdr:row>91</xdr:row>
      <xdr:rowOff>0</xdr:rowOff>
    </xdr:from>
    <xdr:ext cx="1962150" cy="1885950"/>
    <xdr:pic>
      <xdr:nvPicPr>
        <xdr:cNvPr id="0" name="image698.png"/>
        <xdr:cNvPicPr preferRelativeResize="0"/>
      </xdr:nvPicPr>
      <xdr:blipFill>
        <a:blip cstate="print" r:embed="rId726"/>
        <a:stretch>
          <a:fillRect/>
        </a:stretch>
      </xdr:blipFill>
      <xdr:spPr>
        <a:prstGeom prst="rect">
          <a:avLst/>
        </a:prstGeom>
        <a:noFill/>
      </xdr:spPr>
    </xdr:pic>
    <xdr:clientData fLocksWithSheet="0"/>
  </xdr:oneCellAnchor>
  <xdr:oneCellAnchor>
    <xdr:from>
      <xdr:col>78</xdr:col>
      <xdr:colOff>0</xdr:colOff>
      <xdr:row>91</xdr:row>
      <xdr:rowOff>0</xdr:rowOff>
    </xdr:from>
    <xdr:ext cx="1962150" cy="1885950"/>
    <xdr:pic>
      <xdr:nvPicPr>
        <xdr:cNvPr id="0" name="image743.png"/>
        <xdr:cNvPicPr preferRelativeResize="0"/>
      </xdr:nvPicPr>
      <xdr:blipFill>
        <a:blip cstate="print" r:embed="rId727"/>
        <a:stretch>
          <a:fillRect/>
        </a:stretch>
      </xdr:blipFill>
      <xdr:spPr>
        <a:prstGeom prst="rect">
          <a:avLst/>
        </a:prstGeom>
        <a:noFill/>
      </xdr:spPr>
    </xdr:pic>
    <xdr:clientData fLocksWithSheet="0"/>
  </xdr:oneCellAnchor>
  <xdr:oneCellAnchor>
    <xdr:from>
      <xdr:col>79</xdr:col>
      <xdr:colOff>0</xdr:colOff>
      <xdr:row>91</xdr:row>
      <xdr:rowOff>0</xdr:rowOff>
    </xdr:from>
    <xdr:ext cx="1962150" cy="1885950"/>
    <xdr:pic>
      <xdr:nvPicPr>
        <xdr:cNvPr id="0" name="image700.png"/>
        <xdr:cNvPicPr preferRelativeResize="0"/>
      </xdr:nvPicPr>
      <xdr:blipFill>
        <a:blip cstate="print" r:embed="rId728"/>
        <a:stretch>
          <a:fillRect/>
        </a:stretch>
      </xdr:blipFill>
      <xdr:spPr>
        <a:prstGeom prst="rect">
          <a:avLst/>
        </a:prstGeom>
        <a:noFill/>
      </xdr:spPr>
    </xdr:pic>
    <xdr:clientData fLocksWithSheet="0"/>
  </xdr:oneCellAnchor>
  <xdr:oneCellAnchor>
    <xdr:from>
      <xdr:col>72</xdr:col>
      <xdr:colOff>0</xdr:colOff>
      <xdr:row>92</xdr:row>
      <xdr:rowOff>0</xdr:rowOff>
    </xdr:from>
    <xdr:ext cx="2181225" cy="1866900"/>
    <xdr:pic>
      <xdr:nvPicPr>
        <xdr:cNvPr id="0" name="image703.png"/>
        <xdr:cNvPicPr preferRelativeResize="0"/>
      </xdr:nvPicPr>
      <xdr:blipFill>
        <a:blip cstate="print" r:embed="rId729"/>
        <a:stretch>
          <a:fillRect/>
        </a:stretch>
      </xdr:blipFill>
      <xdr:spPr>
        <a:prstGeom prst="rect">
          <a:avLst/>
        </a:prstGeom>
        <a:noFill/>
      </xdr:spPr>
    </xdr:pic>
    <xdr:clientData fLocksWithSheet="0"/>
  </xdr:oneCellAnchor>
  <xdr:oneCellAnchor>
    <xdr:from>
      <xdr:col>73</xdr:col>
      <xdr:colOff>0</xdr:colOff>
      <xdr:row>92</xdr:row>
      <xdr:rowOff>0</xdr:rowOff>
    </xdr:from>
    <xdr:ext cx="2181225" cy="1866900"/>
    <xdr:pic>
      <xdr:nvPicPr>
        <xdr:cNvPr id="0" name="image702.png"/>
        <xdr:cNvPicPr preferRelativeResize="0"/>
      </xdr:nvPicPr>
      <xdr:blipFill>
        <a:blip cstate="print" r:embed="rId730"/>
        <a:stretch>
          <a:fillRect/>
        </a:stretch>
      </xdr:blipFill>
      <xdr:spPr>
        <a:prstGeom prst="rect">
          <a:avLst/>
        </a:prstGeom>
        <a:noFill/>
      </xdr:spPr>
    </xdr:pic>
    <xdr:clientData fLocksWithSheet="0"/>
  </xdr:oneCellAnchor>
  <xdr:oneCellAnchor>
    <xdr:from>
      <xdr:col>74</xdr:col>
      <xdr:colOff>0</xdr:colOff>
      <xdr:row>92</xdr:row>
      <xdr:rowOff>0</xdr:rowOff>
    </xdr:from>
    <xdr:ext cx="2181225" cy="1866900"/>
    <xdr:pic>
      <xdr:nvPicPr>
        <xdr:cNvPr id="0" name="image746.png"/>
        <xdr:cNvPicPr preferRelativeResize="0"/>
      </xdr:nvPicPr>
      <xdr:blipFill>
        <a:blip cstate="print" r:embed="rId731"/>
        <a:stretch>
          <a:fillRect/>
        </a:stretch>
      </xdr:blipFill>
      <xdr:spPr>
        <a:prstGeom prst="rect">
          <a:avLst/>
        </a:prstGeom>
        <a:noFill/>
      </xdr:spPr>
    </xdr:pic>
    <xdr:clientData fLocksWithSheet="0"/>
  </xdr:oneCellAnchor>
  <xdr:oneCellAnchor>
    <xdr:from>
      <xdr:col>75</xdr:col>
      <xdr:colOff>0</xdr:colOff>
      <xdr:row>92</xdr:row>
      <xdr:rowOff>0</xdr:rowOff>
    </xdr:from>
    <xdr:ext cx="2181225" cy="1866900"/>
    <xdr:pic>
      <xdr:nvPicPr>
        <xdr:cNvPr id="0" name="image701.png"/>
        <xdr:cNvPicPr preferRelativeResize="0"/>
      </xdr:nvPicPr>
      <xdr:blipFill>
        <a:blip cstate="print" r:embed="rId732"/>
        <a:stretch>
          <a:fillRect/>
        </a:stretch>
      </xdr:blipFill>
      <xdr:spPr>
        <a:prstGeom prst="rect">
          <a:avLst/>
        </a:prstGeom>
        <a:noFill/>
      </xdr:spPr>
    </xdr:pic>
    <xdr:clientData fLocksWithSheet="0"/>
  </xdr:oneCellAnchor>
  <xdr:oneCellAnchor>
    <xdr:from>
      <xdr:col>76</xdr:col>
      <xdr:colOff>0</xdr:colOff>
      <xdr:row>92</xdr:row>
      <xdr:rowOff>0</xdr:rowOff>
    </xdr:from>
    <xdr:ext cx="2181225" cy="1866900"/>
    <xdr:pic>
      <xdr:nvPicPr>
        <xdr:cNvPr id="0" name="image745.png"/>
        <xdr:cNvPicPr preferRelativeResize="0"/>
      </xdr:nvPicPr>
      <xdr:blipFill>
        <a:blip cstate="print" r:embed="rId733"/>
        <a:stretch>
          <a:fillRect/>
        </a:stretch>
      </xdr:blipFill>
      <xdr:spPr>
        <a:prstGeom prst="rect">
          <a:avLst/>
        </a:prstGeom>
        <a:noFill/>
      </xdr:spPr>
    </xdr:pic>
    <xdr:clientData fLocksWithSheet="0"/>
  </xdr:oneCellAnchor>
  <xdr:oneCellAnchor>
    <xdr:from>
      <xdr:col>77</xdr:col>
      <xdr:colOff>0</xdr:colOff>
      <xdr:row>92</xdr:row>
      <xdr:rowOff>0</xdr:rowOff>
    </xdr:from>
    <xdr:ext cx="2181225" cy="1866900"/>
    <xdr:pic>
      <xdr:nvPicPr>
        <xdr:cNvPr id="0" name="image771.png"/>
        <xdr:cNvPicPr preferRelativeResize="0"/>
      </xdr:nvPicPr>
      <xdr:blipFill>
        <a:blip cstate="print" r:embed="rId734"/>
        <a:stretch>
          <a:fillRect/>
        </a:stretch>
      </xdr:blipFill>
      <xdr:spPr>
        <a:prstGeom prst="rect">
          <a:avLst/>
        </a:prstGeom>
        <a:noFill/>
      </xdr:spPr>
    </xdr:pic>
    <xdr:clientData fLocksWithSheet="0"/>
  </xdr:oneCellAnchor>
  <xdr:oneCellAnchor>
    <xdr:from>
      <xdr:col>78</xdr:col>
      <xdr:colOff>0</xdr:colOff>
      <xdr:row>92</xdr:row>
      <xdr:rowOff>0</xdr:rowOff>
    </xdr:from>
    <xdr:ext cx="2181225" cy="1866900"/>
    <xdr:pic>
      <xdr:nvPicPr>
        <xdr:cNvPr id="0" name="image759.png"/>
        <xdr:cNvPicPr preferRelativeResize="0"/>
      </xdr:nvPicPr>
      <xdr:blipFill>
        <a:blip cstate="print" r:embed="rId735"/>
        <a:stretch>
          <a:fillRect/>
        </a:stretch>
      </xdr:blipFill>
      <xdr:spPr>
        <a:prstGeom prst="rect">
          <a:avLst/>
        </a:prstGeom>
        <a:noFill/>
      </xdr:spPr>
    </xdr:pic>
    <xdr:clientData fLocksWithSheet="0"/>
  </xdr:oneCellAnchor>
  <xdr:oneCellAnchor>
    <xdr:from>
      <xdr:col>79</xdr:col>
      <xdr:colOff>0</xdr:colOff>
      <xdr:row>92</xdr:row>
      <xdr:rowOff>0</xdr:rowOff>
    </xdr:from>
    <xdr:ext cx="2181225" cy="1866900"/>
    <xdr:pic>
      <xdr:nvPicPr>
        <xdr:cNvPr id="0" name="image761.png"/>
        <xdr:cNvPicPr preferRelativeResize="0"/>
      </xdr:nvPicPr>
      <xdr:blipFill>
        <a:blip cstate="print" r:embed="rId736"/>
        <a:stretch>
          <a:fillRect/>
        </a:stretch>
      </xdr:blipFill>
      <xdr:spPr>
        <a:prstGeom prst="rect">
          <a:avLst/>
        </a:prstGeom>
        <a:noFill/>
      </xdr:spPr>
    </xdr:pic>
    <xdr:clientData fLocksWithSheet="0"/>
  </xdr:oneCellAnchor>
  <xdr:oneCellAnchor>
    <xdr:from>
      <xdr:col>72</xdr:col>
      <xdr:colOff>0</xdr:colOff>
      <xdr:row>93</xdr:row>
      <xdr:rowOff>0</xdr:rowOff>
    </xdr:from>
    <xdr:ext cx="2333625" cy="2000250"/>
    <xdr:pic>
      <xdr:nvPicPr>
        <xdr:cNvPr id="0" name="image749.png"/>
        <xdr:cNvPicPr preferRelativeResize="0"/>
      </xdr:nvPicPr>
      <xdr:blipFill>
        <a:blip cstate="print" r:embed="rId737"/>
        <a:stretch>
          <a:fillRect/>
        </a:stretch>
      </xdr:blipFill>
      <xdr:spPr>
        <a:prstGeom prst="rect">
          <a:avLst/>
        </a:prstGeom>
        <a:noFill/>
      </xdr:spPr>
    </xdr:pic>
    <xdr:clientData fLocksWithSheet="0"/>
  </xdr:oneCellAnchor>
  <xdr:oneCellAnchor>
    <xdr:from>
      <xdr:col>73</xdr:col>
      <xdr:colOff>0</xdr:colOff>
      <xdr:row>93</xdr:row>
      <xdr:rowOff>0</xdr:rowOff>
    </xdr:from>
    <xdr:ext cx="2333625" cy="2000250"/>
    <xdr:pic>
      <xdr:nvPicPr>
        <xdr:cNvPr id="0" name="image708.png"/>
        <xdr:cNvPicPr preferRelativeResize="0"/>
      </xdr:nvPicPr>
      <xdr:blipFill>
        <a:blip cstate="print" r:embed="rId738"/>
        <a:stretch>
          <a:fillRect/>
        </a:stretch>
      </xdr:blipFill>
      <xdr:spPr>
        <a:prstGeom prst="rect">
          <a:avLst/>
        </a:prstGeom>
        <a:noFill/>
      </xdr:spPr>
    </xdr:pic>
    <xdr:clientData fLocksWithSheet="0"/>
  </xdr:oneCellAnchor>
  <xdr:oneCellAnchor>
    <xdr:from>
      <xdr:col>74</xdr:col>
      <xdr:colOff>0</xdr:colOff>
      <xdr:row>93</xdr:row>
      <xdr:rowOff>0</xdr:rowOff>
    </xdr:from>
    <xdr:ext cx="2333625" cy="2000250"/>
    <xdr:pic>
      <xdr:nvPicPr>
        <xdr:cNvPr id="0" name="image752.png"/>
        <xdr:cNvPicPr preferRelativeResize="0"/>
      </xdr:nvPicPr>
      <xdr:blipFill>
        <a:blip cstate="print" r:embed="rId739"/>
        <a:stretch>
          <a:fillRect/>
        </a:stretch>
      </xdr:blipFill>
      <xdr:spPr>
        <a:prstGeom prst="rect">
          <a:avLst/>
        </a:prstGeom>
        <a:noFill/>
      </xdr:spPr>
    </xdr:pic>
    <xdr:clientData fLocksWithSheet="0"/>
  </xdr:oneCellAnchor>
  <xdr:oneCellAnchor>
    <xdr:from>
      <xdr:col>75</xdr:col>
      <xdr:colOff>0</xdr:colOff>
      <xdr:row>93</xdr:row>
      <xdr:rowOff>0</xdr:rowOff>
    </xdr:from>
    <xdr:ext cx="2333625" cy="2000250"/>
    <xdr:pic>
      <xdr:nvPicPr>
        <xdr:cNvPr id="0" name="image762.png"/>
        <xdr:cNvPicPr preferRelativeResize="0"/>
      </xdr:nvPicPr>
      <xdr:blipFill>
        <a:blip cstate="print" r:embed="rId740"/>
        <a:stretch>
          <a:fillRect/>
        </a:stretch>
      </xdr:blipFill>
      <xdr:spPr>
        <a:prstGeom prst="rect">
          <a:avLst/>
        </a:prstGeom>
        <a:noFill/>
      </xdr:spPr>
    </xdr:pic>
    <xdr:clientData fLocksWithSheet="0"/>
  </xdr:oneCellAnchor>
  <xdr:oneCellAnchor>
    <xdr:from>
      <xdr:col>76</xdr:col>
      <xdr:colOff>0</xdr:colOff>
      <xdr:row>93</xdr:row>
      <xdr:rowOff>0</xdr:rowOff>
    </xdr:from>
    <xdr:ext cx="2333625" cy="2000250"/>
    <xdr:pic>
      <xdr:nvPicPr>
        <xdr:cNvPr id="0" name="image706.png"/>
        <xdr:cNvPicPr preferRelativeResize="0"/>
      </xdr:nvPicPr>
      <xdr:blipFill>
        <a:blip cstate="print" r:embed="rId741"/>
        <a:stretch>
          <a:fillRect/>
        </a:stretch>
      </xdr:blipFill>
      <xdr:spPr>
        <a:prstGeom prst="rect">
          <a:avLst/>
        </a:prstGeom>
        <a:noFill/>
      </xdr:spPr>
    </xdr:pic>
    <xdr:clientData fLocksWithSheet="0"/>
  </xdr:oneCellAnchor>
  <xdr:oneCellAnchor>
    <xdr:from>
      <xdr:col>77</xdr:col>
      <xdr:colOff>0</xdr:colOff>
      <xdr:row>93</xdr:row>
      <xdr:rowOff>0</xdr:rowOff>
    </xdr:from>
    <xdr:ext cx="2333625" cy="2000250"/>
    <xdr:pic>
      <xdr:nvPicPr>
        <xdr:cNvPr id="0" name="image705.png"/>
        <xdr:cNvPicPr preferRelativeResize="0"/>
      </xdr:nvPicPr>
      <xdr:blipFill>
        <a:blip cstate="print" r:embed="rId742"/>
        <a:stretch>
          <a:fillRect/>
        </a:stretch>
      </xdr:blipFill>
      <xdr:spPr>
        <a:prstGeom prst="rect">
          <a:avLst/>
        </a:prstGeom>
        <a:noFill/>
      </xdr:spPr>
    </xdr:pic>
    <xdr:clientData fLocksWithSheet="0"/>
  </xdr:oneCellAnchor>
  <xdr:oneCellAnchor>
    <xdr:from>
      <xdr:col>78</xdr:col>
      <xdr:colOff>0</xdr:colOff>
      <xdr:row>93</xdr:row>
      <xdr:rowOff>0</xdr:rowOff>
    </xdr:from>
    <xdr:ext cx="2333625" cy="2000250"/>
    <xdr:pic>
      <xdr:nvPicPr>
        <xdr:cNvPr id="0" name="image728.png"/>
        <xdr:cNvPicPr preferRelativeResize="0"/>
      </xdr:nvPicPr>
      <xdr:blipFill>
        <a:blip cstate="print" r:embed="rId743"/>
        <a:stretch>
          <a:fillRect/>
        </a:stretch>
      </xdr:blipFill>
      <xdr:spPr>
        <a:prstGeom prst="rect">
          <a:avLst/>
        </a:prstGeom>
        <a:noFill/>
      </xdr:spPr>
    </xdr:pic>
    <xdr:clientData fLocksWithSheet="0"/>
  </xdr:oneCellAnchor>
  <xdr:oneCellAnchor>
    <xdr:from>
      <xdr:col>79</xdr:col>
      <xdr:colOff>0</xdr:colOff>
      <xdr:row>93</xdr:row>
      <xdr:rowOff>0</xdr:rowOff>
    </xdr:from>
    <xdr:ext cx="2333625" cy="2000250"/>
    <xdr:pic>
      <xdr:nvPicPr>
        <xdr:cNvPr id="0" name="image748.png"/>
        <xdr:cNvPicPr preferRelativeResize="0"/>
      </xdr:nvPicPr>
      <xdr:blipFill>
        <a:blip cstate="print" r:embed="rId744"/>
        <a:stretch>
          <a:fillRect/>
        </a:stretch>
      </xdr:blipFill>
      <xdr:spPr>
        <a:prstGeom prst="rect">
          <a:avLst/>
        </a:prstGeom>
        <a:noFill/>
      </xdr:spPr>
    </xdr:pic>
    <xdr:clientData fLocksWithSheet="0"/>
  </xdr:oneCellAnchor>
  <xdr:oneCellAnchor>
    <xdr:from>
      <xdr:col>72</xdr:col>
      <xdr:colOff>0</xdr:colOff>
      <xdr:row>94</xdr:row>
      <xdr:rowOff>0</xdr:rowOff>
    </xdr:from>
    <xdr:ext cx="2343150" cy="1428750"/>
    <xdr:pic>
      <xdr:nvPicPr>
        <xdr:cNvPr id="0" name="image781.png"/>
        <xdr:cNvPicPr preferRelativeResize="0"/>
      </xdr:nvPicPr>
      <xdr:blipFill>
        <a:blip cstate="print" r:embed="rId745"/>
        <a:stretch>
          <a:fillRect/>
        </a:stretch>
      </xdr:blipFill>
      <xdr:spPr>
        <a:prstGeom prst="rect">
          <a:avLst/>
        </a:prstGeom>
        <a:noFill/>
      </xdr:spPr>
    </xdr:pic>
    <xdr:clientData fLocksWithSheet="0"/>
  </xdr:oneCellAnchor>
  <xdr:oneCellAnchor>
    <xdr:from>
      <xdr:col>73</xdr:col>
      <xdr:colOff>0</xdr:colOff>
      <xdr:row>94</xdr:row>
      <xdr:rowOff>0</xdr:rowOff>
    </xdr:from>
    <xdr:ext cx="2343150" cy="1428750"/>
    <xdr:pic>
      <xdr:nvPicPr>
        <xdr:cNvPr id="0" name="image726.png"/>
        <xdr:cNvPicPr preferRelativeResize="0"/>
      </xdr:nvPicPr>
      <xdr:blipFill>
        <a:blip cstate="print" r:embed="rId746"/>
        <a:stretch>
          <a:fillRect/>
        </a:stretch>
      </xdr:blipFill>
      <xdr:spPr>
        <a:prstGeom prst="rect">
          <a:avLst/>
        </a:prstGeom>
        <a:noFill/>
      </xdr:spPr>
    </xdr:pic>
    <xdr:clientData fLocksWithSheet="0"/>
  </xdr:oneCellAnchor>
  <xdr:oneCellAnchor>
    <xdr:from>
      <xdr:col>74</xdr:col>
      <xdr:colOff>0</xdr:colOff>
      <xdr:row>94</xdr:row>
      <xdr:rowOff>0</xdr:rowOff>
    </xdr:from>
    <xdr:ext cx="2343150" cy="1428750"/>
    <xdr:pic>
      <xdr:nvPicPr>
        <xdr:cNvPr id="0" name="image760.png"/>
        <xdr:cNvPicPr preferRelativeResize="0"/>
      </xdr:nvPicPr>
      <xdr:blipFill>
        <a:blip cstate="print" r:embed="rId747"/>
        <a:stretch>
          <a:fillRect/>
        </a:stretch>
      </xdr:blipFill>
      <xdr:spPr>
        <a:prstGeom prst="rect">
          <a:avLst/>
        </a:prstGeom>
        <a:noFill/>
      </xdr:spPr>
    </xdr:pic>
    <xdr:clientData fLocksWithSheet="0"/>
  </xdr:oneCellAnchor>
  <xdr:oneCellAnchor>
    <xdr:from>
      <xdr:col>75</xdr:col>
      <xdr:colOff>0</xdr:colOff>
      <xdr:row>94</xdr:row>
      <xdr:rowOff>0</xdr:rowOff>
    </xdr:from>
    <xdr:ext cx="2343150" cy="1428750"/>
    <xdr:pic>
      <xdr:nvPicPr>
        <xdr:cNvPr id="0" name="image763.png"/>
        <xdr:cNvPicPr preferRelativeResize="0"/>
      </xdr:nvPicPr>
      <xdr:blipFill>
        <a:blip cstate="print" r:embed="rId748"/>
        <a:stretch>
          <a:fillRect/>
        </a:stretch>
      </xdr:blipFill>
      <xdr:spPr>
        <a:prstGeom prst="rect">
          <a:avLst/>
        </a:prstGeom>
        <a:noFill/>
      </xdr:spPr>
    </xdr:pic>
    <xdr:clientData fLocksWithSheet="0"/>
  </xdr:oneCellAnchor>
  <xdr:oneCellAnchor>
    <xdr:from>
      <xdr:col>76</xdr:col>
      <xdr:colOff>0</xdr:colOff>
      <xdr:row>94</xdr:row>
      <xdr:rowOff>0</xdr:rowOff>
    </xdr:from>
    <xdr:ext cx="2343150" cy="1428750"/>
    <xdr:pic>
      <xdr:nvPicPr>
        <xdr:cNvPr id="0" name="image731.png"/>
        <xdr:cNvPicPr preferRelativeResize="0"/>
      </xdr:nvPicPr>
      <xdr:blipFill>
        <a:blip cstate="print" r:embed="rId749"/>
        <a:stretch>
          <a:fillRect/>
        </a:stretch>
      </xdr:blipFill>
      <xdr:spPr>
        <a:prstGeom prst="rect">
          <a:avLst/>
        </a:prstGeom>
        <a:noFill/>
      </xdr:spPr>
    </xdr:pic>
    <xdr:clientData fLocksWithSheet="0"/>
  </xdr:oneCellAnchor>
  <xdr:oneCellAnchor>
    <xdr:from>
      <xdr:col>77</xdr:col>
      <xdr:colOff>0</xdr:colOff>
      <xdr:row>94</xdr:row>
      <xdr:rowOff>0</xdr:rowOff>
    </xdr:from>
    <xdr:ext cx="2343150" cy="1428750"/>
    <xdr:pic>
      <xdr:nvPicPr>
        <xdr:cNvPr id="0" name="image713.png"/>
        <xdr:cNvPicPr preferRelativeResize="0"/>
      </xdr:nvPicPr>
      <xdr:blipFill>
        <a:blip cstate="print" r:embed="rId750"/>
        <a:stretch>
          <a:fillRect/>
        </a:stretch>
      </xdr:blipFill>
      <xdr:spPr>
        <a:prstGeom prst="rect">
          <a:avLst/>
        </a:prstGeom>
        <a:noFill/>
      </xdr:spPr>
    </xdr:pic>
    <xdr:clientData fLocksWithSheet="0"/>
  </xdr:oneCellAnchor>
  <xdr:oneCellAnchor>
    <xdr:from>
      <xdr:col>78</xdr:col>
      <xdr:colOff>0</xdr:colOff>
      <xdr:row>94</xdr:row>
      <xdr:rowOff>0</xdr:rowOff>
    </xdr:from>
    <xdr:ext cx="2343150" cy="1428750"/>
    <xdr:pic>
      <xdr:nvPicPr>
        <xdr:cNvPr id="0" name="image737.png"/>
        <xdr:cNvPicPr preferRelativeResize="0"/>
      </xdr:nvPicPr>
      <xdr:blipFill>
        <a:blip cstate="print" r:embed="rId751"/>
        <a:stretch>
          <a:fillRect/>
        </a:stretch>
      </xdr:blipFill>
      <xdr:spPr>
        <a:prstGeom prst="rect">
          <a:avLst/>
        </a:prstGeom>
        <a:noFill/>
      </xdr:spPr>
    </xdr:pic>
    <xdr:clientData fLocksWithSheet="0"/>
  </xdr:oneCellAnchor>
  <xdr:oneCellAnchor>
    <xdr:from>
      <xdr:col>79</xdr:col>
      <xdr:colOff>0</xdr:colOff>
      <xdr:row>94</xdr:row>
      <xdr:rowOff>0</xdr:rowOff>
    </xdr:from>
    <xdr:ext cx="2343150" cy="1428750"/>
    <xdr:pic>
      <xdr:nvPicPr>
        <xdr:cNvPr id="0" name="image722.png"/>
        <xdr:cNvPicPr preferRelativeResize="0"/>
      </xdr:nvPicPr>
      <xdr:blipFill>
        <a:blip cstate="print" r:embed="rId752"/>
        <a:stretch>
          <a:fillRect/>
        </a:stretch>
      </xdr:blipFill>
      <xdr:spPr>
        <a:prstGeom prst="rect">
          <a:avLst/>
        </a:prstGeom>
        <a:noFill/>
      </xdr:spPr>
    </xdr:pic>
    <xdr:clientData fLocksWithSheet="0"/>
  </xdr:oneCellAnchor>
  <xdr:oneCellAnchor>
    <xdr:from>
      <xdr:col>72</xdr:col>
      <xdr:colOff>0</xdr:colOff>
      <xdr:row>95</xdr:row>
      <xdr:rowOff>0</xdr:rowOff>
    </xdr:from>
    <xdr:ext cx="2343150" cy="1466850"/>
    <xdr:pic>
      <xdr:nvPicPr>
        <xdr:cNvPr id="0" name="image709.png"/>
        <xdr:cNvPicPr preferRelativeResize="0"/>
      </xdr:nvPicPr>
      <xdr:blipFill>
        <a:blip cstate="print" r:embed="rId753"/>
        <a:stretch>
          <a:fillRect/>
        </a:stretch>
      </xdr:blipFill>
      <xdr:spPr>
        <a:prstGeom prst="rect">
          <a:avLst/>
        </a:prstGeom>
        <a:noFill/>
      </xdr:spPr>
    </xdr:pic>
    <xdr:clientData fLocksWithSheet="0"/>
  </xdr:oneCellAnchor>
  <xdr:oneCellAnchor>
    <xdr:from>
      <xdr:col>73</xdr:col>
      <xdr:colOff>0</xdr:colOff>
      <xdr:row>95</xdr:row>
      <xdr:rowOff>0</xdr:rowOff>
    </xdr:from>
    <xdr:ext cx="2343150" cy="1466850"/>
    <xdr:pic>
      <xdr:nvPicPr>
        <xdr:cNvPr id="0" name="image768.png"/>
        <xdr:cNvPicPr preferRelativeResize="0"/>
      </xdr:nvPicPr>
      <xdr:blipFill>
        <a:blip cstate="print" r:embed="rId754"/>
        <a:stretch>
          <a:fillRect/>
        </a:stretch>
      </xdr:blipFill>
      <xdr:spPr>
        <a:prstGeom prst="rect">
          <a:avLst/>
        </a:prstGeom>
        <a:noFill/>
      </xdr:spPr>
    </xdr:pic>
    <xdr:clientData fLocksWithSheet="0"/>
  </xdr:oneCellAnchor>
  <xdr:oneCellAnchor>
    <xdr:from>
      <xdr:col>74</xdr:col>
      <xdr:colOff>0</xdr:colOff>
      <xdr:row>95</xdr:row>
      <xdr:rowOff>0</xdr:rowOff>
    </xdr:from>
    <xdr:ext cx="2343150" cy="1466850"/>
    <xdr:pic>
      <xdr:nvPicPr>
        <xdr:cNvPr id="0" name="image770.png"/>
        <xdr:cNvPicPr preferRelativeResize="0"/>
      </xdr:nvPicPr>
      <xdr:blipFill>
        <a:blip cstate="print" r:embed="rId755"/>
        <a:stretch>
          <a:fillRect/>
        </a:stretch>
      </xdr:blipFill>
      <xdr:spPr>
        <a:prstGeom prst="rect">
          <a:avLst/>
        </a:prstGeom>
        <a:noFill/>
      </xdr:spPr>
    </xdr:pic>
    <xdr:clientData fLocksWithSheet="0"/>
  </xdr:oneCellAnchor>
  <xdr:oneCellAnchor>
    <xdr:from>
      <xdr:col>75</xdr:col>
      <xdr:colOff>0</xdr:colOff>
      <xdr:row>95</xdr:row>
      <xdr:rowOff>0</xdr:rowOff>
    </xdr:from>
    <xdr:ext cx="2343150" cy="1466850"/>
    <xdr:pic>
      <xdr:nvPicPr>
        <xdr:cNvPr id="0" name="image765.png"/>
        <xdr:cNvPicPr preferRelativeResize="0"/>
      </xdr:nvPicPr>
      <xdr:blipFill>
        <a:blip cstate="print" r:embed="rId756"/>
        <a:stretch>
          <a:fillRect/>
        </a:stretch>
      </xdr:blipFill>
      <xdr:spPr>
        <a:prstGeom prst="rect">
          <a:avLst/>
        </a:prstGeom>
        <a:noFill/>
      </xdr:spPr>
    </xdr:pic>
    <xdr:clientData fLocksWithSheet="0"/>
  </xdr:oneCellAnchor>
  <xdr:oneCellAnchor>
    <xdr:from>
      <xdr:col>76</xdr:col>
      <xdr:colOff>0</xdr:colOff>
      <xdr:row>95</xdr:row>
      <xdr:rowOff>0</xdr:rowOff>
    </xdr:from>
    <xdr:ext cx="2343150" cy="1466850"/>
    <xdr:pic>
      <xdr:nvPicPr>
        <xdr:cNvPr id="0" name="image717.png"/>
        <xdr:cNvPicPr preferRelativeResize="0"/>
      </xdr:nvPicPr>
      <xdr:blipFill>
        <a:blip cstate="print" r:embed="rId757"/>
        <a:stretch>
          <a:fillRect/>
        </a:stretch>
      </xdr:blipFill>
      <xdr:spPr>
        <a:prstGeom prst="rect">
          <a:avLst/>
        </a:prstGeom>
        <a:noFill/>
      </xdr:spPr>
    </xdr:pic>
    <xdr:clientData fLocksWithSheet="0"/>
  </xdr:oneCellAnchor>
  <xdr:oneCellAnchor>
    <xdr:from>
      <xdr:col>77</xdr:col>
      <xdr:colOff>0</xdr:colOff>
      <xdr:row>95</xdr:row>
      <xdr:rowOff>0</xdr:rowOff>
    </xdr:from>
    <xdr:ext cx="2343150" cy="1466850"/>
    <xdr:pic>
      <xdr:nvPicPr>
        <xdr:cNvPr id="0" name="image777.png"/>
        <xdr:cNvPicPr preferRelativeResize="0"/>
      </xdr:nvPicPr>
      <xdr:blipFill>
        <a:blip cstate="print" r:embed="rId758"/>
        <a:stretch>
          <a:fillRect/>
        </a:stretch>
      </xdr:blipFill>
      <xdr:spPr>
        <a:prstGeom prst="rect">
          <a:avLst/>
        </a:prstGeom>
        <a:noFill/>
      </xdr:spPr>
    </xdr:pic>
    <xdr:clientData fLocksWithSheet="0"/>
  </xdr:oneCellAnchor>
  <xdr:oneCellAnchor>
    <xdr:from>
      <xdr:col>78</xdr:col>
      <xdr:colOff>0</xdr:colOff>
      <xdr:row>95</xdr:row>
      <xdr:rowOff>0</xdr:rowOff>
    </xdr:from>
    <xdr:ext cx="2343150" cy="1466850"/>
    <xdr:pic>
      <xdr:nvPicPr>
        <xdr:cNvPr id="0" name="image718.png"/>
        <xdr:cNvPicPr preferRelativeResize="0"/>
      </xdr:nvPicPr>
      <xdr:blipFill>
        <a:blip cstate="print" r:embed="rId759"/>
        <a:stretch>
          <a:fillRect/>
        </a:stretch>
      </xdr:blipFill>
      <xdr:spPr>
        <a:prstGeom prst="rect">
          <a:avLst/>
        </a:prstGeom>
        <a:noFill/>
      </xdr:spPr>
    </xdr:pic>
    <xdr:clientData fLocksWithSheet="0"/>
  </xdr:oneCellAnchor>
  <xdr:oneCellAnchor>
    <xdr:from>
      <xdr:col>79</xdr:col>
      <xdr:colOff>0</xdr:colOff>
      <xdr:row>95</xdr:row>
      <xdr:rowOff>0</xdr:rowOff>
    </xdr:from>
    <xdr:ext cx="2343150" cy="1466850"/>
    <xdr:pic>
      <xdr:nvPicPr>
        <xdr:cNvPr id="0" name="image800.png"/>
        <xdr:cNvPicPr preferRelativeResize="0"/>
      </xdr:nvPicPr>
      <xdr:blipFill>
        <a:blip cstate="print" r:embed="rId760"/>
        <a:stretch>
          <a:fillRect/>
        </a:stretch>
      </xdr:blipFill>
      <xdr:spPr>
        <a:prstGeom prst="rect">
          <a:avLst/>
        </a:prstGeom>
        <a:noFill/>
      </xdr:spPr>
    </xdr:pic>
    <xdr:clientData fLocksWithSheet="0"/>
  </xdr:oneCellAnchor>
  <xdr:oneCellAnchor>
    <xdr:from>
      <xdr:col>72</xdr:col>
      <xdr:colOff>0</xdr:colOff>
      <xdr:row>96</xdr:row>
      <xdr:rowOff>0</xdr:rowOff>
    </xdr:from>
    <xdr:ext cx="257175" cy="200025"/>
    <xdr:pic>
      <xdr:nvPicPr>
        <xdr:cNvPr id="0" name="image769.png"/>
        <xdr:cNvPicPr preferRelativeResize="0"/>
      </xdr:nvPicPr>
      <xdr:blipFill>
        <a:blip cstate="print" r:embed="rId761"/>
        <a:stretch>
          <a:fillRect/>
        </a:stretch>
      </xdr:blipFill>
      <xdr:spPr>
        <a:prstGeom prst="rect">
          <a:avLst/>
        </a:prstGeom>
        <a:noFill/>
      </xdr:spPr>
    </xdr:pic>
    <xdr:clientData fLocksWithSheet="0"/>
  </xdr:oneCellAnchor>
  <xdr:oneCellAnchor>
    <xdr:from>
      <xdr:col>73</xdr:col>
      <xdr:colOff>0</xdr:colOff>
      <xdr:row>96</xdr:row>
      <xdr:rowOff>0</xdr:rowOff>
    </xdr:from>
    <xdr:ext cx="257175" cy="200025"/>
    <xdr:pic>
      <xdr:nvPicPr>
        <xdr:cNvPr id="0" name="image848.png"/>
        <xdr:cNvPicPr preferRelativeResize="0"/>
      </xdr:nvPicPr>
      <xdr:blipFill>
        <a:blip cstate="print" r:embed="rId762"/>
        <a:stretch>
          <a:fillRect/>
        </a:stretch>
      </xdr:blipFill>
      <xdr:spPr>
        <a:prstGeom prst="rect">
          <a:avLst/>
        </a:prstGeom>
        <a:noFill/>
      </xdr:spPr>
    </xdr:pic>
    <xdr:clientData fLocksWithSheet="0"/>
  </xdr:oneCellAnchor>
  <xdr:oneCellAnchor>
    <xdr:from>
      <xdr:col>74</xdr:col>
      <xdr:colOff>0</xdr:colOff>
      <xdr:row>96</xdr:row>
      <xdr:rowOff>0</xdr:rowOff>
    </xdr:from>
    <xdr:ext cx="257175" cy="200025"/>
    <xdr:pic>
      <xdr:nvPicPr>
        <xdr:cNvPr id="0" name="image725.png"/>
        <xdr:cNvPicPr preferRelativeResize="0"/>
      </xdr:nvPicPr>
      <xdr:blipFill>
        <a:blip cstate="print" r:embed="rId763"/>
        <a:stretch>
          <a:fillRect/>
        </a:stretch>
      </xdr:blipFill>
      <xdr:spPr>
        <a:prstGeom prst="rect">
          <a:avLst/>
        </a:prstGeom>
        <a:noFill/>
      </xdr:spPr>
    </xdr:pic>
    <xdr:clientData fLocksWithSheet="0"/>
  </xdr:oneCellAnchor>
  <xdr:oneCellAnchor>
    <xdr:from>
      <xdr:col>75</xdr:col>
      <xdr:colOff>0</xdr:colOff>
      <xdr:row>96</xdr:row>
      <xdr:rowOff>0</xdr:rowOff>
    </xdr:from>
    <xdr:ext cx="257175" cy="200025"/>
    <xdr:pic>
      <xdr:nvPicPr>
        <xdr:cNvPr id="0" name="image732.png"/>
        <xdr:cNvPicPr preferRelativeResize="0"/>
      </xdr:nvPicPr>
      <xdr:blipFill>
        <a:blip cstate="print" r:embed="rId764"/>
        <a:stretch>
          <a:fillRect/>
        </a:stretch>
      </xdr:blipFill>
      <xdr:spPr>
        <a:prstGeom prst="rect">
          <a:avLst/>
        </a:prstGeom>
        <a:noFill/>
      </xdr:spPr>
    </xdr:pic>
    <xdr:clientData fLocksWithSheet="0"/>
  </xdr:oneCellAnchor>
  <xdr:oneCellAnchor>
    <xdr:from>
      <xdr:col>76</xdr:col>
      <xdr:colOff>0</xdr:colOff>
      <xdr:row>96</xdr:row>
      <xdr:rowOff>0</xdr:rowOff>
    </xdr:from>
    <xdr:ext cx="257175" cy="200025"/>
    <xdr:pic>
      <xdr:nvPicPr>
        <xdr:cNvPr id="0" name="image729.png"/>
        <xdr:cNvPicPr preferRelativeResize="0"/>
      </xdr:nvPicPr>
      <xdr:blipFill>
        <a:blip cstate="print" r:embed="rId765"/>
        <a:stretch>
          <a:fillRect/>
        </a:stretch>
      </xdr:blipFill>
      <xdr:spPr>
        <a:prstGeom prst="rect">
          <a:avLst/>
        </a:prstGeom>
        <a:noFill/>
      </xdr:spPr>
    </xdr:pic>
    <xdr:clientData fLocksWithSheet="0"/>
  </xdr:oneCellAnchor>
  <xdr:oneCellAnchor>
    <xdr:from>
      <xdr:col>77</xdr:col>
      <xdr:colOff>0</xdr:colOff>
      <xdr:row>96</xdr:row>
      <xdr:rowOff>0</xdr:rowOff>
    </xdr:from>
    <xdr:ext cx="257175" cy="200025"/>
    <xdr:pic>
      <xdr:nvPicPr>
        <xdr:cNvPr id="0" name="image727.png"/>
        <xdr:cNvPicPr preferRelativeResize="0"/>
      </xdr:nvPicPr>
      <xdr:blipFill>
        <a:blip cstate="print" r:embed="rId766"/>
        <a:stretch>
          <a:fillRect/>
        </a:stretch>
      </xdr:blipFill>
      <xdr:spPr>
        <a:prstGeom prst="rect">
          <a:avLst/>
        </a:prstGeom>
        <a:noFill/>
      </xdr:spPr>
    </xdr:pic>
    <xdr:clientData fLocksWithSheet="0"/>
  </xdr:oneCellAnchor>
  <xdr:oneCellAnchor>
    <xdr:from>
      <xdr:col>78</xdr:col>
      <xdr:colOff>0</xdr:colOff>
      <xdr:row>96</xdr:row>
      <xdr:rowOff>0</xdr:rowOff>
    </xdr:from>
    <xdr:ext cx="257175" cy="200025"/>
    <xdr:pic>
      <xdr:nvPicPr>
        <xdr:cNvPr id="0" name="image789.png"/>
        <xdr:cNvPicPr preferRelativeResize="0"/>
      </xdr:nvPicPr>
      <xdr:blipFill>
        <a:blip cstate="print" r:embed="rId767"/>
        <a:stretch>
          <a:fillRect/>
        </a:stretch>
      </xdr:blipFill>
      <xdr:spPr>
        <a:prstGeom prst="rect">
          <a:avLst/>
        </a:prstGeom>
        <a:noFill/>
      </xdr:spPr>
    </xdr:pic>
    <xdr:clientData fLocksWithSheet="0"/>
  </xdr:oneCellAnchor>
  <xdr:oneCellAnchor>
    <xdr:from>
      <xdr:col>79</xdr:col>
      <xdr:colOff>0</xdr:colOff>
      <xdr:row>96</xdr:row>
      <xdr:rowOff>0</xdr:rowOff>
    </xdr:from>
    <xdr:ext cx="257175" cy="200025"/>
    <xdr:pic>
      <xdr:nvPicPr>
        <xdr:cNvPr id="0" name="image733.png"/>
        <xdr:cNvPicPr preferRelativeResize="0"/>
      </xdr:nvPicPr>
      <xdr:blipFill>
        <a:blip cstate="print" r:embed="rId768"/>
        <a:stretch>
          <a:fillRect/>
        </a:stretch>
      </xdr:blipFill>
      <xdr:spPr>
        <a:prstGeom prst="rect">
          <a:avLst/>
        </a:prstGeom>
        <a:noFill/>
      </xdr:spPr>
    </xdr:pic>
    <xdr:clientData fLocksWithSheet="0"/>
  </xdr:oneCellAnchor>
  <xdr:oneCellAnchor>
    <xdr:from>
      <xdr:col>72</xdr:col>
      <xdr:colOff>0</xdr:colOff>
      <xdr:row>97</xdr:row>
      <xdr:rowOff>0</xdr:rowOff>
    </xdr:from>
    <xdr:ext cx="2343150" cy="1800225"/>
    <xdr:pic>
      <xdr:nvPicPr>
        <xdr:cNvPr id="0" name="image774.png"/>
        <xdr:cNvPicPr preferRelativeResize="0"/>
      </xdr:nvPicPr>
      <xdr:blipFill>
        <a:blip cstate="print" r:embed="rId769"/>
        <a:stretch>
          <a:fillRect/>
        </a:stretch>
      </xdr:blipFill>
      <xdr:spPr>
        <a:prstGeom prst="rect">
          <a:avLst/>
        </a:prstGeom>
        <a:noFill/>
      </xdr:spPr>
    </xdr:pic>
    <xdr:clientData fLocksWithSheet="0"/>
  </xdr:oneCellAnchor>
  <xdr:oneCellAnchor>
    <xdr:from>
      <xdr:col>73</xdr:col>
      <xdr:colOff>0</xdr:colOff>
      <xdr:row>97</xdr:row>
      <xdr:rowOff>0</xdr:rowOff>
    </xdr:from>
    <xdr:ext cx="2343150" cy="1800225"/>
    <xdr:pic>
      <xdr:nvPicPr>
        <xdr:cNvPr id="0" name="image778.png"/>
        <xdr:cNvPicPr preferRelativeResize="0"/>
      </xdr:nvPicPr>
      <xdr:blipFill>
        <a:blip cstate="print" r:embed="rId770"/>
        <a:stretch>
          <a:fillRect/>
        </a:stretch>
      </xdr:blipFill>
      <xdr:spPr>
        <a:prstGeom prst="rect">
          <a:avLst/>
        </a:prstGeom>
        <a:noFill/>
      </xdr:spPr>
    </xdr:pic>
    <xdr:clientData fLocksWithSheet="0"/>
  </xdr:oneCellAnchor>
  <xdr:oneCellAnchor>
    <xdr:from>
      <xdr:col>74</xdr:col>
      <xdr:colOff>0</xdr:colOff>
      <xdr:row>97</xdr:row>
      <xdr:rowOff>0</xdr:rowOff>
    </xdr:from>
    <xdr:ext cx="2343150" cy="1800225"/>
    <xdr:pic>
      <xdr:nvPicPr>
        <xdr:cNvPr id="0" name="image734.png"/>
        <xdr:cNvPicPr preferRelativeResize="0"/>
      </xdr:nvPicPr>
      <xdr:blipFill>
        <a:blip cstate="print" r:embed="rId771"/>
        <a:stretch>
          <a:fillRect/>
        </a:stretch>
      </xdr:blipFill>
      <xdr:spPr>
        <a:prstGeom prst="rect">
          <a:avLst/>
        </a:prstGeom>
        <a:noFill/>
      </xdr:spPr>
    </xdr:pic>
    <xdr:clientData fLocksWithSheet="0"/>
  </xdr:oneCellAnchor>
  <xdr:oneCellAnchor>
    <xdr:from>
      <xdr:col>75</xdr:col>
      <xdr:colOff>0</xdr:colOff>
      <xdr:row>97</xdr:row>
      <xdr:rowOff>0</xdr:rowOff>
    </xdr:from>
    <xdr:ext cx="2343150" cy="1800225"/>
    <xdr:pic>
      <xdr:nvPicPr>
        <xdr:cNvPr id="0" name="image736.png"/>
        <xdr:cNvPicPr preferRelativeResize="0"/>
      </xdr:nvPicPr>
      <xdr:blipFill>
        <a:blip cstate="print" r:embed="rId772"/>
        <a:stretch>
          <a:fillRect/>
        </a:stretch>
      </xdr:blipFill>
      <xdr:spPr>
        <a:prstGeom prst="rect">
          <a:avLst/>
        </a:prstGeom>
        <a:noFill/>
      </xdr:spPr>
    </xdr:pic>
    <xdr:clientData fLocksWithSheet="0"/>
  </xdr:oneCellAnchor>
  <xdr:oneCellAnchor>
    <xdr:from>
      <xdr:col>76</xdr:col>
      <xdr:colOff>0</xdr:colOff>
      <xdr:row>97</xdr:row>
      <xdr:rowOff>0</xdr:rowOff>
    </xdr:from>
    <xdr:ext cx="2343150" cy="1800225"/>
    <xdr:pic>
      <xdr:nvPicPr>
        <xdr:cNvPr id="0" name="image783.png"/>
        <xdr:cNvPicPr preferRelativeResize="0"/>
      </xdr:nvPicPr>
      <xdr:blipFill>
        <a:blip cstate="print" r:embed="rId773"/>
        <a:stretch>
          <a:fillRect/>
        </a:stretch>
      </xdr:blipFill>
      <xdr:spPr>
        <a:prstGeom prst="rect">
          <a:avLst/>
        </a:prstGeom>
        <a:noFill/>
      </xdr:spPr>
    </xdr:pic>
    <xdr:clientData fLocksWithSheet="0"/>
  </xdr:oneCellAnchor>
  <xdr:oneCellAnchor>
    <xdr:from>
      <xdr:col>77</xdr:col>
      <xdr:colOff>0</xdr:colOff>
      <xdr:row>97</xdr:row>
      <xdr:rowOff>0</xdr:rowOff>
    </xdr:from>
    <xdr:ext cx="2343150" cy="1800225"/>
    <xdr:pic>
      <xdr:nvPicPr>
        <xdr:cNvPr id="0" name="image784.png"/>
        <xdr:cNvPicPr preferRelativeResize="0"/>
      </xdr:nvPicPr>
      <xdr:blipFill>
        <a:blip cstate="print" r:embed="rId774"/>
        <a:stretch>
          <a:fillRect/>
        </a:stretch>
      </xdr:blipFill>
      <xdr:spPr>
        <a:prstGeom prst="rect">
          <a:avLst/>
        </a:prstGeom>
        <a:noFill/>
      </xdr:spPr>
    </xdr:pic>
    <xdr:clientData fLocksWithSheet="0"/>
  </xdr:oneCellAnchor>
  <xdr:oneCellAnchor>
    <xdr:from>
      <xdr:col>78</xdr:col>
      <xdr:colOff>0</xdr:colOff>
      <xdr:row>97</xdr:row>
      <xdr:rowOff>0</xdr:rowOff>
    </xdr:from>
    <xdr:ext cx="2343150" cy="1800225"/>
    <xdr:pic>
      <xdr:nvPicPr>
        <xdr:cNvPr id="0" name="image741.png"/>
        <xdr:cNvPicPr preferRelativeResize="0"/>
      </xdr:nvPicPr>
      <xdr:blipFill>
        <a:blip cstate="print" r:embed="rId775"/>
        <a:stretch>
          <a:fillRect/>
        </a:stretch>
      </xdr:blipFill>
      <xdr:spPr>
        <a:prstGeom prst="rect">
          <a:avLst/>
        </a:prstGeom>
        <a:noFill/>
      </xdr:spPr>
    </xdr:pic>
    <xdr:clientData fLocksWithSheet="0"/>
  </xdr:oneCellAnchor>
  <xdr:oneCellAnchor>
    <xdr:from>
      <xdr:col>79</xdr:col>
      <xdr:colOff>0</xdr:colOff>
      <xdr:row>97</xdr:row>
      <xdr:rowOff>0</xdr:rowOff>
    </xdr:from>
    <xdr:ext cx="2343150" cy="1800225"/>
    <xdr:pic>
      <xdr:nvPicPr>
        <xdr:cNvPr id="0" name="image764.png"/>
        <xdr:cNvPicPr preferRelativeResize="0"/>
      </xdr:nvPicPr>
      <xdr:blipFill>
        <a:blip cstate="print" r:embed="rId776"/>
        <a:stretch>
          <a:fillRect/>
        </a:stretch>
      </xdr:blipFill>
      <xdr:spPr>
        <a:prstGeom prst="rect">
          <a:avLst/>
        </a:prstGeom>
        <a:noFill/>
      </xdr:spPr>
    </xdr:pic>
    <xdr:clientData fLocksWithSheet="0"/>
  </xdr:oneCellAnchor>
  <xdr:oneCellAnchor>
    <xdr:from>
      <xdr:col>72</xdr:col>
      <xdr:colOff>0</xdr:colOff>
      <xdr:row>98</xdr:row>
      <xdr:rowOff>0</xdr:rowOff>
    </xdr:from>
    <xdr:ext cx="352425" cy="200025"/>
    <xdr:pic>
      <xdr:nvPicPr>
        <xdr:cNvPr id="0" name="image819.png"/>
        <xdr:cNvPicPr preferRelativeResize="0"/>
      </xdr:nvPicPr>
      <xdr:blipFill>
        <a:blip cstate="print" r:embed="rId777"/>
        <a:stretch>
          <a:fillRect/>
        </a:stretch>
      </xdr:blipFill>
      <xdr:spPr>
        <a:prstGeom prst="rect">
          <a:avLst/>
        </a:prstGeom>
        <a:noFill/>
      </xdr:spPr>
    </xdr:pic>
    <xdr:clientData fLocksWithSheet="0"/>
  </xdr:oneCellAnchor>
  <xdr:oneCellAnchor>
    <xdr:from>
      <xdr:col>73</xdr:col>
      <xdr:colOff>0</xdr:colOff>
      <xdr:row>98</xdr:row>
      <xdr:rowOff>0</xdr:rowOff>
    </xdr:from>
    <xdr:ext cx="352425" cy="200025"/>
    <xdr:pic>
      <xdr:nvPicPr>
        <xdr:cNvPr id="0" name="image744.png"/>
        <xdr:cNvPicPr preferRelativeResize="0"/>
      </xdr:nvPicPr>
      <xdr:blipFill>
        <a:blip cstate="print" r:embed="rId778"/>
        <a:stretch>
          <a:fillRect/>
        </a:stretch>
      </xdr:blipFill>
      <xdr:spPr>
        <a:prstGeom prst="rect">
          <a:avLst/>
        </a:prstGeom>
        <a:noFill/>
      </xdr:spPr>
    </xdr:pic>
    <xdr:clientData fLocksWithSheet="0"/>
  </xdr:oneCellAnchor>
  <xdr:oneCellAnchor>
    <xdr:from>
      <xdr:col>74</xdr:col>
      <xdr:colOff>0</xdr:colOff>
      <xdr:row>98</xdr:row>
      <xdr:rowOff>0</xdr:rowOff>
    </xdr:from>
    <xdr:ext cx="352425" cy="200025"/>
    <xdr:pic>
      <xdr:nvPicPr>
        <xdr:cNvPr id="0" name="image816.png"/>
        <xdr:cNvPicPr preferRelativeResize="0"/>
      </xdr:nvPicPr>
      <xdr:blipFill>
        <a:blip cstate="print" r:embed="rId779"/>
        <a:stretch>
          <a:fillRect/>
        </a:stretch>
      </xdr:blipFill>
      <xdr:spPr>
        <a:prstGeom prst="rect">
          <a:avLst/>
        </a:prstGeom>
        <a:noFill/>
      </xdr:spPr>
    </xdr:pic>
    <xdr:clientData fLocksWithSheet="0"/>
  </xdr:oneCellAnchor>
  <xdr:oneCellAnchor>
    <xdr:from>
      <xdr:col>75</xdr:col>
      <xdr:colOff>0</xdr:colOff>
      <xdr:row>98</xdr:row>
      <xdr:rowOff>0</xdr:rowOff>
    </xdr:from>
    <xdr:ext cx="352425" cy="200025"/>
    <xdr:pic>
      <xdr:nvPicPr>
        <xdr:cNvPr id="0" name="image747.png"/>
        <xdr:cNvPicPr preferRelativeResize="0"/>
      </xdr:nvPicPr>
      <xdr:blipFill>
        <a:blip cstate="print" r:embed="rId780"/>
        <a:stretch>
          <a:fillRect/>
        </a:stretch>
      </xdr:blipFill>
      <xdr:spPr>
        <a:prstGeom prst="rect">
          <a:avLst/>
        </a:prstGeom>
        <a:noFill/>
      </xdr:spPr>
    </xdr:pic>
    <xdr:clientData fLocksWithSheet="0"/>
  </xdr:oneCellAnchor>
  <xdr:oneCellAnchor>
    <xdr:from>
      <xdr:col>76</xdr:col>
      <xdr:colOff>0</xdr:colOff>
      <xdr:row>98</xdr:row>
      <xdr:rowOff>0</xdr:rowOff>
    </xdr:from>
    <xdr:ext cx="352425" cy="200025"/>
    <xdr:pic>
      <xdr:nvPicPr>
        <xdr:cNvPr id="0" name="image751.png"/>
        <xdr:cNvPicPr preferRelativeResize="0"/>
      </xdr:nvPicPr>
      <xdr:blipFill>
        <a:blip cstate="print" r:embed="rId781"/>
        <a:stretch>
          <a:fillRect/>
        </a:stretch>
      </xdr:blipFill>
      <xdr:spPr>
        <a:prstGeom prst="rect">
          <a:avLst/>
        </a:prstGeom>
        <a:noFill/>
      </xdr:spPr>
    </xdr:pic>
    <xdr:clientData fLocksWithSheet="0"/>
  </xdr:oneCellAnchor>
  <xdr:oneCellAnchor>
    <xdr:from>
      <xdr:col>77</xdr:col>
      <xdr:colOff>0</xdr:colOff>
      <xdr:row>98</xdr:row>
      <xdr:rowOff>0</xdr:rowOff>
    </xdr:from>
    <xdr:ext cx="352425" cy="200025"/>
    <xdr:pic>
      <xdr:nvPicPr>
        <xdr:cNvPr id="0" name="image790.png"/>
        <xdr:cNvPicPr preferRelativeResize="0"/>
      </xdr:nvPicPr>
      <xdr:blipFill>
        <a:blip cstate="print" r:embed="rId782"/>
        <a:stretch>
          <a:fillRect/>
        </a:stretch>
      </xdr:blipFill>
      <xdr:spPr>
        <a:prstGeom prst="rect">
          <a:avLst/>
        </a:prstGeom>
        <a:noFill/>
      </xdr:spPr>
    </xdr:pic>
    <xdr:clientData fLocksWithSheet="0"/>
  </xdr:oneCellAnchor>
  <xdr:oneCellAnchor>
    <xdr:from>
      <xdr:col>78</xdr:col>
      <xdr:colOff>0</xdr:colOff>
      <xdr:row>98</xdr:row>
      <xdr:rowOff>0</xdr:rowOff>
    </xdr:from>
    <xdr:ext cx="352425" cy="200025"/>
    <xdr:pic>
      <xdr:nvPicPr>
        <xdr:cNvPr id="0" name="image795.png"/>
        <xdr:cNvPicPr preferRelativeResize="0"/>
      </xdr:nvPicPr>
      <xdr:blipFill>
        <a:blip cstate="print" r:embed="rId783"/>
        <a:stretch>
          <a:fillRect/>
        </a:stretch>
      </xdr:blipFill>
      <xdr:spPr>
        <a:prstGeom prst="rect">
          <a:avLst/>
        </a:prstGeom>
        <a:noFill/>
      </xdr:spPr>
    </xdr:pic>
    <xdr:clientData fLocksWithSheet="0"/>
  </xdr:oneCellAnchor>
  <xdr:oneCellAnchor>
    <xdr:from>
      <xdr:col>79</xdr:col>
      <xdr:colOff>0</xdr:colOff>
      <xdr:row>98</xdr:row>
      <xdr:rowOff>0</xdr:rowOff>
    </xdr:from>
    <xdr:ext cx="352425" cy="200025"/>
    <xdr:pic>
      <xdr:nvPicPr>
        <xdr:cNvPr id="0" name="image757.png"/>
        <xdr:cNvPicPr preferRelativeResize="0"/>
      </xdr:nvPicPr>
      <xdr:blipFill>
        <a:blip cstate="print" r:embed="rId784"/>
        <a:stretch>
          <a:fillRect/>
        </a:stretch>
      </xdr:blipFill>
      <xdr:spPr>
        <a:prstGeom prst="rect">
          <a:avLst/>
        </a:prstGeom>
        <a:noFill/>
      </xdr:spPr>
    </xdr:pic>
    <xdr:clientData fLocksWithSheet="0"/>
  </xdr:oneCellAnchor>
  <xdr:oneCellAnchor>
    <xdr:from>
      <xdr:col>72</xdr:col>
      <xdr:colOff>0</xdr:colOff>
      <xdr:row>99</xdr:row>
      <xdr:rowOff>0</xdr:rowOff>
    </xdr:from>
    <xdr:ext cx="247650" cy="200025"/>
    <xdr:pic>
      <xdr:nvPicPr>
        <xdr:cNvPr id="0" name="image807.png"/>
        <xdr:cNvPicPr preferRelativeResize="0"/>
      </xdr:nvPicPr>
      <xdr:blipFill>
        <a:blip cstate="print" r:embed="rId785"/>
        <a:stretch>
          <a:fillRect/>
        </a:stretch>
      </xdr:blipFill>
      <xdr:spPr>
        <a:prstGeom prst="rect">
          <a:avLst/>
        </a:prstGeom>
        <a:noFill/>
      </xdr:spPr>
    </xdr:pic>
    <xdr:clientData fLocksWithSheet="0"/>
  </xdr:oneCellAnchor>
  <xdr:oneCellAnchor>
    <xdr:from>
      <xdr:col>73</xdr:col>
      <xdr:colOff>0</xdr:colOff>
      <xdr:row>99</xdr:row>
      <xdr:rowOff>0</xdr:rowOff>
    </xdr:from>
    <xdr:ext cx="247650" cy="200025"/>
    <xdr:pic>
      <xdr:nvPicPr>
        <xdr:cNvPr id="0" name="image750.png"/>
        <xdr:cNvPicPr preferRelativeResize="0"/>
      </xdr:nvPicPr>
      <xdr:blipFill>
        <a:blip cstate="print" r:embed="rId786"/>
        <a:stretch>
          <a:fillRect/>
        </a:stretch>
      </xdr:blipFill>
      <xdr:spPr>
        <a:prstGeom prst="rect">
          <a:avLst/>
        </a:prstGeom>
        <a:noFill/>
      </xdr:spPr>
    </xdr:pic>
    <xdr:clientData fLocksWithSheet="0"/>
  </xdr:oneCellAnchor>
  <xdr:oneCellAnchor>
    <xdr:from>
      <xdr:col>74</xdr:col>
      <xdr:colOff>0</xdr:colOff>
      <xdr:row>99</xdr:row>
      <xdr:rowOff>0</xdr:rowOff>
    </xdr:from>
    <xdr:ext cx="247650" cy="200025"/>
    <xdr:pic>
      <xdr:nvPicPr>
        <xdr:cNvPr id="0" name="image817.png"/>
        <xdr:cNvPicPr preferRelativeResize="0"/>
      </xdr:nvPicPr>
      <xdr:blipFill>
        <a:blip cstate="print" r:embed="rId787"/>
        <a:stretch>
          <a:fillRect/>
        </a:stretch>
      </xdr:blipFill>
      <xdr:spPr>
        <a:prstGeom prst="rect">
          <a:avLst/>
        </a:prstGeom>
        <a:noFill/>
      </xdr:spPr>
    </xdr:pic>
    <xdr:clientData fLocksWithSheet="0"/>
  </xdr:oneCellAnchor>
  <xdr:oneCellAnchor>
    <xdr:from>
      <xdr:col>75</xdr:col>
      <xdr:colOff>0</xdr:colOff>
      <xdr:row>99</xdr:row>
      <xdr:rowOff>0</xdr:rowOff>
    </xdr:from>
    <xdr:ext cx="247650" cy="200025"/>
    <xdr:pic>
      <xdr:nvPicPr>
        <xdr:cNvPr id="0" name="image756.png"/>
        <xdr:cNvPicPr preferRelativeResize="0"/>
      </xdr:nvPicPr>
      <xdr:blipFill>
        <a:blip cstate="print" r:embed="rId788"/>
        <a:stretch>
          <a:fillRect/>
        </a:stretch>
      </xdr:blipFill>
      <xdr:spPr>
        <a:prstGeom prst="rect">
          <a:avLst/>
        </a:prstGeom>
        <a:noFill/>
      </xdr:spPr>
    </xdr:pic>
    <xdr:clientData fLocksWithSheet="0"/>
  </xdr:oneCellAnchor>
  <xdr:oneCellAnchor>
    <xdr:from>
      <xdr:col>76</xdr:col>
      <xdr:colOff>0</xdr:colOff>
      <xdr:row>99</xdr:row>
      <xdr:rowOff>0</xdr:rowOff>
    </xdr:from>
    <xdr:ext cx="247650" cy="200025"/>
    <xdr:pic>
      <xdr:nvPicPr>
        <xdr:cNvPr id="0" name="image799.png"/>
        <xdr:cNvPicPr preferRelativeResize="0"/>
      </xdr:nvPicPr>
      <xdr:blipFill>
        <a:blip cstate="print" r:embed="rId789"/>
        <a:stretch>
          <a:fillRect/>
        </a:stretch>
      </xdr:blipFill>
      <xdr:spPr>
        <a:prstGeom prst="rect">
          <a:avLst/>
        </a:prstGeom>
        <a:noFill/>
      </xdr:spPr>
    </xdr:pic>
    <xdr:clientData fLocksWithSheet="0"/>
  </xdr:oneCellAnchor>
  <xdr:oneCellAnchor>
    <xdr:from>
      <xdr:col>77</xdr:col>
      <xdr:colOff>0</xdr:colOff>
      <xdr:row>99</xdr:row>
      <xdr:rowOff>0</xdr:rowOff>
    </xdr:from>
    <xdr:ext cx="247650" cy="200025"/>
    <xdr:pic>
      <xdr:nvPicPr>
        <xdr:cNvPr id="0" name="image813.png"/>
        <xdr:cNvPicPr preferRelativeResize="0"/>
      </xdr:nvPicPr>
      <xdr:blipFill>
        <a:blip cstate="print" r:embed="rId790"/>
        <a:stretch>
          <a:fillRect/>
        </a:stretch>
      </xdr:blipFill>
      <xdr:spPr>
        <a:prstGeom prst="rect">
          <a:avLst/>
        </a:prstGeom>
        <a:noFill/>
      </xdr:spPr>
    </xdr:pic>
    <xdr:clientData fLocksWithSheet="0"/>
  </xdr:oneCellAnchor>
  <xdr:oneCellAnchor>
    <xdr:from>
      <xdr:col>78</xdr:col>
      <xdr:colOff>0</xdr:colOff>
      <xdr:row>99</xdr:row>
      <xdr:rowOff>0</xdr:rowOff>
    </xdr:from>
    <xdr:ext cx="247650" cy="200025"/>
    <xdr:pic>
      <xdr:nvPicPr>
        <xdr:cNvPr id="0" name="image815.png"/>
        <xdr:cNvPicPr preferRelativeResize="0"/>
      </xdr:nvPicPr>
      <xdr:blipFill>
        <a:blip cstate="print" r:embed="rId791"/>
        <a:stretch>
          <a:fillRect/>
        </a:stretch>
      </xdr:blipFill>
      <xdr:spPr>
        <a:prstGeom prst="rect">
          <a:avLst/>
        </a:prstGeom>
        <a:noFill/>
      </xdr:spPr>
    </xdr:pic>
    <xdr:clientData fLocksWithSheet="0"/>
  </xdr:oneCellAnchor>
  <xdr:oneCellAnchor>
    <xdr:from>
      <xdr:col>79</xdr:col>
      <xdr:colOff>0</xdr:colOff>
      <xdr:row>99</xdr:row>
      <xdr:rowOff>0</xdr:rowOff>
    </xdr:from>
    <xdr:ext cx="247650" cy="200025"/>
    <xdr:pic>
      <xdr:nvPicPr>
        <xdr:cNvPr id="0" name="image766.png"/>
        <xdr:cNvPicPr preferRelativeResize="0"/>
      </xdr:nvPicPr>
      <xdr:blipFill>
        <a:blip cstate="print" r:embed="rId792"/>
        <a:stretch>
          <a:fillRect/>
        </a:stretch>
      </xdr:blipFill>
      <xdr:spPr>
        <a:prstGeom prst="rect">
          <a:avLst/>
        </a:prstGeom>
        <a:noFill/>
      </xdr:spPr>
    </xdr:pic>
    <xdr:clientData fLocksWithSheet="0"/>
  </xdr:oneCellAnchor>
  <xdr:oneCellAnchor>
    <xdr:from>
      <xdr:col>72</xdr:col>
      <xdr:colOff>0</xdr:colOff>
      <xdr:row>100</xdr:row>
      <xdr:rowOff>0</xdr:rowOff>
    </xdr:from>
    <xdr:ext cx="1762125" cy="1619250"/>
    <xdr:pic>
      <xdr:nvPicPr>
        <xdr:cNvPr id="0" name="image808.png"/>
        <xdr:cNvPicPr preferRelativeResize="0"/>
      </xdr:nvPicPr>
      <xdr:blipFill>
        <a:blip cstate="print" r:embed="rId793"/>
        <a:stretch>
          <a:fillRect/>
        </a:stretch>
      </xdr:blipFill>
      <xdr:spPr>
        <a:prstGeom prst="rect">
          <a:avLst/>
        </a:prstGeom>
        <a:noFill/>
      </xdr:spPr>
    </xdr:pic>
    <xdr:clientData fLocksWithSheet="0"/>
  </xdr:oneCellAnchor>
  <xdr:oneCellAnchor>
    <xdr:from>
      <xdr:col>73</xdr:col>
      <xdr:colOff>0</xdr:colOff>
      <xdr:row>100</xdr:row>
      <xdr:rowOff>0</xdr:rowOff>
    </xdr:from>
    <xdr:ext cx="1762125" cy="1619250"/>
    <xdr:pic>
      <xdr:nvPicPr>
        <xdr:cNvPr id="0" name="image767.png"/>
        <xdr:cNvPicPr preferRelativeResize="0"/>
      </xdr:nvPicPr>
      <xdr:blipFill>
        <a:blip cstate="print" r:embed="rId794"/>
        <a:stretch>
          <a:fillRect/>
        </a:stretch>
      </xdr:blipFill>
      <xdr:spPr>
        <a:prstGeom prst="rect">
          <a:avLst/>
        </a:prstGeom>
        <a:noFill/>
      </xdr:spPr>
    </xdr:pic>
    <xdr:clientData fLocksWithSheet="0"/>
  </xdr:oneCellAnchor>
  <xdr:oneCellAnchor>
    <xdr:from>
      <xdr:col>74</xdr:col>
      <xdr:colOff>0</xdr:colOff>
      <xdr:row>100</xdr:row>
      <xdr:rowOff>0</xdr:rowOff>
    </xdr:from>
    <xdr:ext cx="1762125" cy="1619250"/>
    <xdr:pic>
      <xdr:nvPicPr>
        <xdr:cNvPr id="0" name="image821.png"/>
        <xdr:cNvPicPr preferRelativeResize="0"/>
      </xdr:nvPicPr>
      <xdr:blipFill>
        <a:blip cstate="print" r:embed="rId795"/>
        <a:stretch>
          <a:fillRect/>
        </a:stretch>
      </xdr:blipFill>
      <xdr:spPr>
        <a:prstGeom prst="rect">
          <a:avLst/>
        </a:prstGeom>
        <a:noFill/>
      </xdr:spPr>
    </xdr:pic>
    <xdr:clientData fLocksWithSheet="0"/>
  </xdr:oneCellAnchor>
  <xdr:oneCellAnchor>
    <xdr:from>
      <xdr:col>75</xdr:col>
      <xdr:colOff>0</xdr:colOff>
      <xdr:row>100</xdr:row>
      <xdr:rowOff>0</xdr:rowOff>
    </xdr:from>
    <xdr:ext cx="1762125" cy="1619250"/>
    <xdr:pic>
      <xdr:nvPicPr>
        <xdr:cNvPr id="0" name="image826.png"/>
        <xdr:cNvPicPr preferRelativeResize="0"/>
      </xdr:nvPicPr>
      <xdr:blipFill>
        <a:blip cstate="print" r:embed="rId796"/>
        <a:stretch>
          <a:fillRect/>
        </a:stretch>
      </xdr:blipFill>
      <xdr:spPr>
        <a:prstGeom prst="rect">
          <a:avLst/>
        </a:prstGeom>
        <a:noFill/>
      </xdr:spPr>
    </xdr:pic>
    <xdr:clientData fLocksWithSheet="0"/>
  </xdr:oneCellAnchor>
  <xdr:oneCellAnchor>
    <xdr:from>
      <xdr:col>76</xdr:col>
      <xdr:colOff>0</xdr:colOff>
      <xdr:row>100</xdr:row>
      <xdr:rowOff>0</xdr:rowOff>
    </xdr:from>
    <xdr:ext cx="1762125" cy="1619250"/>
    <xdr:pic>
      <xdr:nvPicPr>
        <xdr:cNvPr id="0" name="image776.png"/>
        <xdr:cNvPicPr preferRelativeResize="0"/>
      </xdr:nvPicPr>
      <xdr:blipFill>
        <a:blip cstate="print" r:embed="rId797"/>
        <a:stretch>
          <a:fillRect/>
        </a:stretch>
      </xdr:blipFill>
      <xdr:spPr>
        <a:prstGeom prst="rect">
          <a:avLst/>
        </a:prstGeom>
        <a:noFill/>
      </xdr:spPr>
    </xdr:pic>
    <xdr:clientData fLocksWithSheet="0"/>
  </xdr:oneCellAnchor>
  <xdr:oneCellAnchor>
    <xdr:from>
      <xdr:col>77</xdr:col>
      <xdr:colOff>0</xdr:colOff>
      <xdr:row>100</xdr:row>
      <xdr:rowOff>0</xdr:rowOff>
    </xdr:from>
    <xdr:ext cx="1762125" cy="1619250"/>
    <xdr:pic>
      <xdr:nvPicPr>
        <xdr:cNvPr id="0" name="image786.png"/>
        <xdr:cNvPicPr preferRelativeResize="0"/>
      </xdr:nvPicPr>
      <xdr:blipFill>
        <a:blip cstate="print" r:embed="rId798"/>
        <a:stretch>
          <a:fillRect/>
        </a:stretch>
      </xdr:blipFill>
      <xdr:spPr>
        <a:prstGeom prst="rect">
          <a:avLst/>
        </a:prstGeom>
        <a:noFill/>
      </xdr:spPr>
    </xdr:pic>
    <xdr:clientData fLocksWithSheet="0"/>
  </xdr:oneCellAnchor>
  <xdr:oneCellAnchor>
    <xdr:from>
      <xdr:col>78</xdr:col>
      <xdr:colOff>0</xdr:colOff>
      <xdr:row>100</xdr:row>
      <xdr:rowOff>0</xdr:rowOff>
    </xdr:from>
    <xdr:ext cx="1762125" cy="1619250"/>
    <xdr:pic>
      <xdr:nvPicPr>
        <xdr:cNvPr id="0" name="image831.png"/>
        <xdr:cNvPicPr preferRelativeResize="0"/>
      </xdr:nvPicPr>
      <xdr:blipFill>
        <a:blip cstate="print" r:embed="rId799"/>
        <a:stretch>
          <a:fillRect/>
        </a:stretch>
      </xdr:blipFill>
      <xdr:spPr>
        <a:prstGeom prst="rect">
          <a:avLst/>
        </a:prstGeom>
        <a:noFill/>
      </xdr:spPr>
    </xdr:pic>
    <xdr:clientData fLocksWithSheet="0"/>
  </xdr:oneCellAnchor>
  <xdr:oneCellAnchor>
    <xdr:from>
      <xdr:col>79</xdr:col>
      <xdr:colOff>0</xdr:colOff>
      <xdr:row>100</xdr:row>
      <xdr:rowOff>0</xdr:rowOff>
    </xdr:from>
    <xdr:ext cx="1762125" cy="1619250"/>
    <xdr:pic>
      <xdr:nvPicPr>
        <xdr:cNvPr id="0" name="image829.png"/>
        <xdr:cNvPicPr preferRelativeResize="0"/>
      </xdr:nvPicPr>
      <xdr:blipFill>
        <a:blip cstate="print" r:embed="rId800"/>
        <a:stretch>
          <a:fillRect/>
        </a:stretch>
      </xdr:blipFill>
      <xdr:spPr>
        <a:prstGeom prst="rect">
          <a:avLst/>
        </a:prstGeom>
        <a:noFill/>
      </xdr:spPr>
    </xdr:pic>
    <xdr:clientData fLocksWithSheet="0"/>
  </xdr:oneCellAnchor>
  <xdr:oneCellAnchor>
    <xdr:from>
      <xdr:col>72</xdr:col>
      <xdr:colOff>0</xdr:colOff>
      <xdr:row>101</xdr:row>
      <xdr:rowOff>0</xdr:rowOff>
    </xdr:from>
    <xdr:ext cx="2076450" cy="1619250"/>
    <xdr:pic>
      <xdr:nvPicPr>
        <xdr:cNvPr id="0" name="image897.jpg"/>
        <xdr:cNvPicPr preferRelativeResize="0"/>
      </xdr:nvPicPr>
      <xdr:blipFill>
        <a:blip cstate="print" r:embed="rId801"/>
        <a:stretch>
          <a:fillRect/>
        </a:stretch>
      </xdr:blipFill>
      <xdr:spPr>
        <a:prstGeom prst="rect">
          <a:avLst/>
        </a:prstGeom>
        <a:noFill/>
      </xdr:spPr>
    </xdr:pic>
    <xdr:clientData fLocksWithSheet="0"/>
  </xdr:oneCellAnchor>
  <xdr:oneCellAnchor>
    <xdr:from>
      <xdr:col>73</xdr:col>
      <xdr:colOff>0</xdr:colOff>
      <xdr:row>101</xdr:row>
      <xdr:rowOff>0</xdr:rowOff>
    </xdr:from>
    <xdr:ext cx="1924050" cy="1619250"/>
    <xdr:pic>
      <xdr:nvPicPr>
        <xdr:cNvPr id="0" name="image806.jpg"/>
        <xdr:cNvPicPr preferRelativeResize="0"/>
      </xdr:nvPicPr>
      <xdr:blipFill>
        <a:blip cstate="print" r:embed="rId802"/>
        <a:stretch>
          <a:fillRect/>
        </a:stretch>
      </xdr:blipFill>
      <xdr:spPr>
        <a:prstGeom prst="rect">
          <a:avLst/>
        </a:prstGeom>
        <a:noFill/>
      </xdr:spPr>
    </xdr:pic>
    <xdr:clientData fLocksWithSheet="0"/>
  </xdr:oneCellAnchor>
  <xdr:oneCellAnchor>
    <xdr:from>
      <xdr:col>74</xdr:col>
      <xdr:colOff>0</xdr:colOff>
      <xdr:row>101</xdr:row>
      <xdr:rowOff>0</xdr:rowOff>
    </xdr:from>
    <xdr:ext cx="2000250" cy="1619250"/>
    <xdr:pic>
      <xdr:nvPicPr>
        <xdr:cNvPr id="0" name="image824.jpg"/>
        <xdr:cNvPicPr preferRelativeResize="0"/>
      </xdr:nvPicPr>
      <xdr:blipFill>
        <a:blip cstate="print" r:embed="rId803"/>
        <a:stretch>
          <a:fillRect/>
        </a:stretch>
      </xdr:blipFill>
      <xdr:spPr>
        <a:prstGeom prst="rect">
          <a:avLst/>
        </a:prstGeom>
        <a:noFill/>
      </xdr:spPr>
    </xdr:pic>
    <xdr:clientData fLocksWithSheet="0"/>
  </xdr:oneCellAnchor>
  <xdr:oneCellAnchor>
    <xdr:from>
      <xdr:col>75</xdr:col>
      <xdr:colOff>0</xdr:colOff>
      <xdr:row>101</xdr:row>
      <xdr:rowOff>0</xdr:rowOff>
    </xdr:from>
    <xdr:ext cx="1990725" cy="1619250"/>
    <xdr:pic>
      <xdr:nvPicPr>
        <xdr:cNvPr id="0" name="image798.jpg"/>
        <xdr:cNvPicPr preferRelativeResize="0"/>
      </xdr:nvPicPr>
      <xdr:blipFill>
        <a:blip cstate="print" r:embed="rId804"/>
        <a:stretch>
          <a:fillRect/>
        </a:stretch>
      </xdr:blipFill>
      <xdr:spPr>
        <a:prstGeom prst="rect">
          <a:avLst/>
        </a:prstGeom>
        <a:noFill/>
      </xdr:spPr>
    </xdr:pic>
    <xdr:clientData fLocksWithSheet="0"/>
  </xdr:oneCellAnchor>
  <xdr:oneCellAnchor>
    <xdr:from>
      <xdr:col>76</xdr:col>
      <xdr:colOff>0</xdr:colOff>
      <xdr:row>101</xdr:row>
      <xdr:rowOff>0</xdr:rowOff>
    </xdr:from>
    <xdr:ext cx="1905000" cy="1619250"/>
    <xdr:pic>
      <xdr:nvPicPr>
        <xdr:cNvPr id="0" name="image791.jpg"/>
        <xdr:cNvPicPr preferRelativeResize="0"/>
      </xdr:nvPicPr>
      <xdr:blipFill>
        <a:blip cstate="print" r:embed="rId805"/>
        <a:stretch>
          <a:fillRect/>
        </a:stretch>
      </xdr:blipFill>
      <xdr:spPr>
        <a:prstGeom prst="rect">
          <a:avLst/>
        </a:prstGeom>
        <a:noFill/>
      </xdr:spPr>
    </xdr:pic>
    <xdr:clientData fLocksWithSheet="0"/>
  </xdr:oneCellAnchor>
  <xdr:oneCellAnchor>
    <xdr:from>
      <xdr:col>77</xdr:col>
      <xdr:colOff>0</xdr:colOff>
      <xdr:row>101</xdr:row>
      <xdr:rowOff>0</xdr:rowOff>
    </xdr:from>
    <xdr:ext cx="1962150" cy="1619250"/>
    <xdr:pic>
      <xdr:nvPicPr>
        <xdr:cNvPr id="0" name="image849.jpg"/>
        <xdr:cNvPicPr preferRelativeResize="0"/>
      </xdr:nvPicPr>
      <xdr:blipFill>
        <a:blip cstate="print" r:embed="rId806"/>
        <a:stretch>
          <a:fillRect/>
        </a:stretch>
      </xdr:blipFill>
      <xdr:spPr>
        <a:prstGeom prst="rect">
          <a:avLst/>
        </a:prstGeom>
        <a:noFill/>
      </xdr:spPr>
    </xdr:pic>
    <xdr:clientData fLocksWithSheet="0"/>
  </xdr:oneCellAnchor>
  <xdr:oneCellAnchor>
    <xdr:from>
      <xdr:col>78</xdr:col>
      <xdr:colOff>0</xdr:colOff>
      <xdr:row>101</xdr:row>
      <xdr:rowOff>0</xdr:rowOff>
    </xdr:from>
    <xdr:ext cx="1952625" cy="1619250"/>
    <xdr:pic>
      <xdr:nvPicPr>
        <xdr:cNvPr id="0" name="image796.jpg"/>
        <xdr:cNvPicPr preferRelativeResize="0"/>
      </xdr:nvPicPr>
      <xdr:blipFill>
        <a:blip cstate="print" r:embed="rId807"/>
        <a:stretch>
          <a:fillRect/>
        </a:stretch>
      </xdr:blipFill>
      <xdr:spPr>
        <a:prstGeom prst="rect">
          <a:avLst/>
        </a:prstGeom>
        <a:noFill/>
      </xdr:spPr>
    </xdr:pic>
    <xdr:clientData fLocksWithSheet="0"/>
  </xdr:oneCellAnchor>
  <xdr:oneCellAnchor>
    <xdr:from>
      <xdr:col>79</xdr:col>
      <xdr:colOff>0</xdr:colOff>
      <xdr:row>101</xdr:row>
      <xdr:rowOff>0</xdr:rowOff>
    </xdr:from>
    <xdr:ext cx="1905000" cy="1619250"/>
    <xdr:pic>
      <xdr:nvPicPr>
        <xdr:cNvPr id="0" name="image801.jpg"/>
        <xdr:cNvPicPr preferRelativeResize="0"/>
      </xdr:nvPicPr>
      <xdr:blipFill>
        <a:blip cstate="print" r:embed="rId808"/>
        <a:stretch>
          <a:fillRect/>
        </a:stretch>
      </xdr:blipFill>
      <xdr:spPr>
        <a:prstGeom prst="rect">
          <a:avLst/>
        </a:prstGeom>
        <a:noFill/>
      </xdr:spPr>
    </xdr:pic>
    <xdr:clientData fLocksWithSheet="0"/>
  </xdr:oneCellAnchor>
  <xdr:oneCellAnchor>
    <xdr:from>
      <xdr:col>72</xdr:col>
      <xdr:colOff>0</xdr:colOff>
      <xdr:row>102</xdr:row>
      <xdr:rowOff>0</xdr:rowOff>
    </xdr:from>
    <xdr:ext cx="1752600" cy="1552575"/>
    <xdr:pic>
      <xdr:nvPicPr>
        <xdr:cNvPr id="0" name="image835.png"/>
        <xdr:cNvPicPr preferRelativeResize="0"/>
      </xdr:nvPicPr>
      <xdr:blipFill>
        <a:blip cstate="print" r:embed="rId809"/>
        <a:stretch>
          <a:fillRect/>
        </a:stretch>
      </xdr:blipFill>
      <xdr:spPr>
        <a:prstGeom prst="rect">
          <a:avLst/>
        </a:prstGeom>
        <a:noFill/>
      </xdr:spPr>
    </xdr:pic>
    <xdr:clientData fLocksWithSheet="0"/>
  </xdr:oneCellAnchor>
  <xdr:oneCellAnchor>
    <xdr:from>
      <xdr:col>73</xdr:col>
      <xdr:colOff>0</xdr:colOff>
      <xdr:row>102</xdr:row>
      <xdr:rowOff>0</xdr:rowOff>
    </xdr:from>
    <xdr:ext cx="1752600" cy="1552575"/>
    <xdr:pic>
      <xdr:nvPicPr>
        <xdr:cNvPr id="0" name="image775.png"/>
        <xdr:cNvPicPr preferRelativeResize="0"/>
      </xdr:nvPicPr>
      <xdr:blipFill>
        <a:blip cstate="print" r:embed="rId810"/>
        <a:stretch>
          <a:fillRect/>
        </a:stretch>
      </xdr:blipFill>
      <xdr:spPr>
        <a:prstGeom prst="rect">
          <a:avLst/>
        </a:prstGeom>
        <a:noFill/>
      </xdr:spPr>
    </xdr:pic>
    <xdr:clientData fLocksWithSheet="0"/>
  </xdr:oneCellAnchor>
  <xdr:oneCellAnchor>
    <xdr:from>
      <xdr:col>74</xdr:col>
      <xdr:colOff>0</xdr:colOff>
      <xdr:row>102</xdr:row>
      <xdr:rowOff>0</xdr:rowOff>
    </xdr:from>
    <xdr:ext cx="1752600" cy="1552575"/>
    <xdr:pic>
      <xdr:nvPicPr>
        <xdr:cNvPr id="0" name="image852.png"/>
        <xdr:cNvPicPr preferRelativeResize="0"/>
      </xdr:nvPicPr>
      <xdr:blipFill>
        <a:blip cstate="print" r:embed="rId811"/>
        <a:stretch>
          <a:fillRect/>
        </a:stretch>
      </xdr:blipFill>
      <xdr:spPr>
        <a:prstGeom prst="rect">
          <a:avLst/>
        </a:prstGeom>
        <a:noFill/>
      </xdr:spPr>
    </xdr:pic>
    <xdr:clientData fLocksWithSheet="0"/>
  </xdr:oneCellAnchor>
  <xdr:oneCellAnchor>
    <xdr:from>
      <xdr:col>75</xdr:col>
      <xdr:colOff>0</xdr:colOff>
      <xdr:row>102</xdr:row>
      <xdr:rowOff>0</xdr:rowOff>
    </xdr:from>
    <xdr:ext cx="1752600" cy="1552575"/>
    <xdr:pic>
      <xdr:nvPicPr>
        <xdr:cNvPr id="0" name="image772.png"/>
        <xdr:cNvPicPr preferRelativeResize="0"/>
      </xdr:nvPicPr>
      <xdr:blipFill>
        <a:blip cstate="print" r:embed="rId812"/>
        <a:stretch>
          <a:fillRect/>
        </a:stretch>
      </xdr:blipFill>
      <xdr:spPr>
        <a:prstGeom prst="rect">
          <a:avLst/>
        </a:prstGeom>
        <a:noFill/>
      </xdr:spPr>
    </xdr:pic>
    <xdr:clientData fLocksWithSheet="0"/>
  </xdr:oneCellAnchor>
  <xdr:oneCellAnchor>
    <xdr:from>
      <xdr:col>76</xdr:col>
      <xdr:colOff>0</xdr:colOff>
      <xdr:row>102</xdr:row>
      <xdr:rowOff>0</xdr:rowOff>
    </xdr:from>
    <xdr:ext cx="1752600" cy="1552575"/>
    <xdr:pic>
      <xdr:nvPicPr>
        <xdr:cNvPr id="0" name="image794.png"/>
        <xdr:cNvPicPr preferRelativeResize="0"/>
      </xdr:nvPicPr>
      <xdr:blipFill>
        <a:blip cstate="print" r:embed="rId813"/>
        <a:stretch>
          <a:fillRect/>
        </a:stretch>
      </xdr:blipFill>
      <xdr:spPr>
        <a:prstGeom prst="rect">
          <a:avLst/>
        </a:prstGeom>
        <a:noFill/>
      </xdr:spPr>
    </xdr:pic>
    <xdr:clientData fLocksWithSheet="0"/>
  </xdr:oneCellAnchor>
  <xdr:oneCellAnchor>
    <xdr:from>
      <xdr:col>77</xdr:col>
      <xdr:colOff>0</xdr:colOff>
      <xdr:row>102</xdr:row>
      <xdr:rowOff>0</xdr:rowOff>
    </xdr:from>
    <xdr:ext cx="1752600" cy="1552575"/>
    <xdr:pic>
      <xdr:nvPicPr>
        <xdr:cNvPr id="0" name="image830.png"/>
        <xdr:cNvPicPr preferRelativeResize="0"/>
      </xdr:nvPicPr>
      <xdr:blipFill>
        <a:blip cstate="print" r:embed="rId814"/>
        <a:stretch>
          <a:fillRect/>
        </a:stretch>
      </xdr:blipFill>
      <xdr:spPr>
        <a:prstGeom prst="rect">
          <a:avLst/>
        </a:prstGeom>
        <a:noFill/>
      </xdr:spPr>
    </xdr:pic>
    <xdr:clientData fLocksWithSheet="0"/>
  </xdr:oneCellAnchor>
  <xdr:oneCellAnchor>
    <xdr:from>
      <xdr:col>78</xdr:col>
      <xdr:colOff>0</xdr:colOff>
      <xdr:row>102</xdr:row>
      <xdr:rowOff>0</xdr:rowOff>
    </xdr:from>
    <xdr:ext cx="1752600" cy="1552575"/>
    <xdr:pic>
      <xdr:nvPicPr>
        <xdr:cNvPr id="0" name="image779.png"/>
        <xdr:cNvPicPr preferRelativeResize="0"/>
      </xdr:nvPicPr>
      <xdr:blipFill>
        <a:blip cstate="print" r:embed="rId815"/>
        <a:stretch>
          <a:fillRect/>
        </a:stretch>
      </xdr:blipFill>
      <xdr:spPr>
        <a:prstGeom prst="rect">
          <a:avLst/>
        </a:prstGeom>
        <a:noFill/>
      </xdr:spPr>
    </xdr:pic>
    <xdr:clientData fLocksWithSheet="0"/>
  </xdr:oneCellAnchor>
  <xdr:oneCellAnchor>
    <xdr:from>
      <xdr:col>79</xdr:col>
      <xdr:colOff>0</xdr:colOff>
      <xdr:row>102</xdr:row>
      <xdr:rowOff>0</xdr:rowOff>
    </xdr:from>
    <xdr:ext cx="1752600" cy="1552575"/>
    <xdr:pic>
      <xdr:nvPicPr>
        <xdr:cNvPr id="0" name="image773.png"/>
        <xdr:cNvPicPr preferRelativeResize="0"/>
      </xdr:nvPicPr>
      <xdr:blipFill>
        <a:blip cstate="print" r:embed="rId816"/>
        <a:stretch>
          <a:fillRect/>
        </a:stretch>
      </xdr:blipFill>
      <xdr:spPr>
        <a:prstGeom prst="rect">
          <a:avLst/>
        </a:prstGeom>
        <a:noFill/>
      </xdr:spPr>
    </xdr:pic>
    <xdr:clientData fLocksWithSheet="0"/>
  </xdr:oneCellAnchor>
  <xdr:oneCellAnchor>
    <xdr:from>
      <xdr:col>72</xdr:col>
      <xdr:colOff>0</xdr:colOff>
      <xdr:row>103</xdr:row>
      <xdr:rowOff>0</xdr:rowOff>
    </xdr:from>
    <xdr:ext cx="2343150" cy="1085850"/>
    <xdr:pic>
      <xdr:nvPicPr>
        <xdr:cNvPr id="0" name="image827.png"/>
        <xdr:cNvPicPr preferRelativeResize="0"/>
      </xdr:nvPicPr>
      <xdr:blipFill>
        <a:blip cstate="print" r:embed="rId817"/>
        <a:stretch>
          <a:fillRect/>
        </a:stretch>
      </xdr:blipFill>
      <xdr:spPr>
        <a:prstGeom prst="rect">
          <a:avLst/>
        </a:prstGeom>
        <a:noFill/>
      </xdr:spPr>
    </xdr:pic>
    <xdr:clientData fLocksWithSheet="0"/>
  </xdr:oneCellAnchor>
  <xdr:oneCellAnchor>
    <xdr:from>
      <xdr:col>73</xdr:col>
      <xdr:colOff>0</xdr:colOff>
      <xdr:row>103</xdr:row>
      <xdr:rowOff>0</xdr:rowOff>
    </xdr:from>
    <xdr:ext cx="2343150" cy="1085850"/>
    <xdr:pic>
      <xdr:nvPicPr>
        <xdr:cNvPr id="0" name="image811.png"/>
        <xdr:cNvPicPr preferRelativeResize="0"/>
      </xdr:nvPicPr>
      <xdr:blipFill>
        <a:blip cstate="print" r:embed="rId818"/>
        <a:stretch>
          <a:fillRect/>
        </a:stretch>
      </xdr:blipFill>
      <xdr:spPr>
        <a:prstGeom prst="rect">
          <a:avLst/>
        </a:prstGeom>
        <a:noFill/>
      </xdr:spPr>
    </xdr:pic>
    <xdr:clientData fLocksWithSheet="0"/>
  </xdr:oneCellAnchor>
  <xdr:oneCellAnchor>
    <xdr:from>
      <xdr:col>74</xdr:col>
      <xdr:colOff>0</xdr:colOff>
      <xdr:row>103</xdr:row>
      <xdr:rowOff>0</xdr:rowOff>
    </xdr:from>
    <xdr:ext cx="2343150" cy="1085850"/>
    <xdr:pic>
      <xdr:nvPicPr>
        <xdr:cNvPr id="0" name="image860.png"/>
        <xdr:cNvPicPr preferRelativeResize="0"/>
      </xdr:nvPicPr>
      <xdr:blipFill>
        <a:blip cstate="print" r:embed="rId819"/>
        <a:stretch>
          <a:fillRect/>
        </a:stretch>
      </xdr:blipFill>
      <xdr:spPr>
        <a:prstGeom prst="rect">
          <a:avLst/>
        </a:prstGeom>
        <a:noFill/>
      </xdr:spPr>
    </xdr:pic>
    <xdr:clientData fLocksWithSheet="0"/>
  </xdr:oneCellAnchor>
  <xdr:oneCellAnchor>
    <xdr:from>
      <xdr:col>75</xdr:col>
      <xdr:colOff>0</xdr:colOff>
      <xdr:row>103</xdr:row>
      <xdr:rowOff>0</xdr:rowOff>
    </xdr:from>
    <xdr:ext cx="2343150" cy="1085850"/>
    <xdr:pic>
      <xdr:nvPicPr>
        <xdr:cNvPr id="0" name="image780.png"/>
        <xdr:cNvPicPr preferRelativeResize="0"/>
      </xdr:nvPicPr>
      <xdr:blipFill>
        <a:blip cstate="print" r:embed="rId820"/>
        <a:stretch>
          <a:fillRect/>
        </a:stretch>
      </xdr:blipFill>
      <xdr:spPr>
        <a:prstGeom prst="rect">
          <a:avLst/>
        </a:prstGeom>
        <a:noFill/>
      </xdr:spPr>
    </xdr:pic>
    <xdr:clientData fLocksWithSheet="0"/>
  </xdr:oneCellAnchor>
  <xdr:oneCellAnchor>
    <xdr:from>
      <xdr:col>76</xdr:col>
      <xdr:colOff>0</xdr:colOff>
      <xdr:row>103</xdr:row>
      <xdr:rowOff>0</xdr:rowOff>
    </xdr:from>
    <xdr:ext cx="2343150" cy="1085850"/>
    <xdr:pic>
      <xdr:nvPicPr>
        <xdr:cNvPr id="0" name="image788.png"/>
        <xdr:cNvPicPr preferRelativeResize="0"/>
      </xdr:nvPicPr>
      <xdr:blipFill>
        <a:blip cstate="print" r:embed="rId821"/>
        <a:stretch>
          <a:fillRect/>
        </a:stretch>
      </xdr:blipFill>
      <xdr:spPr>
        <a:prstGeom prst="rect">
          <a:avLst/>
        </a:prstGeom>
        <a:noFill/>
      </xdr:spPr>
    </xdr:pic>
    <xdr:clientData fLocksWithSheet="0"/>
  </xdr:oneCellAnchor>
  <xdr:oneCellAnchor>
    <xdr:from>
      <xdr:col>77</xdr:col>
      <xdr:colOff>0</xdr:colOff>
      <xdr:row>103</xdr:row>
      <xdr:rowOff>0</xdr:rowOff>
    </xdr:from>
    <xdr:ext cx="2343150" cy="1085850"/>
    <xdr:pic>
      <xdr:nvPicPr>
        <xdr:cNvPr id="0" name="image837.png"/>
        <xdr:cNvPicPr preferRelativeResize="0"/>
      </xdr:nvPicPr>
      <xdr:blipFill>
        <a:blip cstate="print" r:embed="rId822"/>
        <a:stretch>
          <a:fillRect/>
        </a:stretch>
      </xdr:blipFill>
      <xdr:spPr>
        <a:prstGeom prst="rect">
          <a:avLst/>
        </a:prstGeom>
        <a:noFill/>
      </xdr:spPr>
    </xdr:pic>
    <xdr:clientData fLocksWithSheet="0"/>
  </xdr:oneCellAnchor>
  <xdr:oneCellAnchor>
    <xdr:from>
      <xdr:col>78</xdr:col>
      <xdr:colOff>0</xdr:colOff>
      <xdr:row>103</xdr:row>
      <xdr:rowOff>0</xdr:rowOff>
    </xdr:from>
    <xdr:ext cx="2343150" cy="1085850"/>
    <xdr:pic>
      <xdr:nvPicPr>
        <xdr:cNvPr id="0" name="image838.png"/>
        <xdr:cNvPicPr preferRelativeResize="0"/>
      </xdr:nvPicPr>
      <xdr:blipFill>
        <a:blip cstate="print" r:embed="rId823"/>
        <a:stretch>
          <a:fillRect/>
        </a:stretch>
      </xdr:blipFill>
      <xdr:spPr>
        <a:prstGeom prst="rect">
          <a:avLst/>
        </a:prstGeom>
        <a:noFill/>
      </xdr:spPr>
    </xdr:pic>
    <xdr:clientData fLocksWithSheet="0"/>
  </xdr:oneCellAnchor>
  <xdr:oneCellAnchor>
    <xdr:from>
      <xdr:col>79</xdr:col>
      <xdr:colOff>0</xdr:colOff>
      <xdr:row>103</xdr:row>
      <xdr:rowOff>0</xdr:rowOff>
    </xdr:from>
    <xdr:ext cx="2343150" cy="1085850"/>
    <xdr:pic>
      <xdr:nvPicPr>
        <xdr:cNvPr id="0" name="image782.png"/>
        <xdr:cNvPicPr preferRelativeResize="0"/>
      </xdr:nvPicPr>
      <xdr:blipFill>
        <a:blip cstate="print" r:embed="rId824"/>
        <a:stretch>
          <a:fillRect/>
        </a:stretch>
      </xdr:blipFill>
      <xdr:spPr>
        <a:prstGeom prst="rect">
          <a:avLst/>
        </a:prstGeom>
        <a:noFill/>
      </xdr:spPr>
    </xdr:pic>
    <xdr:clientData fLocksWithSheet="0"/>
  </xdr:oneCellAnchor>
  <xdr:oneCellAnchor>
    <xdr:from>
      <xdr:col>72</xdr:col>
      <xdr:colOff>0</xdr:colOff>
      <xdr:row>104</xdr:row>
      <xdr:rowOff>0</xdr:rowOff>
    </xdr:from>
    <xdr:ext cx="2343150" cy="1076325"/>
    <xdr:pic>
      <xdr:nvPicPr>
        <xdr:cNvPr id="0" name="image847.png"/>
        <xdr:cNvPicPr preferRelativeResize="0"/>
      </xdr:nvPicPr>
      <xdr:blipFill>
        <a:blip cstate="print" r:embed="rId825"/>
        <a:stretch>
          <a:fillRect/>
        </a:stretch>
      </xdr:blipFill>
      <xdr:spPr>
        <a:prstGeom prst="rect">
          <a:avLst/>
        </a:prstGeom>
        <a:noFill/>
      </xdr:spPr>
    </xdr:pic>
    <xdr:clientData fLocksWithSheet="0"/>
  </xdr:oneCellAnchor>
  <xdr:oneCellAnchor>
    <xdr:from>
      <xdr:col>73</xdr:col>
      <xdr:colOff>0</xdr:colOff>
      <xdr:row>104</xdr:row>
      <xdr:rowOff>0</xdr:rowOff>
    </xdr:from>
    <xdr:ext cx="2343150" cy="1076325"/>
    <xdr:pic>
      <xdr:nvPicPr>
        <xdr:cNvPr id="0" name="image833.png"/>
        <xdr:cNvPicPr preferRelativeResize="0"/>
      </xdr:nvPicPr>
      <xdr:blipFill>
        <a:blip cstate="print" r:embed="rId826"/>
        <a:stretch>
          <a:fillRect/>
        </a:stretch>
      </xdr:blipFill>
      <xdr:spPr>
        <a:prstGeom prst="rect">
          <a:avLst/>
        </a:prstGeom>
        <a:noFill/>
      </xdr:spPr>
    </xdr:pic>
    <xdr:clientData fLocksWithSheet="0"/>
  </xdr:oneCellAnchor>
  <xdr:oneCellAnchor>
    <xdr:from>
      <xdr:col>74</xdr:col>
      <xdr:colOff>0</xdr:colOff>
      <xdr:row>104</xdr:row>
      <xdr:rowOff>0</xdr:rowOff>
    </xdr:from>
    <xdr:ext cx="2343150" cy="1076325"/>
    <xdr:pic>
      <xdr:nvPicPr>
        <xdr:cNvPr id="0" name="image785.png"/>
        <xdr:cNvPicPr preferRelativeResize="0"/>
      </xdr:nvPicPr>
      <xdr:blipFill>
        <a:blip cstate="print" r:embed="rId827"/>
        <a:stretch>
          <a:fillRect/>
        </a:stretch>
      </xdr:blipFill>
      <xdr:spPr>
        <a:prstGeom prst="rect">
          <a:avLst/>
        </a:prstGeom>
        <a:noFill/>
      </xdr:spPr>
    </xdr:pic>
    <xdr:clientData fLocksWithSheet="0"/>
  </xdr:oneCellAnchor>
  <xdr:oneCellAnchor>
    <xdr:from>
      <xdr:col>75</xdr:col>
      <xdr:colOff>0</xdr:colOff>
      <xdr:row>104</xdr:row>
      <xdr:rowOff>0</xdr:rowOff>
    </xdr:from>
    <xdr:ext cx="2343150" cy="1076325"/>
    <xdr:pic>
      <xdr:nvPicPr>
        <xdr:cNvPr id="0" name="image810.png"/>
        <xdr:cNvPicPr preferRelativeResize="0"/>
      </xdr:nvPicPr>
      <xdr:blipFill>
        <a:blip cstate="print" r:embed="rId828"/>
        <a:stretch>
          <a:fillRect/>
        </a:stretch>
      </xdr:blipFill>
      <xdr:spPr>
        <a:prstGeom prst="rect">
          <a:avLst/>
        </a:prstGeom>
        <a:noFill/>
      </xdr:spPr>
    </xdr:pic>
    <xdr:clientData fLocksWithSheet="0"/>
  </xdr:oneCellAnchor>
  <xdr:oneCellAnchor>
    <xdr:from>
      <xdr:col>76</xdr:col>
      <xdr:colOff>0</xdr:colOff>
      <xdr:row>104</xdr:row>
      <xdr:rowOff>0</xdr:rowOff>
    </xdr:from>
    <xdr:ext cx="2343150" cy="1076325"/>
    <xdr:pic>
      <xdr:nvPicPr>
        <xdr:cNvPr id="0" name="image812.png"/>
        <xdr:cNvPicPr preferRelativeResize="0"/>
      </xdr:nvPicPr>
      <xdr:blipFill>
        <a:blip cstate="print" r:embed="rId829"/>
        <a:stretch>
          <a:fillRect/>
        </a:stretch>
      </xdr:blipFill>
      <xdr:spPr>
        <a:prstGeom prst="rect">
          <a:avLst/>
        </a:prstGeom>
        <a:noFill/>
      </xdr:spPr>
    </xdr:pic>
    <xdr:clientData fLocksWithSheet="0"/>
  </xdr:oneCellAnchor>
  <xdr:oneCellAnchor>
    <xdr:from>
      <xdr:col>77</xdr:col>
      <xdr:colOff>0</xdr:colOff>
      <xdr:row>104</xdr:row>
      <xdr:rowOff>0</xdr:rowOff>
    </xdr:from>
    <xdr:ext cx="2343150" cy="1076325"/>
    <xdr:pic>
      <xdr:nvPicPr>
        <xdr:cNvPr id="0" name="image853.png"/>
        <xdr:cNvPicPr preferRelativeResize="0"/>
      </xdr:nvPicPr>
      <xdr:blipFill>
        <a:blip cstate="print" r:embed="rId830"/>
        <a:stretch>
          <a:fillRect/>
        </a:stretch>
      </xdr:blipFill>
      <xdr:spPr>
        <a:prstGeom prst="rect">
          <a:avLst/>
        </a:prstGeom>
        <a:noFill/>
      </xdr:spPr>
    </xdr:pic>
    <xdr:clientData fLocksWithSheet="0"/>
  </xdr:oneCellAnchor>
  <xdr:oneCellAnchor>
    <xdr:from>
      <xdr:col>78</xdr:col>
      <xdr:colOff>0</xdr:colOff>
      <xdr:row>104</xdr:row>
      <xdr:rowOff>0</xdr:rowOff>
    </xdr:from>
    <xdr:ext cx="2343150" cy="1076325"/>
    <xdr:pic>
      <xdr:nvPicPr>
        <xdr:cNvPr id="0" name="image804.png"/>
        <xdr:cNvPicPr preferRelativeResize="0"/>
      </xdr:nvPicPr>
      <xdr:blipFill>
        <a:blip cstate="print" r:embed="rId831"/>
        <a:stretch>
          <a:fillRect/>
        </a:stretch>
      </xdr:blipFill>
      <xdr:spPr>
        <a:prstGeom prst="rect">
          <a:avLst/>
        </a:prstGeom>
        <a:noFill/>
      </xdr:spPr>
    </xdr:pic>
    <xdr:clientData fLocksWithSheet="0"/>
  </xdr:oneCellAnchor>
  <xdr:oneCellAnchor>
    <xdr:from>
      <xdr:col>79</xdr:col>
      <xdr:colOff>0</xdr:colOff>
      <xdr:row>104</xdr:row>
      <xdr:rowOff>0</xdr:rowOff>
    </xdr:from>
    <xdr:ext cx="2343150" cy="1076325"/>
    <xdr:pic>
      <xdr:nvPicPr>
        <xdr:cNvPr id="0" name="image805.png"/>
        <xdr:cNvPicPr preferRelativeResize="0"/>
      </xdr:nvPicPr>
      <xdr:blipFill>
        <a:blip cstate="print" r:embed="rId832"/>
        <a:stretch>
          <a:fillRect/>
        </a:stretch>
      </xdr:blipFill>
      <xdr:spPr>
        <a:prstGeom prst="rect">
          <a:avLst/>
        </a:prstGeom>
        <a:noFill/>
      </xdr:spPr>
    </xdr:pic>
    <xdr:clientData fLocksWithSheet="0"/>
  </xdr:oneCellAnchor>
  <xdr:oneCellAnchor>
    <xdr:from>
      <xdr:col>72</xdr:col>
      <xdr:colOff>0</xdr:colOff>
      <xdr:row>105</xdr:row>
      <xdr:rowOff>0</xdr:rowOff>
    </xdr:from>
    <xdr:ext cx="2343150" cy="561975"/>
    <xdr:pic>
      <xdr:nvPicPr>
        <xdr:cNvPr id="0" name="image814.png"/>
        <xdr:cNvPicPr preferRelativeResize="0"/>
      </xdr:nvPicPr>
      <xdr:blipFill>
        <a:blip cstate="print" r:embed="rId833"/>
        <a:stretch>
          <a:fillRect/>
        </a:stretch>
      </xdr:blipFill>
      <xdr:spPr>
        <a:prstGeom prst="rect">
          <a:avLst/>
        </a:prstGeom>
        <a:noFill/>
      </xdr:spPr>
    </xdr:pic>
    <xdr:clientData fLocksWithSheet="0"/>
  </xdr:oneCellAnchor>
  <xdr:oneCellAnchor>
    <xdr:from>
      <xdr:col>73</xdr:col>
      <xdr:colOff>0</xdr:colOff>
      <xdr:row>105</xdr:row>
      <xdr:rowOff>0</xdr:rowOff>
    </xdr:from>
    <xdr:ext cx="2343150" cy="561975"/>
    <xdr:pic>
      <xdr:nvPicPr>
        <xdr:cNvPr id="0" name="image793.png"/>
        <xdr:cNvPicPr preferRelativeResize="0"/>
      </xdr:nvPicPr>
      <xdr:blipFill>
        <a:blip cstate="print" r:embed="rId834"/>
        <a:stretch>
          <a:fillRect/>
        </a:stretch>
      </xdr:blipFill>
      <xdr:spPr>
        <a:prstGeom prst="rect">
          <a:avLst/>
        </a:prstGeom>
        <a:noFill/>
      </xdr:spPr>
    </xdr:pic>
    <xdr:clientData fLocksWithSheet="0"/>
  </xdr:oneCellAnchor>
  <xdr:oneCellAnchor>
    <xdr:from>
      <xdr:col>74</xdr:col>
      <xdr:colOff>0</xdr:colOff>
      <xdr:row>105</xdr:row>
      <xdr:rowOff>0</xdr:rowOff>
    </xdr:from>
    <xdr:ext cx="2343150" cy="561975"/>
    <xdr:pic>
      <xdr:nvPicPr>
        <xdr:cNvPr id="0" name="image818.png"/>
        <xdr:cNvPicPr preferRelativeResize="0"/>
      </xdr:nvPicPr>
      <xdr:blipFill>
        <a:blip cstate="print" r:embed="rId835"/>
        <a:stretch>
          <a:fillRect/>
        </a:stretch>
      </xdr:blipFill>
      <xdr:spPr>
        <a:prstGeom prst="rect">
          <a:avLst/>
        </a:prstGeom>
        <a:noFill/>
      </xdr:spPr>
    </xdr:pic>
    <xdr:clientData fLocksWithSheet="0"/>
  </xdr:oneCellAnchor>
  <xdr:oneCellAnchor>
    <xdr:from>
      <xdr:col>75</xdr:col>
      <xdr:colOff>0</xdr:colOff>
      <xdr:row>105</xdr:row>
      <xdr:rowOff>0</xdr:rowOff>
    </xdr:from>
    <xdr:ext cx="2343150" cy="561975"/>
    <xdr:pic>
      <xdr:nvPicPr>
        <xdr:cNvPr id="0" name="image865.png"/>
        <xdr:cNvPicPr preferRelativeResize="0"/>
      </xdr:nvPicPr>
      <xdr:blipFill>
        <a:blip cstate="print" r:embed="rId836"/>
        <a:stretch>
          <a:fillRect/>
        </a:stretch>
      </xdr:blipFill>
      <xdr:spPr>
        <a:prstGeom prst="rect">
          <a:avLst/>
        </a:prstGeom>
        <a:noFill/>
      </xdr:spPr>
    </xdr:pic>
    <xdr:clientData fLocksWithSheet="0"/>
  </xdr:oneCellAnchor>
  <xdr:oneCellAnchor>
    <xdr:from>
      <xdr:col>76</xdr:col>
      <xdr:colOff>0</xdr:colOff>
      <xdr:row>105</xdr:row>
      <xdr:rowOff>0</xdr:rowOff>
    </xdr:from>
    <xdr:ext cx="2343150" cy="561975"/>
    <xdr:pic>
      <xdr:nvPicPr>
        <xdr:cNvPr id="0" name="image802.png"/>
        <xdr:cNvPicPr preferRelativeResize="0"/>
      </xdr:nvPicPr>
      <xdr:blipFill>
        <a:blip cstate="print" r:embed="rId837"/>
        <a:stretch>
          <a:fillRect/>
        </a:stretch>
      </xdr:blipFill>
      <xdr:spPr>
        <a:prstGeom prst="rect">
          <a:avLst/>
        </a:prstGeom>
        <a:noFill/>
      </xdr:spPr>
    </xdr:pic>
    <xdr:clientData fLocksWithSheet="0"/>
  </xdr:oneCellAnchor>
  <xdr:oneCellAnchor>
    <xdr:from>
      <xdr:col>77</xdr:col>
      <xdr:colOff>0</xdr:colOff>
      <xdr:row>105</xdr:row>
      <xdr:rowOff>0</xdr:rowOff>
    </xdr:from>
    <xdr:ext cx="2343150" cy="561975"/>
    <xdr:pic>
      <xdr:nvPicPr>
        <xdr:cNvPr id="0" name="image862.png"/>
        <xdr:cNvPicPr preferRelativeResize="0"/>
      </xdr:nvPicPr>
      <xdr:blipFill>
        <a:blip cstate="print" r:embed="rId838"/>
        <a:stretch>
          <a:fillRect/>
        </a:stretch>
      </xdr:blipFill>
      <xdr:spPr>
        <a:prstGeom prst="rect">
          <a:avLst/>
        </a:prstGeom>
        <a:noFill/>
      </xdr:spPr>
    </xdr:pic>
    <xdr:clientData fLocksWithSheet="0"/>
  </xdr:oneCellAnchor>
  <xdr:oneCellAnchor>
    <xdr:from>
      <xdr:col>78</xdr:col>
      <xdr:colOff>0</xdr:colOff>
      <xdr:row>105</xdr:row>
      <xdr:rowOff>0</xdr:rowOff>
    </xdr:from>
    <xdr:ext cx="2343150" cy="561975"/>
    <xdr:pic>
      <xdr:nvPicPr>
        <xdr:cNvPr id="0" name="image879.png"/>
        <xdr:cNvPicPr preferRelativeResize="0"/>
      </xdr:nvPicPr>
      <xdr:blipFill>
        <a:blip cstate="print" r:embed="rId839"/>
        <a:stretch>
          <a:fillRect/>
        </a:stretch>
      </xdr:blipFill>
      <xdr:spPr>
        <a:prstGeom prst="rect">
          <a:avLst/>
        </a:prstGeom>
        <a:noFill/>
      </xdr:spPr>
    </xdr:pic>
    <xdr:clientData fLocksWithSheet="0"/>
  </xdr:oneCellAnchor>
  <xdr:oneCellAnchor>
    <xdr:from>
      <xdr:col>79</xdr:col>
      <xdr:colOff>0</xdr:colOff>
      <xdr:row>105</xdr:row>
      <xdr:rowOff>0</xdr:rowOff>
    </xdr:from>
    <xdr:ext cx="2343150" cy="561975"/>
    <xdr:pic>
      <xdr:nvPicPr>
        <xdr:cNvPr id="0" name="image893.png"/>
        <xdr:cNvPicPr preferRelativeResize="0"/>
      </xdr:nvPicPr>
      <xdr:blipFill>
        <a:blip cstate="print" r:embed="rId840"/>
        <a:stretch>
          <a:fillRect/>
        </a:stretch>
      </xdr:blipFill>
      <xdr:spPr>
        <a:prstGeom prst="rect">
          <a:avLst/>
        </a:prstGeom>
        <a:noFill/>
      </xdr:spPr>
    </xdr:pic>
    <xdr:clientData fLocksWithSheet="0"/>
  </xdr:oneCellAnchor>
  <xdr:oneCellAnchor>
    <xdr:from>
      <xdr:col>72</xdr:col>
      <xdr:colOff>0</xdr:colOff>
      <xdr:row>106</xdr:row>
      <xdr:rowOff>0</xdr:rowOff>
    </xdr:from>
    <xdr:ext cx="342900" cy="200025"/>
    <xdr:pic>
      <xdr:nvPicPr>
        <xdr:cNvPr id="0" name="image868.png"/>
        <xdr:cNvPicPr preferRelativeResize="0"/>
      </xdr:nvPicPr>
      <xdr:blipFill>
        <a:blip cstate="print" r:embed="rId841"/>
        <a:stretch>
          <a:fillRect/>
        </a:stretch>
      </xdr:blipFill>
      <xdr:spPr>
        <a:prstGeom prst="rect">
          <a:avLst/>
        </a:prstGeom>
        <a:noFill/>
      </xdr:spPr>
    </xdr:pic>
    <xdr:clientData fLocksWithSheet="0"/>
  </xdr:oneCellAnchor>
  <xdr:oneCellAnchor>
    <xdr:from>
      <xdr:col>73</xdr:col>
      <xdr:colOff>0</xdr:colOff>
      <xdr:row>106</xdr:row>
      <xdr:rowOff>0</xdr:rowOff>
    </xdr:from>
    <xdr:ext cx="342900" cy="200025"/>
    <xdr:pic>
      <xdr:nvPicPr>
        <xdr:cNvPr id="0" name="image864.png"/>
        <xdr:cNvPicPr preferRelativeResize="0"/>
      </xdr:nvPicPr>
      <xdr:blipFill>
        <a:blip cstate="print" r:embed="rId842"/>
        <a:stretch>
          <a:fillRect/>
        </a:stretch>
      </xdr:blipFill>
      <xdr:spPr>
        <a:prstGeom prst="rect">
          <a:avLst/>
        </a:prstGeom>
        <a:noFill/>
      </xdr:spPr>
    </xdr:pic>
    <xdr:clientData fLocksWithSheet="0"/>
  </xdr:oneCellAnchor>
  <xdr:oneCellAnchor>
    <xdr:from>
      <xdr:col>74</xdr:col>
      <xdr:colOff>0</xdr:colOff>
      <xdr:row>106</xdr:row>
      <xdr:rowOff>0</xdr:rowOff>
    </xdr:from>
    <xdr:ext cx="342900" cy="200025"/>
    <xdr:pic>
      <xdr:nvPicPr>
        <xdr:cNvPr id="0" name="image867.png"/>
        <xdr:cNvPicPr preferRelativeResize="0"/>
      </xdr:nvPicPr>
      <xdr:blipFill>
        <a:blip cstate="print" r:embed="rId843"/>
        <a:stretch>
          <a:fillRect/>
        </a:stretch>
      </xdr:blipFill>
      <xdr:spPr>
        <a:prstGeom prst="rect">
          <a:avLst/>
        </a:prstGeom>
        <a:noFill/>
      </xdr:spPr>
    </xdr:pic>
    <xdr:clientData fLocksWithSheet="0"/>
  </xdr:oneCellAnchor>
  <xdr:oneCellAnchor>
    <xdr:from>
      <xdr:col>75</xdr:col>
      <xdr:colOff>0</xdr:colOff>
      <xdr:row>106</xdr:row>
      <xdr:rowOff>0</xdr:rowOff>
    </xdr:from>
    <xdr:ext cx="342900" cy="200025"/>
    <xdr:pic>
      <xdr:nvPicPr>
        <xdr:cNvPr id="0" name="image820.png"/>
        <xdr:cNvPicPr preferRelativeResize="0"/>
      </xdr:nvPicPr>
      <xdr:blipFill>
        <a:blip cstate="print" r:embed="rId844"/>
        <a:stretch>
          <a:fillRect/>
        </a:stretch>
      </xdr:blipFill>
      <xdr:spPr>
        <a:prstGeom prst="rect">
          <a:avLst/>
        </a:prstGeom>
        <a:noFill/>
      </xdr:spPr>
    </xdr:pic>
    <xdr:clientData fLocksWithSheet="0"/>
  </xdr:oneCellAnchor>
  <xdr:oneCellAnchor>
    <xdr:from>
      <xdr:col>76</xdr:col>
      <xdr:colOff>0</xdr:colOff>
      <xdr:row>106</xdr:row>
      <xdr:rowOff>0</xdr:rowOff>
    </xdr:from>
    <xdr:ext cx="342900" cy="200025"/>
    <xdr:pic>
      <xdr:nvPicPr>
        <xdr:cNvPr id="0" name="image861.png"/>
        <xdr:cNvPicPr preferRelativeResize="0"/>
      </xdr:nvPicPr>
      <xdr:blipFill>
        <a:blip cstate="print" r:embed="rId845"/>
        <a:stretch>
          <a:fillRect/>
        </a:stretch>
      </xdr:blipFill>
      <xdr:spPr>
        <a:prstGeom prst="rect">
          <a:avLst/>
        </a:prstGeom>
        <a:noFill/>
      </xdr:spPr>
    </xdr:pic>
    <xdr:clientData fLocksWithSheet="0"/>
  </xdr:oneCellAnchor>
  <xdr:oneCellAnchor>
    <xdr:from>
      <xdr:col>77</xdr:col>
      <xdr:colOff>0</xdr:colOff>
      <xdr:row>106</xdr:row>
      <xdr:rowOff>0</xdr:rowOff>
    </xdr:from>
    <xdr:ext cx="342900" cy="200025"/>
    <xdr:pic>
      <xdr:nvPicPr>
        <xdr:cNvPr id="0" name="image866.png"/>
        <xdr:cNvPicPr preferRelativeResize="0"/>
      </xdr:nvPicPr>
      <xdr:blipFill>
        <a:blip cstate="print" r:embed="rId846"/>
        <a:stretch>
          <a:fillRect/>
        </a:stretch>
      </xdr:blipFill>
      <xdr:spPr>
        <a:prstGeom prst="rect">
          <a:avLst/>
        </a:prstGeom>
        <a:noFill/>
      </xdr:spPr>
    </xdr:pic>
    <xdr:clientData fLocksWithSheet="0"/>
  </xdr:oneCellAnchor>
  <xdr:oneCellAnchor>
    <xdr:from>
      <xdr:col>78</xdr:col>
      <xdr:colOff>0</xdr:colOff>
      <xdr:row>106</xdr:row>
      <xdr:rowOff>0</xdr:rowOff>
    </xdr:from>
    <xdr:ext cx="342900" cy="200025"/>
    <xdr:pic>
      <xdr:nvPicPr>
        <xdr:cNvPr id="0" name="image859.png"/>
        <xdr:cNvPicPr preferRelativeResize="0"/>
      </xdr:nvPicPr>
      <xdr:blipFill>
        <a:blip cstate="print" r:embed="rId847"/>
        <a:stretch>
          <a:fillRect/>
        </a:stretch>
      </xdr:blipFill>
      <xdr:spPr>
        <a:prstGeom prst="rect">
          <a:avLst/>
        </a:prstGeom>
        <a:noFill/>
      </xdr:spPr>
    </xdr:pic>
    <xdr:clientData fLocksWithSheet="0"/>
  </xdr:oneCellAnchor>
  <xdr:oneCellAnchor>
    <xdr:from>
      <xdr:col>79</xdr:col>
      <xdr:colOff>0</xdr:colOff>
      <xdr:row>106</xdr:row>
      <xdr:rowOff>0</xdr:rowOff>
    </xdr:from>
    <xdr:ext cx="342900" cy="200025"/>
    <xdr:pic>
      <xdr:nvPicPr>
        <xdr:cNvPr id="0" name="image877.png"/>
        <xdr:cNvPicPr preferRelativeResize="0"/>
      </xdr:nvPicPr>
      <xdr:blipFill>
        <a:blip cstate="print" r:embed="rId848"/>
        <a:stretch>
          <a:fillRect/>
        </a:stretch>
      </xdr:blipFill>
      <xdr:spPr>
        <a:prstGeom prst="rect">
          <a:avLst/>
        </a:prstGeom>
        <a:noFill/>
      </xdr:spPr>
    </xdr:pic>
    <xdr:clientData fLocksWithSheet="0"/>
  </xdr:oneCellAnchor>
  <xdr:oneCellAnchor>
    <xdr:from>
      <xdr:col>72</xdr:col>
      <xdr:colOff>0</xdr:colOff>
      <xdr:row>107</xdr:row>
      <xdr:rowOff>0</xdr:rowOff>
    </xdr:from>
    <xdr:ext cx="552450" cy="200025"/>
    <xdr:pic>
      <xdr:nvPicPr>
        <xdr:cNvPr id="0" name="image834.png"/>
        <xdr:cNvPicPr preferRelativeResize="0"/>
      </xdr:nvPicPr>
      <xdr:blipFill>
        <a:blip cstate="print" r:embed="rId849"/>
        <a:stretch>
          <a:fillRect/>
        </a:stretch>
      </xdr:blipFill>
      <xdr:spPr>
        <a:prstGeom prst="rect">
          <a:avLst/>
        </a:prstGeom>
        <a:noFill/>
      </xdr:spPr>
    </xdr:pic>
    <xdr:clientData fLocksWithSheet="0"/>
  </xdr:oneCellAnchor>
  <xdr:oneCellAnchor>
    <xdr:from>
      <xdr:col>73</xdr:col>
      <xdr:colOff>0</xdr:colOff>
      <xdr:row>107</xdr:row>
      <xdr:rowOff>0</xdr:rowOff>
    </xdr:from>
    <xdr:ext cx="552450" cy="200025"/>
    <xdr:pic>
      <xdr:nvPicPr>
        <xdr:cNvPr id="0" name="image881.png"/>
        <xdr:cNvPicPr preferRelativeResize="0"/>
      </xdr:nvPicPr>
      <xdr:blipFill>
        <a:blip cstate="print" r:embed="rId850"/>
        <a:stretch>
          <a:fillRect/>
        </a:stretch>
      </xdr:blipFill>
      <xdr:spPr>
        <a:prstGeom prst="rect">
          <a:avLst/>
        </a:prstGeom>
        <a:noFill/>
      </xdr:spPr>
    </xdr:pic>
    <xdr:clientData fLocksWithSheet="0"/>
  </xdr:oneCellAnchor>
  <xdr:oneCellAnchor>
    <xdr:from>
      <xdr:col>74</xdr:col>
      <xdr:colOff>0</xdr:colOff>
      <xdr:row>107</xdr:row>
      <xdr:rowOff>0</xdr:rowOff>
    </xdr:from>
    <xdr:ext cx="552450" cy="200025"/>
    <xdr:pic>
      <xdr:nvPicPr>
        <xdr:cNvPr id="0" name="image822.png"/>
        <xdr:cNvPicPr preferRelativeResize="0"/>
      </xdr:nvPicPr>
      <xdr:blipFill>
        <a:blip cstate="print" r:embed="rId851"/>
        <a:stretch>
          <a:fillRect/>
        </a:stretch>
      </xdr:blipFill>
      <xdr:spPr>
        <a:prstGeom prst="rect">
          <a:avLst/>
        </a:prstGeom>
        <a:noFill/>
      </xdr:spPr>
    </xdr:pic>
    <xdr:clientData fLocksWithSheet="0"/>
  </xdr:oneCellAnchor>
  <xdr:oneCellAnchor>
    <xdr:from>
      <xdr:col>75</xdr:col>
      <xdr:colOff>0</xdr:colOff>
      <xdr:row>107</xdr:row>
      <xdr:rowOff>0</xdr:rowOff>
    </xdr:from>
    <xdr:ext cx="552450" cy="200025"/>
    <xdr:pic>
      <xdr:nvPicPr>
        <xdr:cNvPr id="0" name="image823.png"/>
        <xdr:cNvPicPr preferRelativeResize="0"/>
      </xdr:nvPicPr>
      <xdr:blipFill>
        <a:blip cstate="print" r:embed="rId852"/>
        <a:stretch>
          <a:fillRect/>
        </a:stretch>
      </xdr:blipFill>
      <xdr:spPr>
        <a:prstGeom prst="rect">
          <a:avLst/>
        </a:prstGeom>
        <a:noFill/>
      </xdr:spPr>
    </xdr:pic>
    <xdr:clientData fLocksWithSheet="0"/>
  </xdr:oneCellAnchor>
  <xdr:oneCellAnchor>
    <xdr:from>
      <xdr:col>76</xdr:col>
      <xdr:colOff>0</xdr:colOff>
      <xdr:row>107</xdr:row>
      <xdr:rowOff>0</xdr:rowOff>
    </xdr:from>
    <xdr:ext cx="552450" cy="200025"/>
    <xdr:pic>
      <xdr:nvPicPr>
        <xdr:cNvPr id="0" name="image825.png"/>
        <xdr:cNvPicPr preferRelativeResize="0"/>
      </xdr:nvPicPr>
      <xdr:blipFill>
        <a:blip cstate="print" r:embed="rId853"/>
        <a:stretch>
          <a:fillRect/>
        </a:stretch>
      </xdr:blipFill>
      <xdr:spPr>
        <a:prstGeom prst="rect">
          <a:avLst/>
        </a:prstGeom>
        <a:noFill/>
      </xdr:spPr>
    </xdr:pic>
    <xdr:clientData fLocksWithSheet="0"/>
  </xdr:oneCellAnchor>
  <xdr:oneCellAnchor>
    <xdr:from>
      <xdr:col>77</xdr:col>
      <xdr:colOff>0</xdr:colOff>
      <xdr:row>107</xdr:row>
      <xdr:rowOff>0</xdr:rowOff>
    </xdr:from>
    <xdr:ext cx="552450" cy="200025"/>
    <xdr:pic>
      <xdr:nvPicPr>
        <xdr:cNvPr id="0" name="image889.png"/>
        <xdr:cNvPicPr preferRelativeResize="0"/>
      </xdr:nvPicPr>
      <xdr:blipFill>
        <a:blip cstate="print" r:embed="rId854"/>
        <a:stretch>
          <a:fillRect/>
        </a:stretch>
      </xdr:blipFill>
      <xdr:spPr>
        <a:prstGeom prst="rect">
          <a:avLst/>
        </a:prstGeom>
        <a:noFill/>
      </xdr:spPr>
    </xdr:pic>
    <xdr:clientData fLocksWithSheet="0"/>
  </xdr:oneCellAnchor>
  <xdr:oneCellAnchor>
    <xdr:from>
      <xdr:col>78</xdr:col>
      <xdr:colOff>0</xdr:colOff>
      <xdr:row>107</xdr:row>
      <xdr:rowOff>0</xdr:rowOff>
    </xdr:from>
    <xdr:ext cx="561975" cy="200025"/>
    <xdr:pic>
      <xdr:nvPicPr>
        <xdr:cNvPr id="0" name="image844.png"/>
        <xdr:cNvPicPr preferRelativeResize="0"/>
      </xdr:nvPicPr>
      <xdr:blipFill>
        <a:blip cstate="print" r:embed="rId855"/>
        <a:stretch>
          <a:fillRect/>
        </a:stretch>
      </xdr:blipFill>
      <xdr:spPr>
        <a:prstGeom prst="rect">
          <a:avLst/>
        </a:prstGeom>
        <a:noFill/>
      </xdr:spPr>
    </xdr:pic>
    <xdr:clientData fLocksWithSheet="0"/>
  </xdr:oneCellAnchor>
  <xdr:oneCellAnchor>
    <xdr:from>
      <xdr:col>79</xdr:col>
      <xdr:colOff>0</xdr:colOff>
      <xdr:row>107</xdr:row>
      <xdr:rowOff>0</xdr:rowOff>
    </xdr:from>
    <xdr:ext cx="561975" cy="200025"/>
    <xdr:pic>
      <xdr:nvPicPr>
        <xdr:cNvPr id="0" name="image840.png"/>
        <xdr:cNvPicPr preferRelativeResize="0"/>
      </xdr:nvPicPr>
      <xdr:blipFill>
        <a:blip cstate="print" r:embed="rId856"/>
        <a:stretch>
          <a:fillRect/>
        </a:stretch>
      </xdr:blipFill>
      <xdr:spPr>
        <a:prstGeom prst="rect">
          <a:avLst/>
        </a:prstGeom>
        <a:noFill/>
      </xdr:spPr>
    </xdr:pic>
    <xdr:clientData fLocksWithSheet="0"/>
  </xdr:oneCellAnchor>
  <xdr:oneCellAnchor>
    <xdr:from>
      <xdr:col>72</xdr:col>
      <xdr:colOff>0</xdr:colOff>
      <xdr:row>108</xdr:row>
      <xdr:rowOff>0</xdr:rowOff>
    </xdr:from>
    <xdr:ext cx="2343150" cy="1066800"/>
    <xdr:pic>
      <xdr:nvPicPr>
        <xdr:cNvPr id="0" name="image828.png"/>
        <xdr:cNvPicPr preferRelativeResize="0"/>
      </xdr:nvPicPr>
      <xdr:blipFill>
        <a:blip cstate="print" r:embed="rId857"/>
        <a:stretch>
          <a:fillRect/>
        </a:stretch>
      </xdr:blipFill>
      <xdr:spPr>
        <a:prstGeom prst="rect">
          <a:avLst/>
        </a:prstGeom>
        <a:noFill/>
      </xdr:spPr>
    </xdr:pic>
    <xdr:clientData fLocksWithSheet="0"/>
  </xdr:oneCellAnchor>
  <xdr:oneCellAnchor>
    <xdr:from>
      <xdr:col>73</xdr:col>
      <xdr:colOff>0</xdr:colOff>
      <xdr:row>108</xdr:row>
      <xdr:rowOff>0</xdr:rowOff>
    </xdr:from>
    <xdr:ext cx="2343150" cy="1066800"/>
    <xdr:pic>
      <xdr:nvPicPr>
        <xdr:cNvPr id="0" name="image850.png"/>
        <xdr:cNvPicPr preferRelativeResize="0"/>
      </xdr:nvPicPr>
      <xdr:blipFill>
        <a:blip cstate="print" r:embed="rId858"/>
        <a:stretch>
          <a:fillRect/>
        </a:stretch>
      </xdr:blipFill>
      <xdr:spPr>
        <a:prstGeom prst="rect">
          <a:avLst/>
        </a:prstGeom>
        <a:noFill/>
      </xdr:spPr>
    </xdr:pic>
    <xdr:clientData fLocksWithSheet="0"/>
  </xdr:oneCellAnchor>
  <xdr:oneCellAnchor>
    <xdr:from>
      <xdr:col>74</xdr:col>
      <xdr:colOff>0</xdr:colOff>
      <xdr:row>108</xdr:row>
      <xdr:rowOff>0</xdr:rowOff>
    </xdr:from>
    <xdr:ext cx="2343150" cy="1066800"/>
    <xdr:pic>
      <xdr:nvPicPr>
        <xdr:cNvPr id="0" name="image869.png"/>
        <xdr:cNvPicPr preferRelativeResize="0"/>
      </xdr:nvPicPr>
      <xdr:blipFill>
        <a:blip cstate="print" r:embed="rId859"/>
        <a:stretch>
          <a:fillRect/>
        </a:stretch>
      </xdr:blipFill>
      <xdr:spPr>
        <a:prstGeom prst="rect">
          <a:avLst/>
        </a:prstGeom>
        <a:noFill/>
      </xdr:spPr>
    </xdr:pic>
    <xdr:clientData fLocksWithSheet="0"/>
  </xdr:oneCellAnchor>
  <xdr:oneCellAnchor>
    <xdr:from>
      <xdr:col>75</xdr:col>
      <xdr:colOff>0</xdr:colOff>
      <xdr:row>108</xdr:row>
      <xdr:rowOff>0</xdr:rowOff>
    </xdr:from>
    <xdr:ext cx="2343150" cy="1066800"/>
    <xdr:pic>
      <xdr:nvPicPr>
        <xdr:cNvPr id="0" name="image872.png"/>
        <xdr:cNvPicPr preferRelativeResize="0"/>
      </xdr:nvPicPr>
      <xdr:blipFill>
        <a:blip cstate="print" r:embed="rId860"/>
        <a:stretch>
          <a:fillRect/>
        </a:stretch>
      </xdr:blipFill>
      <xdr:spPr>
        <a:prstGeom prst="rect">
          <a:avLst/>
        </a:prstGeom>
        <a:noFill/>
      </xdr:spPr>
    </xdr:pic>
    <xdr:clientData fLocksWithSheet="0"/>
  </xdr:oneCellAnchor>
  <xdr:oneCellAnchor>
    <xdr:from>
      <xdr:col>76</xdr:col>
      <xdr:colOff>0</xdr:colOff>
      <xdr:row>108</xdr:row>
      <xdr:rowOff>0</xdr:rowOff>
    </xdr:from>
    <xdr:ext cx="2343150" cy="1066800"/>
    <xdr:pic>
      <xdr:nvPicPr>
        <xdr:cNvPr id="0" name="image863.png"/>
        <xdr:cNvPicPr preferRelativeResize="0"/>
      </xdr:nvPicPr>
      <xdr:blipFill>
        <a:blip cstate="print" r:embed="rId861"/>
        <a:stretch>
          <a:fillRect/>
        </a:stretch>
      </xdr:blipFill>
      <xdr:spPr>
        <a:prstGeom prst="rect">
          <a:avLst/>
        </a:prstGeom>
        <a:noFill/>
      </xdr:spPr>
    </xdr:pic>
    <xdr:clientData fLocksWithSheet="0"/>
  </xdr:oneCellAnchor>
  <xdr:oneCellAnchor>
    <xdr:from>
      <xdr:col>77</xdr:col>
      <xdr:colOff>0</xdr:colOff>
      <xdr:row>108</xdr:row>
      <xdr:rowOff>0</xdr:rowOff>
    </xdr:from>
    <xdr:ext cx="2343150" cy="1066800"/>
    <xdr:pic>
      <xdr:nvPicPr>
        <xdr:cNvPr id="0" name="image832.png"/>
        <xdr:cNvPicPr preferRelativeResize="0"/>
      </xdr:nvPicPr>
      <xdr:blipFill>
        <a:blip cstate="print" r:embed="rId862"/>
        <a:stretch>
          <a:fillRect/>
        </a:stretch>
      </xdr:blipFill>
      <xdr:spPr>
        <a:prstGeom prst="rect">
          <a:avLst/>
        </a:prstGeom>
        <a:noFill/>
      </xdr:spPr>
    </xdr:pic>
    <xdr:clientData fLocksWithSheet="0"/>
  </xdr:oneCellAnchor>
  <xdr:oneCellAnchor>
    <xdr:from>
      <xdr:col>78</xdr:col>
      <xdr:colOff>0</xdr:colOff>
      <xdr:row>108</xdr:row>
      <xdr:rowOff>0</xdr:rowOff>
    </xdr:from>
    <xdr:ext cx="2343150" cy="1066800"/>
    <xdr:pic>
      <xdr:nvPicPr>
        <xdr:cNvPr id="0" name="image871.png"/>
        <xdr:cNvPicPr preferRelativeResize="0"/>
      </xdr:nvPicPr>
      <xdr:blipFill>
        <a:blip cstate="print" r:embed="rId863"/>
        <a:stretch>
          <a:fillRect/>
        </a:stretch>
      </xdr:blipFill>
      <xdr:spPr>
        <a:prstGeom prst="rect">
          <a:avLst/>
        </a:prstGeom>
        <a:noFill/>
      </xdr:spPr>
    </xdr:pic>
    <xdr:clientData fLocksWithSheet="0"/>
  </xdr:oneCellAnchor>
  <xdr:oneCellAnchor>
    <xdr:from>
      <xdr:col>79</xdr:col>
      <xdr:colOff>0</xdr:colOff>
      <xdr:row>108</xdr:row>
      <xdr:rowOff>0</xdr:rowOff>
    </xdr:from>
    <xdr:ext cx="2343150" cy="1066800"/>
    <xdr:pic>
      <xdr:nvPicPr>
        <xdr:cNvPr id="0" name="image843.png"/>
        <xdr:cNvPicPr preferRelativeResize="0"/>
      </xdr:nvPicPr>
      <xdr:blipFill>
        <a:blip cstate="print" r:embed="rId864"/>
        <a:stretch>
          <a:fillRect/>
        </a:stretch>
      </xdr:blipFill>
      <xdr:spPr>
        <a:prstGeom prst="rect">
          <a:avLst/>
        </a:prstGeom>
        <a:noFill/>
      </xdr:spPr>
    </xdr:pic>
    <xdr:clientData fLocksWithSheet="0"/>
  </xdr:oneCellAnchor>
  <xdr:oneCellAnchor>
    <xdr:from>
      <xdr:col>72</xdr:col>
      <xdr:colOff>0</xdr:colOff>
      <xdr:row>109</xdr:row>
      <xdr:rowOff>0</xdr:rowOff>
    </xdr:from>
    <xdr:ext cx="304800" cy="200025"/>
    <xdr:pic>
      <xdr:nvPicPr>
        <xdr:cNvPr id="0" name="image841.png"/>
        <xdr:cNvPicPr preferRelativeResize="0"/>
      </xdr:nvPicPr>
      <xdr:blipFill>
        <a:blip cstate="print" r:embed="rId865"/>
        <a:stretch>
          <a:fillRect/>
        </a:stretch>
      </xdr:blipFill>
      <xdr:spPr>
        <a:prstGeom prst="rect">
          <a:avLst/>
        </a:prstGeom>
        <a:noFill/>
      </xdr:spPr>
    </xdr:pic>
    <xdr:clientData fLocksWithSheet="0"/>
  </xdr:oneCellAnchor>
  <xdr:oneCellAnchor>
    <xdr:from>
      <xdr:col>73</xdr:col>
      <xdr:colOff>0</xdr:colOff>
      <xdr:row>109</xdr:row>
      <xdr:rowOff>0</xdr:rowOff>
    </xdr:from>
    <xdr:ext cx="304800" cy="200025"/>
    <xdr:pic>
      <xdr:nvPicPr>
        <xdr:cNvPr id="0" name="image876.png"/>
        <xdr:cNvPicPr preferRelativeResize="0"/>
      </xdr:nvPicPr>
      <xdr:blipFill>
        <a:blip cstate="print" r:embed="rId866"/>
        <a:stretch>
          <a:fillRect/>
        </a:stretch>
      </xdr:blipFill>
      <xdr:spPr>
        <a:prstGeom prst="rect">
          <a:avLst/>
        </a:prstGeom>
        <a:noFill/>
      </xdr:spPr>
    </xdr:pic>
    <xdr:clientData fLocksWithSheet="0"/>
  </xdr:oneCellAnchor>
  <xdr:oneCellAnchor>
    <xdr:from>
      <xdr:col>74</xdr:col>
      <xdr:colOff>0</xdr:colOff>
      <xdr:row>109</xdr:row>
      <xdr:rowOff>0</xdr:rowOff>
    </xdr:from>
    <xdr:ext cx="304800" cy="200025"/>
    <xdr:pic>
      <xdr:nvPicPr>
        <xdr:cNvPr id="0" name="image845.png"/>
        <xdr:cNvPicPr preferRelativeResize="0"/>
      </xdr:nvPicPr>
      <xdr:blipFill>
        <a:blip cstate="print" r:embed="rId867"/>
        <a:stretch>
          <a:fillRect/>
        </a:stretch>
      </xdr:blipFill>
      <xdr:spPr>
        <a:prstGeom prst="rect">
          <a:avLst/>
        </a:prstGeom>
        <a:noFill/>
      </xdr:spPr>
    </xdr:pic>
    <xdr:clientData fLocksWithSheet="0"/>
  </xdr:oneCellAnchor>
  <xdr:oneCellAnchor>
    <xdr:from>
      <xdr:col>75</xdr:col>
      <xdr:colOff>0</xdr:colOff>
      <xdr:row>109</xdr:row>
      <xdr:rowOff>0</xdr:rowOff>
    </xdr:from>
    <xdr:ext cx="304800" cy="200025"/>
    <xdr:pic>
      <xdr:nvPicPr>
        <xdr:cNvPr id="0" name="image873.png"/>
        <xdr:cNvPicPr preferRelativeResize="0"/>
      </xdr:nvPicPr>
      <xdr:blipFill>
        <a:blip cstate="print" r:embed="rId868"/>
        <a:stretch>
          <a:fillRect/>
        </a:stretch>
      </xdr:blipFill>
      <xdr:spPr>
        <a:prstGeom prst="rect">
          <a:avLst/>
        </a:prstGeom>
        <a:noFill/>
      </xdr:spPr>
    </xdr:pic>
    <xdr:clientData fLocksWithSheet="0"/>
  </xdr:oneCellAnchor>
  <xdr:oneCellAnchor>
    <xdr:from>
      <xdr:col>76</xdr:col>
      <xdr:colOff>0</xdr:colOff>
      <xdr:row>109</xdr:row>
      <xdr:rowOff>0</xdr:rowOff>
    </xdr:from>
    <xdr:ext cx="304800" cy="200025"/>
    <xdr:pic>
      <xdr:nvPicPr>
        <xdr:cNvPr id="0" name="image880.png"/>
        <xdr:cNvPicPr preferRelativeResize="0"/>
      </xdr:nvPicPr>
      <xdr:blipFill>
        <a:blip cstate="print" r:embed="rId869"/>
        <a:stretch>
          <a:fillRect/>
        </a:stretch>
      </xdr:blipFill>
      <xdr:spPr>
        <a:prstGeom prst="rect">
          <a:avLst/>
        </a:prstGeom>
        <a:noFill/>
      </xdr:spPr>
    </xdr:pic>
    <xdr:clientData fLocksWithSheet="0"/>
  </xdr:oneCellAnchor>
  <xdr:oneCellAnchor>
    <xdr:from>
      <xdr:col>77</xdr:col>
      <xdr:colOff>0</xdr:colOff>
      <xdr:row>109</xdr:row>
      <xdr:rowOff>0</xdr:rowOff>
    </xdr:from>
    <xdr:ext cx="304800" cy="200025"/>
    <xdr:pic>
      <xdr:nvPicPr>
        <xdr:cNvPr id="0" name="image891.png"/>
        <xdr:cNvPicPr preferRelativeResize="0"/>
      </xdr:nvPicPr>
      <xdr:blipFill>
        <a:blip cstate="print" r:embed="rId870"/>
        <a:stretch>
          <a:fillRect/>
        </a:stretch>
      </xdr:blipFill>
      <xdr:spPr>
        <a:prstGeom prst="rect">
          <a:avLst/>
        </a:prstGeom>
        <a:noFill/>
      </xdr:spPr>
    </xdr:pic>
    <xdr:clientData fLocksWithSheet="0"/>
  </xdr:oneCellAnchor>
  <xdr:oneCellAnchor>
    <xdr:from>
      <xdr:col>78</xdr:col>
      <xdr:colOff>0</xdr:colOff>
      <xdr:row>109</xdr:row>
      <xdr:rowOff>0</xdr:rowOff>
    </xdr:from>
    <xdr:ext cx="304800" cy="200025"/>
    <xdr:pic>
      <xdr:nvPicPr>
        <xdr:cNvPr id="0" name="image836.png"/>
        <xdr:cNvPicPr preferRelativeResize="0"/>
      </xdr:nvPicPr>
      <xdr:blipFill>
        <a:blip cstate="print" r:embed="rId871"/>
        <a:stretch>
          <a:fillRect/>
        </a:stretch>
      </xdr:blipFill>
      <xdr:spPr>
        <a:prstGeom prst="rect">
          <a:avLst/>
        </a:prstGeom>
        <a:noFill/>
      </xdr:spPr>
    </xdr:pic>
    <xdr:clientData fLocksWithSheet="0"/>
  </xdr:oneCellAnchor>
  <xdr:oneCellAnchor>
    <xdr:from>
      <xdr:col>79</xdr:col>
      <xdr:colOff>0</xdr:colOff>
      <xdr:row>109</xdr:row>
      <xdr:rowOff>0</xdr:rowOff>
    </xdr:from>
    <xdr:ext cx="304800" cy="200025"/>
    <xdr:pic>
      <xdr:nvPicPr>
        <xdr:cNvPr id="0" name="image885.png"/>
        <xdr:cNvPicPr preferRelativeResize="0"/>
      </xdr:nvPicPr>
      <xdr:blipFill>
        <a:blip cstate="print" r:embed="rId872"/>
        <a:stretch>
          <a:fillRect/>
        </a:stretch>
      </xdr:blipFill>
      <xdr:spPr>
        <a:prstGeom prst="rect">
          <a:avLst/>
        </a:prstGeom>
        <a:noFill/>
      </xdr:spPr>
    </xdr:pic>
    <xdr:clientData fLocksWithSheet="0"/>
  </xdr:oneCellAnchor>
  <xdr:oneCellAnchor>
    <xdr:from>
      <xdr:col>72</xdr:col>
      <xdr:colOff>0</xdr:colOff>
      <xdr:row>110</xdr:row>
      <xdr:rowOff>0</xdr:rowOff>
    </xdr:from>
    <xdr:ext cx="609600" cy="200025"/>
    <xdr:pic>
      <xdr:nvPicPr>
        <xdr:cNvPr id="0" name="image874.png"/>
        <xdr:cNvPicPr preferRelativeResize="0"/>
      </xdr:nvPicPr>
      <xdr:blipFill>
        <a:blip cstate="print" r:embed="rId873"/>
        <a:stretch>
          <a:fillRect/>
        </a:stretch>
      </xdr:blipFill>
      <xdr:spPr>
        <a:prstGeom prst="rect">
          <a:avLst/>
        </a:prstGeom>
        <a:noFill/>
      </xdr:spPr>
    </xdr:pic>
    <xdr:clientData fLocksWithSheet="0"/>
  </xdr:oneCellAnchor>
  <xdr:oneCellAnchor>
    <xdr:from>
      <xdr:col>73</xdr:col>
      <xdr:colOff>0</xdr:colOff>
      <xdr:row>110</xdr:row>
      <xdr:rowOff>0</xdr:rowOff>
    </xdr:from>
    <xdr:ext cx="609600" cy="200025"/>
    <xdr:pic>
      <xdr:nvPicPr>
        <xdr:cNvPr id="0" name="image878.png"/>
        <xdr:cNvPicPr preferRelativeResize="0"/>
      </xdr:nvPicPr>
      <xdr:blipFill>
        <a:blip cstate="print" r:embed="rId874"/>
        <a:stretch>
          <a:fillRect/>
        </a:stretch>
      </xdr:blipFill>
      <xdr:spPr>
        <a:prstGeom prst="rect">
          <a:avLst/>
        </a:prstGeom>
        <a:noFill/>
      </xdr:spPr>
    </xdr:pic>
    <xdr:clientData fLocksWithSheet="0"/>
  </xdr:oneCellAnchor>
  <xdr:oneCellAnchor>
    <xdr:from>
      <xdr:col>74</xdr:col>
      <xdr:colOff>0</xdr:colOff>
      <xdr:row>110</xdr:row>
      <xdr:rowOff>0</xdr:rowOff>
    </xdr:from>
    <xdr:ext cx="609600" cy="200025"/>
    <xdr:pic>
      <xdr:nvPicPr>
        <xdr:cNvPr id="0" name="image839.png"/>
        <xdr:cNvPicPr preferRelativeResize="0"/>
      </xdr:nvPicPr>
      <xdr:blipFill>
        <a:blip cstate="print" r:embed="rId875"/>
        <a:stretch>
          <a:fillRect/>
        </a:stretch>
      </xdr:blipFill>
      <xdr:spPr>
        <a:prstGeom prst="rect">
          <a:avLst/>
        </a:prstGeom>
        <a:noFill/>
      </xdr:spPr>
    </xdr:pic>
    <xdr:clientData fLocksWithSheet="0"/>
  </xdr:oneCellAnchor>
  <xdr:oneCellAnchor>
    <xdr:from>
      <xdr:col>75</xdr:col>
      <xdr:colOff>0</xdr:colOff>
      <xdr:row>110</xdr:row>
      <xdr:rowOff>0</xdr:rowOff>
    </xdr:from>
    <xdr:ext cx="609600" cy="200025"/>
    <xdr:pic>
      <xdr:nvPicPr>
        <xdr:cNvPr id="0" name="image870.png"/>
        <xdr:cNvPicPr preferRelativeResize="0"/>
      </xdr:nvPicPr>
      <xdr:blipFill>
        <a:blip cstate="print" r:embed="rId876"/>
        <a:stretch>
          <a:fillRect/>
        </a:stretch>
      </xdr:blipFill>
      <xdr:spPr>
        <a:prstGeom prst="rect">
          <a:avLst/>
        </a:prstGeom>
        <a:noFill/>
      </xdr:spPr>
    </xdr:pic>
    <xdr:clientData fLocksWithSheet="0"/>
  </xdr:oneCellAnchor>
  <xdr:oneCellAnchor>
    <xdr:from>
      <xdr:col>76</xdr:col>
      <xdr:colOff>0</xdr:colOff>
      <xdr:row>110</xdr:row>
      <xdr:rowOff>0</xdr:rowOff>
    </xdr:from>
    <xdr:ext cx="609600" cy="200025"/>
    <xdr:pic>
      <xdr:nvPicPr>
        <xdr:cNvPr id="0" name="image875.png"/>
        <xdr:cNvPicPr preferRelativeResize="0"/>
      </xdr:nvPicPr>
      <xdr:blipFill>
        <a:blip cstate="print" r:embed="rId877"/>
        <a:stretch>
          <a:fillRect/>
        </a:stretch>
      </xdr:blipFill>
      <xdr:spPr>
        <a:prstGeom prst="rect">
          <a:avLst/>
        </a:prstGeom>
        <a:noFill/>
      </xdr:spPr>
    </xdr:pic>
    <xdr:clientData fLocksWithSheet="0"/>
  </xdr:oneCellAnchor>
  <xdr:oneCellAnchor>
    <xdr:from>
      <xdr:col>77</xdr:col>
      <xdr:colOff>0</xdr:colOff>
      <xdr:row>110</xdr:row>
      <xdr:rowOff>0</xdr:rowOff>
    </xdr:from>
    <xdr:ext cx="609600" cy="200025"/>
    <xdr:pic>
      <xdr:nvPicPr>
        <xdr:cNvPr id="0" name="image886.png"/>
        <xdr:cNvPicPr preferRelativeResize="0"/>
      </xdr:nvPicPr>
      <xdr:blipFill>
        <a:blip cstate="print" r:embed="rId878"/>
        <a:stretch>
          <a:fillRect/>
        </a:stretch>
      </xdr:blipFill>
      <xdr:spPr>
        <a:prstGeom prst="rect">
          <a:avLst/>
        </a:prstGeom>
        <a:noFill/>
      </xdr:spPr>
    </xdr:pic>
    <xdr:clientData fLocksWithSheet="0"/>
  </xdr:oneCellAnchor>
  <xdr:oneCellAnchor>
    <xdr:from>
      <xdr:col>78</xdr:col>
      <xdr:colOff>0</xdr:colOff>
      <xdr:row>110</xdr:row>
      <xdr:rowOff>0</xdr:rowOff>
    </xdr:from>
    <xdr:ext cx="609600" cy="200025"/>
    <xdr:pic>
      <xdr:nvPicPr>
        <xdr:cNvPr id="0" name="image856.png"/>
        <xdr:cNvPicPr preferRelativeResize="0"/>
      </xdr:nvPicPr>
      <xdr:blipFill>
        <a:blip cstate="print" r:embed="rId879"/>
        <a:stretch>
          <a:fillRect/>
        </a:stretch>
      </xdr:blipFill>
      <xdr:spPr>
        <a:prstGeom prst="rect">
          <a:avLst/>
        </a:prstGeom>
        <a:noFill/>
      </xdr:spPr>
    </xdr:pic>
    <xdr:clientData fLocksWithSheet="0"/>
  </xdr:oneCellAnchor>
  <xdr:oneCellAnchor>
    <xdr:from>
      <xdr:col>79</xdr:col>
      <xdr:colOff>0</xdr:colOff>
      <xdr:row>110</xdr:row>
      <xdr:rowOff>0</xdr:rowOff>
    </xdr:from>
    <xdr:ext cx="609600" cy="200025"/>
    <xdr:pic>
      <xdr:nvPicPr>
        <xdr:cNvPr id="0" name="image842.png"/>
        <xdr:cNvPicPr preferRelativeResize="0"/>
      </xdr:nvPicPr>
      <xdr:blipFill>
        <a:blip cstate="print" r:embed="rId880"/>
        <a:stretch>
          <a:fillRect/>
        </a:stretch>
      </xdr:blipFill>
      <xdr:spPr>
        <a:prstGeom prst="rect">
          <a:avLst/>
        </a:prstGeom>
        <a:noFill/>
      </xdr:spPr>
    </xdr:pic>
    <xdr:clientData fLocksWithSheet="0"/>
  </xdr:oneCellAnchor>
  <xdr:oneCellAnchor>
    <xdr:from>
      <xdr:col>72</xdr:col>
      <xdr:colOff>0</xdr:colOff>
      <xdr:row>111</xdr:row>
      <xdr:rowOff>0</xdr:rowOff>
    </xdr:from>
    <xdr:ext cx="2343150" cy="923925"/>
    <xdr:pic>
      <xdr:nvPicPr>
        <xdr:cNvPr id="0" name="image846.png"/>
        <xdr:cNvPicPr preferRelativeResize="0"/>
      </xdr:nvPicPr>
      <xdr:blipFill>
        <a:blip cstate="print" r:embed="rId881"/>
        <a:stretch>
          <a:fillRect/>
        </a:stretch>
      </xdr:blipFill>
      <xdr:spPr>
        <a:prstGeom prst="rect">
          <a:avLst/>
        </a:prstGeom>
        <a:noFill/>
      </xdr:spPr>
    </xdr:pic>
    <xdr:clientData fLocksWithSheet="0"/>
  </xdr:oneCellAnchor>
  <xdr:oneCellAnchor>
    <xdr:from>
      <xdr:col>73</xdr:col>
      <xdr:colOff>0</xdr:colOff>
      <xdr:row>111</xdr:row>
      <xdr:rowOff>0</xdr:rowOff>
    </xdr:from>
    <xdr:ext cx="2343150" cy="923925"/>
    <xdr:pic>
      <xdr:nvPicPr>
        <xdr:cNvPr id="0" name="image884.png"/>
        <xdr:cNvPicPr preferRelativeResize="0"/>
      </xdr:nvPicPr>
      <xdr:blipFill>
        <a:blip cstate="print" r:embed="rId882"/>
        <a:stretch>
          <a:fillRect/>
        </a:stretch>
      </xdr:blipFill>
      <xdr:spPr>
        <a:prstGeom prst="rect">
          <a:avLst/>
        </a:prstGeom>
        <a:noFill/>
      </xdr:spPr>
    </xdr:pic>
    <xdr:clientData fLocksWithSheet="0"/>
  </xdr:oneCellAnchor>
  <xdr:oneCellAnchor>
    <xdr:from>
      <xdr:col>74</xdr:col>
      <xdr:colOff>0</xdr:colOff>
      <xdr:row>111</xdr:row>
      <xdr:rowOff>0</xdr:rowOff>
    </xdr:from>
    <xdr:ext cx="2343150" cy="923925"/>
    <xdr:pic>
      <xdr:nvPicPr>
        <xdr:cNvPr id="0" name="image855.png"/>
        <xdr:cNvPicPr preferRelativeResize="0"/>
      </xdr:nvPicPr>
      <xdr:blipFill>
        <a:blip cstate="print" r:embed="rId883"/>
        <a:stretch>
          <a:fillRect/>
        </a:stretch>
      </xdr:blipFill>
      <xdr:spPr>
        <a:prstGeom prst="rect">
          <a:avLst/>
        </a:prstGeom>
        <a:noFill/>
      </xdr:spPr>
    </xdr:pic>
    <xdr:clientData fLocksWithSheet="0"/>
  </xdr:oneCellAnchor>
  <xdr:oneCellAnchor>
    <xdr:from>
      <xdr:col>75</xdr:col>
      <xdr:colOff>0</xdr:colOff>
      <xdr:row>111</xdr:row>
      <xdr:rowOff>0</xdr:rowOff>
    </xdr:from>
    <xdr:ext cx="2343150" cy="923925"/>
    <xdr:pic>
      <xdr:nvPicPr>
        <xdr:cNvPr id="0" name="image851.png"/>
        <xdr:cNvPicPr preferRelativeResize="0"/>
      </xdr:nvPicPr>
      <xdr:blipFill>
        <a:blip cstate="print" r:embed="rId884"/>
        <a:stretch>
          <a:fillRect/>
        </a:stretch>
      </xdr:blipFill>
      <xdr:spPr>
        <a:prstGeom prst="rect">
          <a:avLst/>
        </a:prstGeom>
        <a:noFill/>
      </xdr:spPr>
    </xdr:pic>
    <xdr:clientData fLocksWithSheet="0"/>
  </xdr:oneCellAnchor>
  <xdr:oneCellAnchor>
    <xdr:from>
      <xdr:col>76</xdr:col>
      <xdr:colOff>0</xdr:colOff>
      <xdr:row>111</xdr:row>
      <xdr:rowOff>0</xdr:rowOff>
    </xdr:from>
    <xdr:ext cx="2343150" cy="923925"/>
    <xdr:pic>
      <xdr:nvPicPr>
        <xdr:cNvPr id="0" name="image906.png"/>
        <xdr:cNvPicPr preferRelativeResize="0"/>
      </xdr:nvPicPr>
      <xdr:blipFill>
        <a:blip cstate="print" r:embed="rId885"/>
        <a:stretch>
          <a:fillRect/>
        </a:stretch>
      </xdr:blipFill>
      <xdr:spPr>
        <a:prstGeom prst="rect">
          <a:avLst/>
        </a:prstGeom>
        <a:noFill/>
      </xdr:spPr>
    </xdr:pic>
    <xdr:clientData fLocksWithSheet="0"/>
  </xdr:oneCellAnchor>
  <xdr:oneCellAnchor>
    <xdr:from>
      <xdr:col>77</xdr:col>
      <xdr:colOff>0</xdr:colOff>
      <xdr:row>111</xdr:row>
      <xdr:rowOff>0</xdr:rowOff>
    </xdr:from>
    <xdr:ext cx="2343150" cy="923925"/>
    <xdr:pic>
      <xdr:nvPicPr>
        <xdr:cNvPr id="0" name="image857.png"/>
        <xdr:cNvPicPr preferRelativeResize="0"/>
      </xdr:nvPicPr>
      <xdr:blipFill>
        <a:blip cstate="print" r:embed="rId886"/>
        <a:stretch>
          <a:fillRect/>
        </a:stretch>
      </xdr:blipFill>
      <xdr:spPr>
        <a:prstGeom prst="rect">
          <a:avLst/>
        </a:prstGeom>
        <a:noFill/>
      </xdr:spPr>
    </xdr:pic>
    <xdr:clientData fLocksWithSheet="0"/>
  </xdr:oneCellAnchor>
  <xdr:oneCellAnchor>
    <xdr:from>
      <xdr:col>78</xdr:col>
      <xdr:colOff>0</xdr:colOff>
      <xdr:row>111</xdr:row>
      <xdr:rowOff>0</xdr:rowOff>
    </xdr:from>
    <xdr:ext cx="2343150" cy="923925"/>
    <xdr:pic>
      <xdr:nvPicPr>
        <xdr:cNvPr id="0" name="image858.png"/>
        <xdr:cNvPicPr preferRelativeResize="0"/>
      </xdr:nvPicPr>
      <xdr:blipFill>
        <a:blip cstate="print" r:embed="rId887"/>
        <a:stretch>
          <a:fillRect/>
        </a:stretch>
      </xdr:blipFill>
      <xdr:spPr>
        <a:prstGeom prst="rect">
          <a:avLst/>
        </a:prstGeom>
        <a:noFill/>
      </xdr:spPr>
    </xdr:pic>
    <xdr:clientData fLocksWithSheet="0"/>
  </xdr:oneCellAnchor>
  <xdr:oneCellAnchor>
    <xdr:from>
      <xdr:col>79</xdr:col>
      <xdr:colOff>0</xdr:colOff>
      <xdr:row>111</xdr:row>
      <xdr:rowOff>0</xdr:rowOff>
    </xdr:from>
    <xdr:ext cx="2343150" cy="923925"/>
    <xdr:pic>
      <xdr:nvPicPr>
        <xdr:cNvPr id="0" name="image854.png"/>
        <xdr:cNvPicPr preferRelativeResize="0"/>
      </xdr:nvPicPr>
      <xdr:blipFill>
        <a:blip cstate="print" r:embed="rId888"/>
        <a:stretch>
          <a:fillRect/>
        </a:stretch>
      </xdr:blipFill>
      <xdr:spPr>
        <a:prstGeom prst="rect">
          <a:avLst/>
        </a:prstGeom>
        <a:noFill/>
      </xdr:spPr>
    </xdr:pic>
    <xdr:clientData fLocksWithSheet="0"/>
  </xdr:oneCellAnchor>
  <xdr:oneCellAnchor>
    <xdr:from>
      <xdr:col>72</xdr:col>
      <xdr:colOff>0</xdr:colOff>
      <xdr:row>112</xdr:row>
      <xdr:rowOff>0</xdr:rowOff>
    </xdr:from>
    <xdr:ext cx="2343150" cy="981075"/>
    <xdr:pic>
      <xdr:nvPicPr>
        <xdr:cNvPr id="0" name="image918.jpg"/>
        <xdr:cNvPicPr preferRelativeResize="0"/>
      </xdr:nvPicPr>
      <xdr:blipFill>
        <a:blip cstate="print" r:embed="rId889"/>
        <a:stretch>
          <a:fillRect/>
        </a:stretch>
      </xdr:blipFill>
      <xdr:spPr>
        <a:prstGeom prst="rect">
          <a:avLst/>
        </a:prstGeom>
        <a:noFill/>
      </xdr:spPr>
    </xdr:pic>
    <xdr:clientData fLocksWithSheet="0"/>
  </xdr:oneCellAnchor>
  <xdr:oneCellAnchor>
    <xdr:from>
      <xdr:col>73</xdr:col>
      <xdr:colOff>0</xdr:colOff>
      <xdr:row>112</xdr:row>
      <xdr:rowOff>0</xdr:rowOff>
    </xdr:from>
    <xdr:ext cx="2343150" cy="981075"/>
    <xdr:pic>
      <xdr:nvPicPr>
        <xdr:cNvPr id="0" name="image909.jpg"/>
        <xdr:cNvPicPr preferRelativeResize="0"/>
      </xdr:nvPicPr>
      <xdr:blipFill>
        <a:blip cstate="print" r:embed="rId890"/>
        <a:stretch>
          <a:fillRect/>
        </a:stretch>
      </xdr:blipFill>
      <xdr:spPr>
        <a:prstGeom prst="rect">
          <a:avLst/>
        </a:prstGeom>
        <a:noFill/>
      </xdr:spPr>
    </xdr:pic>
    <xdr:clientData fLocksWithSheet="0"/>
  </xdr:oneCellAnchor>
  <xdr:oneCellAnchor>
    <xdr:from>
      <xdr:col>74</xdr:col>
      <xdr:colOff>0</xdr:colOff>
      <xdr:row>112</xdr:row>
      <xdr:rowOff>0</xdr:rowOff>
    </xdr:from>
    <xdr:ext cx="2343150" cy="990600"/>
    <xdr:pic>
      <xdr:nvPicPr>
        <xdr:cNvPr id="0" name="image924.jpg"/>
        <xdr:cNvPicPr preferRelativeResize="0"/>
      </xdr:nvPicPr>
      <xdr:blipFill>
        <a:blip cstate="print" r:embed="rId891"/>
        <a:stretch>
          <a:fillRect/>
        </a:stretch>
      </xdr:blipFill>
      <xdr:spPr>
        <a:prstGeom prst="rect">
          <a:avLst/>
        </a:prstGeom>
        <a:noFill/>
      </xdr:spPr>
    </xdr:pic>
    <xdr:clientData fLocksWithSheet="0"/>
  </xdr:oneCellAnchor>
  <xdr:oneCellAnchor>
    <xdr:from>
      <xdr:col>75</xdr:col>
      <xdr:colOff>0</xdr:colOff>
      <xdr:row>112</xdr:row>
      <xdr:rowOff>0</xdr:rowOff>
    </xdr:from>
    <xdr:ext cx="2343150" cy="981075"/>
    <xdr:pic>
      <xdr:nvPicPr>
        <xdr:cNvPr id="0" name="image898.jpg"/>
        <xdr:cNvPicPr preferRelativeResize="0"/>
      </xdr:nvPicPr>
      <xdr:blipFill>
        <a:blip cstate="print" r:embed="rId892"/>
        <a:stretch>
          <a:fillRect/>
        </a:stretch>
      </xdr:blipFill>
      <xdr:spPr>
        <a:prstGeom prst="rect">
          <a:avLst/>
        </a:prstGeom>
        <a:noFill/>
      </xdr:spPr>
    </xdr:pic>
    <xdr:clientData fLocksWithSheet="0"/>
  </xdr:oneCellAnchor>
  <xdr:oneCellAnchor>
    <xdr:from>
      <xdr:col>76</xdr:col>
      <xdr:colOff>0</xdr:colOff>
      <xdr:row>112</xdr:row>
      <xdr:rowOff>0</xdr:rowOff>
    </xdr:from>
    <xdr:ext cx="2343150" cy="981075"/>
    <xdr:pic>
      <xdr:nvPicPr>
        <xdr:cNvPr id="0" name="image895.jpg"/>
        <xdr:cNvPicPr preferRelativeResize="0"/>
      </xdr:nvPicPr>
      <xdr:blipFill>
        <a:blip cstate="print" r:embed="rId893"/>
        <a:stretch>
          <a:fillRect/>
        </a:stretch>
      </xdr:blipFill>
      <xdr:spPr>
        <a:prstGeom prst="rect">
          <a:avLst/>
        </a:prstGeom>
        <a:noFill/>
      </xdr:spPr>
    </xdr:pic>
    <xdr:clientData fLocksWithSheet="0"/>
  </xdr:oneCellAnchor>
  <xdr:oneCellAnchor>
    <xdr:from>
      <xdr:col>77</xdr:col>
      <xdr:colOff>0</xdr:colOff>
      <xdr:row>112</xdr:row>
      <xdr:rowOff>0</xdr:rowOff>
    </xdr:from>
    <xdr:ext cx="2343150" cy="971550"/>
    <xdr:pic>
      <xdr:nvPicPr>
        <xdr:cNvPr id="0" name="image894.jpg"/>
        <xdr:cNvPicPr preferRelativeResize="0"/>
      </xdr:nvPicPr>
      <xdr:blipFill>
        <a:blip cstate="print" r:embed="rId894"/>
        <a:stretch>
          <a:fillRect/>
        </a:stretch>
      </xdr:blipFill>
      <xdr:spPr>
        <a:prstGeom prst="rect">
          <a:avLst/>
        </a:prstGeom>
        <a:noFill/>
      </xdr:spPr>
    </xdr:pic>
    <xdr:clientData fLocksWithSheet="0"/>
  </xdr:oneCellAnchor>
  <xdr:oneCellAnchor>
    <xdr:from>
      <xdr:col>78</xdr:col>
      <xdr:colOff>0</xdr:colOff>
      <xdr:row>112</xdr:row>
      <xdr:rowOff>0</xdr:rowOff>
    </xdr:from>
    <xdr:ext cx="2343150" cy="981075"/>
    <xdr:pic>
      <xdr:nvPicPr>
        <xdr:cNvPr id="0" name="image970.jpg"/>
        <xdr:cNvPicPr preferRelativeResize="0"/>
      </xdr:nvPicPr>
      <xdr:blipFill>
        <a:blip cstate="print" r:embed="rId895"/>
        <a:stretch>
          <a:fillRect/>
        </a:stretch>
      </xdr:blipFill>
      <xdr:spPr>
        <a:prstGeom prst="rect">
          <a:avLst/>
        </a:prstGeom>
        <a:noFill/>
      </xdr:spPr>
    </xdr:pic>
    <xdr:clientData fLocksWithSheet="0"/>
  </xdr:oneCellAnchor>
  <xdr:oneCellAnchor>
    <xdr:from>
      <xdr:col>79</xdr:col>
      <xdr:colOff>0</xdr:colOff>
      <xdr:row>112</xdr:row>
      <xdr:rowOff>0</xdr:rowOff>
    </xdr:from>
    <xdr:ext cx="2343150" cy="981075"/>
    <xdr:pic>
      <xdr:nvPicPr>
        <xdr:cNvPr id="0" name="image919.jpg"/>
        <xdr:cNvPicPr preferRelativeResize="0"/>
      </xdr:nvPicPr>
      <xdr:blipFill>
        <a:blip cstate="print" r:embed="rId896"/>
        <a:stretch>
          <a:fillRect/>
        </a:stretch>
      </xdr:blipFill>
      <xdr:spPr>
        <a:prstGeom prst="rect">
          <a:avLst/>
        </a:prstGeom>
        <a:noFill/>
      </xdr:spPr>
    </xdr:pic>
    <xdr:clientData fLocksWithSheet="0"/>
  </xdr:oneCellAnchor>
  <xdr:oneCellAnchor>
    <xdr:from>
      <xdr:col>72</xdr:col>
      <xdr:colOff>0</xdr:colOff>
      <xdr:row>113</xdr:row>
      <xdr:rowOff>0</xdr:rowOff>
    </xdr:from>
    <xdr:ext cx="2333625" cy="1257300"/>
    <xdr:pic>
      <xdr:nvPicPr>
        <xdr:cNvPr id="0" name="image925.jpg"/>
        <xdr:cNvPicPr preferRelativeResize="0"/>
      </xdr:nvPicPr>
      <xdr:blipFill>
        <a:blip cstate="print" r:embed="rId897"/>
        <a:stretch>
          <a:fillRect/>
        </a:stretch>
      </xdr:blipFill>
      <xdr:spPr>
        <a:prstGeom prst="rect">
          <a:avLst/>
        </a:prstGeom>
        <a:noFill/>
      </xdr:spPr>
    </xdr:pic>
    <xdr:clientData fLocksWithSheet="0"/>
  </xdr:oneCellAnchor>
  <xdr:oneCellAnchor>
    <xdr:from>
      <xdr:col>73</xdr:col>
      <xdr:colOff>0</xdr:colOff>
      <xdr:row>113</xdr:row>
      <xdr:rowOff>0</xdr:rowOff>
    </xdr:from>
    <xdr:ext cx="2343150" cy="1352550"/>
    <xdr:pic>
      <xdr:nvPicPr>
        <xdr:cNvPr id="0" name="image928.jpg"/>
        <xdr:cNvPicPr preferRelativeResize="0"/>
      </xdr:nvPicPr>
      <xdr:blipFill>
        <a:blip cstate="print" r:embed="rId898"/>
        <a:stretch>
          <a:fillRect/>
        </a:stretch>
      </xdr:blipFill>
      <xdr:spPr>
        <a:prstGeom prst="rect">
          <a:avLst/>
        </a:prstGeom>
        <a:noFill/>
      </xdr:spPr>
    </xdr:pic>
    <xdr:clientData fLocksWithSheet="0"/>
  </xdr:oneCellAnchor>
  <xdr:oneCellAnchor>
    <xdr:from>
      <xdr:col>74</xdr:col>
      <xdr:colOff>0</xdr:colOff>
      <xdr:row>113</xdr:row>
      <xdr:rowOff>0</xdr:rowOff>
    </xdr:from>
    <xdr:ext cx="2343150" cy="1323975"/>
    <xdr:pic>
      <xdr:nvPicPr>
        <xdr:cNvPr id="0" name="image922.jpg"/>
        <xdr:cNvPicPr preferRelativeResize="0"/>
      </xdr:nvPicPr>
      <xdr:blipFill>
        <a:blip cstate="print" r:embed="rId899"/>
        <a:stretch>
          <a:fillRect/>
        </a:stretch>
      </xdr:blipFill>
      <xdr:spPr>
        <a:prstGeom prst="rect">
          <a:avLst/>
        </a:prstGeom>
        <a:noFill/>
      </xdr:spPr>
    </xdr:pic>
    <xdr:clientData fLocksWithSheet="0"/>
  </xdr:oneCellAnchor>
  <xdr:oneCellAnchor>
    <xdr:from>
      <xdr:col>75</xdr:col>
      <xdr:colOff>0</xdr:colOff>
      <xdr:row>113</xdr:row>
      <xdr:rowOff>0</xdr:rowOff>
    </xdr:from>
    <xdr:ext cx="2343150" cy="1333500"/>
    <xdr:pic>
      <xdr:nvPicPr>
        <xdr:cNvPr id="0" name="image932.jpg"/>
        <xdr:cNvPicPr preferRelativeResize="0"/>
      </xdr:nvPicPr>
      <xdr:blipFill>
        <a:blip cstate="print" r:embed="rId900"/>
        <a:stretch>
          <a:fillRect/>
        </a:stretch>
      </xdr:blipFill>
      <xdr:spPr>
        <a:prstGeom prst="rect">
          <a:avLst/>
        </a:prstGeom>
        <a:noFill/>
      </xdr:spPr>
    </xdr:pic>
    <xdr:clientData fLocksWithSheet="0"/>
  </xdr:oneCellAnchor>
  <xdr:oneCellAnchor>
    <xdr:from>
      <xdr:col>76</xdr:col>
      <xdr:colOff>0</xdr:colOff>
      <xdr:row>113</xdr:row>
      <xdr:rowOff>0</xdr:rowOff>
    </xdr:from>
    <xdr:ext cx="2343150" cy="1371600"/>
    <xdr:pic>
      <xdr:nvPicPr>
        <xdr:cNvPr id="0" name="image965.jpg"/>
        <xdr:cNvPicPr preferRelativeResize="0"/>
      </xdr:nvPicPr>
      <xdr:blipFill>
        <a:blip cstate="print" r:embed="rId901"/>
        <a:stretch>
          <a:fillRect/>
        </a:stretch>
      </xdr:blipFill>
      <xdr:spPr>
        <a:prstGeom prst="rect">
          <a:avLst/>
        </a:prstGeom>
        <a:noFill/>
      </xdr:spPr>
    </xdr:pic>
    <xdr:clientData fLocksWithSheet="0"/>
  </xdr:oneCellAnchor>
  <xdr:oneCellAnchor>
    <xdr:from>
      <xdr:col>77</xdr:col>
      <xdr:colOff>0</xdr:colOff>
      <xdr:row>113</xdr:row>
      <xdr:rowOff>0</xdr:rowOff>
    </xdr:from>
    <xdr:ext cx="2343150" cy="1352550"/>
    <xdr:pic>
      <xdr:nvPicPr>
        <xdr:cNvPr id="0" name="image939.jpg"/>
        <xdr:cNvPicPr preferRelativeResize="0"/>
      </xdr:nvPicPr>
      <xdr:blipFill>
        <a:blip cstate="print" r:embed="rId902"/>
        <a:stretch>
          <a:fillRect/>
        </a:stretch>
      </xdr:blipFill>
      <xdr:spPr>
        <a:prstGeom prst="rect">
          <a:avLst/>
        </a:prstGeom>
        <a:noFill/>
      </xdr:spPr>
    </xdr:pic>
    <xdr:clientData fLocksWithSheet="0"/>
  </xdr:oneCellAnchor>
  <xdr:oneCellAnchor>
    <xdr:from>
      <xdr:col>78</xdr:col>
      <xdr:colOff>0</xdr:colOff>
      <xdr:row>113</xdr:row>
      <xdr:rowOff>0</xdr:rowOff>
    </xdr:from>
    <xdr:ext cx="2343150" cy="1428750"/>
    <xdr:pic>
      <xdr:nvPicPr>
        <xdr:cNvPr id="0" name="image937.jpg"/>
        <xdr:cNvPicPr preferRelativeResize="0"/>
      </xdr:nvPicPr>
      <xdr:blipFill>
        <a:blip cstate="print" r:embed="rId903"/>
        <a:stretch>
          <a:fillRect/>
        </a:stretch>
      </xdr:blipFill>
      <xdr:spPr>
        <a:prstGeom prst="rect">
          <a:avLst/>
        </a:prstGeom>
        <a:noFill/>
      </xdr:spPr>
    </xdr:pic>
    <xdr:clientData fLocksWithSheet="0"/>
  </xdr:oneCellAnchor>
  <xdr:oneCellAnchor>
    <xdr:from>
      <xdr:col>79</xdr:col>
      <xdr:colOff>0</xdr:colOff>
      <xdr:row>113</xdr:row>
      <xdr:rowOff>0</xdr:rowOff>
    </xdr:from>
    <xdr:ext cx="2343150" cy="1285875"/>
    <xdr:pic>
      <xdr:nvPicPr>
        <xdr:cNvPr id="0" name="image883.jpg"/>
        <xdr:cNvPicPr preferRelativeResize="0"/>
      </xdr:nvPicPr>
      <xdr:blipFill>
        <a:blip cstate="print" r:embed="rId904"/>
        <a:stretch>
          <a:fillRect/>
        </a:stretch>
      </xdr:blipFill>
      <xdr:spPr>
        <a:prstGeom prst="rect">
          <a:avLst/>
        </a:prstGeom>
        <a:noFill/>
      </xdr:spPr>
    </xdr:pic>
    <xdr:clientData fLocksWithSheet="0"/>
  </xdr:oneCellAnchor>
  <xdr:oneCellAnchor>
    <xdr:from>
      <xdr:col>72</xdr:col>
      <xdr:colOff>0</xdr:colOff>
      <xdr:row>114</xdr:row>
      <xdr:rowOff>0</xdr:rowOff>
    </xdr:from>
    <xdr:ext cx="2343150" cy="1466850"/>
    <xdr:pic>
      <xdr:nvPicPr>
        <xdr:cNvPr id="0" name="image1124.jpg"/>
        <xdr:cNvPicPr preferRelativeResize="0"/>
      </xdr:nvPicPr>
      <xdr:blipFill>
        <a:blip cstate="print" r:embed="rId905"/>
        <a:stretch>
          <a:fillRect/>
        </a:stretch>
      </xdr:blipFill>
      <xdr:spPr>
        <a:prstGeom prst="rect">
          <a:avLst/>
        </a:prstGeom>
        <a:noFill/>
      </xdr:spPr>
    </xdr:pic>
    <xdr:clientData fLocksWithSheet="0"/>
  </xdr:oneCellAnchor>
  <xdr:oneCellAnchor>
    <xdr:from>
      <xdr:col>73</xdr:col>
      <xdr:colOff>0</xdr:colOff>
      <xdr:row>114</xdr:row>
      <xdr:rowOff>0</xdr:rowOff>
    </xdr:from>
    <xdr:ext cx="2333625" cy="1504950"/>
    <xdr:pic>
      <xdr:nvPicPr>
        <xdr:cNvPr id="0" name="image931.jpg"/>
        <xdr:cNvPicPr preferRelativeResize="0"/>
      </xdr:nvPicPr>
      <xdr:blipFill>
        <a:blip cstate="print" r:embed="rId906"/>
        <a:stretch>
          <a:fillRect/>
        </a:stretch>
      </xdr:blipFill>
      <xdr:spPr>
        <a:prstGeom prst="rect">
          <a:avLst/>
        </a:prstGeom>
        <a:noFill/>
      </xdr:spPr>
    </xdr:pic>
    <xdr:clientData fLocksWithSheet="0"/>
  </xdr:oneCellAnchor>
  <xdr:oneCellAnchor>
    <xdr:from>
      <xdr:col>74</xdr:col>
      <xdr:colOff>0</xdr:colOff>
      <xdr:row>114</xdr:row>
      <xdr:rowOff>0</xdr:rowOff>
    </xdr:from>
    <xdr:ext cx="2343150" cy="1543050"/>
    <xdr:pic>
      <xdr:nvPicPr>
        <xdr:cNvPr id="0" name="image902.jpg"/>
        <xdr:cNvPicPr preferRelativeResize="0"/>
      </xdr:nvPicPr>
      <xdr:blipFill>
        <a:blip cstate="print" r:embed="rId907"/>
        <a:stretch>
          <a:fillRect/>
        </a:stretch>
      </xdr:blipFill>
      <xdr:spPr>
        <a:prstGeom prst="rect">
          <a:avLst/>
        </a:prstGeom>
        <a:noFill/>
      </xdr:spPr>
    </xdr:pic>
    <xdr:clientData fLocksWithSheet="0"/>
  </xdr:oneCellAnchor>
  <xdr:oneCellAnchor>
    <xdr:from>
      <xdr:col>75</xdr:col>
      <xdr:colOff>0</xdr:colOff>
      <xdr:row>114</xdr:row>
      <xdr:rowOff>0</xdr:rowOff>
    </xdr:from>
    <xdr:ext cx="2343150" cy="1476375"/>
    <xdr:pic>
      <xdr:nvPicPr>
        <xdr:cNvPr id="0" name="image916.jpg"/>
        <xdr:cNvPicPr preferRelativeResize="0"/>
      </xdr:nvPicPr>
      <xdr:blipFill>
        <a:blip cstate="print" r:embed="rId908"/>
        <a:stretch>
          <a:fillRect/>
        </a:stretch>
      </xdr:blipFill>
      <xdr:spPr>
        <a:prstGeom prst="rect">
          <a:avLst/>
        </a:prstGeom>
        <a:noFill/>
      </xdr:spPr>
    </xdr:pic>
    <xdr:clientData fLocksWithSheet="0"/>
  </xdr:oneCellAnchor>
  <xdr:oneCellAnchor>
    <xdr:from>
      <xdr:col>76</xdr:col>
      <xdr:colOff>0</xdr:colOff>
      <xdr:row>114</xdr:row>
      <xdr:rowOff>0</xdr:rowOff>
    </xdr:from>
    <xdr:ext cx="2343150" cy="1476375"/>
    <xdr:pic>
      <xdr:nvPicPr>
        <xdr:cNvPr id="0" name="image900.jpg"/>
        <xdr:cNvPicPr preferRelativeResize="0"/>
      </xdr:nvPicPr>
      <xdr:blipFill>
        <a:blip cstate="print" r:embed="rId909"/>
        <a:stretch>
          <a:fillRect/>
        </a:stretch>
      </xdr:blipFill>
      <xdr:spPr>
        <a:prstGeom prst="rect">
          <a:avLst/>
        </a:prstGeom>
        <a:noFill/>
      </xdr:spPr>
    </xdr:pic>
    <xdr:clientData fLocksWithSheet="0"/>
  </xdr:oneCellAnchor>
  <xdr:oneCellAnchor>
    <xdr:from>
      <xdr:col>77</xdr:col>
      <xdr:colOff>0</xdr:colOff>
      <xdr:row>114</xdr:row>
      <xdr:rowOff>0</xdr:rowOff>
    </xdr:from>
    <xdr:ext cx="2333625" cy="1485900"/>
    <xdr:pic>
      <xdr:nvPicPr>
        <xdr:cNvPr id="0" name="image915.jpg"/>
        <xdr:cNvPicPr preferRelativeResize="0"/>
      </xdr:nvPicPr>
      <xdr:blipFill>
        <a:blip cstate="print" r:embed="rId910"/>
        <a:stretch>
          <a:fillRect/>
        </a:stretch>
      </xdr:blipFill>
      <xdr:spPr>
        <a:prstGeom prst="rect">
          <a:avLst/>
        </a:prstGeom>
        <a:noFill/>
      </xdr:spPr>
    </xdr:pic>
    <xdr:clientData fLocksWithSheet="0"/>
  </xdr:oneCellAnchor>
  <xdr:oneCellAnchor>
    <xdr:from>
      <xdr:col>78</xdr:col>
      <xdr:colOff>0</xdr:colOff>
      <xdr:row>114</xdr:row>
      <xdr:rowOff>0</xdr:rowOff>
    </xdr:from>
    <xdr:ext cx="2343150" cy="1504950"/>
    <xdr:pic>
      <xdr:nvPicPr>
        <xdr:cNvPr id="0" name="image1125.jpg"/>
        <xdr:cNvPicPr preferRelativeResize="0"/>
      </xdr:nvPicPr>
      <xdr:blipFill>
        <a:blip cstate="print" r:embed="rId911"/>
        <a:stretch>
          <a:fillRect/>
        </a:stretch>
      </xdr:blipFill>
      <xdr:spPr>
        <a:prstGeom prst="rect">
          <a:avLst/>
        </a:prstGeom>
        <a:noFill/>
      </xdr:spPr>
    </xdr:pic>
    <xdr:clientData fLocksWithSheet="0"/>
  </xdr:oneCellAnchor>
  <xdr:oneCellAnchor>
    <xdr:from>
      <xdr:col>79</xdr:col>
      <xdr:colOff>0</xdr:colOff>
      <xdr:row>114</xdr:row>
      <xdr:rowOff>0</xdr:rowOff>
    </xdr:from>
    <xdr:ext cx="2343150" cy="1524000"/>
    <xdr:pic>
      <xdr:nvPicPr>
        <xdr:cNvPr id="0" name="image962.jpg"/>
        <xdr:cNvPicPr preferRelativeResize="0"/>
      </xdr:nvPicPr>
      <xdr:blipFill>
        <a:blip cstate="print" r:embed="rId912"/>
        <a:stretch>
          <a:fillRect/>
        </a:stretch>
      </xdr:blipFill>
      <xdr:spPr>
        <a:prstGeom prst="rect">
          <a:avLst/>
        </a:prstGeom>
        <a:noFill/>
      </xdr:spPr>
    </xdr:pic>
    <xdr:clientData fLocksWithSheet="0"/>
  </xdr:oneCellAnchor>
  <xdr:oneCellAnchor>
    <xdr:from>
      <xdr:col>72</xdr:col>
      <xdr:colOff>0</xdr:colOff>
      <xdr:row>115</xdr:row>
      <xdr:rowOff>0</xdr:rowOff>
    </xdr:from>
    <xdr:ext cx="2343150" cy="1495425"/>
    <xdr:pic>
      <xdr:nvPicPr>
        <xdr:cNvPr id="0" name="image912.jpg"/>
        <xdr:cNvPicPr preferRelativeResize="0"/>
      </xdr:nvPicPr>
      <xdr:blipFill>
        <a:blip cstate="print" r:embed="rId913"/>
        <a:stretch>
          <a:fillRect/>
        </a:stretch>
      </xdr:blipFill>
      <xdr:spPr>
        <a:prstGeom prst="rect">
          <a:avLst/>
        </a:prstGeom>
        <a:noFill/>
      </xdr:spPr>
    </xdr:pic>
    <xdr:clientData fLocksWithSheet="0"/>
  </xdr:oneCellAnchor>
  <xdr:oneCellAnchor>
    <xdr:from>
      <xdr:col>73</xdr:col>
      <xdr:colOff>0</xdr:colOff>
      <xdr:row>115</xdr:row>
      <xdr:rowOff>0</xdr:rowOff>
    </xdr:from>
    <xdr:ext cx="2333625" cy="1428750"/>
    <xdr:pic>
      <xdr:nvPicPr>
        <xdr:cNvPr id="0" name="image913.jpg"/>
        <xdr:cNvPicPr preferRelativeResize="0"/>
      </xdr:nvPicPr>
      <xdr:blipFill>
        <a:blip cstate="print" r:embed="rId914"/>
        <a:stretch>
          <a:fillRect/>
        </a:stretch>
      </xdr:blipFill>
      <xdr:spPr>
        <a:prstGeom prst="rect">
          <a:avLst/>
        </a:prstGeom>
        <a:noFill/>
      </xdr:spPr>
    </xdr:pic>
    <xdr:clientData fLocksWithSheet="0"/>
  </xdr:oneCellAnchor>
  <xdr:oneCellAnchor>
    <xdr:from>
      <xdr:col>74</xdr:col>
      <xdr:colOff>0</xdr:colOff>
      <xdr:row>115</xdr:row>
      <xdr:rowOff>0</xdr:rowOff>
    </xdr:from>
    <xdr:ext cx="2343150" cy="1504950"/>
    <xdr:pic>
      <xdr:nvPicPr>
        <xdr:cNvPr id="0" name="image907.jpg"/>
        <xdr:cNvPicPr preferRelativeResize="0"/>
      </xdr:nvPicPr>
      <xdr:blipFill>
        <a:blip cstate="print" r:embed="rId915"/>
        <a:stretch>
          <a:fillRect/>
        </a:stretch>
      </xdr:blipFill>
      <xdr:spPr>
        <a:prstGeom prst="rect">
          <a:avLst/>
        </a:prstGeom>
        <a:noFill/>
      </xdr:spPr>
    </xdr:pic>
    <xdr:clientData fLocksWithSheet="0"/>
  </xdr:oneCellAnchor>
  <xdr:oneCellAnchor>
    <xdr:from>
      <xdr:col>75</xdr:col>
      <xdr:colOff>0</xdr:colOff>
      <xdr:row>115</xdr:row>
      <xdr:rowOff>0</xdr:rowOff>
    </xdr:from>
    <xdr:ext cx="2343150" cy="1457325"/>
    <xdr:pic>
      <xdr:nvPicPr>
        <xdr:cNvPr id="0" name="image917.jpg"/>
        <xdr:cNvPicPr preferRelativeResize="0"/>
      </xdr:nvPicPr>
      <xdr:blipFill>
        <a:blip cstate="print" r:embed="rId916"/>
        <a:stretch>
          <a:fillRect/>
        </a:stretch>
      </xdr:blipFill>
      <xdr:spPr>
        <a:prstGeom prst="rect">
          <a:avLst/>
        </a:prstGeom>
        <a:noFill/>
      </xdr:spPr>
    </xdr:pic>
    <xdr:clientData fLocksWithSheet="0"/>
  </xdr:oneCellAnchor>
  <xdr:oneCellAnchor>
    <xdr:from>
      <xdr:col>76</xdr:col>
      <xdr:colOff>0</xdr:colOff>
      <xdr:row>115</xdr:row>
      <xdr:rowOff>0</xdr:rowOff>
    </xdr:from>
    <xdr:ext cx="2333625" cy="1466850"/>
    <xdr:pic>
      <xdr:nvPicPr>
        <xdr:cNvPr id="0" name="image958.jpg"/>
        <xdr:cNvPicPr preferRelativeResize="0"/>
      </xdr:nvPicPr>
      <xdr:blipFill>
        <a:blip cstate="print" r:embed="rId917"/>
        <a:stretch>
          <a:fillRect/>
        </a:stretch>
      </xdr:blipFill>
      <xdr:spPr>
        <a:prstGeom prst="rect">
          <a:avLst/>
        </a:prstGeom>
        <a:noFill/>
      </xdr:spPr>
    </xdr:pic>
    <xdr:clientData fLocksWithSheet="0"/>
  </xdr:oneCellAnchor>
  <xdr:oneCellAnchor>
    <xdr:from>
      <xdr:col>77</xdr:col>
      <xdr:colOff>0</xdr:colOff>
      <xdr:row>115</xdr:row>
      <xdr:rowOff>0</xdr:rowOff>
    </xdr:from>
    <xdr:ext cx="2343150" cy="1514475"/>
    <xdr:pic>
      <xdr:nvPicPr>
        <xdr:cNvPr id="0" name="image969.jpg"/>
        <xdr:cNvPicPr preferRelativeResize="0"/>
      </xdr:nvPicPr>
      <xdr:blipFill>
        <a:blip cstate="print" r:embed="rId918"/>
        <a:stretch>
          <a:fillRect/>
        </a:stretch>
      </xdr:blipFill>
      <xdr:spPr>
        <a:prstGeom prst="rect">
          <a:avLst/>
        </a:prstGeom>
        <a:noFill/>
      </xdr:spPr>
    </xdr:pic>
    <xdr:clientData fLocksWithSheet="0"/>
  </xdr:oneCellAnchor>
  <xdr:oneCellAnchor>
    <xdr:from>
      <xdr:col>78</xdr:col>
      <xdr:colOff>0</xdr:colOff>
      <xdr:row>115</xdr:row>
      <xdr:rowOff>0</xdr:rowOff>
    </xdr:from>
    <xdr:ext cx="2343150" cy="1447800"/>
    <xdr:pic>
      <xdr:nvPicPr>
        <xdr:cNvPr id="0" name="image923.jpg"/>
        <xdr:cNvPicPr preferRelativeResize="0"/>
      </xdr:nvPicPr>
      <xdr:blipFill>
        <a:blip cstate="print" r:embed="rId919"/>
        <a:stretch>
          <a:fillRect/>
        </a:stretch>
      </xdr:blipFill>
      <xdr:spPr>
        <a:prstGeom prst="rect">
          <a:avLst/>
        </a:prstGeom>
        <a:noFill/>
      </xdr:spPr>
    </xdr:pic>
    <xdr:clientData fLocksWithSheet="0"/>
  </xdr:oneCellAnchor>
  <xdr:oneCellAnchor>
    <xdr:from>
      <xdr:col>79</xdr:col>
      <xdr:colOff>0</xdr:colOff>
      <xdr:row>115</xdr:row>
      <xdr:rowOff>0</xdr:rowOff>
    </xdr:from>
    <xdr:ext cx="2343150" cy="1466850"/>
    <xdr:pic>
      <xdr:nvPicPr>
        <xdr:cNvPr id="0" name="image1011.jpg"/>
        <xdr:cNvPicPr preferRelativeResize="0"/>
      </xdr:nvPicPr>
      <xdr:blipFill>
        <a:blip cstate="print" r:embed="rId920"/>
        <a:stretch>
          <a:fillRect/>
        </a:stretch>
      </xdr:blipFill>
      <xdr:spPr>
        <a:prstGeom prst="rect">
          <a:avLst/>
        </a:prstGeom>
        <a:noFill/>
      </xdr:spPr>
    </xdr:pic>
    <xdr:clientData fLocksWithSheet="0"/>
  </xdr:oneCellAnchor>
  <xdr:oneCellAnchor>
    <xdr:from>
      <xdr:col>72</xdr:col>
      <xdr:colOff>0</xdr:colOff>
      <xdr:row>116</xdr:row>
      <xdr:rowOff>0</xdr:rowOff>
    </xdr:from>
    <xdr:ext cx="1952625" cy="1485900"/>
    <xdr:pic>
      <xdr:nvPicPr>
        <xdr:cNvPr id="0" name="image938.png"/>
        <xdr:cNvPicPr preferRelativeResize="0"/>
      </xdr:nvPicPr>
      <xdr:blipFill>
        <a:blip cstate="print" r:embed="rId921"/>
        <a:stretch>
          <a:fillRect/>
        </a:stretch>
      </xdr:blipFill>
      <xdr:spPr>
        <a:prstGeom prst="rect">
          <a:avLst/>
        </a:prstGeom>
        <a:noFill/>
      </xdr:spPr>
    </xdr:pic>
    <xdr:clientData fLocksWithSheet="0"/>
  </xdr:oneCellAnchor>
  <xdr:oneCellAnchor>
    <xdr:from>
      <xdr:col>73</xdr:col>
      <xdr:colOff>0</xdr:colOff>
      <xdr:row>116</xdr:row>
      <xdr:rowOff>0</xdr:rowOff>
    </xdr:from>
    <xdr:ext cx="1952625" cy="1485900"/>
    <xdr:pic>
      <xdr:nvPicPr>
        <xdr:cNvPr id="0" name="image882.png"/>
        <xdr:cNvPicPr preferRelativeResize="0"/>
      </xdr:nvPicPr>
      <xdr:blipFill>
        <a:blip cstate="print" r:embed="rId922"/>
        <a:stretch>
          <a:fillRect/>
        </a:stretch>
      </xdr:blipFill>
      <xdr:spPr>
        <a:prstGeom prst="rect">
          <a:avLst/>
        </a:prstGeom>
        <a:noFill/>
      </xdr:spPr>
    </xdr:pic>
    <xdr:clientData fLocksWithSheet="0"/>
  </xdr:oneCellAnchor>
  <xdr:oneCellAnchor>
    <xdr:from>
      <xdr:col>74</xdr:col>
      <xdr:colOff>0</xdr:colOff>
      <xdr:row>116</xdr:row>
      <xdr:rowOff>0</xdr:rowOff>
    </xdr:from>
    <xdr:ext cx="1952625" cy="1485900"/>
    <xdr:pic>
      <xdr:nvPicPr>
        <xdr:cNvPr id="0" name="image927.png"/>
        <xdr:cNvPicPr preferRelativeResize="0"/>
      </xdr:nvPicPr>
      <xdr:blipFill>
        <a:blip cstate="print" r:embed="rId923"/>
        <a:stretch>
          <a:fillRect/>
        </a:stretch>
      </xdr:blipFill>
      <xdr:spPr>
        <a:prstGeom prst="rect">
          <a:avLst/>
        </a:prstGeom>
        <a:noFill/>
      </xdr:spPr>
    </xdr:pic>
    <xdr:clientData fLocksWithSheet="0"/>
  </xdr:oneCellAnchor>
  <xdr:oneCellAnchor>
    <xdr:from>
      <xdr:col>75</xdr:col>
      <xdr:colOff>0</xdr:colOff>
      <xdr:row>116</xdr:row>
      <xdr:rowOff>0</xdr:rowOff>
    </xdr:from>
    <xdr:ext cx="1952625" cy="1485900"/>
    <xdr:pic>
      <xdr:nvPicPr>
        <xdr:cNvPr id="0" name="image887.png"/>
        <xdr:cNvPicPr preferRelativeResize="0"/>
      </xdr:nvPicPr>
      <xdr:blipFill>
        <a:blip cstate="print" r:embed="rId924"/>
        <a:stretch>
          <a:fillRect/>
        </a:stretch>
      </xdr:blipFill>
      <xdr:spPr>
        <a:prstGeom prst="rect">
          <a:avLst/>
        </a:prstGeom>
        <a:noFill/>
      </xdr:spPr>
    </xdr:pic>
    <xdr:clientData fLocksWithSheet="0"/>
  </xdr:oneCellAnchor>
  <xdr:oneCellAnchor>
    <xdr:from>
      <xdr:col>76</xdr:col>
      <xdr:colOff>0</xdr:colOff>
      <xdr:row>116</xdr:row>
      <xdr:rowOff>0</xdr:rowOff>
    </xdr:from>
    <xdr:ext cx="1952625" cy="1485900"/>
    <xdr:pic>
      <xdr:nvPicPr>
        <xdr:cNvPr id="0" name="image949.png"/>
        <xdr:cNvPicPr preferRelativeResize="0"/>
      </xdr:nvPicPr>
      <xdr:blipFill>
        <a:blip cstate="print" r:embed="rId925"/>
        <a:stretch>
          <a:fillRect/>
        </a:stretch>
      </xdr:blipFill>
      <xdr:spPr>
        <a:prstGeom prst="rect">
          <a:avLst/>
        </a:prstGeom>
        <a:noFill/>
      </xdr:spPr>
    </xdr:pic>
    <xdr:clientData fLocksWithSheet="0"/>
  </xdr:oneCellAnchor>
  <xdr:oneCellAnchor>
    <xdr:from>
      <xdr:col>77</xdr:col>
      <xdr:colOff>0</xdr:colOff>
      <xdr:row>116</xdr:row>
      <xdr:rowOff>0</xdr:rowOff>
    </xdr:from>
    <xdr:ext cx="1952625" cy="1485900"/>
    <xdr:pic>
      <xdr:nvPicPr>
        <xdr:cNvPr id="0" name="image888.png"/>
        <xdr:cNvPicPr preferRelativeResize="0"/>
      </xdr:nvPicPr>
      <xdr:blipFill>
        <a:blip cstate="print" r:embed="rId926"/>
        <a:stretch>
          <a:fillRect/>
        </a:stretch>
      </xdr:blipFill>
      <xdr:spPr>
        <a:prstGeom prst="rect">
          <a:avLst/>
        </a:prstGeom>
        <a:noFill/>
      </xdr:spPr>
    </xdr:pic>
    <xdr:clientData fLocksWithSheet="0"/>
  </xdr:oneCellAnchor>
  <xdr:oneCellAnchor>
    <xdr:from>
      <xdr:col>78</xdr:col>
      <xdr:colOff>0</xdr:colOff>
      <xdr:row>116</xdr:row>
      <xdr:rowOff>0</xdr:rowOff>
    </xdr:from>
    <xdr:ext cx="1952625" cy="1485900"/>
    <xdr:pic>
      <xdr:nvPicPr>
        <xdr:cNvPr id="0" name="image890.png"/>
        <xdr:cNvPicPr preferRelativeResize="0"/>
      </xdr:nvPicPr>
      <xdr:blipFill>
        <a:blip cstate="print" r:embed="rId927"/>
        <a:stretch>
          <a:fillRect/>
        </a:stretch>
      </xdr:blipFill>
      <xdr:spPr>
        <a:prstGeom prst="rect">
          <a:avLst/>
        </a:prstGeom>
        <a:noFill/>
      </xdr:spPr>
    </xdr:pic>
    <xdr:clientData fLocksWithSheet="0"/>
  </xdr:oneCellAnchor>
  <xdr:oneCellAnchor>
    <xdr:from>
      <xdr:col>79</xdr:col>
      <xdr:colOff>0</xdr:colOff>
      <xdr:row>116</xdr:row>
      <xdr:rowOff>0</xdr:rowOff>
    </xdr:from>
    <xdr:ext cx="1952625" cy="1485900"/>
    <xdr:pic>
      <xdr:nvPicPr>
        <xdr:cNvPr id="0" name="image934.png"/>
        <xdr:cNvPicPr preferRelativeResize="0"/>
      </xdr:nvPicPr>
      <xdr:blipFill>
        <a:blip cstate="print" r:embed="rId928"/>
        <a:stretch>
          <a:fillRect/>
        </a:stretch>
      </xdr:blipFill>
      <xdr:spPr>
        <a:prstGeom prst="rect">
          <a:avLst/>
        </a:prstGeom>
        <a:noFill/>
      </xdr:spPr>
    </xdr:pic>
    <xdr:clientData fLocksWithSheet="0"/>
  </xdr:oneCellAnchor>
  <xdr:oneCellAnchor>
    <xdr:from>
      <xdr:col>72</xdr:col>
      <xdr:colOff>0</xdr:colOff>
      <xdr:row>117</xdr:row>
      <xdr:rowOff>0</xdr:rowOff>
    </xdr:from>
    <xdr:ext cx="504825" cy="200025"/>
    <xdr:pic>
      <xdr:nvPicPr>
        <xdr:cNvPr id="0" name="image933.png"/>
        <xdr:cNvPicPr preferRelativeResize="0"/>
      </xdr:nvPicPr>
      <xdr:blipFill>
        <a:blip cstate="print" r:embed="rId929"/>
        <a:stretch>
          <a:fillRect/>
        </a:stretch>
      </xdr:blipFill>
      <xdr:spPr>
        <a:prstGeom prst="rect">
          <a:avLst/>
        </a:prstGeom>
        <a:noFill/>
      </xdr:spPr>
    </xdr:pic>
    <xdr:clientData fLocksWithSheet="0"/>
  </xdr:oneCellAnchor>
  <xdr:oneCellAnchor>
    <xdr:from>
      <xdr:col>73</xdr:col>
      <xdr:colOff>0</xdr:colOff>
      <xdr:row>117</xdr:row>
      <xdr:rowOff>0</xdr:rowOff>
    </xdr:from>
    <xdr:ext cx="504825" cy="200025"/>
    <xdr:pic>
      <xdr:nvPicPr>
        <xdr:cNvPr id="0" name="image940.png"/>
        <xdr:cNvPicPr preferRelativeResize="0"/>
      </xdr:nvPicPr>
      <xdr:blipFill>
        <a:blip cstate="print" r:embed="rId930"/>
        <a:stretch>
          <a:fillRect/>
        </a:stretch>
      </xdr:blipFill>
      <xdr:spPr>
        <a:prstGeom prst="rect">
          <a:avLst/>
        </a:prstGeom>
        <a:noFill/>
      </xdr:spPr>
    </xdr:pic>
    <xdr:clientData fLocksWithSheet="0"/>
  </xdr:oneCellAnchor>
  <xdr:oneCellAnchor>
    <xdr:from>
      <xdr:col>74</xdr:col>
      <xdr:colOff>0</xdr:colOff>
      <xdr:row>117</xdr:row>
      <xdr:rowOff>0</xdr:rowOff>
    </xdr:from>
    <xdr:ext cx="504825" cy="200025"/>
    <xdr:pic>
      <xdr:nvPicPr>
        <xdr:cNvPr id="0" name="image982.png"/>
        <xdr:cNvPicPr preferRelativeResize="0"/>
      </xdr:nvPicPr>
      <xdr:blipFill>
        <a:blip cstate="print" r:embed="rId931"/>
        <a:stretch>
          <a:fillRect/>
        </a:stretch>
      </xdr:blipFill>
      <xdr:spPr>
        <a:prstGeom prst="rect">
          <a:avLst/>
        </a:prstGeom>
        <a:noFill/>
      </xdr:spPr>
    </xdr:pic>
    <xdr:clientData fLocksWithSheet="0"/>
  </xdr:oneCellAnchor>
  <xdr:oneCellAnchor>
    <xdr:from>
      <xdr:col>75</xdr:col>
      <xdr:colOff>0</xdr:colOff>
      <xdr:row>117</xdr:row>
      <xdr:rowOff>0</xdr:rowOff>
    </xdr:from>
    <xdr:ext cx="504825" cy="200025"/>
    <xdr:pic>
      <xdr:nvPicPr>
        <xdr:cNvPr id="0" name="image1008.png"/>
        <xdr:cNvPicPr preferRelativeResize="0"/>
      </xdr:nvPicPr>
      <xdr:blipFill>
        <a:blip cstate="print" r:embed="rId932"/>
        <a:stretch>
          <a:fillRect/>
        </a:stretch>
      </xdr:blipFill>
      <xdr:spPr>
        <a:prstGeom prst="rect">
          <a:avLst/>
        </a:prstGeom>
        <a:noFill/>
      </xdr:spPr>
    </xdr:pic>
    <xdr:clientData fLocksWithSheet="0"/>
  </xdr:oneCellAnchor>
  <xdr:oneCellAnchor>
    <xdr:from>
      <xdr:col>76</xdr:col>
      <xdr:colOff>0</xdr:colOff>
      <xdr:row>117</xdr:row>
      <xdr:rowOff>0</xdr:rowOff>
    </xdr:from>
    <xdr:ext cx="504825" cy="200025"/>
    <xdr:pic>
      <xdr:nvPicPr>
        <xdr:cNvPr id="0" name="image964.png"/>
        <xdr:cNvPicPr preferRelativeResize="0"/>
      </xdr:nvPicPr>
      <xdr:blipFill>
        <a:blip cstate="print" r:embed="rId933"/>
        <a:stretch>
          <a:fillRect/>
        </a:stretch>
      </xdr:blipFill>
      <xdr:spPr>
        <a:prstGeom prst="rect">
          <a:avLst/>
        </a:prstGeom>
        <a:noFill/>
      </xdr:spPr>
    </xdr:pic>
    <xdr:clientData fLocksWithSheet="0"/>
  </xdr:oneCellAnchor>
  <xdr:oneCellAnchor>
    <xdr:from>
      <xdr:col>77</xdr:col>
      <xdr:colOff>0</xdr:colOff>
      <xdr:row>117</xdr:row>
      <xdr:rowOff>0</xdr:rowOff>
    </xdr:from>
    <xdr:ext cx="504825" cy="200025"/>
    <xdr:pic>
      <xdr:nvPicPr>
        <xdr:cNvPr id="0" name="image892.png"/>
        <xdr:cNvPicPr preferRelativeResize="0"/>
      </xdr:nvPicPr>
      <xdr:blipFill>
        <a:blip cstate="print" r:embed="rId934"/>
        <a:stretch>
          <a:fillRect/>
        </a:stretch>
      </xdr:blipFill>
      <xdr:spPr>
        <a:prstGeom prst="rect">
          <a:avLst/>
        </a:prstGeom>
        <a:noFill/>
      </xdr:spPr>
    </xdr:pic>
    <xdr:clientData fLocksWithSheet="0"/>
  </xdr:oneCellAnchor>
  <xdr:oneCellAnchor>
    <xdr:from>
      <xdr:col>78</xdr:col>
      <xdr:colOff>0</xdr:colOff>
      <xdr:row>117</xdr:row>
      <xdr:rowOff>0</xdr:rowOff>
    </xdr:from>
    <xdr:ext cx="504825" cy="200025"/>
    <xdr:pic>
      <xdr:nvPicPr>
        <xdr:cNvPr id="0" name="image936.png"/>
        <xdr:cNvPicPr preferRelativeResize="0"/>
      </xdr:nvPicPr>
      <xdr:blipFill>
        <a:blip cstate="print" r:embed="rId935"/>
        <a:stretch>
          <a:fillRect/>
        </a:stretch>
      </xdr:blipFill>
      <xdr:spPr>
        <a:prstGeom prst="rect">
          <a:avLst/>
        </a:prstGeom>
        <a:noFill/>
      </xdr:spPr>
    </xdr:pic>
    <xdr:clientData fLocksWithSheet="0"/>
  </xdr:oneCellAnchor>
  <xdr:oneCellAnchor>
    <xdr:from>
      <xdr:col>79</xdr:col>
      <xdr:colOff>0</xdr:colOff>
      <xdr:row>117</xdr:row>
      <xdr:rowOff>0</xdr:rowOff>
    </xdr:from>
    <xdr:ext cx="504825" cy="200025"/>
    <xdr:pic>
      <xdr:nvPicPr>
        <xdr:cNvPr id="0" name="image901.png"/>
        <xdr:cNvPicPr preferRelativeResize="0"/>
      </xdr:nvPicPr>
      <xdr:blipFill>
        <a:blip cstate="print" r:embed="rId936"/>
        <a:stretch>
          <a:fillRect/>
        </a:stretch>
      </xdr:blipFill>
      <xdr:spPr>
        <a:prstGeom prst="rect">
          <a:avLst/>
        </a:prstGeom>
        <a:noFill/>
      </xdr:spPr>
    </xdr:pic>
    <xdr:clientData fLocksWithSheet="0"/>
  </xdr:oneCellAnchor>
  <xdr:oneCellAnchor>
    <xdr:from>
      <xdr:col>72</xdr:col>
      <xdr:colOff>0</xdr:colOff>
      <xdr:row>118</xdr:row>
      <xdr:rowOff>0</xdr:rowOff>
    </xdr:from>
    <xdr:ext cx="2343150" cy="1362075"/>
    <xdr:pic>
      <xdr:nvPicPr>
        <xdr:cNvPr id="0" name="image896.png"/>
        <xdr:cNvPicPr preferRelativeResize="0"/>
      </xdr:nvPicPr>
      <xdr:blipFill>
        <a:blip cstate="print" r:embed="rId937"/>
        <a:stretch>
          <a:fillRect/>
        </a:stretch>
      </xdr:blipFill>
      <xdr:spPr>
        <a:prstGeom prst="rect">
          <a:avLst/>
        </a:prstGeom>
        <a:noFill/>
      </xdr:spPr>
    </xdr:pic>
    <xdr:clientData fLocksWithSheet="0"/>
  </xdr:oneCellAnchor>
  <xdr:oneCellAnchor>
    <xdr:from>
      <xdr:col>73</xdr:col>
      <xdr:colOff>0</xdr:colOff>
      <xdr:row>118</xdr:row>
      <xdr:rowOff>0</xdr:rowOff>
    </xdr:from>
    <xdr:ext cx="2343150" cy="1362075"/>
    <xdr:pic>
      <xdr:nvPicPr>
        <xdr:cNvPr id="0" name="image914.png"/>
        <xdr:cNvPicPr preferRelativeResize="0"/>
      </xdr:nvPicPr>
      <xdr:blipFill>
        <a:blip cstate="print" r:embed="rId938"/>
        <a:stretch>
          <a:fillRect/>
        </a:stretch>
      </xdr:blipFill>
      <xdr:spPr>
        <a:prstGeom prst="rect">
          <a:avLst/>
        </a:prstGeom>
        <a:noFill/>
      </xdr:spPr>
    </xdr:pic>
    <xdr:clientData fLocksWithSheet="0"/>
  </xdr:oneCellAnchor>
  <xdr:oneCellAnchor>
    <xdr:from>
      <xdr:col>74</xdr:col>
      <xdr:colOff>0</xdr:colOff>
      <xdr:row>118</xdr:row>
      <xdr:rowOff>0</xdr:rowOff>
    </xdr:from>
    <xdr:ext cx="2343150" cy="1362075"/>
    <xdr:pic>
      <xdr:nvPicPr>
        <xdr:cNvPr id="0" name="image910.png"/>
        <xdr:cNvPicPr preferRelativeResize="0"/>
      </xdr:nvPicPr>
      <xdr:blipFill>
        <a:blip cstate="print" r:embed="rId939"/>
        <a:stretch>
          <a:fillRect/>
        </a:stretch>
      </xdr:blipFill>
      <xdr:spPr>
        <a:prstGeom prst="rect">
          <a:avLst/>
        </a:prstGeom>
        <a:noFill/>
      </xdr:spPr>
    </xdr:pic>
    <xdr:clientData fLocksWithSheet="0"/>
  </xdr:oneCellAnchor>
  <xdr:oneCellAnchor>
    <xdr:from>
      <xdr:col>75</xdr:col>
      <xdr:colOff>0</xdr:colOff>
      <xdr:row>118</xdr:row>
      <xdr:rowOff>0</xdr:rowOff>
    </xdr:from>
    <xdr:ext cx="2343150" cy="1362075"/>
    <xdr:pic>
      <xdr:nvPicPr>
        <xdr:cNvPr id="0" name="image948.png"/>
        <xdr:cNvPicPr preferRelativeResize="0"/>
      </xdr:nvPicPr>
      <xdr:blipFill>
        <a:blip cstate="print" r:embed="rId940"/>
        <a:stretch>
          <a:fillRect/>
        </a:stretch>
      </xdr:blipFill>
      <xdr:spPr>
        <a:prstGeom prst="rect">
          <a:avLst/>
        </a:prstGeom>
        <a:noFill/>
      </xdr:spPr>
    </xdr:pic>
    <xdr:clientData fLocksWithSheet="0"/>
  </xdr:oneCellAnchor>
  <xdr:oneCellAnchor>
    <xdr:from>
      <xdr:col>76</xdr:col>
      <xdr:colOff>0</xdr:colOff>
      <xdr:row>118</xdr:row>
      <xdr:rowOff>0</xdr:rowOff>
    </xdr:from>
    <xdr:ext cx="2343150" cy="1362075"/>
    <xdr:pic>
      <xdr:nvPicPr>
        <xdr:cNvPr id="0" name="image904.png"/>
        <xdr:cNvPicPr preferRelativeResize="0"/>
      </xdr:nvPicPr>
      <xdr:blipFill>
        <a:blip cstate="print" r:embed="rId941"/>
        <a:stretch>
          <a:fillRect/>
        </a:stretch>
      </xdr:blipFill>
      <xdr:spPr>
        <a:prstGeom prst="rect">
          <a:avLst/>
        </a:prstGeom>
        <a:noFill/>
      </xdr:spPr>
    </xdr:pic>
    <xdr:clientData fLocksWithSheet="0"/>
  </xdr:oneCellAnchor>
  <xdr:oneCellAnchor>
    <xdr:from>
      <xdr:col>77</xdr:col>
      <xdr:colOff>0</xdr:colOff>
      <xdr:row>118</xdr:row>
      <xdr:rowOff>0</xdr:rowOff>
    </xdr:from>
    <xdr:ext cx="2343150" cy="1362075"/>
    <xdr:pic>
      <xdr:nvPicPr>
        <xdr:cNvPr id="0" name="image899.png"/>
        <xdr:cNvPicPr preferRelativeResize="0"/>
      </xdr:nvPicPr>
      <xdr:blipFill>
        <a:blip cstate="print" r:embed="rId942"/>
        <a:stretch>
          <a:fillRect/>
        </a:stretch>
      </xdr:blipFill>
      <xdr:spPr>
        <a:prstGeom prst="rect">
          <a:avLst/>
        </a:prstGeom>
        <a:noFill/>
      </xdr:spPr>
    </xdr:pic>
    <xdr:clientData fLocksWithSheet="0"/>
  </xdr:oneCellAnchor>
  <xdr:oneCellAnchor>
    <xdr:from>
      <xdr:col>78</xdr:col>
      <xdr:colOff>0</xdr:colOff>
      <xdr:row>118</xdr:row>
      <xdr:rowOff>0</xdr:rowOff>
    </xdr:from>
    <xdr:ext cx="2343150" cy="1362075"/>
    <xdr:pic>
      <xdr:nvPicPr>
        <xdr:cNvPr id="0" name="image905.png"/>
        <xdr:cNvPicPr preferRelativeResize="0"/>
      </xdr:nvPicPr>
      <xdr:blipFill>
        <a:blip cstate="print" r:embed="rId943"/>
        <a:stretch>
          <a:fillRect/>
        </a:stretch>
      </xdr:blipFill>
      <xdr:spPr>
        <a:prstGeom prst="rect">
          <a:avLst/>
        </a:prstGeom>
        <a:noFill/>
      </xdr:spPr>
    </xdr:pic>
    <xdr:clientData fLocksWithSheet="0"/>
  </xdr:oneCellAnchor>
  <xdr:oneCellAnchor>
    <xdr:from>
      <xdr:col>79</xdr:col>
      <xdr:colOff>0</xdr:colOff>
      <xdr:row>118</xdr:row>
      <xdr:rowOff>0</xdr:rowOff>
    </xdr:from>
    <xdr:ext cx="2343150" cy="1362075"/>
    <xdr:pic>
      <xdr:nvPicPr>
        <xdr:cNvPr id="0" name="image903.png"/>
        <xdr:cNvPicPr preferRelativeResize="0"/>
      </xdr:nvPicPr>
      <xdr:blipFill>
        <a:blip cstate="print" r:embed="rId944"/>
        <a:stretch>
          <a:fillRect/>
        </a:stretch>
      </xdr:blipFill>
      <xdr:spPr>
        <a:prstGeom prst="rect">
          <a:avLst/>
        </a:prstGeom>
        <a:noFill/>
      </xdr:spPr>
    </xdr:pic>
    <xdr:clientData fLocksWithSheet="0"/>
  </xdr:oneCellAnchor>
  <xdr:oneCellAnchor>
    <xdr:from>
      <xdr:col>72</xdr:col>
      <xdr:colOff>0</xdr:colOff>
      <xdr:row>119</xdr:row>
      <xdr:rowOff>0</xdr:rowOff>
    </xdr:from>
    <xdr:ext cx="2343150" cy="847725"/>
    <xdr:pic>
      <xdr:nvPicPr>
        <xdr:cNvPr id="0" name="image908.png"/>
        <xdr:cNvPicPr preferRelativeResize="0"/>
      </xdr:nvPicPr>
      <xdr:blipFill>
        <a:blip cstate="print" r:embed="rId945"/>
        <a:stretch>
          <a:fillRect/>
        </a:stretch>
      </xdr:blipFill>
      <xdr:spPr>
        <a:prstGeom prst="rect">
          <a:avLst/>
        </a:prstGeom>
        <a:noFill/>
      </xdr:spPr>
    </xdr:pic>
    <xdr:clientData fLocksWithSheet="0"/>
  </xdr:oneCellAnchor>
  <xdr:oneCellAnchor>
    <xdr:from>
      <xdr:col>73</xdr:col>
      <xdr:colOff>0</xdr:colOff>
      <xdr:row>119</xdr:row>
      <xdr:rowOff>0</xdr:rowOff>
    </xdr:from>
    <xdr:ext cx="2343150" cy="847725"/>
    <xdr:pic>
      <xdr:nvPicPr>
        <xdr:cNvPr id="0" name="image956.png"/>
        <xdr:cNvPicPr preferRelativeResize="0"/>
      </xdr:nvPicPr>
      <xdr:blipFill>
        <a:blip cstate="print" r:embed="rId946"/>
        <a:stretch>
          <a:fillRect/>
        </a:stretch>
      </xdr:blipFill>
      <xdr:spPr>
        <a:prstGeom prst="rect">
          <a:avLst/>
        </a:prstGeom>
        <a:noFill/>
      </xdr:spPr>
    </xdr:pic>
    <xdr:clientData fLocksWithSheet="0"/>
  </xdr:oneCellAnchor>
  <xdr:oneCellAnchor>
    <xdr:from>
      <xdr:col>74</xdr:col>
      <xdr:colOff>0</xdr:colOff>
      <xdr:row>119</xdr:row>
      <xdr:rowOff>0</xdr:rowOff>
    </xdr:from>
    <xdr:ext cx="2343150" cy="847725"/>
    <xdr:pic>
      <xdr:nvPicPr>
        <xdr:cNvPr id="0" name="image952.png"/>
        <xdr:cNvPicPr preferRelativeResize="0"/>
      </xdr:nvPicPr>
      <xdr:blipFill>
        <a:blip cstate="print" r:embed="rId947"/>
        <a:stretch>
          <a:fillRect/>
        </a:stretch>
      </xdr:blipFill>
      <xdr:spPr>
        <a:prstGeom prst="rect">
          <a:avLst/>
        </a:prstGeom>
        <a:noFill/>
      </xdr:spPr>
    </xdr:pic>
    <xdr:clientData fLocksWithSheet="0"/>
  </xdr:oneCellAnchor>
  <xdr:oneCellAnchor>
    <xdr:from>
      <xdr:col>75</xdr:col>
      <xdr:colOff>0</xdr:colOff>
      <xdr:row>119</xdr:row>
      <xdr:rowOff>0</xdr:rowOff>
    </xdr:from>
    <xdr:ext cx="2343150" cy="847725"/>
    <xdr:pic>
      <xdr:nvPicPr>
        <xdr:cNvPr id="0" name="image950.png"/>
        <xdr:cNvPicPr preferRelativeResize="0"/>
      </xdr:nvPicPr>
      <xdr:blipFill>
        <a:blip cstate="print" r:embed="rId948"/>
        <a:stretch>
          <a:fillRect/>
        </a:stretch>
      </xdr:blipFill>
      <xdr:spPr>
        <a:prstGeom prst="rect">
          <a:avLst/>
        </a:prstGeom>
        <a:noFill/>
      </xdr:spPr>
    </xdr:pic>
    <xdr:clientData fLocksWithSheet="0"/>
  </xdr:oneCellAnchor>
  <xdr:oneCellAnchor>
    <xdr:from>
      <xdr:col>76</xdr:col>
      <xdr:colOff>0</xdr:colOff>
      <xdr:row>119</xdr:row>
      <xdr:rowOff>0</xdr:rowOff>
    </xdr:from>
    <xdr:ext cx="2343150" cy="847725"/>
    <xdr:pic>
      <xdr:nvPicPr>
        <xdr:cNvPr id="0" name="image943.png"/>
        <xdr:cNvPicPr preferRelativeResize="0"/>
      </xdr:nvPicPr>
      <xdr:blipFill>
        <a:blip cstate="print" r:embed="rId949"/>
        <a:stretch>
          <a:fillRect/>
        </a:stretch>
      </xdr:blipFill>
      <xdr:spPr>
        <a:prstGeom prst="rect">
          <a:avLst/>
        </a:prstGeom>
        <a:noFill/>
      </xdr:spPr>
    </xdr:pic>
    <xdr:clientData fLocksWithSheet="0"/>
  </xdr:oneCellAnchor>
  <xdr:oneCellAnchor>
    <xdr:from>
      <xdr:col>77</xdr:col>
      <xdr:colOff>0</xdr:colOff>
      <xdr:row>119</xdr:row>
      <xdr:rowOff>0</xdr:rowOff>
    </xdr:from>
    <xdr:ext cx="2343150" cy="847725"/>
    <xdr:pic>
      <xdr:nvPicPr>
        <xdr:cNvPr id="0" name="image911.png"/>
        <xdr:cNvPicPr preferRelativeResize="0"/>
      </xdr:nvPicPr>
      <xdr:blipFill>
        <a:blip cstate="print" r:embed="rId950"/>
        <a:stretch>
          <a:fillRect/>
        </a:stretch>
      </xdr:blipFill>
      <xdr:spPr>
        <a:prstGeom prst="rect">
          <a:avLst/>
        </a:prstGeom>
        <a:noFill/>
      </xdr:spPr>
    </xdr:pic>
    <xdr:clientData fLocksWithSheet="0"/>
  </xdr:oneCellAnchor>
  <xdr:oneCellAnchor>
    <xdr:from>
      <xdr:col>78</xdr:col>
      <xdr:colOff>0</xdr:colOff>
      <xdr:row>119</xdr:row>
      <xdr:rowOff>0</xdr:rowOff>
    </xdr:from>
    <xdr:ext cx="2343150" cy="847725"/>
    <xdr:pic>
      <xdr:nvPicPr>
        <xdr:cNvPr id="0" name="image954.png"/>
        <xdr:cNvPicPr preferRelativeResize="0"/>
      </xdr:nvPicPr>
      <xdr:blipFill>
        <a:blip cstate="print" r:embed="rId951"/>
        <a:stretch>
          <a:fillRect/>
        </a:stretch>
      </xdr:blipFill>
      <xdr:spPr>
        <a:prstGeom prst="rect">
          <a:avLst/>
        </a:prstGeom>
        <a:noFill/>
      </xdr:spPr>
    </xdr:pic>
    <xdr:clientData fLocksWithSheet="0"/>
  </xdr:oneCellAnchor>
  <xdr:oneCellAnchor>
    <xdr:from>
      <xdr:col>79</xdr:col>
      <xdr:colOff>0</xdr:colOff>
      <xdr:row>119</xdr:row>
      <xdr:rowOff>0</xdr:rowOff>
    </xdr:from>
    <xdr:ext cx="2343150" cy="847725"/>
    <xdr:pic>
      <xdr:nvPicPr>
        <xdr:cNvPr id="0" name="image972.png"/>
        <xdr:cNvPicPr preferRelativeResize="0"/>
      </xdr:nvPicPr>
      <xdr:blipFill>
        <a:blip cstate="print" r:embed="rId952"/>
        <a:stretch>
          <a:fillRect/>
        </a:stretch>
      </xdr:blipFill>
      <xdr:spPr>
        <a:prstGeom prst="rect">
          <a:avLst/>
        </a:prstGeom>
        <a:noFill/>
      </xdr:spPr>
    </xdr:pic>
    <xdr:clientData fLocksWithSheet="0"/>
  </xdr:oneCellAnchor>
  <xdr:oneCellAnchor>
    <xdr:from>
      <xdr:col>72</xdr:col>
      <xdr:colOff>0</xdr:colOff>
      <xdr:row>120</xdr:row>
      <xdr:rowOff>0</xdr:rowOff>
    </xdr:from>
    <xdr:ext cx="219075" cy="200025"/>
    <xdr:pic>
      <xdr:nvPicPr>
        <xdr:cNvPr id="0" name="image921.jpg"/>
        <xdr:cNvPicPr preferRelativeResize="0"/>
      </xdr:nvPicPr>
      <xdr:blipFill>
        <a:blip cstate="print" r:embed="rId953"/>
        <a:stretch>
          <a:fillRect/>
        </a:stretch>
      </xdr:blipFill>
      <xdr:spPr>
        <a:prstGeom prst="rect">
          <a:avLst/>
        </a:prstGeom>
        <a:noFill/>
      </xdr:spPr>
    </xdr:pic>
    <xdr:clientData fLocksWithSheet="0"/>
  </xdr:oneCellAnchor>
  <xdr:oneCellAnchor>
    <xdr:from>
      <xdr:col>73</xdr:col>
      <xdr:colOff>0</xdr:colOff>
      <xdr:row>120</xdr:row>
      <xdr:rowOff>0</xdr:rowOff>
    </xdr:from>
    <xdr:ext cx="219075" cy="200025"/>
    <xdr:pic>
      <xdr:nvPicPr>
        <xdr:cNvPr id="0" name="image979.jpg"/>
        <xdr:cNvPicPr preferRelativeResize="0"/>
      </xdr:nvPicPr>
      <xdr:blipFill>
        <a:blip cstate="print" r:embed="rId954"/>
        <a:stretch>
          <a:fillRect/>
        </a:stretch>
      </xdr:blipFill>
      <xdr:spPr>
        <a:prstGeom prst="rect">
          <a:avLst/>
        </a:prstGeom>
        <a:noFill/>
      </xdr:spPr>
    </xdr:pic>
    <xdr:clientData fLocksWithSheet="0"/>
  </xdr:oneCellAnchor>
  <xdr:oneCellAnchor>
    <xdr:from>
      <xdr:col>74</xdr:col>
      <xdr:colOff>0</xdr:colOff>
      <xdr:row>120</xdr:row>
      <xdr:rowOff>0</xdr:rowOff>
    </xdr:from>
    <xdr:ext cx="209550" cy="200025"/>
    <xdr:pic>
      <xdr:nvPicPr>
        <xdr:cNvPr id="0" name="image968.jpg"/>
        <xdr:cNvPicPr preferRelativeResize="0"/>
      </xdr:nvPicPr>
      <xdr:blipFill>
        <a:blip cstate="print" r:embed="rId955"/>
        <a:stretch>
          <a:fillRect/>
        </a:stretch>
      </xdr:blipFill>
      <xdr:spPr>
        <a:prstGeom prst="rect">
          <a:avLst/>
        </a:prstGeom>
        <a:noFill/>
      </xdr:spPr>
    </xdr:pic>
    <xdr:clientData fLocksWithSheet="0"/>
  </xdr:oneCellAnchor>
  <xdr:oneCellAnchor>
    <xdr:from>
      <xdr:col>75</xdr:col>
      <xdr:colOff>0</xdr:colOff>
      <xdr:row>120</xdr:row>
      <xdr:rowOff>0</xdr:rowOff>
    </xdr:from>
    <xdr:ext cx="219075" cy="200025"/>
    <xdr:pic>
      <xdr:nvPicPr>
        <xdr:cNvPr id="0" name="image974.jpg"/>
        <xdr:cNvPicPr preferRelativeResize="0"/>
      </xdr:nvPicPr>
      <xdr:blipFill>
        <a:blip cstate="print" r:embed="rId956"/>
        <a:stretch>
          <a:fillRect/>
        </a:stretch>
      </xdr:blipFill>
      <xdr:spPr>
        <a:prstGeom prst="rect">
          <a:avLst/>
        </a:prstGeom>
        <a:noFill/>
      </xdr:spPr>
    </xdr:pic>
    <xdr:clientData fLocksWithSheet="0"/>
  </xdr:oneCellAnchor>
  <xdr:oneCellAnchor>
    <xdr:from>
      <xdr:col>76</xdr:col>
      <xdr:colOff>0</xdr:colOff>
      <xdr:row>120</xdr:row>
      <xdr:rowOff>0</xdr:rowOff>
    </xdr:from>
    <xdr:ext cx="219075" cy="200025"/>
    <xdr:pic>
      <xdr:nvPicPr>
        <xdr:cNvPr id="0" name="image976.jpg"/>
        <xdr:cNvPicPr preferRelativeResize="0"/>
      </xdr:nvPicPr>
      <xdr:blipFill>
        <a:blip cstate="print" r:embed="rId957"/>
        <a:stretch>
          <a:fillRect/>
        </a:stretch>
      </xdr:blipFill>
      <xdr:spPr>
        <a:prstGeom prst="rect">
          <a:avLst/>
        </a:prstGeom>
        <a:noFill/>
      </xdr:spPr>
    </xdr:pic>
    <xdr:clientData fLocksWithSheet="0"/>
  </xdr:oneCellAnchor>
  <xdr:oneCellAnchor>
    <xdr:from>
      <xdr:col>77</xdr:col>
      <xdr:colOff>0</xdr:colOff>
      <xdr:row>120</xdr:row>
      <xdr:rowOff>0</xdr:rowOff>
    </xdr:from>
    <xdr:ext cx="219075" cy="200025"/>
    <xdr:pic>
      <xdr:nvPicPr>
        <xdr:cNvPr id="0" name="image1025.jpg"/>
        <xdr:cNvPicPr preferRelativeResize="0"/>
      </xdr:nvPicPr>
      <xdr:blipFill>
        <a:blip cstate="print" r:embed="rId958"/>
        <a:stretch>
          <a:fillRect/>
        </a:stretch>
      </xdr:blipFill>
      <xdr:spPr>
        <a:prstGeom prst="rect">
          <a:avLst/>
        </a:prstGeom>
        <a:noFill/>
      </xdr:spPr>
    </xdr:pic>
    <xdr:clientData fLocksWithSheet="0"/>
  </xdr:oneCellAnchor>
  <xdr:oneCellAnchor>
    <xdr:from>
      <xdr:col>78</xdr:col>
      <xdr:colOff>0</xdr:colOff>
      <xdr:row>120</xdr:row>
      <xdr:rowOff>0</xdr:rowOff>
    </xdr:from>
    <xdr:ext cx="209550" cy="200025"/>
    <xdr:pic>
      <xdr:nvPicPr>
        <xdr:cNvPr id="0" name="image1019.jpg"/>
        <xdr:cNvPicPr preferRelativeResize="0"/>
      </xdr:nvPicPr>
      <xdr:blipFill>
        <a:blip cstate="print" r:embed="rId959"/>
        <a:stretch>
          <a:fillRect/>
        </a:stretch>
      </xdr:blipFill>
      <xdr:spPr>
        <a:prstGeom prst="rect">
          <a:avLst/>
        </a:prstGeom>
        <a:noFill/>
      </xdr:spPr>
    </xdr:pic>
    <xdr:clientData fLocksWithSheet="0"/>
  </xdr:oneCellAnchor>
  <xdr:oneCellAnchor>
    <xdr:from>
      <xdr:col>79</xdr:col>
      <xdr:colOff>0</xdr:colOff>
      <xdr:row>120</xdr:row>
      <xdr:rowOff>0</xdr:rowOff>
    </xdr:from>
    <xdr:ext cx="219075" cy="200025"/>
    <xdr:pic>
      <xdr:nvPicPr>
        <xdr:cNvPr id="0" name="image935.jpg"/>
        <xdr:cNvPicPr preferRelativeResize="0"/>
      </xdr:nvPicPr>
      <xdr:blipFill>
        <a:blip cstate="print" r:embed="rId960"/>
        <a:stretch>
          <a:fillRect/>
        </a:stretch>
      </xdr:blipFill>
      <xdr:spPr>
        <a:prstGeom prst="rect">
          <a:avLst/>
        </a:prstGeom>
        <a:noFill/>
      </xdr:spPr>
    </xdr:pic>
    <xdr:clientData fLocksWithSheet="0"/>
  </xdr:oneCellAnchor>
  <xdr:oneCellAnchor>
    <xdr:from>
      <xdr:col>72</xdr:col>
      <xdr:colOff>0</xdr:colOff>
      <xdr:row>121</xdr:row>
      <xdr:rowOff>0</xdr:rowOff>
    </xdr:from>
    <xdr:ext cx="2343150" cy="1428750"/>
    <xdr:pic>
      <xdr:nvPicPr>
        <xdr:cNvPr id="0" name="image920.png"/>
        <xdr:cNvPicPr preferRelativeResize="0"/>
      </xdr:nvPicPr>
      <xdr:blipFill>
        <a:blip cstate="print" r:embed="rId961"/>
        <a:stretch>
          <a:fillRect/>
        </a:stretch>
      </xdr:blipFill>
      <xdr:spPr>
        <a:prstGeom prst="rect">
          <a:avLst/>
        </a:prstGeom>
        <a:noFill/>
      </xdr:spPr>
    </xdr:pic>
    <xdr:clientData fLocksWithSheet="0"/>
  </xdr:oneCellAnchor>
  <xdr:oneCellAnchor>
    <xdr:from>
      <xdr:col>73</xdr:col>
      <xdr:colOff>0</xdr:colOff>
      <xdr:row>121</xdr:row>
      <xdr:rowOff>0</xdr:rowOff>
    </xdr:from>
    <xdr:ext cx="2343150" cy="1428750"/>
    <xdr:pic>
      <xdr:nvPicPr>
        <xdr:cNvPr id="0" name="image929.png"/>
        <xdr:cNvPicPr preferRelativeResize="0"/>
      </xdr:nvPicPr>
      <xdr:blipFill>
        <a:blip cstate="print" r:embed="rId962"/>
        <a:stretch>
          <a:fillRect/>
        </a:stretch>
      </xdr:blipFill>
      <xdr:spPr>
        <a:prstGeom prst="rect">
          <a:avLst/>
        </a:prstGeom>
        <a:noFill/>
      </xdr:spPr>
    </xdr:pic>
    <xdr:clientData fLocksWithSheet="0"/>
  </xdr:oneCellAnchor>
  <xdr:oneCellAnchor>
    <xdr:from>
      <xdr:col>74</xdr:col>
      <xdr:colOff>0</xdr:colOff>
      <xdr:row>121</xdr:row>
      <xdr:rowOff>0</xdr:rowOff>
    </xdr:from>
    <xdr:ext cx="2343150" cy="1428750"/>
    <xdr:pic>
      <xdr:nvPicPr>
        <xdr:cNvPr id="0" name="image955.png"/>
        <xdr:cNvPicPr preferRelativeResize="0"/>
      </xdr:nvPicPr>
      <xdr:blipFill>
        <a:blip cstate="print" r:embed="rId963"/>
        <a:stretch>
          <a:fillRect/>
        </a:stretch>
      </xdr:blipFill>
      <xdr:spPr>
        <a:prstGeom prst="rect">
          <a:avLst/>
        </a:prstGeom>
        <a:noFill/>
      </xdr:spPr>
    </xdr:pic>
    <xdr:clientData fLocksWithSheet="0"/>
  </xdr:oneCellAnchor>
  <xdr:oneCellAnchor>
    <xdr:from>
      <xdr:col>75</xdr:col>
      <xdr:colOff>0</xdr:colOff>
      <xdr:row>121</xdr:row>
      <xdr:rowOff>0</xdr:rowOff>
    </xdr:from>
    <xdr:ext cx="2343150" cy="1428750"/>
    <xdr:pic>
      <xdr:nvPicPr>
        <xdr:cNvPr id="0" name="image966.png"/>
        <xdr:cNvPicPr preferRelativeResize="0"/>
      </xdr:nvPicPr>
      <xdr:blipFill>
        <a:blip cstate="print" r:embed="rId964"/>
        <a:stretch>
          <a:fillRect/>
        </a:stretch>
      </xdr:blipFill>
      <xdr:spPr>
        <a:prstGeom prst="rect">
          <a:avLst/>
        </a:prstGeom>
        <a:noFill/>
      </xdr:spPr>
    </xdr:pic>
    <xdr:clientData fLocksWithSheet="0"/>
  </xdr:oneCellAnchor>
  <xdr:oneCellAnchor>
    <xdr:from>
      <xdr:col>76</xdr:col>
      <xdr:colOff>0</xdr:colOff>
      <xdr:row>121</xdr:row>
      <xdr:rowOff>0</xdr:rowOff>
    </xdr:from>
    <xdr:ext cx="2343150" cy="1466850"/>
    <xdr:pic>
      <xdr:nvPicPr>
        <xdr:cNvPr id="0" name="image946.png"/>
        <xdr:cNvPicPr preferRelativeResize="0"/>
      </xdr:nvPicPr>
      <xdr:blipFill>
        <a:blip cstate="print" r:embed="rId965"/>
        <a:stretch>
          <a:fillRect/>
        </a:stretch>
      </xdr:blipFill>
      <xdr:spPr>
        <a:prstGeom prst="rect">
          <a:avLst/>
        </a:prstGeom>
        <a:noFill/>
      </xdr:spPr>
    </xdr:pic>
    <xdr:clientData fLocksWithSheet="0"/>
  </xdr:oneCellAnchor>
  <xdr:oneCellAnchor>
    <xdr:from>
      <xdr:col>77</xdr:col>
      <xdr:colOff>0</xdr:colOff>
      <xdr:row>121</xdr:row>
      <xdr:rowOff>0</xdr:rowOff>
    </xdr:from>
    <xdr:ext cx="2343150" cy="1466850"/>
    <xdr:pic>
      <xdr:nvPicPr>
        <xdr:cNvPr id="0" name="image951.png"/>
        <xdr:cNvPicPr preferRelativeResize="0"/>
      </xdr:nvPicPr>
      <xdr:blipFill>
        <a:blip cstate="print" r:embed="rId966"/>
        <a:stretch>
          <a:fillRect/>
        </a:stretch>
      </xdr:blipFill>
      <xdr:spPr>
        <a:prstGeom prst="rect">
          <a:avLst/>
        </a:prstGeom>
        <a:noFill/>
      </xdr:spPr>
    </xdr:pic>
    <xdr:clientData fLocksWithSheet="0"/>
  </xdr:oneCellAnchor>
  <xdr:oneCellAnchor>
    <xdr:from>
      <xdr:col>78</xdr:col>
      <xdr:colOff>0</xdr:colOff>
      <xdr:row>121</xdr:row>
      <xdr:rowOff>0</xdr:rowOff>
    </xdr:from>
    <xdr:ext cx="2343150" cy="1466850"/>
    <xdr:pic>
      <xdr:nvPicPr>
        <xdr:cNvPr id="0" name="image953.png"/>
        <xdr:cNvPicPr preferRelativeResize="0"/>
      </xdr:nvPicPr>
      <xdr:blipFill>
        <a:blip cstate="print" r:embed="rId967"/>
        <a:stretch>
          <a:fillRect/>
        </a:stretch>
      </xdr:blipFill>
      <xdr:spPr>
        <a:prstGeom prst="rect">
          <a:avLst/>
        </a:prstGeom>
        <a:noFill/>
      </xdr:spPr>
    </xdr:pic>
    <xdr:clientData fLocksWithSheet="0"/>
  </xdr:oneCellAnchor>
  <xdr:oneCellAnchor>
    <xdr:from>
      <xdr:col>79</xdr:col>
      <xdr:colOff>0</xdr:colOff>
      <xdr:row>121</xdr:row>
      <xdr:rowOff>0</xdr:rowOff>
    </xdr:from>
    <xdr:ext cx="2343150" cy="1466850"/>
    <xdr:pic>
      <xdr:nvPicPr>
        <xdr:cNvPr id="0" name="image983.png"/>
        <xdr:cNvPicPr preferRelativeResize="0"/>
      </xdr:nvPicPr>
      <xdr:blipFill>
        <a:blip cstate="print" r:embed="rId968"/>
        <a:stretch>
          <a:fillRect/>
        </a:stretch>
      </xdr:blipFill>
      <xdr:spPr>
        <a:prstGeom prst="rect">
          <a:avLst/>
        </a:prstGeom>
        <a:noFill/>
      </xdr:spPr>
    </xdr:pic>
    <xdr:clientData fLocksWithSheet="0"/>
  </xdr:oneCellAnchor>
  <xdr:oneCellAnchor>
    <xdr:from>
      <xdr:col>72</xdr:col>
      <xdr:colOff>0</xdr:colOff>
      <xdr:row>122</xdr:row>
      <xdr:rowOff>0</xdr:rowOff>
    </xdr:from>
    <xdr:ext cx="323850" cy="200025"/>
    <xdr:pic>
      <xdr:nvPicPr>
        <xdr:cNvPr id="0" name="image1055.png"/>
        <xdr:cNvPicPr preferRelativeResize="0"/>
      </xdr:nvPicPr>
      <xdr:blipFill>
        <a:blip cstate="print" r:embed="rId969"/>
        <a:stretch>
          <a:fillRect/>
        </a:stretch>
      </xdr:blipFill>
      <xdr:spPr>
        <a:prstGeom prst="rect">
          <a:avLst/>
        </a:prstGeom>
        <a:noFill/>
      </xdr:spPr>
    </xdr:pic>
    <xdr:clientData fLocksWithSheet="0"/>
  </xdr:oneCellAnchor>
  <xdr:oneCellAnchor>
    <xdr:from>
      <xdr:col>73</xdr:col>
      <xdr:colOff>0</xdr:colOff>
      <xdr:row>122</xdr:row>
      <xdr:rowOff>0</xdr:rowOff>
    </xdr:from>
    <xdr:ext cx="323850" cy="200025"/>
    <xdr:pic>
      <xdr:nvPicPr>
        <xdr:cNvPr id="0" name="image926.png"/>
        <xdr:cNvPicPr preferRelativeResize="0"/>
      </xdr:nvPicPr>
      <xdr:blipFill>
        <a:blip cstate="print" r:embed="rId970"/>
        <a:stretch>
          <a:fillRect/>
        </a:stretch>
      </xdr:blipFill>
      <xdr:spPr>
        <a:prstGeom prst="rect">
          <a:avLst/>
        </a:prstGeom>
        <a:noFill/>
      </xdr:spPr>
    </xdr:pic>
    <xdr:clientData fLocksWithSheet="0"/>
  </xdr:oneCellAnchor>
  <xdr:oneCellAnchor>
    <xdr:from>
      <xdr:col>74</xdr:col>
      <xdr:colOff>0</xdr:colOff>
      <xdr:row>122</xdr:row>
      <xdr:rowOff>0</xdr:rowOff>
    </xdr:from>
    <xdr:ext cx="323850" cy="200025"/>
    <xdr:pic>
      <xdr:nvPicPr>
        <xdr:cNvPr id="0" name="image930.png"/>
        <xdr:cNvPicPr preferRelativeResize="0"/>
      </xdr:nvPicPr>
      <xdr:blipFill>
        <a:blip cstate="print" r:embed="rId971"/>
        <a:stretch>
          <a:fillRect/>
        </a:stretch>
      </xdr:blipFill>
      <xdr:spPr>
        <a:prstGeom prst="rect">
          <a:avLst/>
        </a:prstGeom>
        <a:noFill/>
      </xdr:spPr>
    </xdr:pic>
    <xdr:clientData fLocksWithSheet="0"/>
  </xdr:oneCellAnchor>
  <xdr:oneCellAnchor>
    <xdr:from>
      <xdr:col>75</xdr:col>
      <xdr:colOff>0</xdr:colOff>
      <xdr:row>122</xdr:row>
      <xdr:rowOff>0</xdr:rowOff>
    </xdr:from>
    <xdr:ext cx="323850" cy="200025"/>
    <xdr:pic>
      <xdr:nvPicPr>
        <xdr:cNvPr id="0" name="image941.png"/>
        <xdr:cNvPicPr preferRelativeResize="0"/>
      </xdr:nvPicPr>
      <xdr:blipFill>
        <a:blip cstate="print" r:embed="rId972"/>
        <a:stretch>
          <a:fillRect/>
        </a:stretch>
      </xdr:blipFill>
      <xdr:spPr>
        <a:prstGeom prst="rect">
          <a:avLst/>
        </a:prstGeom>
        <a:noFill/>
      </xdr:spPr>
    </xdr:pic>
    <xdr:clientData fLocksWithSheet="0"/>
  </xdr:oneCellAnchor>
  <xdr:oneCellAnchor>
    <xdr:from>
      <xdr:col>76</xdr:col>
      <xdr:colOff>0</xdr:colOff>
      <xdr:row>122</xdr:row>
      <xdr:rowOff>0</xdr:rowOff>
    </xdr:from>
    <xdr:ext cx="323850" cy="200025"/>
    <xdr:pic>
      <xdr:nvPicPr>
        <xdr:cNvPr id="0" name="image973.png"/>
        <xdr:cNvPicPr preferRelativeResize="0"/>
      </xdr:nvPicPr>
      <xdr:blipFill>
        <a:blip cstate="print" r:embed="rId973"/>
        <a:stretch>
          <a:fillRect/>
        </a:stretch>
      </xdr:blipFill>
      <xdr:spPr>
        <a:prstGeom prst="rect">
          <a:avLst/>
        </a:prstGeom>
        <a:noFill/>
      </xdr:spPr>
    </xdr:pic>
    <xdr:clientData fLocksWithSheet="0"/>
  </xdr:oneCellAnchor>
  <xdr:oneCellAnchor>
    <xdr:from>
      <xdr:col>77</xdr:col>
      <xdr:colOff>0</xdr:colOff>
      <xdr:row>122</xdr:row>
      <xdr:rowOff>0</xdr:rowOff>
    </xdr:from>
    <xdr:ext cx="323850" cy="200025"/>
    <xdr:pic>
      <xdr:nvPicPr>
        <xdr:cNvPr id="0" name="image995.png"/>
        <xdr:cNvPicPr preferRelativeResize="0"/>
      </xdr:nvPicPr>
      <xdr:blipFill>
        <a:blip cstate="print" r:embed="rId974"/>
        <a:stretch>
          <a:fillRect/>
        </a:stretch>
      </xdr:blipFill>
      <xdr:spPr>
        <a:prstGeom prst="rect">
          <a:avLst/>
        </a:prstGeom>
        <a:noFill/>
      </xdr:spPr>
    </xdr:pic>
    <xdr:clientData fLocksWithSheet="0"/>
  </xdr:oneCellAnchor>
  <xdr:oneCellAnchor>
    <xdr:from>
      <xdr:col>78</xdr:col>
      <xdr:colOff>0</xdr:colOff>
      <xdr:row>122</xdr:row>
      <xdr:rowOff>0</xdr:rowOff>
    </xdr:from>
    <xdr:ext cx="323850" cy="200025"/>
    <xdr:pic>
      <xdr:nvPicPr>
        <xdr:cNvPr id="0" name="image1047.png"/>
        <xdr:cNvPicPr preferRelativeResize="0"/>
      </xdr:nvPicPr>
      <xdr:blipFill>
        <a:blip cstate="print" r:embed="rId975"/>
        <a:stretch>
          <a:fillRect/>
        </a:stretch>
      </xdr:blipFill>
      <xdr:spPr>
        <a:prstGeom prst="rect">
          <a:avLst/>
        </a:prstGeom>
        <a:noFill/>
      </xdr:spPr>
    </xdr:pic>
    <xdr:clientData fLocksWithSheet="0"/>
  </xdr:oneCellAnchor>
  <xdr:oneCellAnchor>
    <xdr:from>
      <xdr:col>79</xdr:col>
      <xdr:colOff>0</xdr:colOff>
      <xdr:row>122</xdr:row>
      <xdr:rowOff>0</xdr:rowOff>
    </xdr:from>
    <xdr:ext cx="323850" cy="200025"/>
    <xdr:pic>
      <xdr:nvPicPr>
        <xdr:cNvPr id="0" name="image984.png"/>
        <xdr:cNvPicPr preferRelativeResize="0"/>
      </xdr:nvPicPr>
      <xdr:blipFill>
        <a:blip cstate="print" r:embed="rId976"/>
        <a:stretch>
          <a:fillRect/>
        </a:stretch>
      </xdr:blipFill>
      <xdr:spPr>
        <a:prstGeom prst="rect">
          <a:avLst/>
        </a:prstGeom>
        <a:noFill/>
      </xdr:spPr>
    </xdr:pic>
    <xdr:clientData fLocksWithSheet="0"/>
  </xdr:oneCellAnchor>
  <xdr:oneCellAnchor>
    <xdr:from>
      <xdr:col>72</xdr:col>
      <xdr:colOff>0</xdr:colOff>
      <xdr:row>123</xdr:row>
      <xdr:rowOff>0</xdr:rowOff>
    </xdr:from>
    <xdr:ext cx="314325" cy="200025"/>
    <xdr:pic>
      <xdr:nvPicPr>
        <xdr:cNvPr id="0" name="image947.png"/>
        <xdr:cNvPicPr preferRelativeResize="0"/>
      </xdr:nvPicPr>
      <xdr:blipFill>
        <a:blip cstate="print" r:embed="rId977"/>
        <a:stretch>
          <a:fillRect/>
        </a:stretch>
      </xdr:blipFill>
      <xdr:spPr>
        <a:prstGeom prst="rect">
          <a:avLst/>
        </a:prstGeom>
        <a:noFill/>
      </xdr:spPr>
    </xdr:pic>
    <xdr:clientData fLocksWithSheet="0"/>
  </xdr:oneCellAnchor>
  <xdr:oneCellAnchor>
    <xdr:from>
      <xdr:col>73</xdr:col>
      <xdr:colOff>0</xdr:colOff>
      <xdr:row>123</xdr:row>
      <xdr:rowOff>0</xdr:rowOff>
    </xdr:from>
    <xdr:ext cx="314325" cy="200025"/>
    <xdr:pic>
      <xdr:nvPicPr>
        <xdr:cNvPr id="0" name="image942.png"/>
        <xdr:cNvPicPr preferRelativeResize="0"/>
      </xdr:nvPicPr>
      <xdr:blipFill>
        <a:blip cstate="print" r:embed="rId978"/>
        <a:stretch>
          <a:fillRect/>
        </a:stretch>
      </xdr:blipFill>
      <xdr:spPr>
        <a:prstGeom prst="rect">
          <a:avLst/>
        </a:prstGeom>
        <a:noFill/>
      </xdr:spPr>
    </xdr:pic>
    <xdr:clientData fLocksWithSheet="0"/>
  </xdr:oneCellAnchor>
  <xdr:oneCellAnchor>
    <xdr:from>
      <xdr:col>74</xdr:col>
      <xdr:colOff>0</xdr:colOff>
      <xdr:row>123</xdr:row>
      <xdr:rowOff>0</xdr:rowOff>
    </xdr:from>
    <xdr:ext cx="314325" cy="200025"/>
    <xdr:pic>
      <xdr:nvPicPr>
        <xdr:cNvPr id="0" name="image981.png"/>
        <xdr:cNvPicPr preferRelativeResize="0"/>
      </xdr:nvPicPr>
      <xdr:blipFill>
        <a:blip cstate="print" r:embed="rId979"/>
        <a:stretch>
          <a:fillRect/>
        </a:stretch>
      </xdr:blipFill>
      <xdr:spPr>
        <a:prstGeom prst="rect">
          <a:avLst/>
        </a:prstGeom>
        <a:noFill/>
      </xdr:spPr>
    </xdr:pic>
    <xdr:clientData fLocksWithSheet="0"/>
  </xdr:oneCellAnchor>
  <xdr:oneCellAnchor>
    <xdr:from>
      <xdr:col>75</xdr:col>
      <xdr:colOff>0</xdr:colOff>
      <xdr:row>123</xdr:row>
      <xdr:rowOff>0</xdr:rowOff>
    </xdr:from>
    <xdr:ext cx="314325" cy="200025"/>
    <xdr:pic>
      <xdr:nvPicPr>
        <xdr:cNvPr id="0" name="image945.png"/>
        <xdr:cNvPicPr preferRelativeResize="0"/>
      </xdr:nvPicPr>
      <xdr:blipFill>
        <a:blip cstate="print" r:embed="rId980"/>
        <a:stretch>
          <a:fillRect/>
        </a:stretch>
      </xdr:blipFill>
      <xdr:spPr>
        <a:prstGeom prst="rect">
          <a:avLst/>
        </a:prstGeom>
        <a:noFill/>
      </xdr:spPr>
    </xdr:pic>
    <xdr:clientData fLocksWithSheet="0"/>
  </xdr:oneCellAnchor>
  <xdr:oneCellAnchor>
    <xdr:from>
      <xdr:col>76</xdr:col>
      <xdr:colOff>0</xdr:colOff>
      <xdr:row>123</xdr:row>
      <xdr:rowOff>0</xdr:rowOff>
    </xdr:from>
    <xdr:ext cx="314325" cy="200025"/>
    <xdr:pic>
      <xdr:nvPicPr>
        <xdr:cNvPr id="0" name="image990.png"/>
        <xdr:cNvPicPr preferRelativeResize="0"/>
      </xdr:nvPicPr>
      <xdr:blipFill>
        <a:blip cstate="print" r:embed="rId981"/>
        <a:stretch>
          <a:fillRect/>
        </a:stretch>
      </xdr:blipFill>
      <xdr:spPr>
        <a:prstGeom prst="rect">
          <a:avLst/>
        </a:prstGeom>
        <a:noFill/>
      </xdr:spPr>
    </xdr:pic>
    <xdr:clientData fLocksWithSheet="0"/>
  </xdr:oneCellAnchor>
  <xdr:oneCellAnchor>
    <xdr:from>
      <xdr:col>77</xdr:col>
      <xdr:colOff>0</xdr:colOff>
      <xdr:row>123</xdr:row>
      <xdr:rowOff>0</xdr:rowOff>
    </xdr:from>
    <xdr:ext cx="314325" cy="200025"/>
    <xdr:pic>
      <xdr:nvPicPr>
        <xdr:cNvPr id="0" name="image978.png"/>
        <xdr:cNvPicPr preferRelativeResize="0"/>
      </xdr:nvPicPr>
      <xdr:blipFill>
        <a:blip cstate="print" r:embed="rId982"/>
        <a:stretch>
          <a:fillRect/>
        </a:stretch>
      </xdr:blipFill>
      <xdr:spPr>
        <a:prstGeom prst="rect">
          <a:avLst/>
        </a:prstGeom>
        <a:noFill/>
      </xdr:spPr>
    </xdr:pic>
    <xdr:clientData fLocksWithSheet="0"/>
  </xdr:oneCellAnchor>
  <xdr:oneCellAnchor>
    <xdr:from>
      <xdr:col>78</xdr:col>
      <xdr:colOff>0</xdr:colOff>
      <xdr:row>123</xdr:row>
      <xdr:rowOff>0</xdr:rowOff>
    </xdr:from>
    <xdr:ext cx="342900" cy="200025"/>
    <xdr:pic>
      <xdr:nvPicPr>
        <xdr:cNvPr id="0" name="image1003.png"/>
        <xdr:cNvPicPr preferRelativeResize="0"/>
      </xdr:nvPicPr>
      <xdr:blipFill>
        <a:blip cstate="print" r:embed="rId983"/>
        <a:stretch>
          <a:fillRect/>
        </a:stretch>
      </xdr:blipFill>
      <xdr:spPr>
        <a:prstGeom prst="rect">
          <a:avLst/>
        </a:prstGeom>
        <a:noFill/>
      </xdr:spPr>
    </xdr:pic>
    <xdr:clientData fLocksWithSheet="0"/>
  </xdr:oneCellAnchor>
  <xdr:oneCellAnchor>
    <xdr:from>
      <xdr:col>79</xdr:col>
      <xdr:colOff>0</xdr:colOff>
      <xdr:row>123</xdr:row>
      <xdr:rowOff>0</xdr:rowOff>
    </xdr:from>
    <xdr:ext cx="314325" cy="200025"/>
    <xdr:pic>
      <xdr:nvPicPr>
        <xdr:cNvPr id="0" name="image1036.png"/>
        <xdr:cNvPicPr preferRelativeResize="0"/>
      </xdr:nvPicPr>
      <xdr:blipFill>
        <a:blip cstate="print" r:embed="rId984"/>
        <a:stretch>
          <a:fillRect/>
        </a:stretch>
      </xdr:blipFill>
      <xdr:spPr>
        <a:prstGeom prst="rect">
          <a:avLst/>
        </a:prstGeom>
        <a:noFill/>
      </xdr:spPr>
    </xdr:pic>
    <xdr:clientData fLocksWithSheet="0"/>
  </xdr:oneCellAnchor>
  <xdr:oneCellAnchor>
    <xdr:from>
      <xdr:col>72</xdr:col>
      <xdr:colOff>0</xdr:colOff>
      <xdr:row>124</xdr:row>
      <xdr:rowOff>0</xdr:rowOff>
    </xdr:from>
    <xdr:ext cx="276225" cy="200025"/>
    <xdr:pic>
      <xdr:nvPicPr>
        <xdr:cNvPr id="0" name="image959.png"/>
        <xdr:cNvPicPr preferRelativeResize="0"/>
      </xdr:nvPicPr>
      <xdr:blipFill>
        <a:blip cstate="print" r:embed="rId985"/>
        <a:stretch>
          <a:fillRect/>
        </a:stretch>
      </xdr:blipFill>
      <xdr:spPr>
        <a:prstGeom prst="rect">
          <a:avLst/>
        </a:prstGeom>
        <a:noFill/>
      </xdr:spPr>
    </xdr:pic>
    <xdr:clientData fLocksWithSheet="0"/>
  </xdr:oneCellAnchor>
  <xdr:oneCellAnchor>
    <xdr:from>
      <xdr:col>73</xdr:col>
      <xdr:colOff>0</xdr:colOff>
      <xdr:row>124</xdr:row>
      <xdr:rowOff>0</xdr:rowOff>
    </xdr:from>
    <xdr:ext cx="276225" cy="200025"/>
    <xdr:pic>
      <xdr:nvPicPr>
        <xdr:cNvPr id="0" name="image994.png"/>
        <xdr:cNvPicPr preferRelativeResize="0"/>
      </xdr:nvPicPr>
      <xdr:blipFill>
        <a:blip cstate="print" r:embed="rId986"/>
        <a:stretch>
          <a:fillRect/>
        </a:stretch>
      </xdr:blipFill>
      <xdr:spPr>
        <a:prstGeom prst="rect">
          <a:avLst/>
        </a:prstGeom>
        <a:noFill/>
      </xdr:spPr>
    </xdr:pic>
    <xdr:clientData fLocksWithSheet="0"/>
  </xdr:oneCellAnchor>
  <xdr:oneCellAnchor>
    <xdr:from>
      <xdr:col>74</xdr:col>
      <xdr:colOff>0</xdr:colOff>
      <xdr:row>124</xdr:row>
      <xdr:rowOff>0</xdr:rowOff>
    </xdr:from>
    <xdr:ext cx="276225" cy="200025"/>
    <xdr:pic>
      <xdr:nvPicPr>
        <xdr:cNvPr id="0" name="image963.png"/>
        <xdr:cNvPicPr preferRelativeResize="0"/>
      </xdr:nvPicPr>
      <xdr:blipFill>
        <a:blip cstate="print" r:embed="rId987"/>
        <a:stretch>
          <a:fillRect/>
        </a:stretch>
      </xdr:blipFill>
      <xdr:spPr>
        <a:prstGeom prst="rect">
          <a:avLst/>
        </a:prstGeom>
        <a:noFill/>
      </xdr:spPr>
    </xdr:pic>
    <xdr:clientData fLocksWithSheet="0"/>
  </xdr:oneCellAnchor>
  <xdr:oneCellAnchor>
    <xdr:from>
      <xdr:col>75</xdr:col>
      <xdr:colOff>0</xdr:colOff>
      <xdr:row>124</xdr:row>
      <xdr:rowOff>0</xdr:rowOff>
    </xdr:from>
    <xdr:ext cx="276225" cy="200025"/>
    <xdr:pic>
      <xdr:nvPicPr>
        <xdr:cNvPr id="0" name="image944.png"/>
        <xdr:cNvPicPr preferRelativeResize="0"/>
      </xdr:nvPicPr>
      <xdr:blipFill>
        <a:blip cstate="print" r:embed="rId988"/>
        <a:stretch>
          <a:fillRect/>
        </a:stretch>
      </xdr:blipFill>
      <xdr:spPr>
        <a:prstGeom prst="rect">
          <a:avLst/>
        </a:prstGeom>
        <a:noFill/>
      </xdr:spPr>
    </xdr:pic>
    <xdr:clientData fLocksWithSheet="0"/>
  </xdr:oneCellAnchor>
  <xdr:oneCellAnchor>
    <xdr:from>
      <xdr:col>76</xdr:col>
      <xdr:colOff>0</xdr:colOff>
      <xdr:row>124</xdr:row>
      <xdr:rowOff>0</xdr:rowOff>
    </xdr:from>
    <xdr:ext cx="276225" cy="200025"/>
    <xdr:pic>
      <xdr:nvPicPr>
        <xdr:cNvPr id="0" name="image988.png"/>
        <xdr:cNvPicPr preferRelativeResize="0"/>
      </xdr:nvPicPr>
      <xdr:blipFill>
        <a:blip cstate="print" r:embed="rId989"/>
        <a:stretch>
          <a:fillRect/>
        </a:stretch>
      </xdr:blipFill>
      <xdr:spPr>
        <a:prstGeom prst="rect">
          <a:avLst/>
        </a:prstGeom>
        <a:noFill/>
      </xdr:spPr>
    </xdr:pic>
    <xdr:clientData fLocksWithSheet="0"/>
  </xdr:oneCellAnchor>
  <xdr:oneCellAnchor>
    <xdr:from>
      <xdr:col>77</xdr:col>
      <xdr:colOff>0</xdr:colOff>
      <xdr:row>124</xdr:row>
      <xdr:rowOff>0</xdr:rowOff>
    </xdr:from>
    <xdr:ext cx="276225" cy="200025"/>
    <xdr:pic>
      <xdr:nvPicPr>
        <xdr:cNvPr id="0" name="image961.png"/>
        <xdr:cNvPicPr preferRelativeResize="0"/>
      </xdr:nvPicPr>
      <xdr:blipFill>
        <a:blip cstate="print" r:embed="rId990"/>
        <a:stretch>
          <a:fillRect/>
        </a:stretch>
      </xdr:blipFill>
      <xdr:spPr>
        <a:prstGeom prst="rect">
          <a:avLst/>
        </a:prstGeom>
        <a:noFill/>
      </xdr:spPr>
    </xdr:pic>
    <xdr:clientData fLocksWithSheet="0"/>
  </xdr:oneCellAnchor>
  <xdr:oneCellAnchor>
    <xdr:from>
      <xdr:col>78</xdr:col>
      <xdr:colOff>0</xdr:colOff>
      <xdr:row>124</xdr:row>
      <xdr:rowOff>0</xdr:rowOff>
    </xdr:from>
    <xdr:ext cx="276225" cy="200025"/>
    <xdr:pic>
      <xdr:nvPicPr>
        <xdr:cNvPr id="0" name="image989.png"/>
        <xdr:cNvPicPr preferRelativeResize="0"/>
      </xdr:nvPicPr>
      <xdr:blipFill>
        <a:blip cstate="print" r:embed="rId991"/>
        <a:stretch>
          <a:fillRect/>
        </a:stretch>
      </xdr:blipFill>
      <xdr:spPr>
        <a:prstGeom prst="rect">
          <a:avLst/>
        </a:prstGeom>
        <a:noFill/>
      </xdr:spPr>
    </xdr:pic>
    <xdr:clientData fLocksWithSheet="0"/>
  </xdr:oneCellAnchor>
  <xdr:oneCellAnchor>
    <xdr:from>
      <xdr:col>79</xdr:col>
      <xdr:colOff>0</xdr:colOff>
      <xdr:row>124</xdr:row>
      <xdr:rowOff>0</xdr:rowOff>
    </xdr:from>
    <xdr:ext cx="276225" cy="200025"/>
    <xdr:pic>
      <xdr:nvPicPr>
        <xdr:cNvPr id="0" name="image993.png"/>
        <xdr:cNvPicPr preferRelativeResize="0"/>
      </xdr:nvPicPr>
      <xdr:blipFill>
        <a:blip cstate="print" r:embed="rId992"/>
        <a:stretch>
          <a:fillRect/>
        </a:stretch>
      </xdr:blipFill>
      <xdr:spPr>
        <a:prstGeom prst="rect">
          <a:avLst/>
        </a:prstGeom>
        <a:noFill/>
      </xdr:spPr>
    </xdr:pic>
    <xdr:clientData fLocksWithSheet="0"/>
  </xdr:oneCellAnchor>
  <xdr:oneCellAnchor>
    <xdr:from>
      <xdr:col>72</xdr:col>
      <xdr:colOff>0</xdr:colOff>
      <xdr:row>125</xdr:row>
      <xdr:rowOff>0</xdr:rowOff>
    </xdr:from>
    <xdr:ext cx="276225" cy="200025"/>
    <xdr:pic>
      <xdr:nvPicPr>
        <xdr:cNvPr id="0" name="image998.png"/>
        <xdr:cNvPicPr preferRelativeResize="0"/>
      </xdr:nvPicPr>
      <xdr:blipFill>
        <a:blip cstate="print" r:embed="rId993"/>
        <a:stretch>
          <a:fillRect/>
        </a:stretch>
      </xdr:blipFill>
      <xdr:spPr>
        <a:prstGeom prst="rect">
          <a:avLst/>
        </a:prstGeom>
        <a:noFill/>
      </xdr:spPr>
    </xdr:pic>
    <xdr:clientData fLocksWithSheet="0"/>
  </xdr:oneCellAnchor>
  <xdr:oneCellAnchor>
    <xdr:from>
      <xdr:col>73</xdr:col>
      <xdr:colOff>0</xdr:colOff>
      <xdr:row>125</xdr:row>
      <xdr:rowOff>0</xdr:rowOff>
    </xdr:from>
    <xdr:ext cx="276225" cy="200025"/>
    <xdr:pic>
      <xdr:nvPicPr>
        <xdr:cNvPr id="0" name="image1004.png"/>
        <xdr:cNvPicPr preferRelativeResize="0"/>
      </xdr:nvPicPr>
      <xdr:blipFill>
        <a:blip cstate="print" r:embed="rId994"/>
        <a:stretch>
          <a:fillRect/>
        </a:stretch>
      </xdr:blipFill>
      <xdr:spPr>
        <a:prstGeom prst="rect">
          <a:avLst/>
        </a:prstGeom>
        <a:noFill/>
      </xdr:spPr>
    </xdr:pic>
    <xdr:clientData fLocksWithSheet="0"/>
  </xdr:oneCellAnchor>
  <xdr:oneCellAnchor>
    <xdr:from>
      <xdr:col>74</xdr:col>
      <xdr:colOff>0</xdr:colOff>
      <xdr:row>125</xdr:row>
      <xdr:rowOff>0</xdr:rowOff>
    </xdr:from>
    <xdr:ext cx="276225" cy="200025"/>
    <xdr:pic>
      <xdr:nvPicPr>
        <xdr:cNvPr id="0" name="image1027.png"/>
        <xdr:cNvPicPr preferRelativeResize="0"/>
      </xdr:nvPicPr>
      <xdr:blipFill>
        <a:blip cstate="print" r:embed="rId995"/>
        <a:stretch>
          <a:fillRect/>
        </a:stretch>
      </xdr:blipFill>
      <xdr:spPr>
        <a:prstGeom prst="rect">
          <a:avLst/>
        </a:prstGeom>
        <a:noFill/>
      </xdr:spPr>
    </xdr:pic>
    <xdr:clientData fLocksWithSheet="0"/>
  </xdr:oneCellAnchor>
  <xdr:oneCellAnchor>
    <xdr:from>
      <xdr:col>75</xdr:col>
      <xdr:colOff>0</xdr:colOff>
      <xdr:row>125</xdr:row>
      <xdr:rowOff>0</xdr:rowOff>
    </xdr:from>
    <xdr:ext cx="276225" cy="200025"/>
    <xdr:pic>
      <xdr:nvPicPr>
        <xdr:cNvPr id="0" name="image1007.png"/>
        <xdr:cNvPicPr preferRelativeResize="0"/>
      </xdr:nvPicPr>
      <xdr:blipFill>
        <a:blip cstate="print" r:embed="rId996"/>
        <a:stretch>
          <a:fillRect/>
        </a:stretch>
      </xdr:blipFill>
      <xdr:spPr>
        <a:prstGeom prst="rect">
          <a:avLst/>
        </a:prstGeom>
        <a:noFill/>
      </xdr:spPr>
    </xdr:pic>
    <xdr:clientData fLocksWithSheet="0"/>
  </xdr:oneCellAnchor>
  <xdr:oneCellAnchor>
    <xdr:from>
      <xdr:col>76</xdr:col>
      <xdr:colOff>0</xdr:colOff>
      <xdr:row>125</xdr:row>
      <xdr:rowOff>0</xdr:rowOff>
    </xdr:from>
    <xdr:ext cx="276225" cy="200025"/>
    <xdr:pic>
      <xdr:nvPicPr>
        <xdr:cNvPr id="0" name="image1013.png"/>
        <xdr:cNvPicPr preferRelativeResize="0"/>
      </xdr:nvPicPr>
      <xdr:blipFill>
        <a:blip cstate="print" r:embed="rId997"/>
        <a:stretch>
          <a:fillRect/>
        </a:stretch>
      </xdr:blipFill>
      <xdr:spPr>
        <a:prstGeom prst="rect">
          <a:avLst/>
        </a:prstGeom>
        <a:noFill/>
      </xdr:spPr>
    </xdr:pic>
    <xdr:clientData fLocksWithSheet="0"/>
  </xdr:oneCellAnchor>
  <xdr:oneCellAnchor>
    <xdr:from>
      <xdr:col>77</xdr:col>
      <xdr:colOff>0</xdr:colOff>
      <xdr:row>125</xdr:row>
      <xdr:rowOff>0</xdr:rowOff>
    </xdr:from>
    <xdr:ext cx="276225" cy="200025"/>
    <xdr:pic>
      <xdr:nvPicPr>
        <xdr:cNvPr id="0" name="image957.png"/>
        <xdr:cNvPicPr preferRelativeResize="0"/>
      </xdr:nvPicPr>
      <xdr:blipFill>
        <a:blip cstate="print" r:embed="rId998"/>
        <a:stretch>
          <a:fillRect/>
        </a:stretch>
      </xdr:blipFill>
      <xdr:spPr>
        <a:prstGeom prst="rect">
          <a:avLst/>
        </a:prstGeom>
        <a:noFill/>
      </xdr:spPr>
    </xdr:pic>
    <xdr:clientData fLocksWithSheet="0"/>
  </xdr:oneCellAnchor>
  <xdr:oneCellAnchor>
    <xdr:from>
      <xdr:col>78</xdr:col>
      <xdr:colOff>0</xdr:colOff>
      <xdr:row>125</xdr:row>
      <xdr:rowOff>0</xdr:rowOff>
    </xdr:from>
    <xdr:ext cx="276225" cy="200025"/>
    <xdr:pic>
      <xdr:nvPicPr>
        <xdr:cNvPr id="0" name="image1002.png"/>
        <xdr:cNvPicPr preferRelativeResize="0"/>
      </xdr:nvPicPr>
      <xdr:blipFill>
        <a:blip cstate="print" r:embed="rId999"/>
        <a:stretch>
          <a:fillRect/>
        </a:stretch>
      </xdr:blipFill>
      <xdr:spPr>
        <a:prstGeom prst="rect">
          <a:avLst/>
        </a:prstGeom>
        <a:noFill/>
      </xdr:spPr>
    </xdr:pic>
    <xdr:clientData fLocksWithSheet="0"/>
  </xdr:oneCellAnchor>
  <xdr:oneCellAnchor>
    <xdr:from>
      <xdr:col>79</xdr:col>
      <xdr:colOff>0</xdr:colOff>
      <xdr:row>125</xdr:row>
      <xdr:rowOff>0</xdr:rowOff>
    </xdr:from>
    <xdr:ext cx="276225" cy="200025"/>
    <xdr:pic>
      <xdr:nvPicPr>
        <xdr:cNvPr id="0" name="image1053.png"/>
        <xdr:cNvPicPr preferRelativeResize="0"/>
      </xdr:nvPicPr>
      <xdr:blipFill>
        <a:blip cstate="print" r:embed="rId1000"/>
        <a:stretch>
          <a:fillRect/>
        </a:stretch>
      </xdr:blipFill>
      <xdr:spPr>
        <a:prstGeom prst="rect">
          <a:avLst/>
        </a:prstGeom>
        <a:noFill/>
      </xdr:spPr>
    </xdr:pic>
    <xdr:clientData fLocksWithSheet="0"/>
  </xdr:oneCellAnchor>
  <xdr:oneCellAnchor>
    <xdr:from>
      <xdr:col>72</xdr:col>
      <xdr:colOff>0</xdr:colOff>
      <xdr:row>126</xdr:row>
      <xdr:rowOff>0</xdr:rowOff>
    </xdr:from>
    <xdr:ext cx="666750" cy="200025"/>
    <xdr:pic>
      <xdr:nvPicPr>
        <xdr:cNvPr id="0" name="image1060.png"/>
        <xdr:cNvPicPr preferRelativeResize="0"/>
      </xdr:nvPicPr>
      <xdr:blipFill>
        <a:blip cstate="print" r:embed="rId1001"/>
        <a:stretch>
          <a:fillRect/>
        </a:stretch>
      </xdr:blipFill>
      <xdr:spPr>
        <a:prstGeom prst="rect">
          <a:avLst/>
        </a:prstGeom>
        <a:noFill/>
      </xdr:spPr>
    </xdr:pic>
    <xdr:clientData fLocksWithSheet="0"/>
  </xdr:oneCellAnchor>
  <xdr:oneCellAnchor>
    <xdr:from>
      <xdr:col>73</xdr:col>
      <xdr:colOff>0</xdr:colOff>
      <xdr:row>126</xdr:row>
      <xdr:rowOff>0</xdr:rowOff>
    </xdr:from>
    <xdr:ext cx="666750" cy="200025"/>
    <xdr:pic>
      <xdr:nvPicPr>
        <xdr:cNvPr id="0" name="image967.png"/>
        <xdr:cNvPicPr preferRelativeResize="0"/>
      </xdr:nvPicPr>
      <xdr:blipFill>
        <a:blip cstate="print" r:embed="rId1002"/>
        <a:stretch>
          <a:fillRect/>
        </a:stretch>
      </xdr:blipFill>
      <xdr:spPr>
        <a:prstGeom prst="rect">
          <a:avLst/>
        </a:prstGeom>
        <a:noFill/>
      </xdr:spPr>
    </xdr:pic>
    <xdr:clientData fLocksWithSheet="0"/>
  </xdr:oneCellAnchor>
  <xdr:oneCellAnchor>
    <xdr:from>
      <xdr:col>74</xdr:col>
      <xdr:colOff>0</xdr:colOff>
      <xdr:row>126</xdr:row>
      <xdr:rowOff>0</xdr:rowOff>
    </xdr:from>
    <xdr:ext cx="666750" cy="200025"/>
    <xdr:pic>
      <xdr:nvPicPr>
        <xdr:cNvPr id="0" name="image960.png"/>
        <xdr:cNvPicPr preferRelativeResize="0"/>
      </xdr:nvPicPr>
      <xdr:blipFill>
        <a:blip cstate="print" r:embed="rId1003"/>
        <a:stretch>
          <a:fillRect/>
        </a:stretch>
      </xdr:blipFill>
      <xdr:spPr>
        <a:prstGeom prst="rect">
          <a:avLst/>
        </a:prstGeom>
        <a:noFill/>
      </xdr:spPr>
    </xdr:pic>
    <xdr:clientData fLocksWithSheet="0"/>
  </xdr:oneCellAnchor>
  <xdr:oneCellAnchor>
    <xdr:from>
      <xdr:col>75</xdr:col>
      <xdr:colOff>0</xdr:colOff>
      <xdr:row>126</xdr:row>
      <xdr:rowOff>0</xdr:rowOff>
    </xdr:from>
    <xdr:ext cx="666750" cy="200025"/>
    <xdr:pic>
      <xdr:nvPicPr>
        <xdr:cNvPr id="0" name="image1064.png"/>
        <xdr:cNvPicPr preferRelativeResize="0"/>
      </xdr:nvPicPr>
      <xdr:blipFill>
        <a:blip cstate="print" r:embed="rId1004"/>
        <a:stretch>
          <a:fillRect/>
        </a:stretch>
      </xdr:blipFill>
      <xdr:spPr>
        <a:prstGeom prst="rect">
          <a:avLst/>
        </a:prstGeom>
        <a:noFill/>
      </xdr:spPr>
    </xdr:pic>
    <xdr:clientData fLocksWithSheet="0"/>
  </xdr:oneCellAnchor>
  <xdr:oneCellAnchor>
    <xdr:from>
      <xdr:col>76</xdr:col>
      <xdr:colOff>0</xdr:colOff>
      <xdr:row>126</xdr:row>
      <xdr:rowOff>0</xdr:rowOff>
    </xdr:from>
    <xdr:ext cx="666750" cy="200025"/>
    <xdr:pic>
      <xdr:nvPicPr>
        <xdr:cNvPr id="0" name="image971.png"/>
        <xdr:cNvPicPr preferRelativeResize="0"/>
      </xdr:nvPicPr>
      <xdr:blipFill>
        <a:blip cstate="print" r:embed="rId1005"/>
        <a:stretch>
          <a:fillRect/>
        </a:stretch>
      </xdr:blipFill>
      <xdr:spPr>
        <a:prstGeom prst="rect">
          <a:avLst/>
        </a:prstGeom>
        <a:noFill/>
      </xdr:spPr>
    </xdr:pic>
    <xdr:clientData fLocksWithSheet="0"/>
  </xdr:oneCellAnchor>
  <xdr:oneCellAnchor>
    <xdr:from>
      <xdr:col>77</xdr:col>
      <xdr:colOff>0</xdr:colOff>
      <xdr:row>126</xdr:row>
      <xdr:rowOff>0</xdr:rowOff>
    </xdr:from>
    <xdr:ext cx="666750" cy="200025"/>
    <xdr:pic>
      <xdr:nvPicPr>
        <xdr:cNvPr id="0" name="image1030.png"/>
        <xdr:cNvPicPr preferRelativeResize="0"/>
      </xdr:nvPicPr>
      <xdr:blipFill>
        <a:blip cstate="print" r:embed="rId1006"/>
        <a:stretch>
          <a:fillRect/>
        </a:stretch>
      </xdr:blipFill>
      <xdr:spPr>
        <a:prstGeom prst="rect">
          <a:avLst/>
        </a:prstGeom>
        <a:noFill/>
      </xdr:spPr>
    </xdr:pic>
    <xdr:clientData fLocksWithSheet="0"/>
  </xdr:oneCellAnchor>
  <xdr:oneCellAnchor>
    <xdr:from>
      <xdr:col>78</xdr:col>
      <xdr:colOff>0</xdr:colOff>
      <xdr:row>126</xdr:row>
      <xdr:rowOff>0</xdr:rowOff>
    </xdr:from>
    <xdr:ext cx="666750" cy="200025"/>
    <xdr:pic>
      <xdr:nvPicPr>
        <xdr:cNvPr id="0" name="image1026.png"/>
        <xdr:cNvPicPr preferRelativeResize="0"/>
      </xdr:nvPicPr>
      <xdr:blipFill>
        <a:blip cstate="print" r:embed="rId1007"/>
        <a:stretch>
          <a:fillRect/>
        </a:stretch>
      </xdr:blipFill>
      <xdr:spPr>
        <a:prstGeom prst="rect">
          <a:avLst/>
        </a:prstGeom>
        <a:noFill/>
      </xdr:spPr>
    </xdr:pic>
    <xdr:clientData fLocksWithSheet="0"/>
  </xdr:oneCellAnchor>
  <xdr:oneCellAnchor>
    <xdr:from>
      <xdr:col>79</xdr:col>
      <xdr:colOff>0</xdr:colOff>
      <xdr:row>126</xdr:row>
      <xdr:rowOff>0</xdr:rowOff>
    </xdr:from>
    <xdr:ext cx="666750" cy="200025"/>
    <xdr:pic>
      <xdr:nvPicPr>
        <xdr:cNvPr id="0" name="image1014.png"/>
        <xdr:cNvPicPr preferRelativeResize="0"/>
      </xdr:nvPicPr>
      <xdr:blipFill>
        <a:blip cstate="print" r:embed="rId1008"/>
        <a:stretch>
          <a:fillRect/>
        </a:stretch>
      </xdr:blipFill>
      <xdr:spPr>
        <a:prstGeom prst="rect">
          <a:avLst/>
        </a:prstGeom>
        <a:noFill/>
      </xdr:spPr>
    </xdr:pic>
    <xdr:clientData fLocksWithSheet="0"/>
  </xdr:oneCellAnchor>
  <xdr:oneCellAnchor>
    <xdr:from>
      <xdr:col>72</xdr:col>
      <xdr:colOff>0</xdr:colOff>
      <xdr:row>127</xdr:row>
      <xdr:rowOff>0</xdr:rowOff>
    </xdr:from>
    <xdr:ext cx="2343150" cy="1152525"/>
    <xdr:pic>
      <xdr:nvPicPr>
        <xdr:cNvPr id="0" name="image1038.png"/>
        <xdr:cNvPicPr preferRelativeResize="0"/>
      </xdr:nvPicPr>
      <xdr:blipFill>
        <a:blip cstate="print" r:embed="rId1009"/>
        <a:stretch>
          <a:fillRect/>
        </a:stretch>
      </xdr:blipFill>
      <xdr:spPr>
        <a:prstGeom prst="rect">
          <a:avLst/>
        </a:prstGeom>
        <a:noFill/>
      </xdr:spPr>
    </xdr:pic>
    <xdr:clientData fLocksWithSheet="0"/>
  </xdr:oneCellAnchor>
  <xdr:oneCellAnchor>
    <xdr:from>
      <xdr:col>73</xdr:col>
      <xdr:colOff>0</xdr:colOff>
      <xdr:row>127</xdr:row>
      <xdr:rowOff>0</xdr:rowOff>
    </xdr:from>
    <xdr:ext cx="2343150" cy="1152525"/>
    <xdr:pic>
      <xdr:nvPicPr>
        <xdr:cNvPr id="0" name="image975.png"/>
        <xdr:cNvPicPr preferRelativeResize="0"/>
      </xdr:nvPicPr>
      <xdr:blipFill>
        <a:blip cstate="print" r:embed="rId1010"/>
        <a:stretch>
          <a:fillRect/>
        </a:stretch>
      </xdr:blipFill>
      <xdr:spPr>
        <a:prstGeom prst="rect">
          <a:avLst/>
        </a:prstGeom>
        <a:noFill/>
      </xdr:spPr>
    </xdr:pic>
    <xdr:clientData fLocksWithSheet="0"/>
  </xdr:oneCellAnchor>
  <xdr:oneCellAnchor>
    <xdr:from>
      <xdr:col>74</xdr:col>
      <xdr:colOff>0</xdr:colOff>
      <xdr:row>127</xdr:row>
      <xdr:rowOff>0</xdr:rowOff>
    </xdr:from>
    <xdr:ext cx="2343150" cy="1152525"/>
    <xdr:pic>
      <xdr:nvPicPr>
        <xdr:cNvPr id="0" name="image980.png"/>
        <xdr:cNvPicPr preferRelativeResize="0"/>
      </xdr:nvPicPr>
      <xdr:blipFill>
        <a:blip cstate="print" r:embed="rId1011"/>
        <a:stretch>
          <a:fillRect/>
        </a:stretch>
      </xdr:blipFill>
      <xdr:spPr>
        <a:prstGeom prst="rect">
          <a:avLst/>
        </a:prstGeom>
        <a:noFill/>
      </xdr:spPr>
    </xdr:pic>
    <xdr:clientData fLocksWithSheet="0"/>
  </xdr:oneCellAnchor>
  <xdr:oneCellAnchor>
    <xdr:from>
      <xdr:col>75</xdr:col>
      <xdr:colOff>0</xdr:colOff>
      <xdr:row>127</xdr:row>
      <xdr:rowOff>0</xdr:rowOff>
    </xdr:from>
    <xdr:ext cx="2343150" cy="1152525"/>
    <xdr:pic>
      <xdr:nvPicPr>
        <xdr:cNvPr id="0" name="image1022.png"/>
        <xdr:cNvPicPr preferRelativeResize="0"/>
      </xdr:nvPicPr>
      <xdr:blipFill>
        <a:blip cstate="print" r:embed="rId1012"/>
        <a:stretch>
          <a:fillRect/>
        </a:stretch>
      </xdr:blipFill>
      <xdr:spPr>
        <a:prstGeom prst="rect">
          <a:avLst/>
        </a:prstGeom>
        <a:noFill/>
      </xdr:spPr>
    </xdr:pic>
    <xdr:clientData fLocksWithSheet="0"/>
  </xdr:oneCellAnchor>
  <xdr:oneCellAnchor>
    <xdr:from>
      <xdr:col>76</xdr:col>
      <xdr:colOff>0</xdr:colOff>
      <xdr:row>127</xdr:row>
      <xdr:rowOff>0</xdr:rowOff>
    </xdr:from>
    <xdr:ext cx="2343150" cy="1152525"/>
    <xdr:pic>
      <xdr:nvPicPr>
        <xdr:cNvPr id="0" name="image1020.png"/>
        <xdr:cNvPicPr preferRelativeResize="0"/>
      </xdr:nvPicPr>
      <xdr:blipFill>
        <a:blip cstate="print" r:embed="rId1013"/>
        <a:stretch>
          <a:fillRect/>
        </a:stretch>
      </xdr:blipFill>
      <xdr:spPr>
        <a:prstGeom prst="rect">
          <a:avLst/>
        </a:prstGeom>
        <a:noFill/>
      </xdr:spPr>
    </xdr:pic>
    <xdr:clientData fLocksWithSheet="0"/>
  </xdr:oneCellAnchor>
  <xdr:oneCellAnchor>
    <xdr:from>
      <xdr:col>77</xdr:col>
      <xdr:colOff>0</xdr:colOff>
      <xdr:row>127</xdr:row>
      <xdr:rowOff>0</xdr:rowOff>
    </xdr:from>
    <xdr:ext cx="2343150" cy="1152525"/>
    <xdr:pic>
      <xdr:nvPicPr>
        <xdr:cNvPr id="0" name="image1028.png"/>
        <xdr:cNvPicPr preferRelativeResize="0"/>
      </xdr:nvPicPr>
      <xdr:blipFill>
        <a:blip cstate="print" r:embed="rId1014"/>
        <a:stretch>
          <a:fillRect/>
        </a:stretch>
      </xdr:blipFill>
      <xdr:spPr>
        <a:prstGeom prst="rect">
          <a:avLst/>
        </a:prstGeom>
        <a:noFill/>
      </xdr:spPr>
    </xdr:pic>
    <xdr:clientData fLocksWithSheet="0"/>
  </xdr:oneCellAnchor>
  <xdr:oneCellAnchor>
    <xdr:from>
      <xdr:col>78</xdr:col>
      <xdr:colOff>0</xdr:colOff>
      <xdr:row>127</xdr:row>
      <xdr:rowOff>0</xdr:rowOff>
    </xdr:from>
    <xdr:ext cx="2343150" cy="1152525"/>
    <xdr:pic>
      <xdr:nvPicPr>
        <xdr:cNvPr id="0" name="image1023.png"/>
        <xdr:cNvPicPr preferRelativeResize="0"/>
      </xdr:nvPicPr>
      <xdr:blipFill>
        <a:blip cstate="print" r:embed="rId1015"/>
        <a:stretch>
          <a:fillRect/>
        </a:stretch>
      </xdr:blipFill>
      <xdr:spPr>
        <a:prstGeom prst="rect">
          <a:avLst/>
        </a:prstGeom>
        <a:noFill/>
      </xdr:spPr>
    </xdr:pic>
    <xdr:clientData fLocksWithSheet="0"/>
  </xdr:oneCellAnchor>
  <xdr:oneCellAnchor>
    <xdr:from>
      <xdr:col>79</xdr:col>
      <xdr:colOff>0</xdr:colOff>
      <xdr:row>127</xdr:row>
      <xdr:rowOff>0</xdr:rowOff>
    </xdr:from>
    <xdr:ext cx="2343150" cy="1152525"/>
    <xdr:pic>
      <xdr:nvPicPr>
        <xdr:cNvPr id="0" name="image991.png"/>
        <xdr:cNvPicPr preferRelativeResize="0"/>
      </xdr:nvPicPr>
      <xdr:blipFill>
        <a:blip cstate="print" r:embed="rId1016"/>
        <a:stretch>
          <a:fillRect/>
        </a:stretch>
      </xdr:blipFill>
      <xdr:spPr>
        <a:prstGeom prst="rect">
          <a:avLst/>
        </a:prstGeom>
        <a:noFill/>
      </xdr:spPr>
    </xdr:pic>
    <xdr:clientData fLocksWithSheet="0"/>
  </xdr:oneCellAnchor>
  <xdr:oneCellAnchor>
    <xdr:from>
      <xdr:col>72</xdr:col>
      <xdr:colOff>0</xdr:colOff>
      <xdr:row>128</xdr:row>
      <xdr:rowOff>0</xdr:rowOff>
    </xdr:from>
    <xdr:ext cx="2343150" cy="733425"/>
    <xdr:pic>
      <xdr:nvPicPr>
        <xdr:cNvPr id="0" name="image1054.png"/>
        <xdr:cNvPicPr preferRelativeResize="0"/>
      </xdr:nvPicPr>
      <xdr:blipFill>
        <a:blip cstate="print" r:embed="rId1017"/>
        <a:stretch>
          <a:fillRect/>
        </a:stretch>
      </xdr:blipFill>
      <xdr:spPr>
        <a:prstGeom prst="rect">
          <a:avLst/>
        </a:prstGeom>
        <a:noFill/>
      </xdr:spPr>
    </xdr:pic>
    <xdr:clientData fLocksWithSheet="0"/>
  </xdr:oneCellAnchor>
  <xdr:oneCellAnchor>
    <xdr:from>
      <xdr:col>73</xdr:col>
      <xdr:colOff>0</xdr:colOff>
      <xdr:row>128</xdr:row>
      <xdr:rowOff>0</xdr:rowOff>
    </xdr:from>
    <xdr:ext cx="2343150" cy="733425"/>
    <xdr:pic>
      <xdr:nvPicPr>
        <xdr:cNvPr id="0" name="image977.png"/>
        <xdr:cNvPicPr preferRelativeResize="0"/>
      </xdr:nvPicPr>
      <xdr:blipFill>
        <a:blip cstate="print" r:embed="rId1018"/>
        <a:stretch>
          <a:fillRect/>
        </a:stretch>
      </xdr:blipFill>
      <xdr:spPr>
        <a:prstGeom prst="rect">
          <a:avLst/>
        </a:prstGeom>
        <a:noFill/>
      </xdr:spPr>
    </xdr:pic>
    <xdr:clientData fLocksWithSheet="0"/>
  </xdr:oneCellAnchor>
  <xdr:oneCellAnchor>
    <xdr:from>
      <xdr:col>74</xdr:col>
      <xdr:colOff>0</xdr:colOff>
      <xdr:row>128</xdr:row>
      <xdr:rowOff>0</xdr:rowOff>
    </xdr:from>
    <xdr:ext cx="2343150" cy="733425"/>
    <xdr:pic>
      <xdr:nvPicPr>
        <xdr:cNvPr id="0" name="image1032.png"/>
        <xdr:cNvPicPr preferRelativeResize="0"/>
      </xdr:nvPicPr>
      <xdr:blipFill>
        <a:blip cstate="print" r:embed="rId1019"/>
        <a:stretch>
          <a:fillRect/>
        </a:stretch>
      </xdr:blipFill>
      <xdr:spPr>
        <a:prstGeom prst="rect">
          <a:avLst/>
        </a:prstGeom>
        <a:noFill/>
      </xdr:spPr>
    </xdr:pic>
    <xdr:clientData fLocksWithSheet="0"/>
  </xdr:oneCellAnchor>
  <xdr:oneCellAnchor>
    <xdr:from>
      <xdr:col>75</xdr:col>
      <xdr:colOff>0</xdr:colOff>
      <xdr:row>128</xdr:row>
      <xdr:rowOff>0</xdr:rowOff>
    </xdr:from>
    <xdr:ext cx="2343150" cy="733425"/>
    <xdr:pic>
      <xdr:nvPicPr>
        <xdr:cNvPr id="0" name="image1021.png"/>
        <xdr:cNvPicPr preferRelativeResize="0"/>
      </xdr:nvPicPr>
      <xdr:blipFill>
        <a:blip cstate="print" r:embed="rId1020"/>
        <a:stretch>
          <a:fillRect/>
        </a:stretch>
      </xdr:blipFill>
      <xdr:spPr>
        <a:prstGeom prst="rect">
          <a:avLst/>
        </a:prstGeom>
        <a:noFill/>
      </xdr:spPr>
    </xdr:pic>
    <xdr:clientData fLocksWithSheet="0"/>
  </xdr:oneCellAnchor>
  <xdr:oneCellAnchor>
    <xdr:from>
      <xdr:col>76</xdr:col>
      <xdr:colOff>0</xdr:colOff>
      <xdr:row>128</xdr:row>
      <xdr:rowOff>0</xdr:rowOff>
    </xdr:from>
    <xdr:ext cx="2343150" cy="733425"/>
    <xdr:pic>
      <xdr:nvPicPr>
        <xdr:cNvPr id="0" name="image1029.png"/>
        <xdr:cNvPicPr preferRelativeResize="0"/>
      </xdr:nvPicPr>
      <xdr:blipFill>
        <a:blip cstate="print" r:embed="rId1021"/>
        <a:stretch>
          <a:fillRect/>
        </a:stretch>
      </xdr:blipFill>
      <xdr:spPr>
        <a:prstGeom prst="rect">
          <a:avLst/>
        </a:prstGeom>
        <a:noFill/>
      </xdr:spPr>
    </xdr:pic>
    <xdr:clientData fLocksWithSheet="0"/>
  </xdr:oneCellAnchor>
  <xdr:oneCellAnchor>
    <xdr:from>
      <xdr:col>77</xdr:col>
      <xdr:colOff>0</xdr:colOff>
      <xdr:row>128</xdr:row>
      <xdr:rowOff>0</xdr:rowOff>
    </xdr:from>
    <xdr:ext cx="2343150" cy="733425"/>
    <xdr:pic>
      <xdr:nvPicPr>
        <xdr:cNvPr id="0" name="image985.png"/>
        <xdr:cNvPicPr preferRelativeResize="0"/>
      </xdr:nvPicPr>
      <xdr:blipFill>
        <a:blip cstate="print" r:embed="rId1022"/>
        <a:stretch>
          <a:fillRect/>
        </a:stretch>
      </xdr:blipFill>
      <xdr:spPr>
        <a:prstGeom prst="rect">
          <a:avLst/>
        </a:prstGeom>
        <a:noFill/>
      </xdr:spPr>
    </xdr:pic>
    <xdr:clientData fLocksWithSheet="0"/>
  </xdr:oneCellAnchor>
  <xdr:oneCellAnchor>
    <xdr:from>
      <xdr:col>78</xdr:col>
      <xdr:colOff>0</xdr:colOff>
      <xdr:row>128</xdr:row>
      <xdr:rowOff>0</xdr:rowOff>
    </xdr:from>
    <xdr:ext cx="2343150" cy="733425"/>
    <xdr:pic>
      <xdr:nvPicPr>
        <xdr:cNvPr id="0" name="image1044.png"/>
        <xdr:cNvPicPr preferRelativeResize="0"/>
      </xdr:nvPicPr>
      <xdr:blipFill>
        <a:blip cstate="print" r:embed="rId1023"/>
        <a:stretch>
          <a:fillRect/>
        </a:stretch>
      </xdr:blipFill>
      <xdr:spPr>
        <a:prstGeom prst="rect">
          <a:avLst/>
        </a:prstGeom>
        <a:noFill/>
      </xdr:spPr>
    </xdr:pic>
    <xdr:clientData fLocksWithSheet="0"/>
  </xdr:oneCellAnchor>
  <xdr:oneCellAnchor>
    <xdr:from>
      <xdr:col>79</xdr:col>
      <xdr:colOff>0</xdr:colOff>
      <xdr:row>128</xdr:row>
      <xdr:rowOff>0</xdr:rowOff>
    </xdr:from>
    <xdr:ext cx="2343150" cy="733425"/>
    <xdr:pic>
      <xdr:nvPicPr>
        <xdr:cNvPr id="0" name="image1107.png"/>
        <xdr:cNvPicPr preferRelativeResize="0"/>
      </xdr:nvPicPr>
      <xdr:blipFill>
        <a:blip cstate="print" r:embed="rId1024"/>
        <a:stretch>
          <a:fillRect/>
        </a:stretch>
      </xdr:blipFill>
      <xdr:spPr>
        <a:prstGeom prst="rect">
          <a:avLst/>
        </a:prstGeom>
        <a:noFill/>
      </xdr:spPr>
    </xdr:pic>
    <xdr:clientData fLocksWithSheet="0"/>
  </xdr:oneCellAnchor>
  <xdr:oneCellAnchor>
    <xdr:from>
      <xdr:col>72</xdr:col>
      <xdr:colOff>0</xdr:colOff>
      <xdr:row>129</xdr:row>
      <xdr:rowOff>0</xdr:rowOff>
    </xdr:from>
    <xdr:ext cx="361950" cy="200025"/>
    <xdr:pic>
      <xdr:nvPicPr>
        <xdr:cNvPr id="0" name="image992.png"/>
        <xdr:cNvPicPr preferRelativeResize="0"/>
      </xdr:nvPicPr>
      <xdr:blipFill>
        <a:blip cstate="print" r:embed="rId1025"/>
        <a:stretch>
          <a:fillRect/>
        </a:stretch>
      </xdr:blipFill>
      <xdr:spPr>
        <a:prstGeom prst="rect">
          <a:avLst/>
        </a:prstGeom>
        <a:noFill/>
      </xdr:spPr>
    </xdr:pic>
    <xdr:clientData fLocksWithSheet="0"/>
  </xdr:oneCellAnchor>
  <xdr:oneCellAnchor>
    <xdr:from>
      <xdr:col>73</xdr:col>
      <xdr:colOff>0</xdr:colOff>
      <xdr:row>129</xdr:row>
      <xdr:rowOff>0</xdr:rowOff>
    </xdr:from>
    <xdr:ext cx="361950" cy="200025"/>
    <xdr:pic>
      <xdr:nvPicPr>
        <xdr:cNvPr id="0" name="image986.png"/>
        <xdr:cNvPicPr preferRelativeResize="0"/>
      </xdr:nvPicPr>
      <xdr:blipFill>
        <a:blip cstate="print" r:embed="rId1026"/>
        <a:stretch>
          <a:fillRect/>
        </a:stretch>
      </xdr:blipFill>
      <xdr:spPr>
        <a:prstGeom prst="rect">
          <a:avLst/>
        </a:prstGeom>
        <a:noFill/>
      </xdr:spPr>
    </xdr:pic>
    <xdr:clientData fLocksWithSheet="0"/>
  </xdr:oneCellAnchor>
  <xdr:oneCellAnchor>
    <xdr:from>
      <xdr:col>74</xdr:col>
      <xdr:colOff>0</xdr:colOff>
      <xdr:row>129</xdr:row>
      <xdr:rowOff>0</xdr:rowOff>
    </xdr:from>
    <xdr:ext cx="361950" cy="200025"/>
    <xdr:pic>
      <xdr:nvPicPr>
        <xdr:cNvPr id="0" name="image1033.png"/>
        <xdr:cNvPicPr preferRelativeResize="0"/>
      </xdr:nvPicPr>
      <xdr:blipFill>
        <a:blip cstate="print" r:embed="rId1027"/>
        <a:stretch>
          <a:fillRect/>
        </a:stretch>
      </xdr:blipFill>
      <xdr:spPr>
        <a:prstGeom prst="rect">
          <a:avLst/>
        </a:prstGeom>
        <a:noFill/>
      </xdr:spPr>
    </xdr:pic>
    <xdr:clientData fLocksWithSheet="0"/>
  </xdr:oneCellAnchor>
  <xdr:oneCellAnchor>
    <xdr:from>
      <xdr:col>75</xdr:col>
      <xdr:colOff>0</xdr:colOff>
      <xdr:row>129</xdr:row>
      <xdr:rowOff>0</xdr:rowOff>
    </xdr:from>
    <xdr:ext cx="361950" cy="200025"/>
    <xdr:pic>
      <xdr:nvPicPr>
        <xdr:cNvPr id="0" name="image987.png"/>
        <xdr:cNvPicPr preferRelativeResize="0"/>
      </xdr:nvPicPr>
      <xdr:blipFill>
        <a:blip cstate="print" r:embed="rId1028"/>
        <a:stretch>
          <a:fillRect/>
        </a:stretch>
      </xdr:blipFill>
      <xdr:spPr>
        <a:prstGeom prst="rect">
          <a:avLst/>
        </a:prstGeom>
        <a:noFill/>
      </xdr:spPr>
    </xdr:pic>
    <xdr:clientData fLocksWithSheet="0"/>
  </xdr:oneCellAnchor>
  <xdr:oneCellAnchor>
    <xdr:from>
      <xdr:col>76</xdr:col>
      <xdr:colOff>0</xdr:colOff>
      <xdr:row>129</xdr:row>
      <xdr:rowOff>0</xdr:rowOff>
    </xdr:from>
    <xdr:ext cx="361950" cy="200025"/>
    <xdr:pic>
      <xdr:nvPicPr>
        <xdr:cNvPr id="0" name="image1051.png"/>
        <xdr:cNvPicPr preferRelativeResize="0"/>
      </xdr:nvPicPr>
      <xdr:blipFill>
        <a:blip cstate="print" r:embed="rId1029"/>
        <a:stretch>
          <a:fillRect/>
        </a:stretch>
      </xdr:blipFill>
      <xdr:spPr>
        <a:prstGeom prst="rect">
          <a:avLst/>
        </a:prstGeom>
        <a:noFill/>
      </xdr:spPr>
    </xdr:pic>
    <xdr:clientData fLocksWithSheet="0"/>
  </xdr:oneCellAnchor>
  <xdr:oneCellAnchor>
    <xdr:from>
      <xdr:col>77</xdr:col>
      <xdr:colOff>0</xdr:colOff>
      <xdr:row>129</xdr:row>
      <xdr:rowOff>0</xdr:rowOff>
    </xdr:from>
    <xdr:ext cx="361950" cy="200025"/>
    <xdr:pic>
      <xdr:nvPicPr>
        <xdr:cNvPr id="0" name="image997.png"/>
        <xdr:cNvPicPr preferRelativeResize="0"/>
      </xdr:nvPicPr>
      <xdr:blipFill>
        <a:blip cstate="print" r:embed="rId1030"/>
        <a:stretch>
          <a:fillRect/>
        </a:stretch>
      </xdr:blipFill>
      <xdr:spPr>
        <a:prstGeom prst="rect">
          <a:avLst/>
        </a:prstGeom>
        <a:noFill/>
      </xdr:spPr>
    </xdr:pic>
    <xdr:clientData fLocksWithSheet="0"/>
  </xdr:oneCellAnchor>
  <xdr:oneCellAnchor>
    <xdr:from>
      <xdr:col>78</xdr:col>
      <xdr:colOff>0</xdr:colOff>
      <xdr:row>129</xdr:row>
      <xdr:rowOff>0</xdr:rowOff>
    </xdr:from>
    <xdr:ext cx="361950" cy="200025"/>
    <xdr:pic>
      <xdr:nvPicPr>
        <xdr:cNvPr id="0" name="image1005.png"/>
        <xdr:cNvPicPr preferRelativeResize="0"/>
      </xdr:nvPicPr>
      <xdr:blipFill>
        <a:blip cstate="print" r:embed="rId1031"/>
        <a:stretch>
          <a:fillRect/>
        </a:stretch>
      </xdr:blipFill>
      <xdr:spPr>
        <a:prstGeom prst="rect">
          <a:avLst/>
        </a:prstGeom>
        <a:noFill/>
      </xdr:spPr>
    </xdr:pic>
    <xdr:clientData fLocksWithSheet="0"/>
  </xdr:oneCellAnchor>
  <xdr:oneCellAnchor>
    <xdr:from>
      <xdr:col>79</xdr:col>
      <xdr:colOff>0</xdr:colOff>
      <xdr:row>129</xdr:row>
      <xdr:rowOff>0</xdr:rowOff>
    </xdr:from>
    <xdr:ext cx="361950" cy="200025"/>
    <xdr:pic>
      <xdr:nvPicPr>
        <xdr:cNvPr id="0" name="image1069.png"/>
        <xdr:cNvPicPr preferRelativeResize="0"/>
      </xdr:nvPicPr>
      <xdr:blipFill>
        <a:blip cstate="print" r:embed="rId1032"/>
        <a:stretch>
          <a:fillRect/>
        </a:stretch>
      </xdr:blipFill>
      <xdr:spPr>
        <a:prstGeom prst="rect">
          <a:avLst/>
        </a:prstGeom>
        <a:noFill/>
      </xdr:spPr>
    </xdr:pic>
    <xdr:clientData fLocksWithSheet="0"/>
  </xdr:oneCellAnchor>
  <xdr:oneCellAnchor>
    <xdr:from>
      <xdr:col>72</xdr:col>
      <xdr:colOff>0</xdr:colOff>
      <xdr:row>130</xdr:row>
      <xdr:rowOff>0</xdr:rowOff>
    </xdr:from>
    <xdr:ext cx="428625" cy="200025"/>
    <xdr:pic>
      <xdr:nvPicPr>
        <xdr:cNvPr id="0" name="image996.png"/>
        <xdr:cNvPicPr preferRelativeResize="0"/>
      </xdr:nvPicPr>
      <xdr:blipFill>
        <a:blip cstate="print" r:embed="rId1033"/>
        <a:stretch>
          <a:fillRect/>
        </a:stretch>
      </xdr:blipFill>
      <xdr:spPr>
        <a:prstGeom prst="rect">
          <a:avLst/>
        </a:prstGeom>
        <a:noFill/>
      </xdr:spPr>
    </xdr:pic>
    <xdr:clientData fLocksWithSheet="0"/>
  </xdr:oneCellAnchor>
  <xdr:oneCellAnchor>
    <xdr:from>
      <xdr:col>73</xdr:col>
      <xdr:colOff>0</xdr:colOff>
      <xdr:row>130</xdr:row>
      <xdr:rowOff>0</xdr:rowOff>
    </xdr:from>
    <xdr:ext cx="428625" cy="200025"/>
    <xdr:pic>
      <xdr:nvPicPr>
        <xdr:cNvPr id="0" name="image999.png"/>
        <xdr:cNvPicPr preferRelativeResize="0"/>
      </xdr:nvPicPr>
      <xdr:blipFill>
        <a:blip cstate="print" r:embed="rId1034"/>
        <a:stretch>
          <a:fillRect/>
        </a:stretch>
      </xdr:blipFill>
      <xdr:spPr>
        <a:prstGeom prst="rect">
          <a:avLst/>
        </a:prstGeom>
        <a:noFill/>
      </xdr:spPr>
    </xdr:pic>
    <xdr:clientData fLocksWithSheet="0"/>
  </xdr:oneCellAnchor>
  <xdr:oneCellAnchor>
    <xdr:from>
      <xdr:col>74</xdr:col>
      <xdr:colOff>0</xdr:colOff>
      <xdr:row>130</xdr:row>
      <xdr:rowOff>0</xdr:rowOff>
    </xdr:from>
    <xdr:ext cx="428625" cy="200025"/>
    <xdr:pic>
      <xdr:nvPicPr>
        <xdr:cNvPr id="0" name="image1066.png"/>
        <xdr:cNvPicPr preferRelativeResize="0"/>
      </xdr:nvPicPr>
      <xdr:blipFill>
        <a:blip cstate="print" r:embed="rId1035"/>
        <a:stretch>
          <a:fillRect/>
        </a:stretch>
      </xdr:blipFill>
      <xdr:spPr>
        <a:prstGeom prst="rect">
          <a:avLst/>
        </a:prstGeom>
        <a:noFill/>
      </xdr:spPr>
    </xdr:pic>
    <xdr:clientData fLocksWithSheet="0"/>
  </xdr:oneCellAnchor>
  <xdr:oneCellAnchor>
    <xdr:from>
      <xdr:col>75</xdr:col>
      <xdr:colOff>0</xdr:colOff>
      <xdr:row>130</xdr:row>
      <xdr:rowOff>0</xdr:rowOff>
    </xdr:from>
    <xdr:ext cx="428625" cy="200025"/>
    <xdr:pic>
      <xdr:nvPicPr>
        <xdr:cNvPr id="0" name="image1000.png"/>
        <xdr:cNvPicPr preferRelativeResize="0"/>
      </xdr:nvPicPr>
      <xdr:blipFill>
        <a:blip cstate="print" r:embed="rId1036"/>
        <a:stretch>
          <a:fillRect/>
        </a:stretch>
      </xdr:blipFill>
      <xdr:spPr>
        <a:prstGeom prst="rect">
          <a:avLst/>
        </a:prstGeom>
        <a:noFill/>
      </xdr:spPr>
    </xdr:pic>
    <xdr:clientData fLocksWithSheet="0"/>
  </xdr:oneCellAnchor>
  <xdr:oneCellAnchor>
    <xdr:from>
      <xdr:col>76</xdr:col>
      <xdr:colOff>0</xdr:colOff>
      <xdr:row>130</xdr:row>
      <xdr:rowOff>0</xdr:rowOff>
    </xdr:from>
    <xdr:ext cx="428625" cy="200025"/>
    <xdr:pic>
      <xdr:nvPicPr>
        <xdr:cNvPr id="0" name="image1062.png"/>
        <xdr:cNvPicPr preferRelativeResize="0"/>
      </xdr:nvPicPr>
      <xdr:blipFill>
        <a:blip cstate="print" r:embed="rId1037"/>
        <a:stretch>
          <a:fillRect/>
        </a:stretch>
      </xdr:blipFill>
      <xdr:spPr>
        <a:prstGeom prst="rect">
          <a:avLst/>
        </a:prstGeom>
        <a:noFill/>
      </xdr:spPr>
    </xdr:pic>
    <xdr:clientData fLocksWithSheet="0"/>
  </xdr:oneCellAnchor>
  <xdr:oneCellAnchor>
    <xdr:from>
      <xdr:col>77</xdr:col>
      <xdr:colOff>0</xdr:colOff>
      <xdr:row>130</xdr:row>
      <xdr:rowOff>0</xdr:rowOff>
    </xdr:from>
    <xdr:ext cx="428625" cy="200025"/>
    <xdr:pic>
      <xdr:nvPicPr>
        <xdr:cNvPr id="0" name="image1006.png"/>
        <xdr:cNvPicPr preferRelativeResize="0"/>
      </xdr:nvPicPr>
      <xdr:blipFill>
        <a:blip cstate="print" r:embed="rId1038"/>
        <a:stretch>
          <a:fillRect/>
        </a:stretch>
      </xdr:blipFill>
      <xdr:spPr>
        <a:prstGeom prst="rect">
          <a:avLst/>
        </a:prstGeom>
        <a:noFill/>
      </xdr:spPr>
    </xdr:pic>
    <xdr:clientData fLocksWithSheet="0"/>
  </xdr:oneCellAnchor>
  <xdr:oneCellAnchor>
    <xdr:from>
      <xdr:col>78</xdr:col>
      <xdr:colOff>0</xdr:colOff>
      <xdr:row>130</xdr:row>
      <xdr:rowOff>0</xdr:rowOff>
    </xdr:from>
    <xdr:ext cx="428625" cy="200025"/>
    <xdr:pic>
      <xdr:nvPicPr>
        <xdr:cNvPr id="0" name="image1015.png"/>
        <xdr:cNvPicPr preferRelativeResize="0"/>
      </xdr:nvPicPr>
      <xdr:blipFill>
        <a:blip cstate="print" r:embed="rId1039"/>
        <a:stretch>
          <a:fillRect/>
        </a:stretch>
      </xdr:blipFill>
      <xdr:spPr>
        <a:prstGeom prst="rect">
          <a:avLst/>
        </a:prstGeom>
        <a:noFill/>
      </xdr:spPr>
    </xdr:pic>
    <xdr:clientData fLocksWithSheet="0"/>
  </xdr:oneCellAnchor>
  <xdr:oneCellAnchor>
    <xdr:from>
      <xdr:col>79</xdr:col>
      <xdr:colOff>0</xdr:colOff>
      <xdr:row>130</xdr:row>
      <xdr:rowOff>0</xdr:rowOff>
    </xdr:from>
    <xdr:ext cx="428625" cy="200025"/>
    <xdr:pic>
      <xdr:nvPicPr>
        <xdr:cNvPr id="0" name="image1001.png"/>
        <xdr:cNvPicPr preferRelativeResize="0"/>
      </xdr:nvPicPr>
      <xdr:blipFill>
        <a:blip cstate="print" r:embed="rId1040"/>
        <a:stretch>
          <a:fillRect/>
        </a:stretch>
      </xdr:blipFill>
      <xdr:spPr>
        <a:prstGeom prst="rect">
          <a:avLst/>
        </a:prstGeom>
        <a:noFill/>
      </xdr:spPr>
    </xdr:pic>
    <xdr:clientData fLocksWithSheet="0"/>
  </xdr:oneCellAnchor>
  <xdr:oneCellAnchor>
    <xdr:from>
      <xdr:col>72</xdr:col>
      <xdr:colOff>0</xdr:colOff>
      <xdr:row>131</xdr:row>
      <xdr:rowOff>0</xdr:rowOff>
    </xdr:from>
    <xdr:ext cx="476250" cy="200025"/>
    <xdr:pic>
      <xdr:nvPicPr>
        <xdr:cNvPr id="0" name="image1088.png"/>
        <xdr:cNvPicPr preferRelativeResize="0"/>
      </xdr:nvPicPr>
      <xdr:blipFill>
        <a:blip cstate="print" r:embed="rId1041"/>
        <a:stretch>
          <a:fillRect/>
        </a:stretch>
      </xdr:blipFill>
      <xdr:spPr>
        <a:prstGeom prst="rect">
          <a:avLst/>
        </a:prstGeom>
        <a:noFill/>
      </xdr:spPr>
    </xdr:pic>
    <xdr:clientData fLocksWithSheet="0"/>
  </xdr:oneCellAnchor>
  <xdr:oneCellAnchor>
    <xdr:from>
      <xdr:col>73</xdr:col>
      <xdr:colOff>0</xdr:colOff>
      <xdr:row>131</xdr:row>
      <xdr:rowOff>0</xdr:rowOff>
    </xdr:from>
    <xdr:ext cx="476250" cy="200025"/>
    <xdr:pic>
      <xdr:nvPicPr>
        <xdr:cNvPr id="0" name="image1077.png"/>
        <xdr:cNvPicPr preferRelativeResize="0"/>
      </xdr:nvPicPr>
      <xdr:blipFill>
        <a:blip cstate="print" r:embed="rId1042"/>
        <a:stretch>
          <a:fillRect/>
        </a:stretch>
      </xdr:blipFill>
      <xdr:spPr>
        <a:prstGeom prst="rect">
          <a:avLst/>
        </a:prstGeom>
        <a:noFill/>
      </xdr:spPr>
    </xdr:pic>
    <xdr:clientData fLocksWithSheet="0"/>
  </xdr:oneCellAnchor>
  <xdr:oneCellAnchor>
    <xdr:from>
      <xdr:col>74</xdr:col>
      <xdr:colOff>0</xdr:colOff>
      <xdr:row>131</xdr:row>
      <xdr:rowOff>0</xdr:rowOff>
    </xdr:from>
    <xdr:ext cx="476250" cy="200025"/>
    <xdr:pic>
      <xdr:nvPicPr>
        <xdr:cNvPr id="0" name="image1012.png"/>
        <xdr:cNvPicPr preferRelativeResize="0"/>
      </xdr:nvPicPr>
      <xdr:blipFill>
        <a:blip cstate="print" r:embed="rId1043"/>
        <a:stretch>
          <a:fillRect/>
        </a:stretch>
      </xdr:blipFill>
      <xdr:spPr>
        <a:prstGeom prst="rect">
          <a:avLst/>
        </a:prstGeom>
        <a:noFill/>
      </xdr:spPr>
    </xdr:pic>
    <xdr:clientData fLocksWithSheet="0"/>
  </xdr:oneCellAnchor>
  <xdr:oneCellAnchor>
    <xdr:from>
      <xdr:col>75</xdr:col>
      <xdr:colOff>0</xdr:colOff>
      <xdr:row>131</xdr:row>
      <xdr:rowOff>0</xdr:rowOff>
    </xdr:from>
    <xdr:ext cx="476250" cy="200025"/>
    <xdr:pic>
      <xdr:nvPicPr>
        <xdr:cNvPr id="0" name="image1058.png"/>
        <xdr:cNvPicPr preferRelativeResize="0"/>
      </xdr:nvPicPr>
      <xdr:blipFill>
        <a:blip cstate="print" r:embed="rId1044"/>
        <a:stretch>
          <a:fillRect/>
        </a:stretch>
      </xdr:blipFill>
      <xdr:spPr>
        <a:prstGeom prst="rect">
          <a:avLst/>
        </a:prstGeom>
        <a:noFill/>
      </xdr:spPr>
    </xdr:pic>
    <xdr:clientData fLocksWithSheet="0"/>
  </xdr:oneCellAnchor>
  <xdr:oneCellAnchor>
    <xdr:from>
      <xdr:col>76</xdr:col>
      <xdr:colOff>0</xdr:colOff>
      <xdr:row>131</xdr:row>
      <xdr:rowOff>0</xdr:rowOff>
    </xdr:from>
    <xdr:ext cx="476250" cy="200025"/>
    <xdr:pic>
      <xdr:nvPicPr>
        <xdr:cNvPr id="0" name="image1009.png"/>
        <xdr:cNvPicPr preferRelativeResize="0"/>
      </xdr:nvPicPr>
      <xdr:blipFill>
        <a:blip cstate="print" r:embed="rId1045"/>
        <a:stretch>
          <a:fillRect/>
        </a:stretch>
      </xdr:blipFill>
      <xdr:spPr>
        <a:prstGeom prst="rect">
          <a:avLst/>
        </a:prstGeom>
        <a:noFill/>
      </xdr:spPr>
    </xdr:pic>
    <xdr:clientData fLocksWithSheet="0"/>
  </xdr:oneCellAnchor>
  <xdr:oneCellAnchor>
    <xdr:from>
      <xdr:col>77</xdr:col>
      <xdr:colOff>0</xdr:colOff>
      <xdr:row>131</xdr:row>
      <xdr:rowOff>0</xdr:rowOff>
    </xdr:from>
    <xdr:ext cx="476250" cy="200025"/>
    <xdr:pic>
      <xdr:nvPicPr>
        <xdr:cNvPr id="0" name="image1024.png"/>
        <xdr:cNvPicPr preferRelativeResize="0"/>
      </xdr:nvPicPr>
      <xdr:blipFill>
        <a:blip cstate="print" r:embed="rId1046"/>
        <a:stretch>
          <a:fillRect/>
        </a:stretch>
      </xdr:blipFill>
      <xdr:spPr>
        <a:prstGeom prst="rect">
          <a:avLst/>
        </a:prstGeom>
        <a:noFill/>
      </xdr:spPr>
    </xdr:pic>
    <xdr:clientData fLocksWithSheet="0"/>
  </xdr:oneCellAnchor>
  <xdr:oneCellAnchor>
    <xdr:from>
      <xdr:col>78</xdr:col>
      <xdr:colOff>0</xdr:colOff>
      <xdr:row>131</xdr:row>
      <xdr:rowOff>0</xdr:rowOff>
    </xdr:from>
    <xdr:ext cx="476250" cy="200025"/>
    <xdr:pic>
      <xdr:nvPicPr>
        <xdr:cNvPr id="0" name="image1065.png"/>
        <xdr:cNvPicPr preferRelativeResize="0"/>
      </xdr:nvPicPr>
      <xdr:blipFill>
        <a:blip cstate="print" r:embed="rId1047"/>
        <a:stretch>
          <a:fillRect/>
        </a:stretch>
      </xdr:blipFill>
      <xdr:spPr>
        <a:prstGeom prst="rect">
          <a:avLst/>
        </a:prstGeom>
        <a:noFill/>
      </xdr:spPr>
    </xdr:pic>
    <xdr:clientData fLocksWithSheet="0"/>
  </xdr:oneCellAnchor>
  <xdr:oneCellAnchor>
    <xdr:from>
      <xdr:col>79</xdr:col>
      <xdr:colOff>0</xdr:colOff>
      <xdr:row>131</xdr:row>
      <xdr:rowOff>0</xdr:rowOff>
    </xdr:from>
    <xdr:ext cx="476250" cy="200025"/>
    <xdr:pic>
      <xdr:nvPicPr>
        <xdr:cNvPr id="0" name="image1016.png"/>
        <xdr:cNvPicPr preferRelativeResize="0"/>
      </xdr:nvPicPr>
      <xdr:blipFill>
        <a:blip cstate="print" r:embed="rId1048"/>
        <a:stretch>
          <a:fillRect/>
        </a:stretch>
      </xdr:blipFill>
      <xdr:spPr>
        <a:prstGeom prst="rect">
          <a:avLst/>
        </a:prstGeom>
        <a:noFill/>
      </xdr:spPr>
    </xdr:pic>
    <xdr:clientData fLocksWithSheet="0"/>
  </xdr:oneCellAnchor>
  <xdr:oneCellAnchor>
    <xdr:from>
      <xdr:col>72</xdr:col>
      <xdr:colOff>0</xdr:colOff>
      <xdr:row>132</xdr:row>
      <xdr:rowOff>0</xdr:rowOff>
    </xdr:from>
    <xdr:ext cx="333375" cy="200025"/>
    <xdr:pic>
      <xdr:nvPicPr>
        <xdr:cNvPr id="0" name="image1068.png"/>
        <xdr:cNvPicPr preferRelativeResize="0"/>
      </xdr:nvPicPr>
      <xdr:blipFill>
        <a:blip cstate="print" r:embed="rId1049"/>
        <a:stretch>
          <a:fillRect/>
        </a:stretch>
      </xdr:blipFill>
      <xdr:spPr>
        <a:prstGeom prst="rect">
          <a:avLst/>
        </a:prstGeom>
        <a:noFill/>
      </xdr:spPr>
    </xdr:pic>
    <xdr:clientData fLocksWithSheet="0"/>
  </xdr:oneCellAnchor>
  <xdr:oneCellAnchor>
    <xdr:from>
      <xdr:col>73</xdr:col>
      <xdr:colOff>0</xdr:colOff>
      <xdr:row>132</xdr:row>
      <xdr:rowOff>0</xdr:rowOff>
    </xdr:from>
    <xdr:ext cx="333375" cy="200025"/>
    <xdr:pic>
      <xdr:nvPicPr>
        <xdr:cNvPr id="0" name="image1079.png"/>
        <xdr:cNvPicPr preferRelativeResize="0"/>
      </xdr:nvPicPr>
      <xdr:blipFill>
        <a:blip cstate="print" r:embed="rId1050"/>
        <a:stretch>
          <a:fillRect/>
        </a:stretch>
      </xdr:blipFill>
      <xdr:spPr>
        <a:prstGeom prst="rect">
          <a:avLst/>
        </a:prstGeom>
        <a:noFill/>
      </xdr:spPr>
    </xdr:pic>
    <xdr:clientData fLocksWithSheet="0"/>
  </xdr:oneCellAnchor>
  <xdr:oneCellAnchor>
    <xdr:from>
      <xdr:col>74</xdr:col>
      <xdr:colOff>0</xdr:colOff>
      <xdr:row>132</xdr:row>
      <xdr:rowOff>0</xdr:rowOff>
    </xdr:from>
    <xdr:ext cx="333375" cy="200025"/>
    <xdr:pic>
      <xdr:nvPicPr>
        <xdr:cNvPr id="0" name="image1071.png"/>
        <xdr:cNvPicPr preferRelativeResize="0"/>
      </xdr:nvPicPr>
      <xdr:blipFill>
        <a:blip cstate="print" r:embed="rId1051"/>
        <a:stretch>
          <a:fillRect/>
        </a:stretch>
      </xdr:blipFill>
      <xdr:spPr>
        <a:prstGeom prst="rect">
          <a:avLst/>
        </a:prstGeom>
        <a:noFill/>
      </xdr:spPr>
    </xdr:pic>
    <xdr:clientData fLocksWithSheet="0"/>
  </xdr:oneCellAnchor>
  <xdr:oneCellAnchor>
    <xdr:from>
      <xdr:col>75</xdr:col>
      <xdr:colOff>0</xdr:colOff>
      <xdr:row>132</xdr:row>
      <xdr:rowOff>0</xdr:rowOff>
    </xdr:from>
    <xdr:ext cx="333375" cy="200025"/>
    <xdr:pic>
      <xdr:nvPicPr>
        <xdr:cNvPr id="0" name="image1084.png"/>
        <xdr:cNvPicPr preferRelativeResize="0"/>
      </xdr:nvPicPr>
      <xdr:blipFill>
        <a:blip cstate="print" r:embed="rId1052"/>
        <a:stretch>
          <a:fillRect/>
        </a:stretch>
      </xdr:blipFill>
      <xdr:spPr>
        <a:prstGeom prst="rect">
          <a:avLst/>
        </a:prstGeom>
        <a:noFill/>
      </xdr:spPr>
    </xdr:pic>
    <xdr:clientData fLocksWithSheet="0"/>
  </xdr:oneCellAnchor>
  <xdr:oneCellAnchor>
    <xdr:from>
      <xdr:col>76</xdr:col>
      <xdr:colOff>0</xdr:colOff>
      <xdr:row>132</xdr:row>
      <xdr:rowOff>0</xdr:rowOff>
    </xdr:from>
    <xdr:ext cx="333375" cy="200025"/>
    <xdr:pic>
      <xdr:nvPicPr>
        <xdr:cNvPr id="0" name="image1083.png"/>
        <xdr:cNvPicPr preferRelativeResize="0"/>
      </xdr:nvPicPr>
      <xdr:blipFill>
        <a:blip cstate="print" r:embed="rId1053"/>
        <a:stretch>
          <a:fillRect/>
        </a:stretch>
      </xdr:blipFill>
      <xdr:spPr>
        <a:prstGeom prst="rect">
          <a:avLst/>
        </a:prstGeom>
        <a:noFill/>
      </xdr:spPr>
    </xdr:pic>
    <xdr:clientData fLocksWithSheet="0"/>
  </xdr:oneCellAnchor>
  <xdr:oneCellAnchor>
    <xdr:from>
      <xdr:col>77</xdr:col>
      <xdr:colOff>0</xdr:colOff>
      <xdr:row>132</xdr:row>
      <xdr:rowOff>0</xdr:rowOff>
    </xdr:from>
    <xdr:ext cx="333375" cy="200025"/>
    <xdr:pic>
      <xdr:nvPicPr>
        <xdr:cNvPr id="0" name="image1010.png"/>
        <xdr:cNvPicPr preferRelativeResize="0"/>
      </xdr:nvPicPr>
      <xdr:blipFill>
        <a:blip cstate="print" r:embed="rId1054"/>
        <a:stretch>
          <a:fillRect/>
        </a:stretch>
      </xdr:blipFill>
      <xdr:spPr>
        <a:prstGeom prst="rect">
          <a:avLst/>
        </a:prstGeom>
        <a:noFill/>
      </xdr:spPr>
    </xdr:pic>
    <xdr:clientData fLocksWithSheet="0"/>
  </xdr:oneCellAnchor>
  <xdr:oneCellAnchor>
    <xdr:from>
      <xdr:col>78</xdr:col>
      <xdr:colOff>0</xdr:colOff>
      <xdr:row>132</xdr:row>
      <xdr:rowOff>0</xdr:rowOff>
    </xdr:from>
    <xdr:ext cx="333375" cy="200025"/>
    <xdr:pic>
      <xdr:nvPicPr>
        <xdr:cNvPr id="0" name="image1018.png"/>
        <xdr:cNvPicPr preferRelativeResize="0"/>
      </xdr:nvPicPr>
      <xdr:blipFill>
        <a:blip cstate="print" r:embed="rId1055"/>
        <a:stretch>
          <a:fillRect/>
        </a:stretch>
      </xdr:blipFill>
      <xdr:spPr>
        <a:prstGeom prst="rect">
          <a:avLst/>
        </a:prstGeom>
        <a:noFill/>
      </xdr:spPr>
    </xdr:pic>
    <xdr:clientData fLocksWithSheet="0"/>
  </xdr:oneCellAnchor>
  <xdr:oneCellAnchor>
    <xdr:from>
      <xdr:col>79</xdr:col>
      <xdr:colOff>0</xdr:colOff>
      <xdr:row>132</xdr:row>
      <xdr:rowOff>0</xdr:rowOff>
    </xdr:from>
    <xdr:ext cx="333375" cy="200025"/>
    <xdr:pic>
      <xdr:nvPicPr>
        <xdr:cNvPr id="0" name="image1017.png"/>
        <xdr:cNvPicPr preferRelativeResize="0"/>
      </xdr:nvPicPr>
      <xdr:blipFill>
        <a:blip cstate="print" r:embed="rId1056"/>
        <a:stretch>
          <a:fillRect/>
        </a:stretch>
      </xdr:blipFill>
      <xdr:spPr>
        <a:prstGeom prst="rect">
          <a:avLst/>
        </a:prstGeom>
        <a:noFill/>
      </xdr:spPr>
    </xdr:pic>
    <xdr:clientData fLocksWithSheet="0"/>
  </xdr:oneCellAnchor>
  <xdr:oneCellAnchor>
    <xdr:from>
      <xdr:col>72</xdr:col>
      <xdr:colOff>0</xdr:colOff>
      <xdr:row>133</xdr:row>
      <xdr:rowOff>0</xdr:rowOff>
    </xdr:from>
    <xdr:ext cx="276225" cy="190500"/>
    <xdr:pic>
      <xdr:nvPicPr>
        <xdr:cNvPr id="0" name="image1041.png"/>
        <xdr:cNvPicPr preferRelativeResize="0"/>
      </xdr:nvPicPr>
      <xdr:blipFill>
        <a:blip cstate="print" r:embed="rId1057"/>
        <a:stretch>
          <a:fillRect/>
        </a:stretch>
      </xdr:blipFill>
      <xdr:spPr>
        <a:prstGeom prst="rect">
          <a:avLst/>
        </a:prstGeom>
        <a:noFill/>
      </xdr:spPr>
    </xdr:pic>
    <xdr:clientData fLocksWithSheet="0"/>
  </xdr:oneCellAnchor>
  <xdr:oneCellAnchor>
    <xdr:from>
      <xdr:col>73</xdr:col>
      <xdr:colOff>0</xdr:colOff>
      <xdr:row>133</xdr:row>
      <xdr:rowOff>0</xdr:rowOff>
    </xdr:from>
    <xdr:ext cx="276225" cy="190500"/>
    <xdr:pic>
      <xdr:nvPicPr>
        <xdr:cNvPr id="0" name="image1080.png"/>
        <xdr:cNvPicPr preferRelativeResize="0"/>
      </xdr:nvPicPr>
      <xdr:blipFill>
        <a:blip cstate="print" r:embed="rId1058"/>
        <a:stretch>
          <a:fillRect/>
        </a:stretch>
      </xdr:blipFill>
      <xdr:spPr>
        <a:prstGeom prst="rect">
          <a:avLst/>
        </a:prstGeom>
        <a:noFill/>
      </xdr:spPr>
    </xdr:pic>
    <xdr:clientData fLocksWithSheet="0"/>
  </xdr:oneCellAnchor>
  <xdr:oneCellAnchor>
    <xdr:from>
      <xdr:col>74</xdr:col>
      <xdr:colOff>0</xdr:colOff>
      <xdr:row>133</xdr:row>
      <xdr:rowOff>0</xdr:rowOff>
    </xdr:from>
    <xdr:ext cx="276225" cy="190500"/>
    <xdr:pic>
      <xdr:nvPicPr>
        <xdr:cNvPr id="0" name="image1031.png"/>
        <xdr:cNvPicPr preferRelativeResize="0"/>
      </xdr:nvPicPr>
      <xdr:blipFill>
        <a:blip cstate="print" r:embed="rId1059"/>
        <a:stretch>
          <a:fillRect/>
        </a:stretch>
      </xdr:blipFill>
      <xdr:spPr>
        <a:prstGeom prst="rect">
          <a:avLst/>
        </a:prstGeom>
        <a:noFill/>
      </xdr:spPr>
    </xdr:pic>
    <xdr:clientData fLocksWithSheet="0"/>
  </xdr:oneCellAnchor>
  <xdr:oneCellAnchor>
    <xdr:from>
      <xdr:col>75</xdr:col>
      <xdr:colOff>0</xdr:colOff>
      <xdr:row>133</xdr:row>
      <xdr:rowOff>0</xdr:rowOff>
    </xdr:from>
    <xdr:ext cx="276225" cy="190500"/>
    <xdr:pic>
      <xdr:nvPicPr>
        <xdr:cNvPr id="0" name="image1102.png"/>
        <xdr:cNvPicPr preferRelativeResize="0"/>
      </xdr:nvPicPr>
      <xdr:blipFill>
        <a:blip cstate="print" r:embed="rId1060"/>
        <a:stretch>
          <a:fillRect/>
        </a:stretch>
      </xdr:blipFill>
      <xdr:spPr>
        <a:prstGeom prst="rect">
          <a:avLst/>
        </a:prstGeom>
        <a:noFill/>
      </xdr:spPr>
    </xdr:pic>
    <xdr:clientData fLocksWithSheet="0"/>
  </xdr:oneCellAnchor>
  <xdr:oneCellAnchor>
    <xdr:from>
      <xdr:col>76</xdr:col>
      <xdr:colOff>0</xdr:colOff>
      <xdr:row>133</xdr:row>
      <xdr:rowOff>0</xdr:rowOff>
    </xdr:from>
    <xdr:ext cx="276225" cy="190500"/>
    <xdr:pic>
      <xdr:nvPicPr>
        <xdr:cNvPr id="0" name="image1035.png"/>
        <xdr:cNvPicPr preferRelativeResize="0"/>
      </xdr:nvPicPr>
      <xdr:blipFill>
        <a:blip cstate="print" r:embed="rId1061"/>
        <a:stretch>
          <a:fillRect/>
        </a:stretch>
      </xdr:blipFill>
      <xdr:spPr>
        <a:prstGeom prst="rect">
          <a:avLst/>
        </a:prstGeom>
        <a:noFill/>
      </xdr:spPr>
    </xdr:pic>
    <xdr:clientData fLocksWithSheet="0"/>
  </xdr:oneCellAnchor>
  <xdr:oneCellAnchor>
    <xdr:from>
      <xdr:col>77</xdr:col>
      <xdr:colOff>0</xdr:colOff>
      <xdr:row>133</xdr:row>
      <xdr:rowOff>0</xdr:rowOff>
    </xdr:from>
    <xdr:ext cx="276225" cy="190500"/>
    <xdr:pic>
      <xdr:nvPicPr>
        <xdr:cNvPr id="0" name="image1040.png"/>
        <xdr:cNvPicPr preferRelativeResize="0"/>
      </xdr:nvPicPr>
      <xdr:blipFill>
        <a:blip cstate="print" r:embed="rId1062"/>
        <a:stretch>
          <a:fillRect/>
        </a:stretch>
      </xdr:blipFill>
      <xdr:spPr>
        <a:prstGeom prst="rect">
          <a:avLst/>
        </a:prstGeom>
        <a:noFill/>
      </xdr:spPr>
    </xdr:pic>
    <xdr:clientData fLocksWithSheet="0"/>
  </xdr:oneCellAnchor>
  <xdr:oneCellAnchor>
    <xdr:from>
      <xdr:col>78</xdr:col>
      <xdr:colOff>0</xdr:colOff>
      <xdr:row>133</xdr:row>
      <xdr:rowOff>0</xdr:rowOff>
    </xdr:from>
    <xdr:ext cx="276225" cy="190500"/>
    <xdr:pic>
      <xdr:nvPicPr>
        <xdr:cNvPr id="0" name="image1039.png"/>
        <xdr:cNvPicPr preferRelativeResize="0"/>
      </xdr:nvPicPr>
      <xdr:blipFill>
        <a:blip cstate="print" r:embed="rId1063"/>
        <a:stretch>
          <a:fillRect/>
        </a:stretch>
      </xdr:blipFill>
      <xdr:spPr>
        <a:prstGeom prst="rect">
          <a:avLst/>
        </a:prstGeom>
        <a:noFill/>
      </xdr:spPr>
    </xdr:pic>
    <xdr:clientData fLocksWithSheet="0"/>
  </xdr:oneCellAnchor>
  <xdr:oneCellAnchor>
    <xdr:from>
      <xdr:col>79</xdr:col>
      <xdr:colOff>0</xdr:colOff>
      <xdr:row>133</xdr:row>
      <xdr:rowOff>0</xdr:rowOff>
    </xdr:from>
    <xdr:ext cx="276225" cy="190500"/>
    <xdr:pic>
      <xdr:nvPicPr>
        <xdr:cNvPr id="0" name="image1046.png"/>
        <xdr:cNvPicPr preferRelativeResize="0"/>
      </xdr:nvPicPr>
      <xdr:blipFill>
        <a:blip cstate="print" r:embed="rId1064"/>
        <a:stretch>
          <a:fillRect/>
        </a:stretch>
      </xdr:blipFill>
      <xdr:spPr>
        <a:prstGeom prst="rect">
          <a:avLst/>
        </a:prstGeom>
        <a:noFill/>
      </xdr:spPr>
    </xdr:pic>
    <xdr:clientData fLocksWithSheet="0"/>
  </xdr:oneCellAnchor>
  <xdr:oneCellAnchor>
    <xdr:from>
      <xdr:col>72</xdr:col>
      <xdr:colOff>0</xdr:colOff>
      <xdr:row>134</xdr:row>
      <xdr:rowOff>0</xdr:rowOff>
    </xdr:from>
    <xdr:ext cx="352425" cy="200025"/>
    <xdr:pic>
      <xdr:nvPicPr>
        <xdr:cNvPr id="0" name="image1037.png"/>
        <xdr:cNvPicPr preferRelativeResize="0"/>
      </xdr:nvPicPr>
      <xdr:blipFill>
        <a:blip cstate="print" r:embed="rId1065"/>
        <a:stretch>
          <a:fillRect/>
        </a:stretch>
      </xdr:blipFill>
      <xdr:spPr>
        <a:prstGeom prst="rect">
          <a:avLst/>
        </a:prstGeom>
        <a:noFill/>
      </xdr:spPr>
    </xdr:pic>
    <xdr:clientData fLocksWithSheet="0"/>
  </xdr:oneCellAnchor>
  <xdr:oneCellAnchor>
    <xdr:from>
      <xdr:col>73</xdr:col>
      <xdr:colOff>0</xdr:colOff>
      <xdr:row>134</xdr:row>
      <xdr:rowOff>0</xdr:rowOff>
    </xdr:from>
    <xdr:ext cx="352425" cy="200025"/>
    <xdr:pic>
      <xdr:nvPicPr>
        <xdr:cNvPr id="0" name="image1043.png"/>
        <xdr:cNvPicPr preferRelativeResize="0"/>
      </xdr:nvPicPr>
      <xdr:blipFill>
        <a:blip cstate="print" r:embed="rId1066"/>
        <a:stretch>
          <a:fillRect/>
        </a:stretch>
      </xdr:blipFill>
      <xdr:spPr>
        <a:prstGeom prst="rect">
          <a:avLst/>
        </a:prstGeom>
        <a:noFill/>
      </xdr:spPr>
    </xdr:pic>
    <xdr:clientData fLocksWithSheet="0"/>
  </xdr:oneCellAnchor>
  <xdr:oneCellAnchor>
    <xdr:from>
      <xdr:col>74</xdr:col>
      <xdr:colOff>0</xdr:colOff>
      <xdr:row>134</xdr:row>
      <xdr:rowOff>0</xdr:rowOff>
    </xdr:from>
    <xdr:ext cx="352425" cy="200025"/>
    <xdr:pic>
      <xdr:nvPicPr>
        <xdr:cNvPr id="0" name="image1042.png"/>
        <xdr:cNvPicPr preferRelativeResize="0"/>
      </xdr:nvPicPr>
      <xdr:blipFill>
        <a:blip cstate="print" r:embed="rId1067"/>
        <a:stretch>
          <a:fillRect/>
        </a:stretch>
      </xdr:blipFill>
      <xdr:spPr>
        <a:prstGeom prst="rect">
          <a:avLst/>
        </a:prstGeom>
        <a:noFill/>
      </xdr:spPr>
    </xdr:pic>
    <xdr:clientData fLocksWithSheet="0"/>
  </xdr:oneCellAnchor>
  <xdr:oneCellAnchor>
    <xdr:from>
      <xdr:col>75</xdr:col>
      <xdr:colOff>0</xdr:colOff>
      <xdr:row>134</xdr:row>
      <xdr:rowOff>0</xdr:rowOff>
    </xdr:from>
    <xdr:ext cx="352425" cy="200025"/>
    <xdr:pic>
      <xdr:nvPicPr>
        <xdr:cNvPr id="0" name="image1093.png"/>
        <xdr:cNvPicPr preferRelativeResize="0"/>
      </xdr:nvPicPr>
      <xdr:blipFill>
        <a:blip cstate="print" r:embed="rId1068"/>
        <a:stretch>
          <a:fillRect/>
        </a:stretch>
      </xdr:blipFill>
      <xdr:spPr>
        <a:prstGeom prst="rect">
          <a:avLst/>
        </a:prstGeom>
        <a:noFill/>
      </xdr:spPr>
    </xdr:pic>
    <xdr:clientData fLocksWithSheet="0"/>
  </xdr:oneCellAnchor>
  <xdr:oneCellAnchor>
    <xdr:from>
      <xdr:col>76</xdr:col>
      <xdr:colOff>0</xdr:colOff>
      <xdr:row>134</xdr:row>
      <xdr:rowOff>0</xdr:rowOff>
    </xdr:from>
    <xdr:ext cx="352425" cy="200025"/>
    <xdr:pic>
      <xdr:nvPicPr>
        <xdr:cNvPr id="0" name="image1034.png"/>
        <xdr:cNvPicPr preferRelativeResize="0"/>
      </xdr:nvPicPr>
      <xdr:blipFill>
        <a:blip cstate="print" r:embed="rId1069"/>
        <a:stretch>
          <a:fillRect/>
        </a:stretch>
      </xdr:blipFill>
      <xdr:spPr>
        <a:prstGeom prst="rect">
          <a:avLst/>
        </a:prstGeom>
        <a:noFill/>
      </xdr:spPr>
    </xdr:pic>
    <xdr:clientData fLocksWithSheet="0"/>
  </xdr:oneCellAnchor>
  <xdr:oneCellAnchor>
    <xdr:from>
      <xdr:col>77</xdr:col>
      <xdr:colOff>0</xdr:colOff>
      <xdr:row>134</xdr:row>
      <xdr:rowOff>0</xdr:rowOff>
    </xdr:from>
    <xdr:ext cx="352425" cy="200025"/>
    <xdr:pic>
      <xdr:nvPicPr>
        <xdr:cNvPr id="0" name="image1113.png"/>
        <xdr:cNvPicPr preferRelativeResize="0"/>
      </xdr:nvPicPr>
      <xdr:blipFill>
        <a:blip cstate="print" r:embed="rId1070"/>
        <a:stretch>
          <a:fillRect/>
        </a:stretch>
      </xdr:blipFill>
      <xdr:spPr>
        <a:prstGeom prst="rect">
          <a:avLst/>
        </a:prstGeom>
        <a:noFill/>
      </xdr:spPr>
    </xdr:pic>
    <xdr:clientData fLocksWithSheet="0"/>
  </xdr:oneCellAnchor>
  <xdr:oneCellAnchor>
    <xdr:from>
      <xdr:col>78</xdr:col>
      <xdr:colOff>0</xdr:colOff>
      <xdr:row>134</xdr:row>
      <xdr:rowOff>0</xdr:rowOff>
    </xdr:from>
    <xdr:ext cx="352425" cy="200025"/>
    <xdr:pic>
      <xdr:nvPicPr>
        <xdr:cNvPr id="0" name="image1100.png"/>
        <xdr:cNvPicPr preferRelativeResize="0"/>
      </xdr:nvPicPr>
      <xdr:blipFill>
        <a:blip cstate="print" r:embed="rId1071"/>
        <a:stretch>
          <a:fillRect/>
        </a:stretch>
      </xdr:blipFill>
      <xdr:spPr>
        <a:prstGeom prst="rect">
          <a:avLst/>
        </a:prstGeom>
        <a:noFill/>
      </xdr:spPr>
    </xdr:pic>
    <xdr:clientData fLocksWithSheet="0"/>
  </xdr:oneCellAnchor>
  <xdr:oneCellAnchor>
    <xdr:from>
      <xdr:col>79</xdr:col>
      <xdr:colOff>0</xdr:colOff>
      <xdr:row>134</xdr:row>
      <xdr:rowOff>0</xdr:rowOff>
    </xdr:from>
    <xdr:ext cx="352425" cy="200025"/>
    <xdr:pic>
      <xdr:nvPicPr>
        <xdr:cNvPr id="0" name="image1094.png"/>
        <xdr:cNvPicPr preferRelativeResize="0"/>
      </xdr:nvPicPr>
      <xdr:blipFill>
        <a:blip cstate="print" r:embed="rId1072"/>
        <a:stretch>
          <a:fillRect/>
        </a:stretch>
      </xdr:blipFill>
      <xdr:spPr>
        <a:prstGeom prst="rect">
          <a:avLst/>
        </a:prstGeom>
        <a:noFill/>
      </xdr:spPr>
    </xdr:pic>
    <xdr:clientData fLocksWithSheet="0"/>
  </xdr:oneCellAnchor>
  <xdr:oneCellAnchor>
    <xdr:from>
      <xdr:col>72</xdr:col>
      <xdr:colOff>0</xdr:colOff>
      <xdr:row>135</xdr:row>
      <xdr:rowOff>0</xdr:rowOff>
    </xdr:from>
    <xdr:ext cx="657225" cy="200025"/>
    <xdr:pic>
      <xdr:nvPicPr>
        <xdr:cNvPr id="0" name="image1090.png"/>
        <xdr:cNvPicPr preferRelativeResize="0"/>
      </xdr:nvPicPr>
      <xdr:blipFill>
        <a:blip cstate="print" r:embed="rId1073"/>
        <a:stretch>
          <a:fillRect/>
        </a:stretch>
      </xdr:blipFill>
      <xdr:spPr>
        <a:prstGeom prst="rect">
          <a:avLst/>
        </a:prstGeom>
        <a:noFill/>
      </xdr:spPr>
    </xdr:pic>
    <xdr:clientData fLocksWithSheet="0"/>
  </xdr:oneCellAnchor>
  <xdr:oneCellAnchor>
    <xdr:from>
      <xdr:col>73</xdr:col>
      <xdr:colOff>0</xdr:colOff>
      <xdr:row>135</xdr:row>
      <xdr:rowOff>0</xdr:rowOff>
    </xdr:from>
    <xdr:ext cx="657225" cy="200025"/>
    <xdr:pic>
      <xdr:nvPicPr>
        <xdr:cNvPr id="0" name="image1048.png"/>
        <xdr:cNvPicPr preferRelativeResize="0"/>
      </xdr:nvPicPr>
      <xdr:blipFill>
        <a:blip cstate="print" r:embed="rId1074"/>
        <a:stretch>
          <a:fillRect/>
        </a:stretch>
      </xdr:blipFill>
      <xdr:spPr>
        <a:prstGeom prst="rect">
          <a:avLst/>
        </a:prstGeom>
        <a:noFill/>
      </xdr:spPr>
    </xdr:pic>
    <xdr:clientData fLocksWithSheet="0"/>
  </xdr:oneCellAnchor>
  <xdr:oneCellAnchor>
    <xdr:from>
      <xdr:col>74</xdr:col>
      <xdr:colOff>0</xdr:colOff>
      <xdr:row>135</xdr:row>
      <xdr:rowOff>0</xdr:rowOff>
    </xdr:from>
    <xdr:ext cx="657225" cy="200025"/>
    <xdr:pic>
      <xdr:nvPicPr>
        <xdr:cNvPr id="0" name="image1050.png"/>
        <xdr:cNvPicPr preferRelativeResize="0"/>
      </xdr:nvPicPr>
      <xdr:blipFill>
        <a:blip cstate="print" r:embed="rId1075"/>
        <a:stretch>
          <a:fillRect/>
        </a:stretch>
      </xdr:blipFill>
      <xdr:spPr>
        <a:prstGeom prst="rect">
          <a:avLst/>
        </a:prstGeom>
        <a:noFill/>
      </xdr:spPr>
    </xdr:pic>
    <xdr:clientData fLocksWithSheet="0"/>
  </xdr:oneCellAnchor>
  <xdr:oneCellAnchor>
    <xdr:from>
      <xdr:col>75</xdr:col>
      <xdr:colOff>0</xdr:colOff>
      <xdr:row>135</xdr:row>
      <xdr:rowOff>0</xdr:rowOff>
    </xdr:from>
    <xdr:ext cx="657225" cy="200025"/>
    <xdr:pic>
      <xdr:nvPicPr>
        <xdr:cNvPr id="0" name="image1045.png"/>
        <xdr:cNvPicPr preferRelativeResize="0"/>
      </xdr:nvPicPr>
      <xdr:blipFill>
        <a:blip cstate="print" r:embed="rId1076"/>
        <a:stretch>
          <a:fillRect/>
        </a:stretch>
      </xdr:blipFill>
      <xdr:spPr>
        <a:prstGeom prst="rect">
          <a:avLst/>
        </a:prstGeom>
        <a:noFill/>
      </xdr:spPr>
    </xdr:pic>
    <xdr:clientData fLocksWithSheet="0"/>
  </xdr:oneCellAnchor>
  <xdr:oneCellAnchor>
    <xdr:from>
      <xdr:col>76</xdr:col>
      <xdr:colOff>0</xdr:colOff>
      <xdr:row>135</xdr:row>
      <xdr:rowOff>0</xdr:rowOff>
    </xdr:from>
    <xdr:ext cx="657225" cy="200025"/>
    <xdr:pic>
      <xdr:nvPicPr>
        <xdr:cNvPr id="0" name="image1117.png"/>
        <xdr:cNvPicPr preferRelativeResize="0"/>
      </xdr:nvPicPr>
      <xdr:blipFill>
        <a:blip cstate="print" r:embed="rId1077"/>
        <a:stretch>
          <a:fillRect/>
        </a:stretch>
      </xdr:blipFill>
      <xdr:spPr>
        <a:prstGeom prst="rect">
          <a:avLst/>
        </a:prstGeom>
        <a:noFill/>
      </xdr:spPr>
    </xdr:pic>
    <xdr:clientData fLocksWithSheet="0"/>
  </xdr:oneCellAnchor>
  <xdr:oneCellAnchor>
    <xdr:from>
      <xdr:col>77</xdr:col>
      <xdr:colOff>0</xdr:colOff>
      <xdr:row>135</xdr:row>
      <xdr:rowOff>0</xdr:rowOff>
    </xdr:from>
    <xdr:ext cx="657225" cy="200025"/>
    <xdr:pic>
      <xdr:nvPicPr>
        <xdr:cNvPr id="0" name="image1096.png"/>
        <xdr:cNvPicPr preferRelativeResize="0"/>
      </xdr:nvPicPr>
      <xdr:blipFill>
        <a:blip cstate="print" r:embed="rId1078"/>
        <a:stretch>
          <a:fillRect/>
        </a:stretch>
      </xdr:blipFill>
      <xdr:spPr>
        <a:prstGeom prst="rect">
          <a:avLst/>
        </a:prstGeom>
        <a:noFill/>
      </xdr:spPr>
    </xdr:pic>
    <xdr:clientData fLocksWithSheet="0"/>
  </xdr:oneCellAnchor>
  <xdr:oneCellAnchor>
    <xdr:from>
      <xdr:col>78</xdr:col>
      <xdr:colOff>0</xdr:colOff>
      <xdr:row>135</xdr:row>
      <xdr:rowOff>0</xdr:rowOff>
    </xdr:from>
    <xdr:ext cx="657225" cy="200025"/>
    <xdr:pic>
      <xdr:nvPicPr>
        <xdr:cNvPr id="0" name="image1111.png"/>
        <xdr:cNvPicPr preferRelativeResize="0"/>
      </xdr:nvPicPr>
      <xdr:blipFill>
        <a:blip cstate="print" r:embed="rId1079"/>
        <a:stretch>
          <a:fillRect/>
        </a:stretch>
      </xdr:blipFill>
      <xdr:spPr>
        <a:prstGeom prst="rect">
          <a:avLst/>
        </a:prstGeom>
        <a:noFill/>
      </xdr:spPr>
    </xdr:pic>
    <xdr:clientData fLocksWithSheet="0"/>
  </xdr:oneCellAnchor>
  <xdr:oneCellAnchor>
    <xdr:from>
      <xdr:col>79</xdr:col>
      <xdr:colOff>0</xdr:colOff>
      <xdr:row>135</xdr:row>
      <xdr:rowOff>0</xdr:rowOff>
    </xdr:from>
    <xdr:ext cx="657225" cy="200025"/>
    <xdr:pic>
      <xdr:nvPicPr>
        <xdr:cNvPr id="0" name="image1114.png"/>
        <xdr:cNvPicPr preferRelativeResize="0"/>
      </xdr:nvPicPr>
      <xdr:blipFill>
        <a:blip cstate="print" r:embed="rId1080"/>
        <a:stretch>
          <a:fillRect/>
        </a:stretch>
      </xdr:blipFill>
      <xdr:spPr>
        <a:prstGeom prst="rect">
          <a:avLst/>
        </a:prstGeom>
        <a:noFill/>
      </xdr:spPr>
    </xdr:pic>
    <xdr:clientData fLocksWithSheet="0"/>
  </xdr:oneCellAnchor>
  <xdr:oneCellAnchor>
    <xdr:from>
      <xdr:col>72</xdr:col>
      <xdr:colOff>0</xdr:colOff>
      <xdr:row>136</xdr:row>
      <xdr:rowOff>0</xdr:rowOff>
    </xdr:from>
    <xdr:ext cx="828675" cy="200025"/>
    <xdr:pic>
      <xdr:nvPicPr>
        <xdr:cNvPr id="0" name="image1049.png"/>
        <xdr:cNvPicPr preferRelativeResize="0"/>
      </xdr:nvPicPr>
      <xdr:blipFill>
        <a:blip cstate="print" r:embed="rId1081"/>
        <a:stretch>
          <a:fillRect/>
        </a:stretch>
      </xdr:blipFill>
      <xdr:spPr>
        <a:prstGeom prst="rect">
          <a:avLst/>
        </a:prstGeom>
        <a:noFill/>
      </xdr:spPr>
    </xdr:pic>
    <xdr:clientData fLocksWithSheet="0"/>
  </xdr:oneCellAnchor>
  <xdr:oneCellAnchor>
    <xdr:from>
      <xdr:col>73</xdr:col>
      <xdr:colOff>0</xdr:colOff>
      <xdr:row>136</xdr:row>
      <xdr:rowOff>0</xdr:rowOff>
    </xdr:from>
    <xdr:ext cx="828675" cy="200025"/>
    <xdr:pic>
      <xdr:nvPicPr>
        <xdr:cNvPr id="0" name="image1056.png"/>
        <xdr:cNvPicPr preferRelativeResize="0"/>
      </xdr:nvPicPr>
      <xdr:blipFill>
        <a:blip cstate="print" r:embed="rId1082"/>
        <a:stretch>
          <a:fillRect/>
        </a:stretch>
      </xdr:blipFill>
      <xdr:spPr>
        <a:prstGeom prst="rect">
          <a:avLst/>
        </a:prstGeom>
        <a:noFill/>
      </xdr:spPr>
    </xdr:pic>
    <xdr:clientData fLocksWithSheet="0"/>
  </xdr:oneCellAnchor>
  <xdr:oneCellAnchor>
    <xdr:from>
      <xdr:col>74</xdr:col>
      <xdr:colOff>0</xdr:colOff>
      <xdr:row>136</xdr:row>
      <xdr:rowOff>0</xdr:rowOff>
    </xdr:from>
    <xdr:ext cx="685800" cy="200025"/>
    <xdr:pic>
      <xdr:nvPicPr>
        <xdr:cNvPr id="0" name="image1061.png"/>
        <xdr:cNvPicPr preferRelativeResize="0"/>
      </xdr:nvPicPr>
      <xdr:blipFill>
        <a:blip cstate="print" r:embed="rId1083"/>
        <a:stretch>
          <a:fillRect/>
        </a:stretch>
      </xdr:blipFill>
      <xdr:spPr>
        <a:prstGeom prst="rect">
          <a:avLst/>
        </a:prstGeom>
        <a:noFill/>
      </xdr:spPr>
    </xdr:pic>
    <xdr:clientData fLocksWithSheet="0"/>
  </xdr:oneCellAnchor>
  <xdr:oneCellAnchor>
    <xdr:from>
      <xdr:col>75</xdr:col>
      <xdr:colOff>0</xdr:colOff>
      <xdr:row>136</xdr:row>
      <xdr:rowOff>0</xdr:rowOff>
    </xdr:from>
    <xdr:ext cx="828675" cy="200025"/>
    <xdr:pic>
      <xdr:nvPicPr>
        <xdr:cNvPr id="0" name="image1074.png"/>
        <xdr:cNvPicPr preferRelativeResize="0"/>
      </xdr:nvPicPr>
      <xdr:blipFill>
        <a:blip cstate="print" r:embed="rId1084"/>
        <a:stretch>
          <a:fillRect/>
        </a:stretch>
      </xdr:blipFill>
      <xdr:spPr>
        <a:prstGeom prst="rect">
          <a:avLst/>
        </a:prstGeom>
        <a:noFill/>
      </xdr:spPr>
    </xdr:pic>
    <xdr:clientData fLocksWithSheet="0"/>
  </xdr:oneCellAnchor>
  <xdr:oneCellAnchor>
    <xdr:from>
      <xdr:col>76</xdr:col>
      <xdr:colOff>0</xdr:colOff>
      <xdr:row>136</xdr:row>
      <xdr:rowOff>0</xdr:rowOff>
    </xdr:from>
    <xdr:ext cx="828675" cy="200025"/>
    <xdr:pic>
      <xdr:nvPicPr>
        <xdr:cNvPr id="0" name="image1103.png"/>
        <xdr:cNvPicPr preferRelativeResize="0"/>
      </xdr:nvPicPr>
      <xdr:blipFill>
        <a:blip cstate="print" r:embed="rId1085"/>
        <a:stretch>
          <a:fillRect/>
        </a:stretch>
      </xdr:blipFill>
      <xdr:spPr>
        <a:prstGeom prst="rect">
          <a:avLst/>
        </a:prstGeom>
        <a:noFill/>
      </xdr:spPr>
    </xdr:pic>
    <xdr:clientData fLocksWithSheet="0"/>
  </xdr:oneCellAnchor>
  <xdr:oneCellAnchor>
    <xdr:from>
      <xdr:col>77</xdr:col>
      <xdr:colOff>0</xdr:colOff>
      <xdr:row>136</xdr:row>
      <xdr:rowOff>0</xdr:rowOff>
    </xdr:from>
    <xdr:ext cx="828675" cy="200025"/>
    <xdr:pic>
      <xdr:nvPicPr>
        <xdr:cNvPr id="0" name="image1052.png"/>
        <xdr:cNvPicPr preferRelativeResize="0"/>
      </xdr:nvPicPr>
      <xdr:blipFill>
        <a:blip cstate="print" r:embed="rId1086"/>
        <a:stretch>
          <a:fillRect/>
        </a:stretch>
      </xdr:blipFill>
      <xdr:spPr>
        <a:prstGeom prst="rect">
          <a:avLst/>
        </a:prstGeom>
        <a:noFill/>
      </xdr:spPr>
    </xdr:pic>
    <xdr:clientData fLocksWithSheet="0"/>
  </xdr:oneCellAnchor>
  <xdr:oneCellAnchor>
    <xdr:from>
      <xdr:col>78</xdr:col>
      <xdr:colOff>0</xdr:colOff>
      <xdr:row>136</xdr:row>
      <xdr:rowOff>0</xdr:rowOff>
    </xdr:from>
    <xdr:ext cx="828675" cy="200025"/>
    <xdr:pic>
      <xdr:nvPicPr>
        <xdr:cNvPr id="0" name="image1110.png"/>
        <xdr:cNvPicPr preferRelativeResize="0"/>
      </xdr:nvPicPr>
      <xdr:blipFill>
        <a:blip cstate="print" r:embed="rId1087"/>
        <a:stretch>
          <a:fillRect/>
        </a:stretch>
      </xdr:blipFill>
      <xdr:spPr>
        <a:prstGeom prst="rect">
          <a:avLst/>
        </a:prstGeom>
        <a:noFill/>
      </xdr:spPr>
    </xdr:pic>
    <xdr:clientData fLocksWithSheet="0"/>
  </xdr:oneCellAnchor>
  <xdr:oneCellAnchor>
    <xdr:from>
      <xdr:col>79</xdr:col>
      <xdr:colOff>0</xdr:colOff>
      <xdr:row>136</xdr:row>
      <xdr:rowOff>0</xdr:rowOff>
    </xdr:from>
    <xdr:ext cx="828675" cy="200025"/>
    <xdr:pic>
      <xdr:nvPicPr>
        <xdr:cNvPr id="0" name="image1067.png"/>
        <xdr:cNvPicPr preferRelativeResize="0"/>
      </xdr:nvPicPr>
      <xdr:blipFill>
        <a:blip cstate="print" r:embed="rId1088"/>
        <a:stretch>
          <a:fillRect/>
        </a:stretch>
      </xdr:blipFill>
      <xdr:spPr>
        <a:prstGeom prst="rect">
          <a:avLst/>
        </a:prstGeom>
        <a:noFill/>
      </xdr:spPr>
    </xdr:pic>
    <xdr:clientData fLocksWithSheet="0"/>
  </xdr:oneCellAnchor>
  <xdr:oneCellAnchor>
    <xdr:from>
      <xdr:col>72</xdr:col>
      <xdr:colOff>0</xdr:colOff>
      <xdr:row>137</xdr:row>
      <xdr:rowOff>0</xdr:rowOff>
    </xdr:from>
    <xdr:ext cx="457200" cy="200025"/>
    <xdr:pic>
      <xdr:nvPicPr>
        <xdr:cNvPr id="0" name="image1059.png"/>
        <xdr:cNvPicPr preferRelativeResize="0"/>
      </xdr:nvPicPr>
      <xdr:blipFill>
        <a:blip cstate="print" r:embed="rId1089"/>
        <a:stretch>
          <a:fillRect/>
        </a:stretch>
      </xdr:blipFill>
      <xdr:spPr>
        <a:prstGeom prst="rect">
          <a:avLst/>
        </a:prstGeom>
        <a:noFill/>
      </xdr:spPr>
    </xdr:pic>
    <xdr:clientData fLocksWithSheet="0"/>
  </xdr:oneCellAnchor>
  <xdr:oneCellAnchor>
    <xdr:from>
      <xdr:col>73</xdr:col>
      <xdr:colOff>0</xdr:colOff>
      <xdr:row>137</xdr:row>
      <xdr:rowOff>0</xdr:rowOff>
    </xdr:from>
    <xdr:ext cx="457200" cy="200025"/>
    <xdr:pic>
      <xdr:nvPicPr>
        <xdr:cNvPr id="0" name="image1108.png"/>
        <xdr:cNvPicPr preferRelativeResize="0"/>
      </xdr:nvPicPr>
      <xdr:blipFill>
        <a:blip cstate="print" r:embed="rId1090"/>
        <a:stretch>
          <a:fillRect/>
        </a:stretch>
      </xdr:blipFill>
      <xdr:spPr>
        <a:prstGeom prst="rect">
          <a:avLst/>
        </a:prstGeom>
        <a:noFill/>
      </xdr:spPr>
    </xdr:pic>
    <xdr:clientData fLocksWithSheet="0"/>
  </xdr:oneCellAnchor>
  <xdr:oneCellAnchor>
    <xdr:from>
      <xdr:col>74</xdr:col>
      <xdr:colOff>0</xdr:colOff>
      <xdr:row>137</xdr:row>
      <xdr:rowOff>0</xdr:rowOff>
    </xdr:from>
    <xdr:ext cx="457200" cy="200025"/>
    <xdr:pic>
      <xdr:nvPicPr>
        <xdr:cNvPr id="0" name="image1057.png"/>
        <xdr:cNvPicPr preferRelativeResize="0"/>
      </xdr:nvPicPr>
      <xdr:blipFill>
        <a:blip cstate="print" r:embed="rId1091"/>
        <a:stretch>
          <a:fillRect/>
        </a:stretch>
      </xdr:blipFill>
      <xdr:spPr>
        <a:prstGeom prst="rect">
          <a:avLst/>
        </a:prstGeom>
        <a:noFill/>
      </xdr:spPr>
    </xdr:pic>
    <xdr:clientData fLocksWithSheet="0"/>
  </xdr:oneCellAnchor>
  <xdr:oneCellAnchor>
    <xdr:from>
      <xdr:col>75</xdr:col>
      <xdr:colOff>0</xdr:colOff>
      <xdr:row>137</xdr:row>
      <xdr:rowOff>0</xdr:rowOff>
    </xdr:from>
    <xdr:ext cx="457200" cy="200025"/>
    <xdr:pic>
      <xdr:nvPicPr>
        <xdr:cNvPr id="0" name="image1116.png"/>
        <xdr:cNvPicPr preferRelativeResize="0"/>
      </xdr:nvPicPr>
      <xdr:blipFill>
        <a:blip cstate="print" r:embed="rId1092"/>
        <a:stretch>
          <a:fillRect/>
        </a:stretch>
      </xdr:blipFill>
      <xdr:spPr>
        <a:prstGeom prst="rect">
          <a:avLst/>
        </a:prstGeom>
        <a:noFill/>
      </xdr:spPr>
    </xdr:pic>
    <xdr:clientData fLocksWithSheet="0"/>
  </xdr:oneCellAnchor>
  <xdr:oneCellAnchor>
    <xdr:from>
      <xdr:col>76</xdr:col>
      <xdr:colOff>0</xdr:colOff>
      <xdr:row>137</xdr:row>
      <xdr:rowOff>0</xdr:rowOff>
    </xdr:from>
    <xdr:ext cx="457200" cy="200025"/>
    <xdr:pic>
      <xdr:nvPicPr>
        <xdr:cNvPr id="0" name="image1063.png"/>
        <xdr:cNvPicPr preferRelativeResize="0"/>
      </xdr:nvPicPr>
      <xdr:blipFill>
        <a:blip cstate="print" r:embed="rId1093"/>
        <a:stretch>
          <a:fillRect/>
        </a:stretch>
      </xdr:blipFill>
      <xdr:spPr>
        <a:prstGeom prst="rect">
          <a:avLst/>
        </a:prstGeom>
        <a:noFill/>
      </xdr:spPr>
    </xdr:pic>
    <xdr:clientData fLocksWithSheet="0"/>
  </xdr:oneCellAnchor>
  <xdr:oneCellAnchor>
    <xdr:from>
      <xdr:col>77</xdr:col>
      <xdr:colOff>0</xdr:colOff>
      <xdr:row>137</xdr:row>
      <xdr:rowOff>0</xdr:rowOff>
    </xdr:from>
    <xdr:ext cx="457200" cy="200025"/>
    <xdr:pic>
      <xdr:nvPicPr>
        <xdr:cNvPr id="0" name="image1070.png"/>
        <xdr:cNvPicPr preferRelativeResize="0"/>
      </xdr:nvPicPr>
      <xdr:blipFill>
        <a:blip cstate="print" r:embed="rId1094"/>
        <a:stretch>
          <a:fillRect/>
        </a:stretch>
      </xdr:blipFill>
      <xdr:spPr>
        <a:prstGeom prst="rect">
          <a:avLst/>
        </a:prstGeom>
        <a:noFill/>
      </xdr:spPr>
    </xdr:pic>
    <xdr:clientData fLocksWithSheet="0"/>
  </xdr:oneCellAnchor>
  <xdr:oneCellAnchor>
    <xdr:from>
      <xdr:col>78</xdr:col>
      <xdr:colOff>0</xdr:colOff>
      <xdr:row>137</xdr:row>
      <xdr:rowOff>0</xdr:rowOff>
    </xdr:from>
    <xdr:ext cx="457200" cy="200025"/>
    <xdr:pic>
      <xdr:nvPicPr>
        <xdr:cNvPr id="0" name="image1140.png"/>
        <xdr:cNvPicPr preferRelativeResize="0"/>
      </xdr:nvPicPr>
      <xdr:blipFill>
        <a:blip cstate="print" r:embed="rId1095"/>
        <a:stretch>
          <a:fillRect/>
        </a:stretch>
      </xdr:blipFill>
      <xdr:spPr>
        <a:prstGeom prst="rect">
          <a:avLst/>
        </a:prstGeom>
        <a:noFill/>
      </xdr:spPr>
    </xdr:pic>
    <xdr:clientData fLocksWithSheet="0"/>
  </xdr:oneCellAnchor>
  <xdr:oneCellAnchor>
    <xdr:from>
      <xdr:col>79</xdr:col>
      <xdr:colOff>0</xdr:colOff>
      <xdr:row>137</xdr:row>
      <xdr:rowOff>0</xdr:rowOff>
    </xdr:from>
    <xdr:ext cx="457200" cy="200025"/>
    <xdr:pic>
      <xdr:nvPicPr>
        <xdr:cNvPr id="0" name="image1073.png"/>
        <xdr:cNvPicPr preferRelativeResize="0"/>
      </xdr:nvPicPr>
      <xdr:blipFill>
        <a:blip cstate="print" r:embed="rId1096"/>
        <a:stretch>
          <a:fillRect/>
        </a:stretch>
      </xdr:blipFill>
      <xdr:spPr>
        <a:prstGeom prst="rect">
          <a:avLst/>
        </a:prstGeom>
        <a:noFill/>
      </xdr:spPr>
    </xdr:pic>
    <xdr:clientData fLocksWithSheet="0"/>
  </xdr:oneCellAnchor>
  <xdr:oneCellAnchor>
    <xdr:from>
      <xdr:col>72</xdr:col>
      <xdr:colOff>0</xdr:colOff>
      <xdr:row>138</xdr:row>
      <xdr:rowOff>0</xdr:rowOff>
    </xdr:from>
    <xdr:ext cx="657225" cy="200025"/>
    <xdr:pic>
      <xdr:nvPicPr>
        <xdr:cNvPr id="0" name="image1122.png"/>
        <xdr:cNvPicPr preferRelativeResize="0"/>
      </xdr:nvPicPr>
      <xdr:blipFill>
        <a:blip cstate="print" r:embed="rId1097"/>
        <a:stretch>
          <a:fillRect/>
        </a:stretch>
      </xdr:blipFill>
      <xdr:spPr>
        <a:prstGeom prst="rect">
          <a:avLst/>
        </a:prstGeom>
        <a:noFill/>
      </xdr:spPr>
    </xdr:pic>
    <xdr:clientData fLocksWithSheet="0"/>
  </xdr:oneCellAnchor>
  <xdr:oneCellAnchor>
    <xdr:from>
      <xdr:col>73</xdr:col>
      <xdr:colOff>0</xdr:colOff>
      <xdr:row>138</xdr:row>
      <xdr:rowOff>0</xdr:rowOff>
    </xdr:from>
    <xdr:ext cx="657225" cy="200025"/>
    <xdr:pic>
      <xdr:nvPicPr>
        <xdr:cNvPr id="0" name="image1144.png"/>
        <xdr:cNvPicPr preferRelativeResize="0"/>
      </xdr:nvPicPr>
      <xdr:blipFill>
        <a:blip cstate="print" r:embed="rId1098"/>
        <a:stretch>
          <a:fillRect/>
        </a:stretch>
      </xdr:blipFill>
      <xdr:spPr>
        <a:prstGeom prst="rect">
          <a:avLst/>
        </a:prstGeom>
        <a:noFill/>
      </xdr:spPr>
    </xdr:pic>
    <xdr:clientData fLocksWithSheet="0"/>
  </xdr:oneCellAnchor>
  <xdr:oneCellAnchor>
    <xdr:from>
      <xdr:col>74</xdr:col>
      <xdr:colOff>0</xdr:colOff>
      <xdr:row>138</xdr:row>
      <xdr:rowOff>0</xdr:rowOff>
    </xdr:from>
    <xdr:ext cx="638175" cy="200025"/>
    <xdr:pic>
      <xdr:nvPicPr>
        <xdr:cNvPr id="0" name="image1075.png"/>
        <xdr:cNvPicPr preferRelativeResize="0"/>
      </xdr:nvPicPr>
      <xdr:blipFill>
        <a:blip cstate="print" r:embed="rId1099"/>
        <a:stretch>
          <a:fillRect/>
        </a:stretch>
      </xdr:blipFill>
      <xdr:spPr>
        <a:prstGeom prst="rect">
          <a:avLst/>
        </a:prstGeom>
        <a:noFill/>
      </xdr:spPr>
    </xdr:pic>
    <xdr:clientData fLocksWithSheet="0"/>
  </xdr:oneCellAnchor>
  <xdr:oneCellAnchor>
    <xdr:from>
      <xdr:col>75</xdr:col>
      <xdr:colOff>0</xdr:colOff>
      <xdr:row>138</xdr:row>
      <xdr:rowOff>0</xdr:rowOff>
    </xdr:from>
    <xdr:ext cx="638175" cy="200025"/>
    <xdr:pic>
      <xdr:nvPicPr>
        <xdr:cNvPr id="0" name="image1086.png"/>
        <xdr:cNvPicPr preferRelativeResize="0"/>
      </xdr:nvPicPr>
      <xdr:blipFill>
        <a:blip cstate="print" r:embed="rId1100"/>
        <a:stretch>
          <a:fillRect/>
        </a:stretch>
      </xdr:blipFill>
      <xdr:spPr>
        <a:prstGeom prst="rect">
          <a:avLst/>
        </a:prstGeom>
        <a:noFill/>
      </xdr:spPr>
    </xdr:pic>
    <xdr:clientData fLocksWithSheet="0"/>
  </xdr:oneCellAnchor>
  <xdr:oneCellAnchor>
    <xdr:from>
      <xdr:col>76</xdr:col>
      <xdr:colOff>0</xdr:colOff>
      <xdr:row>138</xdr:row>
      <xdr:rowOff>0</xdr:rowOff>
    </xdr:from>
    <xdr:ext cx="638175" cy="200025"/>
    <xdr:pic>
      <xdr:nvPicPr>
        <xdr:cNvPr id="0" name="image1072.png"/>
        <xdr:cNvPicPr preferRelativeResize="0"/>
      </xdr:nvPicPr>
      <xdr:blipFill>
        <a:blip cstate="print" r:embed="rId1101"/>
        <a:stretch>
          <a:fillRect/>
        </a:stretch>
      </xdr:blipFill>
      <xdr:spPr>
        <a:prstGeom prst="rect">
          <a:avLst/>
        </a:prstGeom>
        <a:noFill/>
      </xdr:spPr>
    </xdr:pic>
    <xdr:clientData fLocksWithSheet="0"/>
  </xdr:oneCellAnchor>
  <xdr:oneCellAnchor>
    <xdr:from>
      <xdr:col>77</xdr:col>
      <xdr:colOff>0</xdr:colOff>
      <xdr:row>138</xdr:row>
      <xdr:rowOff>0</xdr:rowOff>
    </xdr:from>
    <xdr:ext cx="638175" cy="200025"/>
    <xdr:pic>
      <xdr:nvPicPr>
        <xdr:cNvPr id="0" name="image1123.png"/>
        <xdr:cNvPicPr preferRelativeResize="0"/>
      </xdr:nvPicPr>
      <xdr:blipFill>
        <a:blip cstate="print" r:embed="rId1102"/>
        <a:stretch>
          <a:fillRect/>
        </a:stretch>
      </xdr:blipFill>
      <xdr:spPr>
        <a:prstGeom prst="rect">
          <a:avLst/>
        </a:prstGeom>
        <a:noFill/>
      </xdr:spPr>
    </xdr:pic>
    <xdr:clientData fLocksWithSheet="0"/>
  </xdr:oneCellAnchor>
  <xdr:oneCellAnchor>
    <xdr:from>
      <xdr:col>78</xdr:col>
      <xdr:colOff>0</xdr:colOff>
      <xdr:row>138</xdr:row>
      <xdr:rowOff>0</xdr:rowOff>
    </xdr:from>
    <xdr:ext cx="638175" cy="200025"/>
    <xdr:pic>
      <xdr:nvPicPr>
        <xdr:cNvPr id="0" name="image1112.png"/>
        <xdr:cNvPicPr preferRelativeResize="0"/>
      </xdr:nvPicPr>
      <xdr:blipFill>
        <a:blip cstate="print" r:embed="rId1103"/>
        <a:stretch>
          <a:fillRect/>
        </a:stretch>
      </xdr:blipFill>
      <xdr:spPr>
        <a:prstGeom prst="rect">
          <a:avLst/>
        </a:prstGeom>
        <a:noFill/>
      </xdr:spPr>
    </xdr:pic>
    <xdr:clientData fLocksWithSheet="0"/>
  </xdr:oneCellAnchor>
  <xdr:oneCellAnchor>
    <xdr:from>
      <xdr:col>79</xdr:col>
      <xdr:colOff>0</xdr:colOff>
      <xdr:row>138</xdr:row>
      <xdr:rowOff>0</xdr:rowOff>
    </xdr:from>
    <xdr:ext cx="638175" cy="200025"/>
    <xdr:pic>
      <xdr:nvPicPr>
        <xdr:cNvPr id="0" name="image1137.png"/>
        <xdr:cNvPicPr preferRelativeResize="0"/>
      </xdr:nvPicPr>
      <xdr:blipFill>
        <a:blip cstate="print" r:embed="rId1104"/>
        <a:stretch>
          <a:fillRect/>
        </a:stretch>
      </xdr:blipFill>
      <xdr:spPr>
        <a:prstGeom prst="rect">
          <a:avLst/>
        </a:prstGeom>
        <a:noFill/>
      </xdr:spPr>
    </xdr:pic>
    <xdr:clientData fLocksWithSheet="0"/>
  </xdr:oneCellAnchor>
  <xdr:oneCellAnchor>
    <xdr:from>
      <xdr:col>72</xdr:col>
      <xdr:colOff>0</xdr:colOff>
      <xdr:row>139</xdr:row>
      <xdr:rowOff>0</xdr:rowOff>
    </xdr:from>
    <xdr:ext cx="600075" cy="200025"/>
    <xdr:pic>
      <xdr:nvPicPr>
        <xdr:cNvPr id="0" name="image1076.png"/>
        <xdr:cNvPicPr preferRelativeResize="0"/>
      </xdr:nvPicPr>
      <xdr:blipFill>
        <a:blip cstate="print" r:embed="rId1105"/>
        <a:stretch>
          <a:fillRect/>
        </a:stretch>
      </xdr:blipFill>
      <xdr:spPr>
        <a:prstGeom prst="rect">
          <a:avLst/>
        </a:prstGeom>
        <a:noFill/>
      </xdr:spPr>
    </xdr:pic>
    <xdr:clientData fLocksWithSheet="0"/>
  </xdr:oneCellAnchor>
  <xdr:oneCellAnchor>
    <xdr:from>
      <xdr:col>73</xdr:col>
      <xdr:colOff>0</xdr:colOff>
      <xdr:row>139</xdr:row>
      <xdr:rowOff>0</xdr:rowOff>
    </xdr:from>
    <xdr:ext cx="600075" cy="200025"/>
    <xdr:pic>
      <xdr:nvPicPr>
        <xdr:cNvPr id="0" name="image1126.png"/>
        <xdr:cNvPicPr preferRelativeResize="0"/>
      </xdr:nvPicPr>
      <xdr:blipFill>
        <a:blip cstate="print" r:embed="rId1106"/>
        <a:stretch>
          <a:fillRect/>
        </a:stretch>
      </xdr:blipFill>
      <xdr:spPr>
        <a:prstGeom prst="rect">
          <a:avLst/>
        </a:prstGeom>
        <a:noFill/>
      </xdr:spPr>
    </xdr:pic>
    <xdr:clientData fLocksWithSheet="0"/>
  </xdr:oneCellAnchor>
  <xdr:oneCellAnchor>
    <xdr:from>
      <xdr:col>74</xdr:col>
      <xdr:colOff>0</xdr:colOff>
      <xdr:row>139</xdr:row>
      <xdr:rowOff>0</xdr:rowOff>
    </xdr:from>
    <xdr:ext cx="600075" cy="200025"/>
    <xdr:pic>
      <xdr:nvPicPr>
        <xdr:cNvPr id="0" name="image1138.png"/>
        <xdr:cNvPicPr preferRelativeResize="0"/>
      </xdr:nvPicPr>
      <xdr:blipFill>
        <a:blip cstate="print" r:embed="rId1107"/>
        <a:stretch>
          <a:fillRect/>
        </a:stretch>
      </xdr:blipFill>
      <xdr:spPr>
        <a:prstGeom prst="rect">
          <a:avLst/>
        </a:prstGeom>
        <a:noFill/>
      </xdr:spPr>
    </xdr:pic>
    <xdr:clientData fLocksWithSheet="0"/>
  </xdr:oneCellAnchor>
  <xdr:oneCellAnchor>
    <xdr:from>
      <xdr:col>75</xdr:col>
      <xdr:colOff>0</xdr:colOff>
      <xdr:row>139</xdr:row>
      <xdr:rowOff>0</xdr:rowOff>
    </xdr:from>
    <xdr:ext cx="600075" cy="200025"/>
    <xdr:pic>
      <xdr:nvPicPr>
        <xdr:cNvPr id="0" name="image1089.png"/>
        <xdr:cNvPicPr preferRelativeResize="0"/>
      </xdr:nvPicPr>
      <xdr:blipFill>
        <a:blip cstate="print" r:embed="rId1108"/>
        <a:stretch>
          <a:fillRect/>
        </a:stretch>
      </xdr:blipFill>
      <xdr:spPr>
        <a:prstGeom prst="rect">
          <a:avLst/>
        </a:prstGeom>
        <a:noFill/>
      </xdr:spPr>
    </xdr:pic>
    <xdr:clientData fLocksWithSheet="0"/>
  </xdr:oneCellAnchor>
  <xdr:oneCellAnchor>
    <xdr:from>
      <xdr:col>76</xdr:col>
      <xdr:colOff>0</xdr:colOff>
      <xdr:row>139</xdr:row>
      <xdr:rowOff>0</xdr:rowOff>
    </xdr:from>
    <xdr:ext cx="600075" cy="200025"/>
    <xdr:pic>
      <xdr:nvPicPr>
        <xdr:cNvPr id="0" name="image1082.png"/>
        <xdr:cNvPicPr preferRelativeResize="0"/>
      </xdr:nvPicPr>
      <xdr:blipFill>
        <a:blip cstate="print" r:embed="rId1109"/>
        <a:stretch>
          <a:fillRect/>
        </a:stretch>
      </xdr:blipFill>
      <xdr:spPr>
        <a:prstGeom prst="rect">
          <a:avLst/>
        </a:prstGeom>
        <a:noFill/>
      </xdr:spPr>
    </xdr:pic>
    <xdr:clientData fLocksWithSheet="0"/>
  </xdr:oneCellAnchor>
  <xdr:oneCellAnchor>
    <xdr:from>
      <xdr:col>77</xdr:col>
      <xdr:colOff>0</xdr:colOff>
      <xdr:row>139</xdr:row>
      <xdr:rowOff>0</xdr:rowOff>
    </xdr:from>
    <xdr:ext cx="600075" cy="200025"/>
    <xdr:pic>
      <xdr:nvPicPr>
        <xdr:cNvPr id="0" name="image1078.png"/>
        <xdr:cNvPicPr preferRelativeResize="0"/>
      </xdr:nvPicPr>
      <xdr:blipFill>
        <a:blip cstate="print" r:embed="rId1110"/>
        <a:stretch>
          <a:fillRect/>
        </a:stretch>
      </xdr:blipFill>
      <xdr:spPr>
        <a:prstGeom prst="rect">
          <a:avLst/>
        </a:prstGeom>
        <a:noFill/>
      </xdr:spPr>
    </xdr:pic>
    <xdr:clientData fLocksWithSheet="0"/>
  </xdr:oneCellAnchor>
  <xdr:oneCellAnchor>
    <xdr:from>
      <xdr:col>78</xdr:col>
      <xdr:colOff>0</xdr:colOff>
      <xdr:row>139</xdr:row>
      <xdr:rowOff>0</xdr:rowOff>
    </xdr:from>
    <xdr:ext cx="600075" cy="200025"/>
    <xdr:pic>
      <xdr:nvPicPr>
        <xdr:cNvPr id="0" name="image1195.png"/>
        <xdr:cNvPicPr preferRelativeResize="0"/>
      </xdr:nvPicPr>
      <xdr:blipFill>
        <a:blip cstate="print" r:embed="rId1111"/>
        <a:stretch>
          <a:fillRect/>
        </a:stretch>
      </xdr:blipFill>
      <xdr:spPr>
        <a:prstGeom prst="rect">
          <a:avLst/>
        </a:prstGeom>
        <a:noFill/>
      </xdr:spPr>
    </xdr:pic>
    <xdr:clientData fLocksWithSheet="0"/>
  </xdr:oneCellAnchor>
  <xdr:oneCellAnchor>
    <xdr:from>
      <xdr:col>79</xdr:col>
      <xdr:colOff>0</xdr:colOff>
      <xdr:row>139</xdr:row>
      <xdr:rowOff>0</xdr:rowOff>
    </xdr:from>
    <xdr:ext cx="600075" cy="200025"/>
    <xdr:pic>
      <xdr:nvPicPr>
        <xdr:cNvPr id="0" name="image1170.png"/>
        <xdr:cNvPicPr preferRelativeResize="0"/>
      </xdr:nvPicPr>
      <xdr:blipFill>
        <a:blip cstate="print" r:embed="rId1112"/>
        <a:stretch>
          <a:fillRect/>
        </a:stretch>
      </xdr:blipFill>
      <xdr:spPr>
        <a:prstGeom prst="rect">
          <a:avLst/>
        </a:prstGeom>
        <a:noFill/>
      </xdr:spPr>
    </xdr:pic>
    <xdr:clientData fLocksWithSheet="0"/>
  </xdr:oneCellAnchor>
  <xdr:oneCellAnchor>
    <xdr:from>
      <xdr:col>72</xdr:col>
      <xdr:colOff>0</xdr:colOff>
      <xdr:row>140</xdr:row>
      <xdr:rowOff>0</xdr:rowOff>
    </xdr:from>
    <xdr:ext cx="628650" cy="200025"/>
    <xdr:pic>
      <xdr:nvPicPr>
        <xdr:cNvPr id="0" name="image1155.png"/>
        <xdr:cNvPicPr preferRelativeResize="0"/>
      </xdr:nvPicPr>
      <xdr:blipFill>
        <a:blip cstate="print" r:embed="rId1113"/>
        <a:stretch>
          <a:fillRect/>
        </a:stretch>
      </xdr:blipFill>
      <xdr:spPr>
        <a:prstGeom prst="rect">
          <a:avLst/>
        </a:prstGeom>
        <a:noFill/>
      </xdr:spPr>
    </xdr:pic>
    <xdr:clientData fLocksWithSheet="0"/>
  </xdr:oneCellAnchor>
  <xdr:oneCellAnchor>
    <xdr:from>
      <xdr:col>73</xdr:col>
      <xdr:colOff>0</xdr:colOff>
      <xdr:row>140</xdr:row>
      <xdr:rowOff>0</xdr:rowOff>
    </xdr:from>
    <xdr:ext cx="628650" cy="200025"/>
    <xdr:pic>
      <xdr:nvPicPr>
        <xdr:cNvPr id="0" name="image1132.png"/>
        <xdr:cNvPicPr preferRelativeResize="0"/>
      </xdr:nvPicPr>
      <xdr:blipFill>
        <a:blip cstate="print" r:embed="rId1114"/>
        <a:stretch>
          <a:fillRect/>
        </a:stretch>
      </xdr:blipFill>
      <xdr:spPr>
        <a:prstGeom prst="rect">
          <a:avLst/>
        </a:prstGeom>
        <a:noFill/>
      </xdr:spPr>
    </xdr:pic>
    <xdr:clientData fLocksWithSheet="0"/>
  </xdr:oneCellAnchor>
  <xdr:oneCellAnchor>
    <xdr:from>
      <xdr:col>74</xdr:col>
      <xdr:colOff>0</xdr:colOff>
      <xdr:row>140</xdr:row>
      <xdr:rowOff>0</xdr:rowOff>
    </xdr:from>
    <xdr:ext cx="628650" cy="200025"/>
    <xdr:pic>
      <xdr:nvPicPr>
        <xdr:cNvPr id="0" name="image1139.png"/>
        <xdr:cNvPicPr preferRelativeResize="0"/>
      </xdr:nvPicPr>
      <xdr:blipFill>
        <a:blip cstate="print" r:embed="rId1115"/>
        <a:stretch>
          <a:fillRect/>
        </a:stretch>
      </xdr:blipFill>
      <xdr:spPr>
        <a:prstGeom prst="rect">
          <a:avLst/>
        </a:prstGeom>
        <a:noFill/>
      </xdr:spPr>
    </xdr:pic>
    <xdr:clientData fLocksWithSheet="0"/>
  </xdr:oneCellAnchor>
  <xdr:oneCellAnchor>
    <xdr:from>
      <xdr:col>75</xdr:col>
      <xdr:colOff>0</xdr:colOff>
      <xdr:row>140</xdr:row>
      <xdr:rowOff>0</xdr:rowOff>
    </xdr:from>
    <xdr:ext cx="628650" cy="200025"/>
    <xdr:pic>
      <xdr:nvPicPr>
        <xdr:cNvPr id="0" name="image1141.png"/>
        <xdr:cNvPicPr preferRelativeResize="0"/>
      </xdr:nvPicPr>
      <xdr:blipFill>
        <a:blip cstate="print" r:embed="rId1116"/>
        <a:stretch>
          <a:fillRect/>
        </a:stretch>
      </xdr:blipFill>
      <xdr:spPr>
        <a:prstGeom prst="rect">
          <a:avLst/>
        </a:prstGeom>
        <a:noFill/>
      </xdr:spPr>
    </xdr:pic>
    <xdr:clientData fLocksWithSheet="0"/>
  </xdr:oneCellAnchor>
  <xdr:oneCellAnchor>
    <xdr:from>
      <xdr:col>76</xdr:col>
      <xdr:colOff>0</xdr:colOff>
      <xdr:row>140</xdr:row>
      <xdr:rowOff>0</xdr:rowOff>
    </xdr:from>
    <xdr:ext cx="628650" cy="200025"/>
    <xdr:pic>
      <xdr:nvPicPr>
        <xdr:cNvPr id="0" name="image1087.png"/>
        <xdr:cNvPicPr preferRelativeResize="0"/>
      </xdr:nvPicPr>
      <xdr:blipFill>
        <a:blip cstate="print" r:embed="rId1117"/>
        <a:stretch>
          <a:fillRect/>
        </a:stretch>
      </xdr:blipFill>
      <xdr:spPr>
        <a:prstGeom prst="rect">
          <a:avLst/>
        </a:prstGeom>
        <a:noFill/>
      </xdr:spPr>
    </xdr:pic>
    <xdr:clientData fLocksWithSheet="0"/>
  </xdr:oneCellAnchor>
  <xdr:oneCellAnchor>
    <xdr:from>
      <xdr:col>77</xdr:col>
      <xdr:colOff>0</xdr:colOff>
      <xdr:row>140</xdr:row>
      <xdr:rowOff>0</xdr:rowOff>
    </xdr:from>
    <xdr:ext cx="628650" cy="200025"/>
    <xdr:pic>
      <xdr:nvPicPr>
        <xdr:cNvPr id="0" name="image1081.png"/>
        <xdr:cNvPicPr preferRelativeResize="0"/>
      </xdr:nvPicPr>
      <xdr:blipFill>
        <a:blip cstate="print" r:embed="rId1118"/>
        <a:stretch>
          <a:fillRect/>
        </a:stretch>
      </xdr:blipFill>
      <xdr:spPr>
        <a:prstGeom prst="rect">
          <a:avLst/>
        </a:prstGeom>
        <a:noFill/>
      </xdr:spPr>
    </xdr:pic>
    <xdr:clientData fLocksWithSheet="0"/>
  </xdr:oneCellAnchor>
  <xdr:oneCellAnchor>
    <xdr:from>
      <xdr:col>78</xdr:col>
      <xdr:colOff>0</xdr:colOff>
      <xdr:row>140</xdr:row>
      <xdr:rowOff>0</xdr:rowOff>
    </xdr:from>
    <xdr:ext cx="628650" cy="200025"/>
    <xdr:pic>
      <xdr:nvPicPr>
        <xdr:cNvPr id="0" name="image1092.png"/>
        <xdr:cNvPicPr preferRelativeResize="0"/>
      </xdr:nvPicPr>
      <xdr:blipFill>
        <a:blip cstate="print" r:embed="rId1119"/>
        <a:stretch>
          <a:fillRect/>
        </a:stretch>
      </xdr:blipFill>
      <xdr:spPr>
        <a:prstGeom prst="rect">
          <a:avLst/>
        </a:prstGeom>
        <a:noFill/>
      </xdr:spPr>
    </xdr:pic>
    <xdr:clientData fLocksWithSheet="0"/>
  </xdr:oneCellAnchor>
  <xdr:oneCellAnchor>
    <xdr:from>
      <xdr:col>79</xdr:col>
      <xdr:colOff>0</xdr:colOff>
      <xdr:row>140</xdr:row>
      <xdr:rowOff>0</xdr:rowOff>
    </xdr:from>
    <xdr:ext cx="628650" cy="200025"/>
    <xdr:pic>
      <xdr:nvPicPr>
        <xdr:cNvPr id="0" name="image1148.png"/>
        <xdr:cNvPicPr preferRelativeResize="0"/>
      </xdr:nvPicPr>
      <xdr:blipFill>
        <a:blip cstate="print" r:embed="rId1120"/>
        <a:stretch>
          <a:fillRect/>
        </a:stretch>
      </xdr:blipFill>
      <xdr:spPr>
        <a:prstGeom prst="rect">
          <a:avLst/>
        </a:prstGeom>
        <a:noFill/>
      </xdr:spPr>
    </xdr:pic>
    <xdr:clientData fLocksWithSheet="0"/>
  </xdr:oneCellAnchor>
  <xdr:oneCellAnchor>
    <xdr:from>
      <xdr:col>72</xdr:col>
      <xdr:colOff>0</xdr:colOff>
      <xdr:row>141</xdr:row>
      <xdr:rowOff>0</xdr:rowOff>
    </xdr:from>
    <xdr:ext cx="400050" cy="200025"/>
    <xdr:pic>
      <xdr:nvPicPr>
        <xdr:cNvPr id="0" name="image1104.png"/>
        <xdr:cNvPicPr preferRelativeResize="0"/>
      </xdr:nvPicPr>
      <xdr:blipFill>
        <a:blip cstate="print" r:embed="rId1121"/>
        <a:stretch>
          <a:fillRect/>
        </a:stretch>
      </xdr:blipFill>
      <xdr:spPr>
        <a:prstGeom prst="rect">
          <a:avLst/>
        </a:prstGeom>
        <a:noFill/>
      </xdr:spPr>
    </xdr:pic>
    <xdr:clientData fLocksWithSheet="0"/>
  </xdr:oneCellAnchor>
  <xdr:oneCellAnchor>
    <xdr:from>
      <xdr:col>73</xdr:col>
      <xdr:colOff>0</xdr:colOff>
      <xdr:row>141</xdr:row>
      <xdr:rowOff>0</xdr:rowOff>
    </xdr:from>
    <xdr:ext cx="400050" cy="200025"/>
    <xdr:pic>
      <xdr:nvPicPr>
        <xdr:cNvPr id="0" name="image1097.png"/>
        <xdr:cNvPicPr preferRelativeResize="0"/>
      </xdr:nvPicPr>
      <xdr:blipFill>
        <a:blip cstate="print" r:embed="rId1122"/>
        <a:stretch>
          <a:fillRect/>
        </a:stretch>
      </xdr:blipFill>
      <xdr:spPr>
        <a:prstGeom prst="rect">
          <a:avLst/>
        </a:prstGeom>
        <a:noFill/>
      </xdr:spPr>
    </xdr:pic>
    <xdr:clientData fLocksWithSheet="0"/>
  </xdr:oneCellAnchor>
  <xdr:oneCellAnchor>
    <xdr:from>
      <xdr:col>74</xdr:col>
      <xdr:colOff>0</xdr:colOff>
      <xdr:row>141</xdr:row>
      <xdr:rowOff>0</xdr:rowOff>
    </xdr:from>
    <xdr:ext cx="400050" cy="200025"/>
    <xdr:pic>
      <xdr:nvPicPr>
        <xdr:cNvPr id="0" name="image1085.png"/>
        <xdr:cNvPicPr preferRelativeResize="0"/>
      </xdr:nvPicPr>
      <xdr:blipFill>
        <a:blip cstate="print" r:embed="rId1123"/>
        <a:stretch>
          <a:fillRect/>
        </a:stretch>
      </xdr:blipFill>
      <xdr:spPr>
        <a:prstGeom prst="rect">
          <a:avLst/>
        </a:prstGeom>
        <a:noFill/>
      </xdr:spPr>
    </xdr:pic>
    <xdr:clientData fLocksWithSheet="0"/>
  </xdr:oneCellAnchor>
  <xdr:oneCellAnchor>
    <xdr:from>
      <xdr:col>75</xdr:col>
      <xdr:colOff>0</xdr:colOff>
      <xdr:row>141</xdr:row>
      <xdr:rowOff>0</xdr:rowOff>
    </xdr:from>
    <xdr:ext cx="400050" cy="200025"/>
    <xdr:pic>
      <xdr:nvPicPr>
        <xdr:cNvPr id="0" name="image1091.png"/>
        <xdr:cNvPicPr preferRelativeResize="0"/>
      </xdr:nvPicPr>
      <xdr:blipFill>
        <a:blip cstate="print" r:embed="rId1124"/>
        <a:stretch>
          <a:fillRect/>
        </a:stretch>
      </xdr:blipFill>
      <xdr:spPr>
        <a:prstGeom prst="rect">
          <a:avLst/>
        </a:prstGeom>
        <a:noFill/>
      </xdr:spPr>
    </xdr:pic>
    <xdr:clientData fLocksWithSheet="0"/>
  </xdr:oneCellAnchor>
  <xdr:oneCellAnchor>
    <xdr:from>
      <xdr:col>76</xdr:col>
      <xdr:colOff>0</xdr:colOff>
      <xdr:row>141</xdr:row>
      <xdr:rowOff>0</xdr:rowOff>
    </xdr:from>
    <xdr:ext cx="400050" cy="200025"/>
    <xdr:pic>
      <xdr:nvPicPr>
        <xdr:cNvPr id="0" name="image1154.png"/>
        <xdr:cNvPicPr preferRelativeResize="0"/>
      </xdr:nvPicPr>
      <xdr:blipFill>
        <a:blip cstate="print" r:embed="rId1125"/>
        <a:stretch>
          <a:fillRect/>
        </a:stretch>
      </xdr:blipFill>
      <xdr:spPr>
        <a:prstGeom prst="rect">
          <a:avLst/>
        </a:prstGeom>
        <a:noFill/>
      </xdr:spPr>
    </xdr:pic>
    <xdr:clientData fLocksWithSheet="0"/>
  </xdr:oneCellAnchor>
  <xdr:oneCellAnchor>
    <xdr:from>
      <xdr:col>77</xdr:col>
      <xdr:colOff>0</xdr:colOff>
      <xdr:row>141</xdr:row>
      <xdr:rowOff>0</xdr:rowOff>
    </xdr:from>
    <xdr:ext cx="400050" cy="200025"/>
    <xdr:pic>
      <xdr:nvPicPr>
        <xdr:cNvPr id="0" name="image1166.png"/>
        <xdr:cNvPicPr preferRelativeResize="0"/>
      </xdr:nvPicPr>
      <xdr:blipFill>
        <a:blip cstate="print" r:embed="rId1126"/>
        <a:stretch>
          <a:fillRect/>
        </a:stretch>
      </xdr:blipFill>
      <xdr:spPr>
        <a:prstGeom prst="rect">
          <a:avLst/>
        </a:prstGeom>
        <a:noFill/>
      </xdr:spPr>
    </xdr:pic>
    <xdr:clientData fLocksWithSheet="0"/>
  </xdr:oneCellAnchor>
  <xdr:oneCellAnchor>
    <xdr:from>
      <xdr:col>78</xdr:col>
      <xdr:colOff>0</xdr:colOff>
      <xdr:row>141</xdr:row>
      <xdr:rowOff>0</xdr:rowOff>
    </xdr:from>
    <xdr:ext cx="400050" cy="200025"/>
    <xdr:pic>
      <xdr:nvPicPr>
        <xdr:cNvPr id="0" name="image1099.png"/>
        <xdr:cNvPicPr preferRelativeResize="0"/>
      </xdr:nvPicPr>
      <xdr:blipFill>
        <a:blip cstate="print" r:embed="rId1127"/>
        <a:stretch>
          <a:fillRect/>
        </a:stretch>
      </xdr:blipFill>
      <xdr:spPr>
        <a:prstGeom prst="rect">
          <a:avLst/>
        </a:prstGeom>
        <a:noFill/>
      </xdr:spPr>
    </xdr:pic>
    <xdr:clientData fLocksWithSheet="0"/>
  </xdr:oneCellAnchor>
  <xdr:oneCellAnchor>
    <xdr:from>
      <xdr:col>79</xdr:col>
      <xdr:colOff>0</xdr:colOff>
      <xdr:row>141</xdr:row>
      <xdr:rowOff>0</xdr:rowOff>
    </xdr:from>
    <xdr:ext cx="400050" cy="200025"/>
    <xdr:pic>
      <xdr:nvPicPr>
        <xdr:cNvPr id="0" name="image1147.png"/>
        <xdr:cNvPicPr preferRelativeResize="0"/>
      </xdr:nvPicPr>
      <xdr:blipFill>
        <a:blip cstate="print" r:embed="rId1128"/>
        <a:stretch>
          <a:fillRect/>
        </a:stretch>
      </xdr:blipFill>
      <xdr:spPr>
        <a:prstGeom prst="rect">
          <a:avLst/>
        </a:prstGeom>
        <a:noFill/>
      </xdr:spPr>
    </xdr:pic>
    <xdr:clientData fLocksWithSheet="0"/>
  </xdr:oneCellAnchor>
  <xdr:oneCellAnchor>
    <xdr:from>
      <xdr:col>72</xdr:col>
      <xdr:colOff>0</xdr:colOff>
      <xdr:row>142</xdr:row>
      <xdr:rowOff>0</xdr:rowOff>
    </xdr:from>
    <xdr:ext cx="314325" cy="200025"/>
    <xdr:pic>
      <xdr:nvPicPr>
        <xdr:cNvPr id="0" name="image1169.png"/>
        <xdr:cNvPicPr preferRelativeResize="0"/>
      </xdr:nvPicPr>
      <xdr:blipFill>
        <a:blip cstate="print" r:embed="rId1129"/>
        <a:stretch>
          <a:fillRect/>
        </a:stretch>
      </xdr:blipFill>
      <xdr:spPr>
        <a:prstGeom prst="rect">
          <a:avLst/>
        </a:prstGeom>
        <a:noFill/>
      </xdr:spPr>
    </xdr:pic>
    <xdr:clientData fLocksWithSheet="0"/>
  </xdr:oneCellAnchor>
  <xdr:oneCellAnchor>
    <xdr:from>
      <xdr:col>73</xdr:col>
      <xdr:colOff>0</xdr:colOff>
      <xdr:row>142</xdr:row>
      <xdr:rowOff>0</xdr:rowOff>
    </xdr:from>
    <xdr:ext cx="314325" cy="200025"/>
    <xdr:pic>
      <xdr:nvPicPr>
        <xdr:cNvPr id="0" name="image1095.png"/>
        <xdr:cNvPicPr preferRelativeResize="0"/>
      </xdr:nvPicPr>
      <xdr:blipFill>
        <a:blip cstate="print" r:embed="rId1130"/>
        <a:stretch>
          <a:fillRect/>
        </a:stretch>
      </xdr:blipFill>
      <xdr:spPr>
        <a:prstGeom prst="rect">
          <a:avLst/>
        </a:prstGeom>
        <a:noFill/>
      </xdr:spPr>
    </xdr:pic>
    <xdr:clientData fLocksWithSheet="0"/>
  </xdr:oneCellAnchor>
  <xdr:oneCellAnchor>
    <xdr:from>
      <xdr:col>74</xdr:col>
      <xdr:colOff>0</xdr:colOff>
      <xdr:row>142</xdr:row>
      <xdr:rowOff>0</xdr:rowOff>
    </xdr:from>
    <xdr:ext cx="314325" cy="200025"/>
    <xdr:pic>
      <xdr:nvPicPr>
        <xdr:cNvPr id="0" name="image1098.png"/>
        <xdr:cNvPicPr preferRelativeResize="0"/>
      </xdr:nvPicPr>
      <xdr:blipFill>
        <a:blip cstate="print" r:embed="rId1131"/>
        <a:stretch>
          <a:fillRect/>
        </a:stretch>
      </xdr:blipFill>
      <xdr:spPr>
        <a:prstGeom prst="rect">
          <a:avLst/>
        </a:prstGeom>
        <a:noFill/>
      </xdr:spPr>
    </xdr:pic>
    <xdr:clientData fLocksWithSheet="0"/>
  </xdr:oneCellAnchor>
  <xdr:oneCellAnchor>
    <xdr:from>
      <xdr:col>75</xdr:col>
      <xdr:colOff>0</xdr:colOff>
      <xdr:row>142</xdr:row>
      <xdr:rowOff>0</xdr:rowOff>
    </xdr:from>
    <xdr:ext cx="314325" cy="200025"/>
    <xdr:pic>
      <xdr:nvPicPr>
        <xdr:cNvPr id="0" name="image1149.png"/>
        <xdr:cNvPicPr preferRelativeResize="0"/>
      </xdr:nvPicPr>
      <xdr:blipFill>
        <a:blip cstate="print" r:embed="rId1132"/>
        <a:stretch>
          <a:fillRect/>
        </a:stretch>
      </xdr:blipFill>
      <xdr:spPr>
        <a:prstGeom prst="rect">
          <a:avLst/>
        </a:prstGeom>
        <a:noFill/>
      </xdr:spPr>
    </xdr:pic>
    <xdr:clientData fLocksWithSheet="0"/>
  </xdr:oneCellAnchor>
  <xdr:oneCellAnchor>
    <xdr:from>
      <xdr:col>76</xdr:col>
      <xdr:colOff>0</xdr:colOff>
      <xdr:row>142</xdr:row>
      <xdr:rowOff>0</xdr:rowOff>
    </xdr:from>
    <xdr:ext cx="314325" cy="200025"/>
    <xdr:pic>
      <xdr:nvPicPr>
        <xdr:cNvPr id="0" name="image1152.png"/>
        <xdr:cNvPicPr preferRelativeResize="0"/>
      </xdr:nvPicPr>
      <xdr:blipFill>
        <a:blip cstate="print" r:embed="rId1133"/>
        <a:stretch>
          <a:fillRect/>
        </a:stretch>
      </xdr:blipFill>
      <xdr:spPr>
        <a:prstGeom prst="rect">
          <a:avLst/>
        </a:prstGeom>
        <a:noFill/>
      </xdr:spPr>
    </xdr:pic>
    <xdr:clientData fLocksWithSheet="0"/>
  </xdr:oneCellAnchor>
  <xdr:oneCellAnchor>
    <xdr:from>
      <xdr:col>77</xdr:col>
      <xdr:colOff>0</xdr:colOff>
      <xdr:row>142</xdr:row>
      <xdr:rowOff>0</xdr:rowOff>
    </xdr:from>
    <xdr:ext cx="314325" cy="200025"/>
    <xdr:pic>
      <xdr:nvPicPr>
        <xdr:cNvPr id="0" name="image1219.png"/>
        <xdr:cNvPicPr preferRelativeResize="0"/>
      </xdr:nvPicPr>
      <xdr:blipFill>
        <a:blip cstate="print" r:embed="rId1134"/>
        <a:stretch>
          <a:fillRect/>
        </a:stretch>
      </xdr:blipFill>
      <xdr:spPr>
        <a:prstGeom prst="rect">
          <a:avLst/>
        </a:prstGeom>
        <a:noFill/>
      </xdr:spPr>
    </xdr:pic>
    <xdr:clientData fLocksWithSheet="0"/>
  </xdr:oneCellAnchor>
  <xdr:oneCellAnchor>
    <xdr:from>
      <xdr:col>78</xdr:col>
      <xdr:colOff>0</xdr:colOff>
      <xdr:row>142</xdr:row>
      <xdr:rowOff>0</xdr:rowOff>
    </xdr:from>
    <xdr:ext cx="314325" cy="200025"/>
    <xdr:pic>
      <xdr:nvPicPr>
        <xdr:cNvPr id="0" name="image1109.png"/>
        <xdr:cNvPicPr preferRelativeResize="0"/>
      </xdr:nvPicPr>
      <xdr:blipFill>
        <a:blip cstate="print" r:embed="rId1135"/>
        <a:stretch>
          <a:fillRect/>
        </a:stretch>
      </xdr:blipFill>
      <xdr:spPr>
        <a:prstGeom prst="rect">
          <a:avLst/>
        </a:prstGeom>
        <a:noFill/>
      </xdr:spPr>
    </xdr:pic>
    <xdr:clientData fLocksWithSheet="0"/>
  </xdr:oneCellAnchor>
  <xdr:oneCellAnchor>
    <xdr:from>
      <xdr:col>79</xdr:col>
      <xdr:colOff>0</xdr:colOff>
      <xdr:row>142</xdr:row>
      <xdr:rowOff>0</xdr:rowOff>
    </xdr:from>
    <xdr:ext cx="314325" cy="200025"/>
    <xdr:pic>
      <xdr:nvPicPr>
        <xdr:cNvPr id="0" name="image1193.png"/>
        <xdr:cNvPicPr preferRelativeResize="0"/>
      </xdr:nvPicPr>
      <xdr:blipFill>
        <a:blip cstate="print" r:embed="rId1136"/>
        <a:stretch>
          <a:fillRect/>
        </a:stretch>
      </xdr:blipFill>
      <xdr:spPr>
        <a:prstGeom prst="rect">
          <a:avLst/>
        </a:prstGeom>
        <a:noFill/>
      </xdr:spPr>
    </xdr:pic>
    <xdr:clientData fLocksWithSheet="0"/>
  </xdr:oneCellAnchor>
  <xdr:oneCellAnchor>
    <xdr:from>
      <xdr:col>72</xdr:col>
      <xdr:colOff>0</xdr:colOff>
      <xdr:row>143</xdr:row>
      <xdr:rowOff>0</xdr:rowOff>
    </xdr:from>
    <xdr:ext cx="2343150" cy="1343025"/>
    <xdr:pic>
      <xdr:nvPicPr>
        <xdr:cNvPr id="0" name="image1101.png"/>
        <xdr:cNvPicPr preferRelativeResize="0"/>
      </xdr:nvPicPr>
      <xdr:blipFill>
        <a:blip cstate="print" r:embed="rId1137"/>
        <a:stretch>
          <a:fillRect/>
        </a:stretch>
      </xdr:blipFill>
      <xdr:spPr>
        <a:prstGeom prst="rect">
          <a:avLst/>
        </a:prstGeom>
        <a:noFill/>
      </xdr:spPr>
    </xdr:pic>
    <xdr:clientData fLocksWithSheet="0"/>
  </xdr:oneCellAnchor>
  <xdr:oneCellAnchor>
    <xdr:from>
      <xdr:col>73</xdr:col>
      <xdr:colOff>0</xdr:colOff>
      <xdr:row>143</xdr:row>
      <xdr:rowOff>0</xdr:rowOff>
    </xdr:from>
    <xdr:ext cx="2343150" cy="1343025"/>
    <xdr:pic>
      <xdr:nvPicPr>
        <xdr:cNvPr id="0" name="image1105.png"/>
        <xdr:cNvPicPr preferRelativeResize="0"/>
      </xdr:nvPicPr>
      <xdr:blipFill>
        <a:blip cstate="print" r:embed="rId1138"/>
        <a:stretch>
          <a:fillRect/>
        </a:stretch>
      </xdr:blipFill>
      <xdr:spPr>
        <a:prstGeom prst="rect">
          <a:avLst/>
        </a:prstGeom>
        <a:noFill/>
      </xdr:spPr>
    </xdr:pic>
    <xdr:clientData fLocksWithSheet="0"/>
  </xdr:oneCellAnchor>
  <xdr:oneCellAnchor>
    <xdr:from>
      <xdr:col>74</xdr:col>
      <xdr:colOff>0</xdr:colOff>
      <xdr:row>143</xdr:row>
      <xdr:rowOff>0</xdr:rowOff>
    </xdr:from>
    <xdr:ext cx="2343150" cy="1343025"/>
    <xdr:pic>
      <xdr:nvPicPr>
        <xdr:cNvPr id="0" name="image1172.png"/>
        <xdr:cNvPicPr preferRelativeResize="0"/>
      </xdr:nvPicPr>
      <xdr:blipFill>
        <a:blip cstate="print" r:embed="rId1139"/>
        <a:stretch>
          <a:fillRect/>
        </a:stretch>
      </xdr:blipFill>
      <xdr:spPr>
        <a:prstGeom prst="rect">
          <a:avLst/>
        </a:prstGeom>
        <a:noFill/>
      </xdr:spPr>
    </xdr:pic>
    <xdr:clientData fLocksWithSheet="0"/>
  </xdr:oneCellAnchor>
  <xdr:oneCellAnchor>
    <xdr:from>
      <xdr:col>75</xdr:col>
      <xdr:colOff>0</xdr:colOff>
      <xdr:row>143</xdr:row>
      <xdr:rowOff>0</xdr:rowOff>
    </xdr:from>
    <xdr:ext cx="2343150" cy="1343025"/>
    <xdr:pic>
      <xdr:nvPicPr>
        <xdr:cNvPr id="0" name="image1159.png"/>
        <xdr:cNvPicPr preferRelativeResize="0"/>
      </xdr:nvPicPr>
      <xdr:blipFill>
        <a:blip cstate="print" r:embed="rId1140"/>
        <a:stretch>
          <a:fillRect/>
        </a:stretch>
      </xdr:blipFill>
      <xdr:spPr>
        <a:prstGeom prst="rect">
          <a:avLst/>
        </a:prstGeom>
        <a:noFill/>
      </xdr:spPr>
    </xdr:pic>
    <xdr:clientData fLocksWithSheet="0"/>
  </xdr:oneCellAnchor>
  <xdr:oneCellAnchor>
    <xdr:from>
      <xdr:col>76</xdr:col>
      <xdr:colOff>0</xdr:colOff>
      <xdr:row>143</xdr:row>
      <xdr:rowOff>0</xdr:rowOff>
    </xdr:from>
    <xdr:ext cx="2343150" cy="1343025"/>
    <xdr:pic>
      <xdr:nvPicPr>
        <xdr:cNvPr id="0" name="image1121.png"/>
        <xdr:cNvPicPr preferRelativeResize="0"/>
      </xdr:nvPicPr>
      <xdr:blipFill>
        <a:blip cstate="print" r:embed="rId1141"/>
        <a:stretch>
          <a:fillRect/>
        </a:stretch>
      </xdr:blipFill>
      <xdr:spPr>
        <a:prstGeom prst="rect">
          <a:avLst/>
        </a:prstGeom>
        <a:noFill/>
      </xdr:spPr>
    </xdr:pic>
    <xdr:clientData fLocksWithSheet="0"/>
  </xdr:oneCellAnchor>
  <xdr:oneCellAnchor>
    <xdr:from>
      <xdr:col>77</xdr:col>
      <xdr:colOff>0</xdr:colOff>
      <xdr:row>143</xdr:row>
      <xdr:rowOff>0</xdr:rowOff>
    </xdr:from>
    <xdr:ext cx="2343150" cy="1343025"/>
    <xdr:pic>
      <xdr:nvPicPr>
        <xdr:cNvPr id="0" name="image1157.png"/>
        <xdr:cNvPicPr preferRelativeResize="0"/>
      </xdr:nvPicPr>
      <xdr:blipFill>
        <a:blip cstate="print" r:embed="rId1142"/>
        <a:stretch>
          <a:fillRect/>
        </a:stretch>
      </xdr:blipFill>
      <xdr:spPr>
        <a:prstGeom prst="rect">
          <a:avLst/>
        </a:prstGeom>
        <a:noFill/>
      </xdr:spPr>
    </xdr:pic>
    <xdr:clientData fLocksWithSheet="0"/>
  </xdr:oneCellAnchor>
  <xdr:oneCellAnchor>
    <xdr:from>
      <xdr:col>78</xdr:col>
      <xdr:colOff>0</xdr:colOff>
      <xdr:row>143</xdr:row>
      <xdr:rowOff>0</xdr:rowOff>
    </xdr:from>
    <xdr:ext cx="2343150" cy="1343025"/>
    <xdr:pic>
      <xdr:nvPicPr>
        <xdr:cNvPr id="0" name="image1106.png"/>
        <xdr:cNvPicPr preferRelativeResize="0"/>
      </xdr:nvPicPr>
      <xdr:blipFill>
        <a:blip cstate="print" r:embed="rId1143"/>
        <a:stretch>
          <a:fillRect/>
        </a:stretch>
      </xdr:blipFill>
      <xdr:spPr>
        <a:prstGeom prst="rect">
          <a:avLst/>
        </a:prstGeom>
        <a:noFill/>
      </xdr:spPr>
    </xdr:pic>
    <xdr:clientData fLocksWithSheet="0"/>
  </xdr:oneCellAnchor>
  <xdr:oneCellAnchor>
    <xdr:from>
      <xdr:col>79</xdr:col>
      <xdr:colOff>0</xdr:colOff>
      <xdr:row>143</xdr:row>
      <xdr:rowOff>0</xdr:rowOff>
    </xdr:from>
    <xdr:ext cx="2343150" cy="1343025"/>
    <xdr:pic>
      <xdr:nvPicPr>
        <xdr:cNvPr id="0" name="image1158.png"/>
        <xdr:cNvPicPr preferRelativeResize="0"/>
      </xdr:nvPicPr>
      <xdr:blipFill>
        <a:blip cstate="print" r:embed="rId1144"/>
        <a:stretch>
          <a:fillRect/>
        </a:stretch>
      </xdr:blipFill>
      <xdr:spPr>
        <a:prstGeom prst="rect">
          <a:avLst/>
        </a:prstGeom>
        <a:noFill/>
      </xdr:spPr>
    </xdr:pic>
    <xdr:clientData fLocksWithSheet="0"/>
  </xdr:oneCellAnchor>
  <xdr:oneCellAnchor>
    <xdr:from>
      <xdr:col>72</xdr:col>
      <xdr:colOff>0</xdr:colOff>
      <xdr:row>144</xdr:row>
      <xdr:rowOff>0</xdr:rowOff>
    </xdr:from>
    <xdr:ext cx="361950" cy="200025"/>
    <xdr:pic>
      <xdr:nvPicPr>
        <xdr:cNvPr id="0" name="image1135.png"/>
        <xdr:cNvPicPr preferRelativeResize="0"/>
      </xdr:nvPicPr>
      <xdr:blipFill>
        <a:blip cstate="print" r:embed="rId1145"/>
        <a:stretch>
          <a:fillRect/>
        </a:stretch>
      </xdr:blipFill>
      <xdr:spPr>
        <a:prstGeom prst="rect">
          <a:avLst/>
        </a:prstGeom>
        <a:noFill/>
      </xdr:spPr>
    </xdr:pic>
    <xdr:clientData fLocksWithSheet="0"/>
  </xdr:oneCellAnchor>
  <xdr:oneCellAnchor>
    <xdr:from>
      <xdr:col>73</xdr:col>
      <xdr:colOff>0</xdr:colOff>
      <xdr:row>144</xdr:row>
      <xdr:rowOff>0</xdr:rowOff>
    </xdr:from>
    <xdr:ext cx="361950" cy="200025"/>
    <xdr:pic>
      <xdr:nvPicPr>
        <xdr:cNvPr id="0" name="image1118.png"/>
        <xdr:cNvPicPr preferRelativeResize="0"/>
      </xdr:nvPicPr>
      <xdr:blipFill>
        <a:blip cstate="print" r:embed="rId1146"/>
        <a:stretch>
          <a:fillRect/>
        </a:stretch>
      </xdr:blipFill>
      <xdr:spPr>
        <a:prstGeom prst="rect">
          <a:avLst/>
        </a:prstGeom>
        <a:noFill/>
      </xdr:spPr>
    </xdr:pic>
    <xdr:clientData fLocksWithSheet="0"/>
  </xdr:oneCellAnchor>
  <xdr:oneCellAnchor>
    <xdr:from>
      <xdr:col>74</xdr:col>
      <xdr:colOff>0</xdr:colOff>
      <xdr:row>144</xdr:row>
      <xdr:rowOff>0</xdr:rowOff>
    </xdr:from>
    <xdr:ext cx="361950" cy="200025"/>
    <xdr:pic>
      <xdr:nvPicPr>
        <xdr:cNvPr id="0" name="image1115.png"/>
        <xdr:cNvPicPr preferRelativeResize="0"/>
      </xdr:nvPicPr>
      <xdr:blipFill>
        <a:blip cstate="print" r:embed="rId1147"/>
        <a:stretch>
          <a:fillRect/>
        </a:stretch>
      </xdr:blipFill>
      <xdr:spPr>
        <a:prstGeom prst="rect">
          <a:avLst/>
        </a:prstGeom>
        <a:noFill/>
      </xdr:spPr>
    </xdr:pic>
    <xdr:clientData fLocksWithSheet="0"/>
  </xdr:oneCellAnchor>
  <xdr:oneCellAnchor>
    <xdr:from>
      <xdr:col>75</xdr:col>
      <xdr:colOff>0</xdr:colOff>
      <xdr:row>144</xdr:row>
      <xdr:rowOff>0</xdr:rowOff>
    </xdr:from>
    <xdr:ext cx="361950" cy="200025"/>
    <xdr:pic>
      <xdr:nvPicPr>
        <xdr:cNvPr id="0" name="image1133.png"/>
        <xdr:cNvPicPr preferRelativeResize="0"/>
      </xdr:nvPicPr>
      <xdr:blipFill>
        <a:blip cstate="print" r:embed="rId1148"/>
        <a:stretch>
          <a:fillRect/>
        </a:stretch>
      </xdr:blipFill>
      <xdr:spPr>
        <a:prstGeom prst="rect">
          <a:avLst/>
        </a:prstGeom>
        <a:noFill/>
      </xdr:spPr>
    </xdr:pic>
    <xdr:clientData fLocksWithSheet="0"/>
  </xdr:oneCellAnchor>
  <xdr:oneCellAnchor>
    <xdr:from>
      <xdr:col>76</xdr:col>
      <xdr:colOff>0</xdr:colOff>
      <xdr:row>144</xdr:row>
      <xdr:rowOff>0</xdr:rowOff>
    </xdr:from>
    <xdr:ext cx="361950" cy="200025"/>
    <xdr:pic>
      <xdr:nvPicPr>
        <xdr:cNvPr id="0" name="image1131.png"/>
        <xdr:cNvPicPr preferRelativeResize="0"/>
      </xdr:nvPicPr>
      <xdr:blipFill>
        <a:blip cstate="print" r:embed="rId1149"/>
        <a:stretch>
          <a:fillRect/>
        </a:stretch>
      </xdr:blipFill>
      <xdr:spPr>
        <a:prstGeom prst="rect">
          <a:avLst/>
        </a:prstGeom>
        <a:noFill/>
      </xdr:spPr>
    </xdr:pic>
    <xdr:clientData fLocksWithSheet="0"/>
  </xdr:oneCellAnchor>
  <xdr:oneCellAnchor>
    <xdr:from>
      <xdr:col>77</xdr:col>
      <xdr:colOff>0</xdr:colOff>
      <xdr:row>144</xdr:row>
      <xdr:rowOff>0</xdr:rowOff>
    </xdr:from>
    <xdr:ext cx="361950" cy="200025"/>
    <xdr:pic>
      <xdr:nvPicPr>
        <xdr:cNvPr id="0" name="image1120.png"/>
        <xdr:cNvPicPr preferRelativeResize="0"/>
      </xdr:nvPicPr>
      <xdr:blipFill>
        <a:blip cstate="print" r:embed="rId1150"/>
        <a:stretch>
          <a:fillRect/>
        </a:stretch>
      </xdr:blipFill>
      <xdr:spPr>
        <a:prstGeom prst="rect">
          <a:avLst/>
        </a:prstGeom>
        <a:noFill/>
      </xdr:spPr>
    </xdr:pic>
    <xdr:clientData fLocksWithSheet="0"/>
  </xdr:oneCellAnchor>
  <xdr:oneCellAnchor>
    <xdr:from>
      <xdr:col>78</xdr:col>
      <xdr:colOff>0</xdr:colOff>
      <xdr:row>144</xdr:row>
      <xdr:rowOff>0</xdr:rowOff>
    </xdr:from>
    <xdr:ext cx="361950" cy="200025"/>
    <xdr:pic>
      <xdr:nvPicPr>
        <xdr:cNvPr id="0" name="image1119.png"/>
        <xdr:cNvPicPr preferRelativeResize="0"/>
      </xdr:nvPicPr>
      <xdr:blipFill>
        <a:blip cstate="print" r:embed="rId1151"/>
        <a:stretch>
          <a:fillRect/>
        </a:stretch>
      </xdr:blipFill>
      <xdr:spPr>
        <a:prstGeom prst="rect">
          <a:avLst/>
        </a:prstGeom>
        <a:noFill/>
      </xdr:spPr>
    </xdr:pic>
    <xdr:clientData fLocksWithSheet="0"/>
  </xdr:oneCellAnchor>
  <xdr:oneCellAnchor>
    <xdr:from>
      <xdr:col>79</xdr:col>
      <xdr:colOff>0</xdr:colOff>
      <xdr:row>144</xdr:row>
      <xdr:rowOff>0</xdr:rowOff>
    </xdr:from>
    <xdr:ext cx="361950" cy="200025"/>
    <xdr:pic>
      <xdr:nvPicPr>
        <xdr:cNvPr id="0" name="image1142.png"/>
        <xdr:cNvPicPr preferRelativeResize="0"/>
      </xdr:nvPicPr>
      <xdr:blipFill>
        <a:blip cstate="print" r:embed="rId1152"/>
        <a:stretch>
          <a:fillRect/>
        </a:stretch>
      </xdr:blipFill>
      <xdr:spPr>
        <a:prstGeom prst="rect">
          <a:avLst/>
        </a:prstGeom>
        <a:noFill/>
      </xdr:spPr>
    </xdr:pic>
    <xdr:clientData fLocksWithSheet="0"/>
  </xdr:oneCellAnchor>
  <xdr:oneCellAnchor>
    <xdr:from>
      <xdr:col>72</xdr:col>
      <xdr:colOff>0</xdr:colOff>
      <xdr:row>145</xdr:row>
      <xdr:rowOff>0</xdr:rowOff>
    </xdr:from>
    <xdr:ext cx="323850" cy="200025"/>
    <xdr:pic>
      <xdr:nvPicPr>
        <xdr:cNvPr id="0" name="image1129.png"/>
        <xdr:cNvPicPr preferRelativeResize="0"/>
      </xdr:nvPicPr>
      <xdr:blipFill>
        <a:blip cstate="print" r:embed="rId1153"/>
        <a:stretch>
          <a:fillRect/>
        </a:stretch>
      </xdr:blipFill>
      <xdr:spPr>
        <a:prstGeom prst="rect">
          <a:avLst/>
        </a:prstGeom>
        <a:noFill/>
      </xdr:spPr>
    </xdr:pic>
    <xdr:clientData fLocksWithSheet="0"/>
  </xdr:oneCellAnchor>
  <xdr:oneCellAnchor>
    <xdr:from>
      <xdr:col>73</xdr:col>
      <xdr:colOff>0</xdr:colOff>
      <xdr:row>145</xdr:row>
      <xdr:rowOff>0</xdr:rowOff>
    </xdr:from>
    <xdr:ext cx="323850" cy="200025"/>
    <xdr:pic>
      <xdr:nvPicPr>
        <xdr:cNvPr id="0" name="image1127.png"/>
        <xdr:cNvPicPr preferRelativeResize="0"/>
      </xdr:nvPicPr>
      <xdr:blipFill>
        <a:blip cstate="print" r:embed="rId1154"/>
        <a:stretch>
          <a:fillRect/>
        </a:stretch>
      </xdr:blipFill>
      <xdr:spPr>
        <a:prstGeom prst="rect">
          <a:avLst/>
        </a:prstGeom>
        <a:noFill/>
      </xdr:spPr>
    </xdr:pic>
    <xdr:clientData fLocksWithSheet="0"/>
  </xdr:oneCellAnchor>
  <xdr:oneCellAnchor>
    <xdr:from>
      <xdr:col>74</xdr:col>
      <xdr:colOff>0</xdr:colOff>
      <xdr:row>145</xdr:row>
      <xdr:rowOff>0</xdr:rowOff>
    </xdr:from>
    <xdr:ext cx="323850" cy="200025"/>
    <xdr:pic>
      <xdr:nvPicPr>
        <xdr:cNvPr id="0" name="image1175.png"/>
        <xdr:cNvPicPr preferRelativeResize="0"/>
      </xdr:nvPicPr>
      <xdr:blipFill>
        <a:blip cstate="print" r:embed="rId1155"/>
        <a:stretch>
          <a:fillRect/>
        </a:stretch>
      </xdr:blipFill>
      <xdr:spPr>
        <a:prstGeom prst="rect">
          <a:avLst/>
        </a:prstGeom>
        <a:noFill/>
      </xdr:spPr>
    </xdr:pic>
    <xdr:clientData fLocksWithSheet="0"/>
  </xdr:oneCellAnchor>
  <xdr:oneCellAnchor>
    <xdr:from>
      <xdr:col>75</xdr:col>
      <xdr:colOff>0</xdr:colOff>
      <xdr:row>145</xdr:row>
      <xdr:rowOff>0</xdr:rowOff>
    </xdr:from>
    <xdr:ext cx="323850" cy="200025"/>
    <xdr:pic>
      <xdr:nvPicPr>
        <xdr:cNvPr id="0" name="image1212.png"/>
        <xdr:cNvPicPr preferRelativeResize="0"/>
      </xdr:nvPicPr>
      <xdr:blipFill>
        <a:blip cstate="print" r:embed="rId1156"/>
        <a:stretch>
          <a:fillRect/>
        </a:stretch>
      </xdr:blipFill>
      <xdr:spPr>
        <a:prstGeom prst="rect">
          <a:avLst/>
        </a:prstGeom>
        <a:noFill/>
      </xdr:spPr>
    </xdr:pic>
    <xdr:clientData fLocksWithSheet="0"/>
  </xdr:oneCellAnchor>
  <xdr:oneCellAnchor>
    <xdr:from>
      <xdr:col>76</xdr:col>
      <xdr:colOff>0</xdr:colOff>
      <xdr:row>145</xdr:row>
      <xdr:rowOff>0</xdr:rowOff>
    </xdr:from>
    <xdr:ext cx="323850" cy="200025"/>
    <xdr:pic>
      <xdr:nvPicPr>
        <xdr:cNvPr id="0" name="image1221.png"/>
        <xdr:cNvPicPr preferRelativeResize="0"/>
      </xdr:nvPicPr>
      <xdr:blipFill>
        <a:blip cstate="print" r:embed="rId1157"/>
        <a:stretch>
          <a:fillRect/>
        </a:stretch>
      </xdr:blipFill>
      <xdr:spPr>
        <a:prstGeom prst="rect">
          <a:avLst/>
        </a:prstGeom>
        <a:noFill/>
      </xdr:spPr>
    </xdr:pic>
    <xdr:clientData fLocksWithSheet="0"/>
  </xdr:oneCellAnchor>
  <xdr:oneCellAnchor>
    <xdr:from>
      <xdr:col>77</xdr:col>
      <xdr:colOff>0</xdr:colOff>
      <xdr:row>145</xdr:row>
      <xdr:rowOff>0</xdr:rowOff>
    </xdr:from>
    <xdr:ext cx="323850" cy="200025"/>
    <xdr:pic>
      <xdr:nvPicPr>
        <xdr:cNvPr id="0" name="image1183.png"/>
        <xdr:cNvPicPr preferRelativeResize="0"/>
      </xdr:nvPicPr>
      <xdr:blipFill>
        <a:blip cstate="print" r:embed="rId1158"/>
        <a:stretch>
          <a:fillRect/>
        </a:stretch>
      </xdr:blipFill>
      <xdr:spPr>
        <a:prstGeom prst="rect">
          <a:avLst/>
        </a:prstGeom>
        <a:noFill/>
      </xdr:spPr>
    </xdr:pic>
    <xdr:clientData fLocksWithSheet="0"/>
  </xdr:oneCellAnchor>
  <xdr:oneCellAnchor>
    <xdr:from>
      <xdr:col>78</xdr:col>
      <xdr:colOff>0</xdr:colOff>
      <xdr:row>145</xdr:row>
      <xdr:rowOff>0</xdr:rowOff>
    </xdr:from>
    <xdr:ext cx="323850" cy="200025"/>
    <xdr:pic>
      <xdr:nvPicPr>
        <xdr:cNvPr id="0" name="image1145.png"/>
        <xdr:cNvPicPr preferRelativeResize="0"/>
      </xdr:nvPicPr>
      <xdr:blipFill>
        <a:blip cstate="print" r:embed="rId1159"/>
        <a:stretch>
          <a:fillRect/>
        </a:stretch>
      </xdr:blipFill>
      <xdr:spPr>
        <a:prstGeom prst="rect">
          <a:avLst/>
        </a:prstGeom>
        <a:noFill/>
      </xdr:spPr>
    </xdr:pic>
    <xdr:clientData fLocksWithSheet="0"/>
  </xdr:oneCellAnchor>
  <xdr:oneCellAnchor>
    <xdr:from>
      <xdr:col>79</xdr:col>
      <xdr:colOff>0</xdr:colOff>
      <xdr:row>145</xdr:row>
      <xdr:rowOff>0</xdr:rowOff>
    </xdr:from>
    <xdr:ext cx="323850" cy="200025"/>
    <xdr:pic>
      <xdr:nvPicPr>
        <xdr:cNvPr id="0" name="image1181.png"/>
        <xdr:cNvPicPr preferRelativeResize="0"/>
      </xdr:nvPicPr>
      <xdr:blipFill>
        <a:blip cstate="print" r:embed="rId1160"/>
        <a:stretch>
          <a:fillRect/>
        </a:stretch>
      </xdr:blipFill>
      <xdr:spPr>
        <a:prstGeom prst="rect">
          <a:avLst/>
        </a:prstGeom>
        <a:noFill/>
      </xdr:spPr>
    </xdr:pic>
    <xdr:clientData fLocksWithSheet="0"/>
  </xdr:oneCellAnchor>
  <xdr:oneCellAnchor>
    <xdr:from>
      <xdr:col>72</xdr:col>
      <xdr:colOff>0</xdr:colOff>
      <xdr:row>146</xdr:row>
      <xdr:rowOff>0</xdr:rowOff>
    </xdr:from>
    <xdr:ext cx="266700" cy="200025"/>
    <xdr:pic>
      <xdr:nvPicPr>
        <xdr:cNvPr id="0" name="image1128.png"/>
        <xdr:cNvPicPr preferRelativeResize="0"/>
      </xdr:nvPicPr>
      <xdr:blipFill>
        <a:blip cstate="print" r:embed="rId1161"/>
        <a:stretch>
          <a:fillRect/>
        </a:stretch>
      </xdr:blipFill>
      <xdr:spPr>
        <a:prstGeom prst="rect">
          <a:avLst/>
        </a:prstGeom>
        <a:noFill/>
      </xdr:spPr>
    </xdr:pic>
    <xdr:clientData fLocksWithSheet="0"/>
  </xdr:oneCellAnchor>
  <xdr:oneCellAnchor>
    <xdr:from>
      <xdr:col>73</xdr:col>
      <xdr:colOff>0</xdr:colOff>
      <xdr:row>146</xdr:row>
      <xdr:rowOff>0</xdr:rowOff>
    </xdr:from>
    <xdr:ext cx="266700" cy="200025"/>
    <xdr:pic>
      <xdr:nvPicPr>
        <xdr:cNvPr id="0" name="image1176.png"/>
        <xdr:cNvPicPr preferRelativeResize="0"/>
      </xdr:nvPicPr>
      <xdr:blipFill>
        <a:blip cstate="print" r:embed="rId1162"/>
        <a:stretch>
          <a:fillRect/>
        </a:stretch>
      </xdr:blipFill>
      <xdr:spPr>
        <a:prstGeom prst="rect">
          <a:avLst/>
        </a:prstGeom>
        <a:noFill/>
      </xdr:spPr>
    </xdr:pic>
    <xdr:clientData fLocksWithSheet="0"/>
  </xdr:oneCellAnchor>
  <xdr:oneCellAnchor>
    <xdr:from>
      <xdr:col>74</xdr:col>
      <xdr:colOff>0</xdr:colOff>
      <xdr:row>146</xdr:row>
      <xdr:rowOff>0</xdr:rowOff>
    </xdr:from>
    <xdr:ext cx="266700" cy="200025"/>
    <xdr:pic>
      <xdr:nvPicPr>
        <xdr:cNvPr id="0" name="image1174.png"/>
        <xdr:cNvPicPr preferRelativeResize="0"/>
      </xdr:nvPicPr>
      <xdr:blipFill>
        <a:blip cstate="print" r:embed="rId1163"/>
        <a:stretch>
          <a:fillRect/>
        </a:stretch>
      </xdr:blipFill>
      <xdr:spPr>
        <a:prstGeom prst="rect">
          <a:avLst/>
        </a:prstGeom>
        <a:noFill/>
      </xdr:spPr>
    </xdr:pic>
    <xdr:clientData fLocksWithSheet="0"/>
  </xdr:oneCellAnchor>
  <xdr:oneCellAnchor>
    <xdr:from>
      <xdr:col>75</xdr:col>
      <xdr:colOff>0</xdr:colOff>
      <xdr:row>146</xdr:row>
      <xdr:rowOff>0</xdr:rowOff>
    </xdr:from>
    <xdr:ext cx="266700" cy="200025"/>
    <xdr:pic>
      <xdr:nvPicPr>
        <xdr:cNvPr id="0" name="image1136.png"/>
        <xdr:cNvPicPr preferRelativeResize="0"/>
      </xdr:nvPicPr>
      <xdr:blipFill>
        <a:blip cstate="print" r:embed="rId1164"/>
        <a:stretch>
          <a:fillRect/>
        </a:stretch>
      </xdr:blipFill>
      <xdr:spPr>
        <a:prstGeom prst="rect">
          <a:avLst/>
        </a:prstGeom>
        <a:noFill/>
      </xdr:spPr>
    </xdr:pic>
    <xdr:clientData fLocksWithSheet="0"/>
  </xdr:oneCellAnchor>
  <xdr:oneCellAnchor>
    <xdr:from>
      <xdr:col>76</xdr:col>
      <xdr:colOff>0</xdr:colOff>
      <xdr:row>146</xdr:row>
      <xdr:rowOff>0</xdr:rowOff>
    </xdr:from>
    <xdr:ext cx="266700" cy="200025"/>
    <xdr:pic>
      <xdr:nvPicPr>
        <xdr:cNvPr id="0" name="image1130.png"/>
        <xdr:cNvPicPr preferRelativeResize="0"/>
      </xdr:nvPicPr>
      <xdr:blipFill>
        <a:blip cstate="print" r:embed="rId1165"/>
        <a:stretch>
          <a:fillRect/>
        </a:stretch>
      </xdr:blipFill>
      <xdr:spPr>
        <a:prstGeom prst="rect">
          <a:avLst/>
        </a:prstGeom>
        <a:noFill/>
      </xdr:spPr>
    </xdr:pic>
    <xdr:clientData fLocksWithSheet="0"/>
  </xdr:oneCellAnchor>
  <xdr:oneCellAnchor>
    <xdr:from>
      <xdr:col>77</xdr:col>
      <xdr:colOff>0</xdr:colOff>
      <xdr:row>146</xdr:row>
      <xdr:rowOff>0</xdr:rowOff>
    </xdr:from>
    <xdr:ext cx="266700" cy="200025"/>
    <xdr:pic>
      <xdr:nvPicPr>
        <xdr:cNvPr id="0" name="image1185.png"/>
        <xdr:cNvPicPr preferRelativeResize="0"/>
      </xdr:nvPicPr>
      <xdr:blipFill>
        <a:blip cstate="print" r:embed="rId1166"/>
        <a:stretch>
          <a:fillRect/>
        </a:stretch>
      </xdr:blipFill>
      <xdr:spPr>
        <a:prstGeom prst="rect">
          <a:avLst/>
        </a:prstGeom>
        <a:noFill/>
      </xdr:spPr>
    </xdr:pic>
    <xdr:clientData fLocksWithSheet="0"/>
  </xdr:oneCellAnchor>
  <xdr:oneCellAnchor>
    <xdr:from>
      <xdr:col>78</xdr:col>
      <xdr:colOff>0</xdr:colOff>
      <xdr:row>146</xdr:row>
      <xdr:rowOff>0</xdr:rowOff>
    </xdr:from>
    <xdr:ext cx="266700" cy="200025"/>
    <xdr:pic>
      <xdr:nvPicPr>
        <xdr:cNvPr id="0" name="image1182.png"/>
        <xdr:cNvPicPr preferRelativeResize="0"/>
      </xdr:nvPicPr>
      <xdr:blipFill>
        <a:blip cstate="print" r:embed="rId1167"/>
        <a:stretch>
          <a:fillRect/>
        </a:stretch>
      </xdr:blipFill>
      <xdr:spPr>
        <a:prstGeom prst="rect">
          <a:avLst/>
        </a:prstGeom>
        <a:noFill/>
      </xdr:spPr>
    </xdr:pic>
    <xdr:clientData fLocksWithSheet="0"/>
  </xdr:oneCellAnchor>
  <xdr:oneCellAnchor>
    <xdr:from>
      <xdr:col>79</xdr:col>
      <xdr:colOff>0</xdr:colOff>
      <xdr:row>146</xdr:row>
      <xdr:rowOff>0</xdr:rowOff>
    </xdr:from>
    <xdr:ext cx="266700" cy="200025"/>
    <xdr:pic>
      <xdr:nvPicPr>
        <xdr:cNvPr id="0" name="image1143.png"/>
        <xdr:cNvPicPr preferRelativeResize="0"/>
      </xdr:nvPicPr>
      <xdr:blipFill>
        <a:blip cstate="print" r:embed="rId1168"/>
        <a:stretch>
          <a:fillRect/>
        </a:stretch>
      </xdr:blipFill>
      <xdr:spPr>
        <a:prstGeom prst="rect">
          <a:avLst/>
        </a:prstGeom>
        <a:noFill/>
      </xdr:spPr>
    </xdr:pic>
    <xdr:clientData fLocksWithSheet="0"/>
  </xdr:oneCellAnchor>
  <xdr:oneCellAnchor>
    <xdr:from>
      <xdr:col>72</xdr:col>
      <xdr:colOff>0</xdr:colOff>
      <xdr:row>147</xdr:row>
      <xdr:rowOff>0</xdr:rowOff>
    </xdr:from>
    <xdr:ext cx="323850" cy="200025"/>
    <xdr:pic>
      <xdr:nvPicPr>
        <xdr:cNvPr id="0" name="image1171.png"/>
        <xdr:cNvPicPr preferRelativeResize="0"/>
      </xdr:nvPicPr>
      <xdr:blipFill>
        <a:blip cstate="print" r:embed="rId1169"/>
        <a:stretch>
          <a:fillRect/>
        </a:stretch>
      </xdr:blipFill>
      <xdr:spPr>
        <a:prstGeom prst="rect">
          <a:avLst/>
        </a:prstGeom>
        <a:noFill/>
      </xdr:spPr>
    </xdr:pic>
    <xdr:clientData fLocksWithSheet="0"/>
  </xdr:oneCellAnchor>
  <xdr:oneCellAnchor>
    <xdr:from>
      <xdr:col>73</xdr:col>
      <xdr:colOff>0</xdr:colOff>
      <xdr:row>147</xdr:row>
      <xdr:rowOff>0</xdr:rowOff>
    </xdr:from>
    <xdr:ext cx="323850" cy="200025"/>
    <xdr:pic>
      <xdr:nvPicPr>
        <xdr:cNvPr id="0" name="image1187.png"/>
        <xdr:cNvPicPr preferRelativeResize="0"/>
      </xdr:nvPicPr>
      <xdr:blipFill>
        <a:blip cstate="print" r:embed="rId1170"/>
        <a:stretch>
          <a:fillRect/>
        </a:stretch>
      </xdr:blipFill>
      <xdr:spPr>
        <a:prstGeom prst="rect">
          <a:avLst/>
        </a:prstGeom>
        <a:noFill/>
      </xdr:spPr>
    </xdr:pic>
    <xdr:clientData fLocksWithSheet="0"/>
  </xdr:oneCellAnchor>
  <xdr:oneCellAnchor>
    <xdr:from>
      <xdr:col>74</xdr:col>
      <xdr:colOff>0</xdr:colOff>
      <xdr:row>147</xdr:row>
      <xdr:rowOff>0</xdr:rowOff>
    </xdr:from>
    <xdr:ext cx="323850" cy="200025"/>
    <xdr:pic>
      <xdr:nvPicPr>
        <xdr:cNvPr id="0" name="image1134.png"/>
        <xdr:cNvPicPr preferRelativeResize="0"/>
      </xdr:nvPicPr>
      <xdr:blipFill>
        <a:blip cstate="print" r:embed="rId1171"/>
        <a:stretch>
          <a:fillRect/>
        </a:stretch>
      </xdr:blipFill>
      <xdr:spPr>
        <a:prstGeom prst="rect">
          <a:avLst/>
        </a:prstGeom>
        <a:noFill/>
      </xdr:spPr>
    </xdr:pic>
    <xdr:clientData fLocksWithSheet="0"/>
  </xdr:oneCellAnchor>
  <xdr:oneCellAnchor>
    <xdr:from>
      <xdr:col>75</xdr:col>
      <xdr:colOff>0</xdr:colOff>
      <xdr:row>147</xdr:row>
      <xdr:rowOff>0</xdr:rowOff>
    </xdr:from>
    <xdr:ext cx="323850" cy="200025"/>
    <xdr:pic>
      <xdr:nvPicPr>
        <xdr:cNvPr id="0" name="image1191.png"/>
        <xdr:cNvPicPr preferRelativeResize="0"/>
      </xdr:nvPicPr>
      <xdr:blipFill>
        <a:blip cstate="print" r:embed="rId1172"/>
        <a:stretch>
          <a:fillRect/>
        </a:stretch>
      </xdr:blipFill>
      <xdr:spPr>
        <a:prstGeom prst="rect">
          <a:avLst/>
        </a:prstGeom>
        <a:noFill/>
      </xdr:spPr>
    </xdr:pic>
    <xdr:clientData fLocksWithSheet="0"/>
  </xdr:oneCellAnchor>
  <xdr:oneCellAnchor>
    <xdr:from>
      <xdr:col>76</xdr:col>
      <xdr:colOff>0</xdr:colOff>
      <xdr:row>147</xdr:row>
      <xdr:rowOff>0</xdr:rowOff>
    </xdr:from>
    <xdr:ext cx="323850" cy="200025"/>
    <xdr:pic>
      <xdr:nvPicPr>
        <xdr:cNvPr id="0" name="image1165.png"/>
        <xdr:cNvPicPr preferRelativeResize="0"/>
      </xdr:nvPicPr>
      <xdr:blipFill>
        <a:blip cstate="print" r:embed="rId1173"/>
        <a:stretch>
          <a:fillRect/>
        </a:stretch>
      </xdr:blipFill>
      <xdr:spPr>
        <a:prstGeom prst="rect">
          <a:avLst/>
        </a:prstGeom>
        <a:noFill/>
      </xdr:spPr>
    </xdr:pic>
    <xdr:clientData fLocksWithSheet="0"/>
  </xdr:oneCellAnchor>
  <xdr:oneCellAnchor>
    <xdr:from>
      <xdr:col>77</xdr:col>
      <xdr:colOff>0</xdr:colOff>
      <xdr:row>147</xdr:row>
      <xdr:rowOff>0</xdr:rowOff>
    </xdr:from>
    <xdr:ext cx="323850" cy="200025"/>
    <xdr:pic>
      <xdr:nvPicPr>
        <xdr:cNvPr id="0" name="image1216.png"/>
        <xdr:cNvPicPr preferRelativeResize="0"/>
      </xdr:nvPicPr>
      <xdr:blipFill>
        <a:blip cstate="print" r:embed="rId1174"/>
        <a:stretch>
          <a:fillRect/>
        </a:stretch>
      </xdr:blipFill>
      <xdr:spPr>
        <a:prstGeom prst="rect">
          <a:avLst/>
        </a:prstGeom>
        <a:noFill/>
      </xdr:spPr>
    </xdr:pic>
    <xdr:clientData fLocksWithSheet="0"/>
  </xdr:oneCellAnchor>
  <xdr:oneCellAnchor>
    <xdr:from>
      <xdr:col>78</xdr:col>
      <xdr:colOff>0</xdr:colOff>
      <xdr:row>147</xdr:row>
      <xdr:rowOff>0</xdr:rowOff>
    </xdr:from>
    <xdr:ext cx="323850" cy="200025"/>
    <xdr:pic>
      <xdr:nvPicPr>
        <xdr:cNvPr id="0" name="image1223.png"/>
        <xdr:cNvPicPr preferRelativeResize="0"/>
      </xdr:nvPicPr>
      <xdr:blipFill>
        <a:blip cstate="print" r:embed="rId1175"/>
        <a:stretch>
          <a:fillRect/>
        </a:stretch>
      </xdr:blipFill>
      <xdr:spPr>
        <a:prstGeom prst="rect">
          <a:avLst/>
        </a:prstGeom>
        <a:noFill/>
      </xdr:spPr>
    </xdr:pic>
    <xdr:clientData fLocksWithSheet="0"/>
  </xdr:oneCellAnchor>
  <xdr:oneCellAnchor>
    <xdr:from>
      <xdr:col>79</xdr:col>
      <xdr:colOff>0</xdr:colOff>
      <xdr:row>147</xdr:row>
      <xdr:rowOff>0</xdr:rowOff>
    </xdr:from>
    <xdr:ext cx="323850" cy="200025"/>
    <xdr:pic>
      <xdr:nvPicPr>
        <xdr:cNvPr id="0" name="image1184.png"/>
        <xdr:cNvPicPr preferRelativeResize="0"/>
      </xdr:nvPicPr>
      <xdr:blipFill>
        <a:blip cstate="print" r:embed="rId1176"/>
        <a:stretch>
          <a:fillRect/>
        </a:stretch>
      </xdr:blipFill>
      <xdr:spPr>
        <a:prstGeom prst="rect">
          <a:avLst/>
        </a:prstGeom>
        <a:noFill/>
      </xdr:spPr>
    </xdr:pic>
    <xdr:clientData fLocksWithSheet="0"/>
  </xdr:oneCellAnchor>
  <xdr:oneCellAnchor>
    <xdr:from>
      <xdr:col>72</xdr:col>
      <xdr:colOff>0</xdr:colOff>
      <xdr:row>148</xdr:row>
      <xdr:rowOff>0</xdr:rowOff>
    </xdr:from>
    <xdr:ext cx="342900" cy="200025"/>
    <xdr:pic>
      <xdr:nvPicPr>
        <xdr:cNvPr id="0" name="image1188.png"/>
        <xdr:cNvPicPr preferRelativeResize="0"/>
      </xdr:nvPicPr>
      <xdr:blipFill>
        <a:blip cstate="print" r:embed="rId1177"/>
        <a:stretch>
          <a:fillRect/>
        </a:stretch>
      </xdr:blipFill>
      <xdr:spPr>
        <a:prstGeom prst="rect">
          <a:avLst/>
        </a:prstGeom>
        <a:noFill/>
      </xdr:spPr>
    </xdr:pic>
    <xdr:clientData fLocksWithSheet="0"/>
  </xdr:oneCellAnchor>
  <xdr:oneCellAnchor>
    <xdr:from>
      <xdr:col>73</xdr:col>
      <xdr:colOff>0</xdr:colOff>
      <xdr:row>148</xdr:row>
      <xdr:rowOff>0</xdr:rowOff>
    </xdr:from>
    <xdr:ext cx="342900" cy="200025"/>
    <xdr:pic>
      <xdr:nvPicPr>
        <xdr:cNvPr id="0" name="image1146.png"/>
        <xdr:cNvPicPr preferRelativeResize="0"/>
      </xdr:nvPicPr>
      <xdr:blipFill>
        <a:blip cstate="print" r:embed="rId1178"/>
        <a:stretch>
          <a:fillRect/>
        </a:stretch>
      </xdr:blipFill>
      <xdr:spPr>
        <a:prstGeom prst="rect">
          <a:avLst/>
        </a:prstGeom>
        <a:noFill/>
      </xdr:spPr>
    </xdr:pic>
    <xdr:clientData fLocksWithSheet="0"/>
  </xdr:oneCellAnchor>
  <xdr:oneCellAnchor>
    <xdr:from>
      <xdr:col>74</xdr:col>
      <xdr:colOff>0</xdr:colOff>
      <xdr:row>148</xdr:row>
      <xdr:rowOff>0</xdr:rowOff>
    </xdr:from>
    <xdr:ext cx="342900" cy="200025"/>
    <xdr:pic>
      <xdr:nvPicPr>
        <xdr:cNvPr id="0" name="image1151.png"/>
        <xdr:cNvPicPr preferRelativeResize="0"/>
      </xdr:nvPicPr>
      <xdr:blipFill>
        <a:blip cstate="print" r:embed="rId1179"/>
        <a:stretch>
          <a:fillRect/>
        </a:stretch>
      </xdr:blipFill>
      <xdr:spPr>
        <a:prstGeom prst="rect">
          <a:avLst/>
        </a:prstGeom>
        <a:noFill/>
      </xdr:spPr>
    </xdr:pic>
    <xdr:clientData fLocksWithSheet="0"/>
  </xdr:oneCellAnchor>
  <xdr:oneCellAnchor>
    <xdr:from>
      <xdr:col>75</xdr:col>
      <xdr:colOff>0</xdr:colOff>
      <xdr:row>148</xdr:row>
      <xdr:rowOff>0</xdr:rowOff>
    </xdr:from>
    <xdr:ext cx="342900" cy="200025"/>
    <xdr:pic>
      <xdr:nvPicPr>
        <xdr:cNvPr id="0" name="image1205.png"/>
        <xdr:cNvPicPr preferRelativeResize="0"/>
      </xdr:nvPicPr>
      <xdr:blipFill>
        <a:blip cstate="print" r:embed="rId1180"/>
        <a:stretch>
          <a:fillRect/>
        </a:stretch>
      </xdr:blipFill>
      <xdr:spPr>
        <a:prstGeom prst="rect">
          <a:avLst/>
        </a:prstGeom>
        <a:noFill/>
      </xdr:spPr>
    </xdr:pic>
    <xdr:clientData fLocksWithSheet="0"/>
  </xdr:oneCellAnchor>
  <xdr:oneCellAnchor>
    <xdr:from>
      <xdr:col>76</xdr:col>
      <xdr:colOff>0</xdr:colOff>
      <xdr:row>148</xdr:row>
      <xdr:rowOff>0</xdr:rowOff>
    </xdr:from>
    <xdr:ext cx="342900" cy="200025"/>
    <xdr:pic>
      <xdr:nvPicPr>
        <xdr:cNvPr id="0" name="image1192.png"/>
        <xdr:cNvPicPr preferRelativeResize="0"/>
      </xdr:nvPicPr>
      <xdr:blipFill>
        <a:blip cstate="print" r:embed="rId1181"/>
        <a:stretch>
          <a:fillRect/>
        </a:stretch>
      </xdr:blipFill>
      <xdr:spPr>
        <a:prstGeom prst="rect">
          <a:avLst/>
        </a:prstGeom>
        <a:noFill/>
      </xdr:spPr>
    </xdr:pic>
    <xdr:clientData fLocksWithSheet="0"/>
  </xdr:oneCellAnchor>
  <xdr:oneCellAnchor>
    <xdr:from>
      <xdr:col>77</xdr:col>
      <xdr:colOff>0</xdr:colOff>
      <xdr:row>148</xdr:row>
      <xdr:rowOff>0</xdr:rowOff>
    </xdr:from>
    <xdr:ext cx="342900" cy="200025"/>
    <xdr:pic>
      <xdr:nvPicPr>
        <xdr:cNvPr id="0" name="image1189.png"/>
        <xdr:cNvPicPr preferRelativeResize="0"/>
      </xdr:nvPicPr>
      <xdr:blipFill>
        <a:blip cstate="print" r:embed="rId1182"/>
        <a:stretch>
          <a:fillRect/>
        </a:stretch>
      </xdr:blipFill>
      <xdr:spPr>
        <a:prstGeom prst="rect">
          <a:avLst/>
        </a:prstGeom>
        <a:noFill/>
      </xdr:spPr>
    </xdr:pic>
    <xdr:clientData fLocksWithSheet="0"/>
  </xdr:oneCellAnchor>
  <xdr:oneCellAnchor>
    <xdr:from>
      <xdr:col>78</xdr:col>
      <xdr:colOff>0</xdr:colOff>
      <xdr:row>148</xdr:row>
      <xdr:rowOff>0</xdr:rowOff>
    </xdr:from>
    <xdr:ext cx="342900" cy="200025"/>
    <xdr:pic>
      <xdr:nvPicPr>
        <xdr:cNvPr id="0" name="image1153.png"/>
        <xdr:cNvPicPr preferRelativeResize="0"/>
      </xdr:nvPicPr>
      <xdr:blipFill>
        <a:blip cstate="print" r:embed="rId1183"/>
        <a:stretch>
          <a:fillRect/>
        </a:stretch>
      </xdr:blipFill>
      <xdr:spPr>
        <a:prstGeom prst="rect">
          <a:avLst/>
        </a:prstGeom>
        <a:noFill/>
      </xdr:spPr>
    </xdr:pic>
    <xdr:clientData fLocksWithSheet="0"/>
  </xdr:oneCellAnchor>
  <xdr:oneCellAnchor>
    <xdr:from>
      <xdr:col>79</xdr:col>
      <xdr:colOff>0</xdr:colOff>
      <xdr:row>148</xdr:row>
      <xdr:rowOff>0</xdr:rowOff>
    </xdr:from>
    <xdr:ext cx="342900" cy="200025"/>
    <xdr:pic>
      <xdr:nvPicPr>
        <xdr:cNvPr id="0" name="image1186.png"/>
        <xdr:cNvPicPr preferRelativeResize="0"/>
      </xdr:nvPicPr>
      <xdr:blipFill>
        <a:blip cstate="print" r:embed="rId1184"/>
        <a:stretch>
          <a:fillRect/>
        </a:stretch>
      </xdr:blipFill>
      <xdr:spPr>
        <a:prstGeom prst="rect">
          <a:avLst/>
        </a:prstGeom>
        <a:noFill/>
      </xdr:spPr>
    </xdr:pic>
    <xdr:clientData fLocksWithSheet="0"/>
  </xdr:oneCellAnchor>
  <xdr:oneCellAnchor>
    <xdr:from>
      <xdr:col>72</xdr:col>
      <xdr:colOff>0</xdr:colOff>
      <xdr:row>149</xdr:row>
      <xdr:rowOff>0</xdr:rowOff>
    </xdr:from>
    <xdr:ext cx="504825" cy="200025"/>
    <xdr:pic>
      <xdr:nvPicPr>
        <xdr:cNvPr id="0" name="image1222.png"/>
        <xdr:cNvPicPr preferRelativeResize="0"/>
      </xdr:nvPicPr>
      <xdr:blipFill>
        <a:blip cstate="print" r:embed="rId1185"/>
        <a:stretch>
          <a:fillRect/>
        </a:stretch>
      </xdr:blipFill>
      <xdr:spPr>
        <a:prstGeom prst="rect">
          <a:avLst/>
        </a:prstGeom>
        <a:noFill/>
      </xdr:spPr>
    </xdr:pic>
    <xdr:clientData fLocksWithSheet="0"/>
  </xdr:oneCellAnchor>
  <xdr:oneCellAnchor>
    <xdr:from>
      <xdr:col>73</xdr:col>
      <xdr:colOff>0</xdr:colOff>
      <xdr:row>149</xdr:row>
      <xdr:rowOff>0</xdr:rowOff>
    </xdr:from>
    <xdr:ext cx="504825" cy="200025"/>
    <xdr:pic>
      <xdr:nvPicPr>
        <xdr:cNvPr id="0" name="image1150.png"/>
        <xdr:cNvPicPr preferRelativeResize="0"/>
      </xdr:nvPicPr>
      <xdr:blipFill>
        <a:blip cstate="print" r:embed="rId1186"/>
        <a:stretch>
          <a:fillRect/>
        </a:stretch>
      </xdr:blipFill>
      <xdr:spPr>
        <a:prstGeom prst="rect">
          <a:avLst/>
        </a:prstGeom>
        <a:noFill/>
      </xdr:spPr>
    </xdr:pic>
    <xdr:clientData fLocksWithSheet="0"/>
  </xdr:oneCellAnchor>
  <xdr:oneCellAnchor>
    <xdr:from>
      <xdr:col>74</xdr:col>
      <xdr:colOff>0</xdr:colOff>
      <xdr:row>149</xdr:row>
      <xdr:rowOff>0</xdr:rowOff>
    </xdr:from>
    <xdr:ext cx="504825" cy="200025"/>
    <xdr:pic>
      <xdr:nvPicPr>
        <xdr:cNvPr id="0" name="image1194.png"/>
        <xdr:cNvPicPr preferRelativeResize="0"/>
      </xdr:nvPicPr>
      <xdr:blipFill>
        <a:blip cstate="print" r:embed="rId1187"/>
        <a:stretch>
          <a:fillRect/>
        </a:stretch>
      </xdr:blipFill>
      <xdr:spPr>
        <a:prstGeom prst="rect">
          <a:avLst/>
        </a:prstGeom>
        <a:noFill/>
      </xdr:spPr>
    </xdr:pic>
    <xdr:clientData fLocksWithSheet="0"/>
  </xdr:oneCellAnchor>
  <xdr:oneCellAnchor>
    <xdr:from>
      <xdr:col>75</xdr:col>
      <xdr:colOff>0</xdr:colOff>
      <xdr:row>149</xdr:row>
      <xdr:rowOff>0</xdr:rowOff>
    </xdr:from>
    <xdr:ext cx="504825" cy="200025"/>
    <xdr:pic>
      <xdr:nvPicPr>
        <xdr:cNvPr id="0" name="image1226.png"/>
        <xdr:cNvPicPr preferRelativeResize="0"/>
      </xdr:nvPicPr>
      <xdr:blipFill>
        <a:blip cstate="print" r:embed="rId1188"/>
        <a:stretch>
          <a:fillRect/>
        </a:stretch>
      </xdr:blipFill>
      <xdr:spPr>
        <a:prstGeom prst="rect">
          <a:avLst/>
        </a:prstGeom>
        <a:noFill/>
      </xdr:spPr>
    </xdr:pic>
    <xdr:clientData fLocksWithSheet="0"/>
  </xdr:oneCellAnchor>
  <xdr:oneCellAnchor>
    <xdr:from>
      <xdr:col>76</xdr:col>
      <xdr:colOff>0</xdr:colOff>
      <xdr:row>149</xdr:row>
      <xdr:rowOff>0</xdr:rowOff>
    </xdr:from>
    <xdr:ext cx="504825" cy="200025"/>
    <xdr:pic>
      <xdr:nvPicPr>
        <xdr:cNvPr id="0" name="image1164.png"/>
        <xdr:cNvPicPr preferRelativeResize="0"/>
      </xdr:nvPicPr>
      <xdr:blipFill>
        <a:blip cstate="print" r:embed="rId1189"/>
        <a:stretch>
          <a:fillRect/>
        </a:stretch>
      </xdr:blipFill>
      <xdr:spPr>
        <a:prstGeom prst="rect">
          <a:avLst/>
        </a:prstGeom>
        <a:noFill/>
      </xdr:spPr>
    </xdr:pic>
    <xdr:clientData fLocksWithSheet="0"/>
  </xdr:oneCellAnchor>
  <xdr:oneCellAnchor>
    <xdr:from>
      <xdr:col>77</xdr:col>
      <xdr:colOff>0</xdr:colOff>
      <xdr:row>149</xdr:row>
      <xdr:rowOff>0</xdr:rowOff>
    </xdr:from>
    <xdr:ext cx="504825" cy="200025"/>
    <xdr:pic>
      <xdr:nvPicPr>
        <xdr:cNvPr id="0" name="image1156.png"/>
        <xdr:cNvPicPr preferRelativeResize="0"/>
      </xdr:nvPicPr>
      <xdr:blipFill>
        <a:blip cstate="print" r:embed="rId1190"/>
        <a:stretch>
          <a:fillRect/>
        </a:stretch>
      </xdr:blipFill>
      <xdr:spPr>
        <a:prstGeom prst="rect">
          <a:avLst/>
        </a:prstGeom>
        <a:noFill/>
      </xdr:spPr>
    </xdr:pic>
    <xdr:clientData fLocksWithSheet="0"/>
  </xdr:oneCellAnchor>
  <xdr:oneCellAnchor>
    <xdr:from>
      <xdr:col>78</xdr:col>
      <xdr:colOff>0</xdr:colOff>
      <xdr:row>149</xdr:row>
      <xdr:rowOff>0</xdr:rowOff>
    </xdr:from>
    <xdr:ext cx="504825" cy="200025"/>
    <xdr:pic>
      <xdr:nvPicPr>
        <xdr:cNvPr id="0" name="image1160.png"/>
        <xdr:cNvPicPr preferRelativeResize="0"/>
      </xdr:nvPicPr>
      <xdr:blipFill>
        <a:blip cstate="print" r:embed="rId1191"/>
        <a:stretch>
          <a:fillRect/>
        </a:stretch>
      </xdr:blipFill>
      <xdr:spPr>
        <a:prstGeom prst="rect">
          <a:avLst/>
        </a:prstGeom>
        <a:noFill/>
      </xdr:spPr>
    </xdr:pic>
    <xdr:clientData fLocksWithSheet="0"/>
  </xdr:oneCellAnchor>
  <xdr:oneCellAnchor>
    <xdr:from>
      <xdr:col>79</xdr:col>
      <xdr:colOff>0</xdr:colOff>
      <xdr:row>149</xdr:row>
      <xdr:rowOff>0</xdr:rowOff>
    </xdr:from>
    <xdr:ext cx="504825" cy="200025"/>
    <xdr:pic>
      <xdr:nvPicPr>
        <xdr:cNvPr id="0" name="image1190.png"/>
        <xdr:cNvPicPr preferRelativeResize="0"/>
      </xdr:nvPicPr>
      <xdr:blipFill>
        <a:blip cstate="print" r:embed="rId1192"/>
        <a:stretch>
          <a:fillRect/>
        </a:stretch>
      </xdr:blipFill>
      <xdr:spPr>
        <a:prstGeom prst="rect">
          <a:avLst/>
        </a:prstGeom>
        <a:noFill/>
      </xdr:spPr>
    </xdr:pic>
    <xdr:clientData fLocksWithSheet="0"/>
  </xdr:oneCellAnchor>
  <xdr:oneCellAnchor>
    <xdr:from>
      <xdr:col>72</xdr:col>
      <xdr:colOff>0</xdr:colOff>
      <xdr:row>150</xdr:row>
      <xdr:rowOff>0</xdr:rowOff>
    </xdr:from>
    <xdr:ext cx="485775" cy="190500"/>
    <xdr:pic>
      <xdr:nvPicPr>
        <xdr:cNvPr id="0" name="image1215.png"/>
        <xdr:cNvPicPr preferRelativeResize="0"/>
      </xdr:nvPicPr>
      <xdr:blipFill>
        <a:blip cstate="print" r:embed="rId1193"/>
        <a:stretch>
          <a:fillRect/>
        </a:stretch>
      </xdr:blipFill>
      <xdr:spPr>
        <a:prstGeom prst="rect">
          <a:avLst/>
        </a:prstGeom>
        <a:noFill/>
      </xdr:spPr>
    </xdr:pic>
    <xdr:clientData fLocksWithSheet="0"/>
  </xdr:oneCellAnchor>
  <xdr:oneCellAnchor>
    <xdr:from>
      <xdr:col>73</xdr:col>
      <xdr:colOff>0</xdr:colOff>
      <xdr:row>150</xdr:row>
      <xdr:rowOff>0</xdr:rowOff>
    </xdr:from>
    <xdr:ext cx="485775" cy="190500"/>
    <xdr:pic>
      <xdr:nvPicPr>
        <xdr:cNvPr id="0" name="image1199.png"/>
        <xdr:cNvPicPr preferRelativeResize="0"/>
      </xdr:nvPicPr>
      <xdr:blipFill>
        <a:blip cstate="print" r:embed="rId1194"/>
        <a:stretch>
          <a:fillRect/>
        </a:stretch>
      </xdr:blipFill>
      <xdr:spPr>
        <a:prstGeom prst="rect">
          <a:avLst/>
        </a:prstGeom>
        <a:noFill/>
      </xdr:spPr>
    </xdr:pic>
    <xdr:clientData fLocksWithSheet="0"/>
  </xdr:oneCellAnchor>
  <xdr:oneCellAnchor>
    <xdr:from>
      <xdr:col>74</xdr:col>
      <xdr:colOff>0</xdr:colOff>
      <xdr:row>150</xdr:row>
      <xdr:rowOff>0</xdr:rowOff>
    </xdr:from>
    <xdr:ext cx="485775" cy="190500"/>
    <xdr:pic>
      <xdr:nvPicPr>
        <xdr:cNvPr id="0" name="image1196.png"/>
        <xdr:cNvPicPr preferRelativeResize="0"/>
      </xdr:nvPicPr>
      <xdr:blipFill>
        <a:blip cstate="print" r:embed="rId1195"/>
        <a:stretch>
          <a:fillRect/>
        </a:stretch>
      </xdr:blipFill>
      <xdr:spPr>
        <a:prstGeom prst="rect">
          <a:avLst/>
        </a:prstGeom>
        <a:noFill/>
      </xdr:spPr>
    </xdr:pic>
    <xdr:clientData fLocksWithSheet="0"/>
  </xdr:oneCellAnchor>
  <xdr:oneCellAnchor>
    <xdr:from>
      <xdr:col>75</xdr:col>
      <xdr:colOff>0</xdr:colOff>
      <xdr:row>150</xdr:row>
      <xdr:rowOff>0</xdr:rowOff>
    </xdr:from>
    <xdr:ext cx="485775" cy="190500"/>
    <xdr:pic>
      <xdr:nvPicPr>
        <xdr:cNvPr id="0" name="image1161.png"/>
        <xdr:cNvPicPr preferRelativeResize="0"/>
      </xdr:nvPicPr>
      <xdr:blipFill>
        <a:blip cstate="print" r:embed="rId1196"/>
        <a:stretch>
          <a:fillRect/>
        </a:stretch>
      </xdr:blipFill>
      <xdr:spPr>
        <a:prstGeom prst="rect">
          <a:avLst/>
        </a:prstGeom>
        <a:noFill/>
      </xdr:spPr>
    </xdr:pic>
    <xdr:clientData fLocksWithSheet="0"/>
  </xdr:oneCellAnchor>
  <xdr:oneCellAnchor>
    <xdr:from>
      <xdr:col>76</xdr:col>
      <xdr:colOff>0</xdr:colOff>
      <xdr:row>150</xdr:row>
      <xdr:rowOff>0</xdr:rowOff>
    </xdr:from>
    <xdr:ext cx="485775" cy="190500"/>
    <xdr:pic>
      <xdr:nvPicPr>
        <xdr:cNvPr id="0" name="image1197.png"/>
        <xdr:cNvPicPr preferRelativeResize="0"/>
      </xdr:nvPicPr>
      <xdr:blipFill>
        <a:blip cstate="print" r:embed="rId1197"/>
        <a:stretch>
          <a:fillRect/>
        </a:stretch>
      </xdr:blipFill>
      <xdr:spPr>
        <a:prstGeom prst="rect">
          <a:avLst/>
        </a:prstGeom>
        <a:noFill/>
      </xdr:spPr>
    </xdr:pic>
    <xdr:clientData fLocksWithSheet="0"/>
  </xdr:oneCellAnchor>
  <xdr:oneCellAnchor>
    <xdr:from>
      <xdr:col>77</xdr:col>
      <xdr:colOff>0</xdr:colOff>
      <xdr:row>150</xdr:row>
      <xdr:rowOff>0</xdr:rowOff>
    </xdr:from>
    <xdr:ext cx="485775" cy="190500"/>
    <xdr:pic>
      <xdr:nvPicPr>
        <xdr:cNvPr id="0" name="image1168.png"/>
        <xdr:cNvPicPr preferRelativeResize="0"/>
      </xdr:nvPicPr>
      <xdr:blipFill>
        <a:blip cstate="print" r:embed="rId1198"/>
        <a:stretch>
          <a:fillRect/>
        </a:stretch>
      </xdr:blipFill>
      <xdr:spPr>
        <a:prstGeom prst="rect">
          <a:avLst/>
        </a:prstGeom>
        <a:noFill/>
      </xdr:spPr>
    </xdr:pic>
    <xdr:clientData fLocksWithSheet="0"/>
  </xdr:oneCellAnchor>
  <xdr:oneCellAnchor>
    <xdr:from>
      <xdr:col>78</xdr:col>
      <xdr:colOff>0</xdr:colOff>
      <xdr:row>150</xdr:row>
      <xdr:rowOff>0</xdr:rowOff>
    </xdr:from>
    <xdr:ext cx="485775" cy="190500"/>
    <xdr:pic>
      <xdr:nvPicPr>
        <xdr:cNvPr id="0" name="image1163.png"/>
        <xdr:cNvPicPr preferRelativeResize="0"/>
      </xdr:nvPicPr>
      <xdr:blipFill>
        <a:blip cstate="print" r:embed="rId1199"/>
        <a:stretch>
          <a:fillRect/>
        </a:stretch>
      </xdr:blipFill>
      <xdr:spPr>
        <a:prstGeom prst="rect">
          <a:avLst/>
        </a:prstGeom>
        <a:noFill/>
      </xdr:spPr>
    </xdr:pic>
    <xdr:clientData fLocksWithSheet="0"/>
  </xdr:oneCellAnchor>
  <xdr:oneCellAnchor>
    <xdr:from>
      <xdr:col>79</xdr:col>
      <xdr:colOff>0</xdr:colOff>
      <xdr:row>150</xdr:row>
      <xdr:rowOff>0</xdr:rowOff>
    </xdr:from>
    <xdr:ext cx="485775" cy="190500"/>
    <xdr:pic>
      <xdr:nvPicPr>
        <xdr:cNvPr id="0" name="image1211.png"/>
        <xdr:cNvPicPr preferRelativeResize="0"/>
      </xdr:nvPicPr>
      <xdr:blipFill>
        <a:blip cstate="print" r:embed="rId1200"/>
        <a:stretch>
          <a:fillRect/>
        </a:stretch>
      </xdr:blipFill>
      <xdr:spPr>
        <a:prstGeom prst="rect">
          <a:avLst/>
        </a:prstGeom>
        <a:noFill/>
      </xdr:spPr>
    </xdr:pic>
    <xdr:clientData fLocksWithSheet="0"/>
  </xdr:oneCellAnchor>
  <xdr:oneCellAnchor>
    <xdr:from>
      <xdr:col>72</xdr:col>
      <xdr:colOff>0</xdr:colOff>
      <xdr:row>151</xdr:row>
      <xdr:rowOff>0</xdr:rowOff>
    </xdr:from>
    <xdr:ext cx="466725" cy="200025"/>
    <xdr:pic>
      <xdr:nvPicPr>
        <xdr:cNvPr id="0" name="image1217.png"/>
        <xdr:cNvPicPr preferRelativeResize="0"/>
      </xdr:nvPicPr>
      <xdr:blipFill>
        <a:blip cstate="print" r:embed="rId1201"/>
        <a:stretch>
          <a:fillRect/>
        </a:stretch>
      </xdr:blipFill>
      <xdr:spPr>
        <a:prstGeom prst="rect">
          <a:avLst/>
        </a:prstGeom>
        <a:noFill/>
      </xdr:spPr>
    </xdr:pic>
    <xdr:clientData fLocksWithSheet="0"/>
  </xdr:oneCellAnchor>
  <xdr:oneCellAnchor>
    <xdr:from>
      <xdr:col>73</xdr:col>
      <xdr:colOff>0</xdr:colOff>
      <xdr:row>151</xdr:row>
      <xdr:rowOff>0</xdr:rowOff>
    </xdr:from>
    <xdr:ext cx="466725" cy="200025"/>
    <xdr:pic>
      <xdr:nvPicPr>
        <xdr:cNvPr id="0" name="image1162.png"/>
        <xdr:cNvPicPr preferRelativeResize="0"/>
      </xdr:nvPicPr>
      <xdr:blipFill>
        <a:blip cstate="print" r:embed="rId1202"/>
        <a:stretch>
          <a:fillRect/>
        </a:stretch>
      </xdr:blipFill>
      <xdr:spPr>
        <a:prstGeom prst="rect">
          <a:avLst/>
        </a:prstGeom>
        <a:noFill/>
      </xdr:spPr>
    </xdr:pic>
    <xdr:clientData fLocksWithSheet="0"/>
  </xdr:oneCellAnchor>
  <xdr:oneCellAnchor>
    <xdr:from>
      <xdr:col>74</xdr:col>
      <xdr:colOff>0</xdr:colOff>
      <xdr:row>151</xdr:row>
      <xdr:rowOff>0</xdr:rowOff>
    </xdr:from>
    <xdr:ext cx="466725" cy="200025"/>
    <xdr:pic>
      <xdr:nvPicPr>
        <xdr:cNvPr id="0" name="image1204.png"/>
        <xdr:cNvPicPr preferRelativeResize="0"/>
      </xdr:nvPicPr>
      <xdr:blipFill>
        <a:blip cstate="print" r:embed="rId1203"/>
        <a:stretch>
          <a:fillRect/>
        </a:stretch>
      </xdr:blipFill>
      <xdr:spPr>
        <a:prstGeom prst="rect">
          <a:avLst/>
        </a:prstGeom>
        <a:noFill/>
      </xdr:spPr>
    </xdr:pic>
    <xdr:clientData fLocksWithSheet="0"/>
  </xdr:oneCellAnchor>
  <xdr:oneCellAnchor>
    <xdr:from>
      <xdr:col>75</xdr:col>
      <xdr:colOff>0</xdr:colOff>
      <xdr:row>151</xdr:row>
      <xdr:rowOff>0</xdr:rowOff>
    </xdr:from>
    <xdr:ext cx="466725" cy="200025"/>
    <xdr:pic>
      <xdr:nvPicPr>
        <xdr:cNvPr id="0" name="image1167.png"/>
        <xdr:cNvPicPr preferRelativeResize="0"/>
      </xdr:nvPicPr>
      <xdr:blipFill>
        <a:blip cstate="print" r:embed="rId1204"/>
        <a:stretch>
          <a:fillRect/>
        </a:stretch>
      </xdr:blipFill>
      <xdr:spPr>
        <a:prstGeom prst="rect">
          <a:avLst/>
        </a:prstGeom>
        <a:noFill/>
      </xdr:spPr>
    </xdr:pic>
    <xdr:clientData fLocksWithSheet="0"/>
  </xdr:oneCellAnchor>
  <xdr:oneCellAnchor>
    <xdr:from>
      <xdr:col>76</xdr:col>
      <xdr:colOff>0</xdr:colOff>
      <xdr:row>151</xdr:row>
      <xdr:rowOff>0</xdr:rowOff>
    </xdr:from>
    <xdr:ext cx="466725" cy="200025"/>
    <xdr:pic>
      <xdr:nvPicPr>
        <xdr:cNvPr id="0" name="image1200.png"/>
        <xdr:cNvPicPr preferRelativeResize="0"/>
      </xdr:nvPicPr>
      <xdr:blipFill>
        <a:blip cstate="print" r:embed="rId1205"/>
        <a:stretch>
          <a:fillRect/>
        </a:stretch>
      </xdr:blipFill>
      <xdr:spPr>
        <a:prstGeom prst="rect">
          <a:avLst/>
        </a:prstGeom>
        <a:noFill/>
      </xdr:spPr>
    </xdr:pic>
    <xdr:clientData fLocksWithSheet="0"/>
  </xdr:oneCellAnchor>
  <xdr:oneCellAnchor>
    <xdr:from>
      <xdr:col>77</xdr:col>
      <xdr:colOff>0</xdr:colOff>
      <xdr:row>151</xdr:row>
      <xdr:rowOff>0</xdr:rowOff>
    </xdr:from>
    <xdr:ext cx="466725" cy="200025"/>
    <xdr:pic>
      <xdr:nvPicPr>
        <xdr:cNvPr id="0" name="image1173.png"/>
        <xdr:cNvPicPr preferRelativeResize="0"/>
      </xdr:nvPicPr>
      <xdr:blipFill>
        <a:blip cstate="print" r:embed="rId1206"/>
        <a:stretch>
          <a:fillRect/>
        </a:stretch>
      </xdr:blipFill>
      <xdr:spPr>
        <a:prstGeom prst="rect">
          <a:avLst/>
        </a:prstGeom>
        <a:noFill/>
      </xdr:spPr>
    </xdr:pic>
    <xdr:clientData fLocksWithSheet="0"/>
  </xdr:oneCellAnchor>
  <xdr:oneCellAnchor>
    <xdr:from>
      <xdr:col>78</xdr:col>
      <xdr:colOff>0</xdr:colOff>
      <xdr:row>151</xdr:row>
      <xdr:rowOff>0</xdr:rowOff>
    </xdr:from>
    <xdr:ext cx="466725" cy="200025"/>
    <xdr:pic>
      <xdr:nvPicPr>
        <xdr:cNvPr id="0" name="image1224.png"/>
        <xdr:cNvPicPr preferRelativeResize="0"/>
      </xdr:nvPicPr>
      <xdr:blipFill>
        <a:blip cstate="print" r:embed="rId1207"/>
        <a:stretch>
          <a:fillRect/>
        </a:stretch>
      </xdr:blipFill>
      <xdr:spPr>
        <a:prstGeom prst="rect">
          <a:avLst/>
        </a:prstGeom>
        <a:noFill/>
      </xdr:spPr>
    </xdr:pic>
    <xdr:clientData fLocksWithSheet="0"/>
  </xdr:oneCellAnchor>
  <xdr:oneCellAnchor>
    <xdr:from>
      <xdr:col>79</xdr:col>
      <xdr:colOff>0</xdr:colOff>
      <xdr:row>151</xdr:row>
      <xdr:rowOff>0</xdr:rowOff>
    </xdr:from>
    <xdr:ext cx="466725" cy="200025"/>
    <xdr:pic>
      <xdr:nvPicPr>
        <xdr:cNvPr id="0" name="image1214.png"/>
        <xdr:cNvPicPr preferRelativeResize="0"/>
      </xdr:nvPicPr>
      <xdr:blipFill>
        <a:blip cstate="print" r:embed="rId1208"/>
        <a:stretch>
          <a:fillRect/>
        </a:stretch>
      </xdr:blipFill>
      <xdr:spPr>
        <a:prstGeom prst="rect">
          <a:avLst/>
        </a:prstGeom>
        <a:noFill/>
      </xdr:spPr>
    </xdr:pic>
    <xdr:clientData fLocksWithSheet="0"/>
  </xdr:oneCellAnchor>
  <xdr:oneCellAnchor>
    <xdr:from>
      <xdr:col>72</xdr:col>
      <xdr:colOff>0</xdr:colOff>
      <xdr:row>152</xdr:row>
      <xdr:rowOff>0</xdr:rowOff>
    </xdr:from>
    <xdr:ext cx="390525" cy="200025"/>
    <xdr:pic>
      <xdr:nvPicPr>
        <xdr:cNvPr id="0" name="image1208.png"/>
        <xdr:cNvPicPr preferRelativeResize="0"/>
      </xdr:nvPicPr>
      <xdr:blipFill>
        <a:blip cstate="print" r:embed="rId1209"/>
        <a:stretch>
          <a:fillRect/>
        </a:stretch>
      </xdr:blipFill>
      <xdr:spPr>
        <a:prstGeom prst="rect">
          <a:avLst/>
        </a:prstGeom>
        <a:noFill/>
      </xdr:spPr>
    </xdr:pic>
    <xdr:clientData fLocksWithSheet="0"/>
  </xdr:oneCellAnchor>
  <xdr:oneCellAnchor>
    <xdr:from>
      <xdr:col>73</xdr:col>
      <xdr:colOff>0</xdr:colOff>
      <xdr:row>152</xdr:row>
      <xdr:rowOff>0</xdr:rowOff>
    </xdr:from>
    <xdr:ext cx="390525" cy="200025"/>
    <xdr:pic>
      <xdr:nvPicPr>
        <xdr:cNvPr id="0" name="image1228.png"/>
        <xdr:cNvPicPr preferRelativeResize="0"/>
      </xdr:nvPicPr>
      <xdr:blipFill>
        <a:blip cstate="print" r:embed="rId1210"/>
        <a:stretch>
          <a:fillRect/>
        </a:stretch>
      </xdr:blipFill>
      <xdr:spPr>
        <a:prstGeom prst="rect">
          <a:avLst/>
        </a:prstGeom>
        <a:noFill/>
      </xdr:spPr>
    </xdr:pic>
    <xdr:clientData fLocksWithSheet="0"/>
  </xdr:oneCellAnchor>
  <xdr:oneCellAnchor>
    <xdr:from>
      <xdr:col>74</xdr:col>
      <xdr:colOff>0</xdr:colOff>
      <xdr:row>152</xdr:row>
      <xdr:rowOff>0</xdr:rowOff>
    </xdr:from>
    <xdr:ext cx="390525" cy="200025"/>
    <xdr:pic>
      <xdr:nvPicPr>
        <xdr:cNvPr id="0" name="image1177.png"/>
        <xdr:cNvPicPr preferRelativeResize="0"/>
      </xdr:nvPicPr>
      <xdr:blipFill>
        <a:blip cstate="print" r:embed="rId1211"/>
        <a:stretch>
          <a:fillRect/>
        </a:stretch>
      </xdr:blipFill>
      <xdr:spPr>
        <a:prstGeom prst="rect">
          <a:avLst/>
        </a:prstGeom>
        <a:noFill/>
      </xdr:spPr>
    </xdr:pic>
    <xdr:clientData fLocksWithSheet="0"/>
  </xdr:oneCellAnchor>
  <xdr:oneCellAnchor>
    <xdr:from>
      <xdr:col>75</xdr:col>
      <xdr:colOff>0</xdr:colOff>
      <xdr:row>152</xdr:row>
      <xdr:rowOff>0</xdr:rowOff>
    </xdr:from>
    <xdr:ext cx="390525" cy="200025"/>
    <xdr:pic>
      <xdr:nvPicPr>
        <xdr:cNvPr id="0" name="image1202.png"/>
        <xdr:cNvPicPr preferRelativeResize="0"/>
      </xdr:nvPicPr>
      <xdr:blipFill>
        <a:blip cstate="print" r:embed="rId1212"/>
        <a:stretch>
          <a:fillRect/>
        </a:stretch>
      </xdr:blipFill>
      <xdr:spPr>
        <a:prstGeom prst="rect">
          <a:avLst/>
        </a:prstGeom>
        <a:noFill/>
      </xdr:spPr>
    </xdr:pic>
    <xdr:clientData fLocksWithSheet="0"/>
  </xdr:oneCellAnchor>
  <xdr:oneCellAnchor>
    <xdr:from>
      <xdr:col>76</xdr:col>
      <xdr:colOff>0</xdr:colOff>
      <xdr:row>152</xdr:row>
      <xdr:rowOff>0</xdr:rowOff>
    </xdr:from>
    <xdr:ext cx="390525" cy="200025"/>
    <xdr:pic>
      <xdr:nvPicPr>
        <xdr:cNvPr id="0" name="image1203.png"/>
        <xdr:cNvPicPr preferRelativeResize="0"/>
      </xdr:nvPicPr>
      <xdr:blipFill>
        <a:blip cstate="print" r:embed="rId1213"/>
        <a:stretch>
          <a:fillRect/>
        </a:stretch>
      </xdr:blipFill>
      <xdr:spPr>
        <a:prstGeom prst="rect">
          <a:avLst/>
        </a:prstGeom>
        <a:noFill/>
      </xdr:spPr>
    </xdr:pic>
    <xdr:clientData fLocksWithSheet="0"/>
  </xdr:oneCellAnchor>
  <xdr:oneCellAnchor>
    <xdr:from>
      <xdr:col>77</xdr:col>
      <xdr:colOff>0</xdr:colOff>
      <xdr:row>152</xdr:row>
      <xdr:rowOff>0</xdr:rowOff>
    </xdr:from>
    <xdr:ext cx="390525" cy="200025"/>
    <xdr:pic>
      <xdr:nvPicPr>
        <xdr:cNvPr id="0" name="image1213.png"/>
        <xdr:cNvPicPr preferRelativeResize="0"/>
      </xdr:nvPicPr>
      <xdr:blipFill>
        <a:blip cstate="print" r:embed="rId1214"/>
        <a:stretch>
          <a:fillRect/>
        </a:stretch>
      </xdr:blipFill>
      <xdr:spPr>
        <a:prstGeom prst="rect">
          <a:avLst/>
        </a:prstGeom>
        <a:noFill/>
      </xdr:spPr>
    </xdr:pic>
    <xdr:clientData fLocksWithSheet="0"/>
  </xdr:oneCellAnchor>
  <xdr:oneCellAnchor>
    <xdr:from>
      <xdr:col>78</xdr:col>
      <xdr:colOff>0</xdr:colOff>
      <xdr:row>152</xdr:row>
      <xdr:rowOff>0</xdr:rowOff>
    </xdr:from>
    <xdr:ext cx="390525" cy="200025"/>
    <xdr:pic>
      <xdr:nvPicPr>
        <xdr:cNvPr id="0" name="image1206.png"/>
        <xdr:cNvPicPr preferRelativeResize="0"/>
      </xdr:nvPicPr>
      <xdr:blipFill>
        <a:blip cstate="print" r:embed="rId1215"/>
        <a:stretch>
          <a:fillRect/>
        </a:stretch>
      </xdr:blipFill>
      <xdr:spPr>
        <a:prstGeom prst="rect">
          <a:avLst/>
        </a:prstGeom>
        <a:noFill/>
      </xdr:spPr>
    </xdr:pic>
    <xdr:clientData fLocksWithSheet="0"/>
  </xdr:oneCellAnchor>
  <xdr:oneCellAnchor>
    <xdr:from>
      <xdr:col>79</xdr:col>
      <xdr:colOff>0</xdr:colOff>
      <xdr:row>152</xdr:row>
      <xdr:rowOff>0</xdr:rowOff>
    </xdr:from>
    <xdr:ext cx="390525" cy="200025"/>
    <xdr:pic>
      <xdr:nvPicPr>
        <xdr:cNvPr id="0" name="image1178.png"/>
        <xdr:cNvPicPr preferRelativeResize="0"/>
      </xdr:nvPicPr>
      <xdr:blipFill>
        <a:blip cstate="print" r:embed="rId1216"/>
        <a:stretch>
          <a:fillRect/>
        </a:stretch>
      </xdr:blipFill>
      <xdr:spPr>
        <a:prstGeom prst="rect">
          <a:avLst/>
        </a:prstGeom>
        <a:noFill/>
      </xdr:spPr>
    </xdr:pic>
    <xdr:clientData fLocksWithSheet="0"/>
  </xdr:oneCellAnchor>
  <xdr:oneCellAnchor>
    <xdr:from>
      <xdr:col>72</xdr:col>
      <xdr:colOff>0</xdr:colOff>
      <xdr:row>153</xdr:row>
      <xdr:rowOff>0</xdr:rowOff>
    </xdr:from>
    <xdr:ext cx="342900" cy="200025"/>
    <xdr:pic>
      <xdr:nvPicPr>
        <xdr:cNvPr id="0" name="image1207.png"/>
        <xdr:cNvPicPr preferRelativeResize="0"/>
      </xdr:nvPicPr>
      <xdr:blipFill>
        <a:blip cstate="print" r:embed="rId1217"/>
        <a:stretch>
          <a:fillRect/>
        </a:stretch>
      </xdr:blipFill>
      <xdr:spPr>
        <a:prstGeom prst="rect">
          <a:avLst/>
        </a:prstGeom>
        <a:noFill/>
      </xdr:spPr>
    </xdr:pic>
    <xdr:clientData fLocksWithSheet="0"/>
  </xdr:oneCellAnchor>
  <xdr:oneCellAnchor>
    <xdr:from>
      <xdr:col>73</xdr:col>
      <xdr:colOff>0</xdr:colOff>
      <xdr:row>153</xdr:row>
      <xdr:rowOff>0</xdr:rowOff>
    </xdr:from>
    <xdr:ext cx="342900" cy="200025"/>
    <xdr:pic>
      <xdr:nvPicPr>
        <xdr:cNvPr id="0" name="image1201.png"/>
        <xdr:cNvPicPr preferRelativeResize="0"/>
      </xdr:nvPicPr>
      <xdr:blipFill>
        <a:blip cstate="print" r:embed="rId1218"/>
        <a:stretch>
          <a:fillRect/>
        </a:stretch>
      </xdr:blipFill>
      <xdr:spPr>
        <a:prstGeom prst="rect">
          <a:avLst/>
        </a:prstGeom>
        <a:noFill/>
      </xdr:spPr>
    </xdr:pic>
    <xdr:clientData fLocksWithSheet="0"/>
  </xdr:oneCellAnchor>
  <xdr:oneCellAnchor>
    <xdr:from>
      <xdr:col>74</xdr:col>
      <xdr:colOff>0</xdr:colOff>
      <xdr:row>153</xdr:row>
      <xdr:rowOff>0</xdr:rowOff>
    </xdr:from>
    <xdr:ext cx="342900" cy="200025"/>
    <xdr:pic>
      <xdr:nvPicPr>
        <xdr:cNvPr id="0" name="image1220.png"/>
        <xdr:cNvPicPr preferRelativeResize="0"/>
      </xdr:nvPicPr>
      <xdr:blipFill>
        <a:blip cstate="print" r:embed="rId1219"/>
        <a:stretch>
          <a:fillRect/>
        </a:stretch>
      </xdr:blipFill>
      <xdr:spPr>
        <a:prstGeom prst="rect">
          <a:avLst/>
        </a:prstGeom>
        <a:noFill/>
      </xdr:spPr>
    </xdr:pic>
    <xdr:clientData fLocksWithSheet="0"/>
  </xdr:oneCellAnchor>
  <xdr:oneCellAnchor>
    <xdr:from>
      <xdr:col>75</xdr:col>
      <xdr:colOff>0</xdr:colOff>
      <xdr:row>153</xdr:row>
      <xdr:rowOff>0</xdr:rowOff>
    </xdr:from>
    <xdr:ext cx="342900" cy="200025"/>
    <xdr:pic>
      <xdr:nvPicPr>
        <xdr:cNvPr id="0" name="image1225.png"/>
        <xdr:cNvPicPr preferRelativeResize="0"/>
      </xdr:nvPicPr>
      <xdr:blipFill>
        <a:blip cstate="print" r:embed="rId1220"/>
        <a:stretch>
          <a:fillRect/>
        </a:stretch>
      </xdr:blipFill>
      <xdr:spPr>
        <a:prstGeom prst="rect">
          <a:avLst/>
        </a:prstGeom>
        <a:noFill/>
      </xdr:spPr>
    </xdr:pic>
    <xdr:clientData fLocksWithSheet="0"/>
  </xdr:oneCellAnchor>
  <xdr:oneCellAnchor>
    <xdr:from>
      <xdr:col>76</xdr:col>
      <xdr:colOff>0</xdr:colOff>
      <xdr:row>153</xdr:row>
      <xdr:rowOff>0</xdr:rowOff>
    </xdr:from>
    <xdr:ext cx="342900" cy="200025"/>
    <xdr:pic>
      <xdr:nvPicPr>
        <xdr:cNvPr id="0" name="image1210.png"/>
        <xdr:cNvPicPr preferRelativeResize="0"/>
      </xdr:nvPicPr>
      <xdr:blipFill>
        <a:blip cstate="print" r:embed="rId1221"/>
        <a:stretch>
          <a:fillRect/>
        </a:stretch>
      </xdr:blipFill>
      <xdr:spPr>
        <a:prstGeom prst="rect">
          <a:avLst/>
        </a:prstGeom>
        <a:noFill/>
      </xdr:spPr>
    </xdr:pic>
    <xdr:clientData fLocksWithSheet="0"/>
  </xdr:oneCellAnchor>
  <xdr:oneCellAnchor>
    <xdr:from>
      <xdr:col>77</xdr:col>
      <xdr:colOff>0</xdr:colOff>
      <xdr:row>153</xdr:row>
      <xdr:rowOff>0</xdr:rowOff>
    </xdr:from>
    <xdr:ext cx="342900" cy="200025"/>
    <xdr:pic>
      <xdr:nvPicPr>
        <xdr:cNvPr id="0" name="image1179.png"/>
        <xdr:cNvPicPr preferRelativeResize="0"/>
      </xdr:nvPicPr>
      <xdr:blipFill>
        <a:blip cstate="print" r:embed="rId1222"/>
        <a:stretch>
          <a:fillRect/>
        </a:stretch>
      </xdr:blipFill>
      <xdr:spPr>
        <a:prstGeom prst="rect">
          <a:avLst/>
        </a:prstGeom>
        <a:noFill/>
      </xdr:spPr>
    </xdr:pic>
    <xdr:clientData fLocksWithSheet="0"/>
  </xdr:oneCellAnchor>
  <xdr:oneCellAnchor>
    <xdr:from>
      <xdr:col>78</xdr:col>
      <xdr:colOff>0</xdr:colOff>
      <xdr:row>153</xdr:row>
      <xdr:rowOff>0</xdr:rowOff>
    </xdr:from>
    <xdr:ext cx="342900" cy="200025"/>
    <xdr:pic>
      <xdr:nvPicPr>
        <xdr:cNvPr id="0" name="image1229.png"/>
        <xdr:cNvPicPr preferRelativeResize="0"/>
      </xdr:nvPicPr>
      <xdr:blipFill>
        <a:blip cstate="print" r:embed="rId1223"/>
        <a:stretch>
          <a:fillRect/>
        </a:stretch>
      </xdr:blipFill>
      <xdr:spPr>
        <a:prstGeom prst="rect">
          <a:avLst/>
        </a:prstGeom>
        <a:noFill/>
      </xdr:spPr>
    </xdr:pic>
    <xdr:clientData fLocksWithSheet="0"/>
  </xdr:oneCellAnchor>
  <xdr:oneCellAnchor>
    <xdr:from>
      <xdr:col>79</xdr:col>
      <xdr:colOff>0</xdr:colOff>
      <xdr:row>153</xdr:row>
      <xdr:rowOff>0</xdr:rowOff>
    </xdr:from>
    <xdr:ext cx="342900" cy="200025"/>
    <xdr:pic>
      <xdr:nvPicPr>
        <xdr:cNvPr id="0" name="image1218.png"/>
        <xdr:cNvPicPr preferRelativeResize="0"/>
      </xdr:nvPicPr>
      <xdr:blipFill>
        <a:blip cstate="print" r:embed="rId1224"/>
        <a:stretch>
          <a:fillRect/>
        </a:stretch>
      </xdr:blipFill>
      <xdr:spPr>
        <a:prstGeom prst="rect">
          <a:avLst/>
        </a:prstGeom>
        <a:noFill/>
      </xdr:spPr>
    </xdr:pic>
    <xdr:clientData fLocksWithSheet="0"/>
  </xdr:oneCellAnchor>
  <xdr:oneCellAnchor>
    <xdr:from>
      <xdr:col>72</xdr:col>
      <xdr:colOff>0</xdr:colOff>
      <xdr:row>154</xdr:row>
      <xdr:rowOff>0</xdr:rowOff>
    </xdr:from>
    <xdr:ext cx="1971675" cy="1438275"/>
    <xdr:pic>
      <xdr:nvPicPr>
        <xdr:cNvPr id="0" name="image1227.jpg"/>
        <xdr:cNvPicPr preferRelativeResize="0"/>
      </xdr:nvPicPr>
      <xdr:blipFill>
        <a:blip cstate="print" r:embed="rId1225"/>
        <a:stretch>
          <a:fillRect/>
        </a:stretch>
      </xdr:blipFill>
      <xdr:spPr>
        <a:prstGeom prst="rect">
          <a:avLst/>
        </a:prstGeom>
        <a:noFill/>
      </xdr:spPr>
    </xdr:pic>
    <xdr:clientData fLocksWithSheet="0"/>
  </xdr:oneCellAnchor>
  <xdr:oneCellAnchor>
    <xdr:from>
      <xdr:col>72</xdr:col>
      <xdr:colOff>0</xdr:colOff>
      <xdr:row>155</xdr:row>
      <xdr:rowOff>0</xdr:rowOff>
    </xdr:from>
    <xdr:ext cx="2343150" cy="1123950"/>
    <xdr:pic>
      <xdr:nvPicPr>
        <xdr:cNvPr id="0" name="image1180.png"/>
        <xdr:cNvPicPr preferRelativeResize="0"/>
      </xdr:nvPicPr>
      <xdr:blipFill>
        <a:blip cstate="print" r:embed="rId1226"/>
        <a:stretch>
          <a:fillRect/>
        </a:stretch>
      </xdr:blipFill>
      <xdr:spPr>
        <a:prstGeom prst="rect">
          <a:avLst/>
        </a:prstGeom>
        <a:noFill/>
      </xdr:spPr>
    </xdr:pic>
    <xdr:clientData fLocksWithSheet="0"/>
  </xdr:oneCellAnchor>
  <xdr:oneCellAnchor>
    <xdr:from>
      <xdr:col>72</xdr:col>
      <xdr:colOff>0</xdr:colOff>
      <xdr:row>156</xdr:row>
      <xdr:rowOff>0</xdr:rowOff>
    </xdr:from>
    <xdr:ext cx="2343150" cy="1028700"/>
    <xdr:pic>
      <xdr:nvPicPr>
        <xdr:cNvPr id="0" name="image1209.png"/>
        <xdr:cNvPicPr preferRelativeResize="0"/>
      </xdr:nvPicPr>
      <xdr:blipFill>
        <a:blip cstate="print" r:embed="rId1227"/>
        <a:stretch>
          <a:fillRect/>
        </a:stretch>
      </xdr:blipFill>
      <xdr:spPr>
        <a:prstGeom prst="rect">
          <a:avLst/>
        </a:prstGeom>
        <a:noFill/>
      </xdr:spPr>
    </xdr:pic>
    <xdr:clientData fLocksWithSheet="0"/>
  </xdr:oneCellAnchor>
  <xdr:oneCellAnchor>
    <xdr:from>
      <xdr:col>72</xdr:col>
      <xdr:colOff>0</xdr:colOff>
      <xdr:row>157</xdr:row>
      <xdr:rowOff>0</xdr:rowOff>
    </xdr:from>
    <xdr:ext cx="2343150" cy="1304925"/>
    <xdr:pic>
      <xdr:nvPicPr>
        <xdr:cNvPr id="0" name="image1198.png"/>
        <xdr:cNvPicPr preferRelativeResize="0"/>
      </xdr:nvPicPr>
      <xdr:blipFill>
        <a:blip cstate="print" r:embed="rId1228"/>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101" displayName="TANK" name="TANK" id="1">
  <tableColumns count="6">
    <tableColumn name="Level" id="1"/>
    <tableColumn name="Health" id="2"/>
    <tableColumn name="Armor" id="3"/>
    <tableColumn name="React" id="4"/>
    <tableColumn name="Perception" id="5"/>
    <tableColumn name="To Hit" id="6"/>
  </tableColumns>
  <tableStyleInfo name="Stats-style" showColumnStripes="0" showFirstColumn="1" showLastColumn="1" showRowStripes="1"/>
</table>
</file>

<file path=xl/tables/table2.xml><?xml version="1.0" encoding="utf-8"?>
<table xmlns="http://schemas.openxmlformats.org/spreadsheetml/2006/main" ref="A104:F204" displayName="FIGHTER" name="FIGHTER" id="2">
  <tableColumns count="6">
    <tableColumn name="Level" id="1"/>
    <tableColumn name="Health" id="2"/>
    <tableColumn name="Armor" id="3"/>
    <tableColumn name="React" id="4"/>
    <tableColumn name="Perception" id="5"/>
    <tableColumn name="To Hit" id="6"/>
  </tableColumns>
  <tableStyleInfo name="Stats-style 2" showColumnStripes="0" showFirstColumn="1" showLastColumn="1" showRowStripes="1"/>
</table>
</file>

<file path=xl/tables/table3.xml><?xml version="1.0" encoding="utf-8"?>
<table xmlns="http://schemas.openxmlformats.org/spreadsheetml/2006/main" ref="A207:F307" displayName="SCOUT" name="SCOUT" id="3">
  <tableColumns count="6">
    <tableColumn name="Level" id="1"/>
    <tableColumn name="Health" id="2"/>
    <tableColumn name="Armor" id="3"/>
    <tableColumn name="React" id="4"/>
    <tableColumn name="Perception" id="5"/>
    <tableColumn name="To Hit" id="6"/>
  </tableColumns>
  <tableStyleInfo name="Stats-style 3" showColumnStripes="0" showFirstColumn="1" showLastColumn="1" showRowStripes="1"/>
</table>
</file>

<file path=xl/tables/table4.xml><?xml version="1.0" encoding="utf-8"?>
<table xmlns="http://schemas.openxmlformats.org/spreadsheetml/2006/main" ref="A309:F409" displayName="ALMIGHTY" name="ALMIGHTY" id="4">
  <tableColumns count="6">
    <tableColumn name="Level" id="1"/>
    <tableColumn name="Health" id="2"/>
    <tableColumn name="Armor" id="3"/>
    <tableColumn name="React" id="4"/>
    <tableColumn name="Perception" id="5"/>
    <tableColumn name="To Hit" id="6"/>
  </tableColumns>
  <tableStyleInfo name="Stats-style 4" showColumnStripes="0" showFirstColumn="1" showLastColumn="1" showRowStripes="1"/>
</table>
</file>

<file path=xl/tables/table5.xml><?xml version="1.0" encoding="utf-8"?>
<table xmlns="http://schemas.openxmlformats.org/spreadsheetml/2006/main" ref="A1:CK163" displayName="Zoid_DB" name="Zoid_DB" id="5">
  <tableColumns count="89">
    <tableColumn name="Name 1" id="1"/>
    <tableColumn name="Base Zoid 2" id="2"/>
    <tableColumn name="Type 3" id="3"/>
    <tableColumn name="Size 4" id="4"/>
    <tableColumn name="Level Required 5" id="5"/>
    <tableColumn name="Health 6" id="6"/>
    <tableColumn name="Armor 7" id="7"/>
    <tableColumn name="Defense 8" id="8"/>
    <tableColumn name="Speed 9" id="9"/>
    <tableColumn name="Reaction 10" id="10"/>
    <tableColumn name="Range 11" id="11"/>
    <tableColumn name="Carry Capacity 12" id="12"/>
    <tableColumn name="Weapon 1 13" id="13"/>
    <tableColumn name="Effect 2 14" id="14"/>
    <tableColumn name="Damage 1 15" id="15"/>
    <tableColumn name="Type 1 16" id="16"/>
    <tableColumn name="To Hit 1  17" id="17"/>
    <tableColumn name="Active/Passive3 18" id="18"/>
    <tableColumn name="Weapon 2 19" id="19"/>
    <tableColumn name="Effect 3 20" id="20"/>
    <tableColumn name="Damage 2  21" id="21"/>
    <tableColumn name="Type 2 22" id="22"/>
    <tableColumn name="To Hit 2  23" id="23"/>
    <tableColumn name="Shield Health 24" id="24"/>
    <tableColumn name="Speed Increase 25" id="25"/>
    <tableColumn name="to Hit increase 26" id="26"/>
    <tableColumn name="Reaction increase 2 27" id="27"/>
    <tableColumn name="Range increase 28" id="28"/>
    <tableColumn name="Active/Passive 29" id="29"/>
    <tableColumn name="Weapon 3 30" id="30"/>
    <tableColumn name="Effect 4 31" id="31"/>
    <tableColumn name="Damage 3 32" id="32"/>
    <tableColumn name="Type 3 33" id="33"/>
    <tableColumn name="To Hit 3 34" id="34"/>
    <tableColumn name="Shield Health 2 35" id="35"/>
    <tableColumn name="Speed increase 2 36" id="36"/>
    <tableColumn name="To Hit increase 2 37" id="37"/>
    <tableColumn name="Reaction Increase 38" id="38"/>
    <tableColumn name="Increase Range 39" id="39"/>
    <tableColumn name="Active/Passive 2 40" id="40"/>
    <tableColumn name="Weapon 4 41" id="41"/>
    <tableColumn name="Effect 5 42" id="42"/>
    <tableColumn name="Damage 4 43" id="43"/>
    <tableColumn name="Type 4 44" id="44"/>
    <tableColumn name="To Hit 4 45" id="45"/>
    <tableColumn name="Re-Equip Slot Type 1 46" id="46"/>
    <tableColumn name="Removable Equipment 47" id="47"/>
    <tableColumn name="Effect 6 48" id="48"/>
    <tableColumn name="Damage 5 49" id="49"/>
    <tableColumn name="Damage Type 50" id="50"/>
    <tableColumn name="To Hit 5 51" id="51"/>
    <tableColumn name="Weight 52" id="52"/>
    <tableColumn name="Re-Equip Slot Type 2 53" id="53"/>
    <tableColumn name="Removable Equipment 2 54" id="54"/>
    <tableColumn name="Damage 6 55" id="55"/>
    <tableColumn name="Effect 7 56" id="56"/>
    <tableColumn name="To Hit 6 57" id="57"/>
    <tableColumn name="Type 5 58" id="58"/>
    <tableColumn name="Weight 2 59" id="59"/>
    <tableColumn name="Re-Equip Slot Type 3 60" id="60"/>
    <tableColumn name="Removable Equipment 3 61" id="61"/>
    <tableColumn name="Damage 7 62" id="62"/>
    <tableColumn name="To Hit 7 63" id="63"/>
    <tableColumn name="Weight 3 64" id="64"/>
    <tableColumn name="Re-Equip Slot Type 4 65" id="65"/>
    <tableColumn name="Removable Equipment 4 66" id="66"/>
    <tableColumn name="Damage 8 67" id="67"/>
    <tableColumn name="To Hit 8 68" id="68"/>
    <tableColumn name="Effect 69" id="69"/>
    <tableColumn name="Weight 4. 70" id="70"/>
    <tableColumn name="Defense increase for solo shield  71" id="71"/>
    <tableColumn name="On/off 72" id="72"/>
    <tableColumn name="Zoid Picture Base" id="73"/>
    <tableColumn name="Zoid Picture Red" id="74"/>
    <tableColumn name="Zoid Green 47" id="75"/>
    <tableColumn name="Zoid Blue 48" id="76"/>
    <tableColumn name="Zoid White 49" id="77"/>
    <tableColumn name="Zoid Black 50" id="78"/>
    <tableColumn name="Zoid Purple 51" id="79"/>
    <tableColumn name="Zoid Brown 52" id="80"/>
    <tableColumn name="First attack gif" id="81"/>
    <tableColumn name="Second attack gif" id="82"/>
    <tableColumn name="Third attack gif" id="83"/>
    <tableColumn name="Fourth attack gif" id="84"/>
    <tableColumn name="Weapon 1 Heat" id="85"/>
    <tableColumn name="Weapon 2 Heat" id="86"/>
    <tableColumn name="Weapon 3 Heat" id="87"/>
    <tableColumn name="Weapon 4 Heat" id="88"/>
    <tableColumn name="Column 83" id="89"/>
  </tableColumns>
  <tableStyleInfo name="Zoid List-style" showColumnStripes="0" showFirstColumn="1" showLastColumn="1" showRowStripes="1"/>
</table>
</file>

<file path=xl/tables/table6.xml><?xml version="1.0" encoding="utf-8"?>
<table xmlns="http://schemas.openxmlformats.org/spreadsheetml/2006/main" ref="A1:P159" displayName="Armaments" name="Armaments" id="6">
  <tableColumns count="16">
    <tableColumn name="1" id="1"/>
    <tableColumn name="Damage 2" id="2"/>
    <tableColumn name="Damage Type 3" id="3"/>
    <tableColumn name="Effect 4" id="4"/>
    <tableColumn name="Hit 5" id="5"/>
    <tableColumn name="Defense 6" id="6"/>
    <tableColumn name="Armor 7" id="7"/>
    <tableColumn name="To Hit Increase 8" id="8"/>
    <tableColumn name="Range 9" id="9"/>
    <tableColumn name="Reaction 10" id="10"/>
    <tableColumn name="Speed 11" id="11"/>
    <tableColumn name="Weight" id="12"/>
    <tableColumn name="Active/Passive" id="13"/>
    <tableColumn name="Shields" id="14"/>
    <tableColumn name="Ranged/Melee" id="15"/>
    <tableColumn name="Heat" id="16"/>
  </tableColumns>
  <tableStyleInfo name="Armaments-style" showColumnStripes="0" showFirstColumn="1" showLastColumn="1" showRowStripes="1"/>
</table>
</file>

<file path=xl/tables/table7.xml><?xml version="1.0" encoding="utf-8"?>
<table xmlns="http://schemas.openxmlformats.org/spreadsheetml/2006/main" ref="A1:O184" displayName="Skills" name="Skills" id="7">
  <tableColumns count="15">
    <tableColumn name="Skills 1" id="1"/>
    <tableColumn name="Descriptions 2" id="2"/>
    <tableColumn name="Levels 3" id="3"/>
    <tableColumn name="If in Zoid Size 4" id="4"/>
    <tableColumn name="All Stats 5" id="5"/>
    <tableColumn name="Armor 6" id="6"/>
    <tableColumn name="To Hit Increase 7" id="7"/>
    <tableColumn name="Speed 8" id="8"/>
    <tableColumn name="Range 9" id="9"/>
    <tableColumn name="Reaction 10" id="10"/>
    <tableColumn name="Damage Bonus 11" id="11"/>
    <tableColumn name="Shield Increase 12" id="12"/>
    <tableColumn name="Equiped Defense 13" id="13"/>
    <tableColumn name="Damage Type 14" id="14"/>
    <tableColumn name="Zoids base Defense 15" id="15"/>
  </tableColumns>
  <tableStyleInfo name="Zoid Abilities-style" showColumnStripes="0" showFirstColumn="1" showLastColumn="1" showRowStripes="1"/>
</table>
</file>

<file path=xl/tables/table8.xml><?xml version="1.0" encoding="utf-8"?>
<table xmlns="http://schemas.openxmlformats.org/spreadsheetml/2006/main" ref="A1:F175" displayName="Zoid_Gifs" name="Zoid_Gifs" id="8">
  <tableColumns count="6">
    <tableColumn name="Zoid Name" id="1"/>
    <tableColumn name="Weapon 1" id="2"/>
    <tableColumn name="Weapon  2" id="3"/>
    <tableColumn name="Weapon 3" id="4"/>
    <tableColumn name="Weapon 4" id="5"/>
    <tableColumn name="Column 6" id="6"/>
  </tableColumns>
  <tableStyleInfo name="Zoid_Gifs-style" showColumnStripes="0" showFirstColumn="1" showLastColumn="1" showRowStripes="1"/>
</table>
</file>

<file path=xl/tables/table9.xml><?xml version="1.0" encoding="utf-8"?>
<table xmlns="http://schemas.openxmlformats.org/spreadsheetml/2006/main" ref="A1:B9" displayName="Feats" name="Feats" id="9">
  <tableColumns count="2">
    <tableColumn name="Column 1" id="1"/>
    <tableColumn name="Column 2" id="2"/>
  </tableColumns>
  <tableStyleInfo name="Fea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hyperlink" Target="https://drive.google.com/file/d/1QrN6lz-o5Xx2XJOgrZTd3B-jem0QrbCz/view?usp=share_link" TargetMode="External"/><Relationship Id="rId2" Type="http://schemas.openxmlformats.org/officeDocument/2006/relationships/drawing" Target="../drawings/drawing6.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90" Type="http://schemas.openxmlformats.org/officeDocument/2006/relationships/hyperlink" Target="https://drive.google.com/file/d/1fYCDARX81PeHSDFmFlkWfTFF8kzgffMM/view?usp=drivesdk" TargetMode="External"/><Relationship Id="rId194" Type="http://schemas.openxmlformats.org/officeDocument/2006/relationships/hyperlink" Target="https://drive.google.com/file/d/1n-5K6zOMN5GL9L4sVTwk4wXEyvpjPrOt/view?usp=drivesdk" TargetMode="External"/><Relationship Id="rId193" Type="http://schemas.openxmlformats.org/officeDocument/2006/relationships/hyperlink" Target="https://drive.google.com/file/d/15-SaOBW4MkI7KzAjA6JgCoP_Vv16ZEKe/view?usp=drivesdk" TargetMode="External"/><Relationship Id="rId192" Type="http://schemas.openxmlformats.org/officeDocument/2006/relationships/hyperlink" Target="https://drive.google.com/file/d/1mn3yoyeEPj94xw5HdxCvm-ajANh8YxOb/view?usp=drivesdk" TargetMode="External"/><Relationship Id="rId191" Type="http://schemas.openxmlformats.org/officeDocument/2006/relationships/hyperlink" Target="https://drive.google.com/file/d/1123eO59N0ehmONuOdKPWUg7U5PW5GX4l/view?usp=drivesdk" TargetMode="External"/><Relationship Id="rId187" Type="http://schemas.openxmlformats.org/officeDocument/2006/relationships/hyperlink" Target="https://drive.google.com/file/d/1IUz9NJ7Y85Oogv8g5BOtmjEMFVPuFsEE/view?usp=drivesdk" TargetMode="External"/><Relationship Id="rId186" Type="http://schemas.openxmlformats.org/officeDocument/2006/relationships/hyperlink" Target="https://drive.google.com/file/d/1utgpndm3ddlLgmfYChFBb9B8X6Rb4W73/view?usp=drivesdk" TargetMode="External"/><Relationship Id="rId185" Type="http://schemas.openxmlformats.org/officeDocument/2006/relationships/hyperlink" Target="https://drive.google.com/file/d/1Ob_k-GOuDoaxAmuDl49k03pjearlhXBf/view?usp=drivesdk" TargetMode="External"/><Relationship Id="rId184" Type="http://schemas.openxmlformats.org/officeDocument/2006/relationships/hyperlink" Target="https://drive.google.com/file/d/18BSXij7jEU8GC2LWGD-SDMJgAZbAymgq/view?usp=drivesdk" TargetMode="External"/><Relationship Id="rId189" Type="http://schemas.openxmlformats.org/officeDocument/2006/relationships/hyperlink" Target="https://drive.google.com/file/d/1l8sexu4Y0AiCQ-w6D9FCU8IJwIhsQQxi/view?usp=drivesdk" TargetMode="External"/><Relationship Id="rId188" Type="http://schemas.openxmlformats.org/officeDocument/2006/relationships/hyperlink" Target="https://drive.google.com/file/d/1xMWZ4qFey8sJRsgdZhZHwbrJFAqCdstR/view?usp=drivesdk" TargetMode="External"/><Relationship Id="rId183" Type="http://schemas.openxmlformats.org/officeDocument/2006/relationships/hyperlink" Target="https://drive.google.com/file/d/19yPXbxKIPqKf7S_ojKjdNsPy9OFbMh5R/view?usp=drivesdk" TargetMode="External"/><Relationship Id="rId182" Type="http://schemas.openxmlformats.org/officeDocument/2006/relationships/hyperlink" Target="https://drive.google.com/file/d/193tEiNNC6TE_eCMHZd4yqyAvWMl7L55Z/view?usp=drivesdk" TargetMode="External"/><Relationship Id="rId181" Type="http://schemas.openxmlformats.org/officeDocument/2006/relationships/hyperlink" Target="https://drive.google.com/file/d/1g3F1W7c-eumB2clQ5Q5WsrJZYgUQ4hYv/view?usp=drivesdk" TargetMode="External"/><Relationship Id="rId180" Type="http://schemas.openxmlformats.org/officeDocument/2006/relationships/hyperlink" Target="https://drive.google.com/file/d/1B3-K8kXdyDFHtpGfbt1Y2xjV5LMpEa9s/view?usp=drivesdk" TargetMode="External"/><Relationship Id="rId176" Type="http://schemas.openxmlformats.org/officeDocument/2006/relationships/hyperlink" Target="https://drive.google.com/file/d/1xLvf3H7-nQC7Jy2ZwkGfxhaP06J35euX/view?usp=drivesdk" TargetMode="External"/><Relationship Id="rId175" Type="http://schemas.openxmlformats.org/officeDocument/2006/relationships/hyperlink" Target="https://drive.google.com/file/d/1MReAf350MsnsW3GS8ZjjZkJlhFeFrT1R/view?usp=drivesdk" TargetMode="External"/><Relationship Id="rId174" Type="http://schemas.openxmlformats.org/officeDocument/2006/relationships/hyperlink" Target="https://drive.google.com/file/d/1MReAf350MsnsW3GS8ZjjZkJlhFeFrT1R/view?usp=drivesdk" TargetMode="External"/><Relationship Id="rId173" Type="http://schemas.openxmlformats.org/officeDocument/2006/relationships/hyperlink" Target="https://drive.google.com/file/d/1kQvPQIfUjzuXHViBVtUTBWGLbhMfeKRH/view?usp=drivesdk" TargetMode="External"/><Relationship Id="rId179" Type="http://schemas.openxmlformats.org/officeDocument/2006/relationships/hyperlink" Target="https://drive.google.com/file/d/1qwBtZ68CvWqbI9jeDiQ8N9f428uBsQ5g/view?usp=drivesdk" TargetMode="External"/><Relationship Id="rId178" Type="http://schemas.openxmlformats.org/officeDocument/2006/relationships/hyperlink" Target="https://drive.google.com/file/d/1p5xPLf89pBvsumnMxtff2e1swcdjbdmg/view?usp=drivesdk" TargetMode="External"/><Relationship Id="rId177" Type="http://schemas.openxmlformats.org/officeDocument/2006/relationships/hyperlink" Target="https://drive.google.com/file/d/1y-ZMU9ItBELhsdrioKSPww2JRxOSQfls/view?usp=drivesdk" TargetMode="External"/><Relationship Id="rId198" Type="http://schemas.openxmlformats.org/officeDocument/2006/relationships/hyperlink" Target="https://drive.google.com/file/d/1gbnGTzELfqSieeJWjELdR2lDpBcrcilJ/view?usp=drivesdk" TargetMode="External"/><Relationship Id="rId197" Type="http://schemas.openxmlformats.org/officeDocument/2006/relationships/hyperlink" Target="https://drive.google.com/file/d/1sERMcHs9cXKdOPsaqmLVTFCQoPFOjWkj/view?usp=drivesdk" TargetMode="External"/><Relationship Id="rId196" Type="http://schemas.openxmlformats.org/officeDocument/2006/relationships/hyperlink" Target="https://drive.google.com/file/d/1ledJG0gJFmOhCcHz8T4z83Rj-yyPWT2U/view?usp=drivesdk" TargetMode="External"/><Relationship Id="rId195" Type="http://schemas.openxmlformats.org/officeDocument/2006/relationships/hyperlink" Target="https://drive.google.com/file/d/1yd4QqwJz2cLzW9iHIV1q4LAya38IRR-M/view?usp=drivesdk" TargetMode="External"/><Relationship Id="rId199" Type="http://schemas.openxmlformats.org/officeDocument/2006/relationships/hyperlink" Target="https://drive.google.com/file/d/1DXPfe0vkfrcSENqLkowylS0h6xrYpcu4/view?usp=drivesdk" TargetMode="External"/><Relationship Id="rId150" Type="http://schemas.openxmlformats.org/officeDocument/2006/relationships/hyperlink" Target="https://drive.google.com/file/d/13ozTCtjOm8lSnLRqCADaa7hSRsz_Pyv-/view?usp=drivesdk" TargetMode="External"/><Relationship Id="rId1" Type="http://schemas.openxmlformats.org/officeDocument/2006/relationships/hyperlink" Target="https://drive.google.com/file/d/1QrN6lz-o5Xx2XJOgrZTd3B-jem0QrbCz/view?usp=share_link" TargetMode="External"/><Relationship Id="rId2" Type="http://schemas.openxmlformats.org/officeDocument/2006/relationships/hyperlink" Target="https://drive.google.com/uc?export=download&amp;id=13c24a5tDeEg-ObhsFlmvy-h1VN51NjSv/view?usp=share_link" TargetMode="External"/><Relationship Id="rId3" Type="http://schemas.openxmlformats.org/officeDocument/2006/relationships/hyperlink" Target="https://drive.google.com/uc?export=download&amp;id=1tvOAxEw91h9hxzNDV8JR0VG1AJqVDkg1/view?usp=share_link" TargetMode="External"/><Relationship Id="rId149" Type="http://schemas.openxmlformats.org/officeDocument/2006/relationships/hyperlink" Target="https://drive.google.com/file/d/1Apm4OzUQZim4Sxu3gjgOtl8i3auxapIM/view?usp=drivesdk" TargetMode="External"/><Relationship Id="rId4" Type="http://schemas.openxmlformats.org/officeDocument/2006/relationships/hyperlink" Target="https://drive.google.com/file/d/1k-TU45pqMtSH5ygfl7uhTfuf2hNukZff/view?usp=drivesdk" TargetMode="External"/><Relationship Id="rId148" Type="http://schemas.openxmlformats.org/officeDocument/2006/relationships/hyperlink" Target="https://drive.google.com/file/d/1iuF0lX1zsHpVSc_Q3D4NCM42p3kbJk2j/view?usp=drivesdk" TargetMode="External"/><Relationship Id="rId9" Type="http://schemas.openxmlformats.org/officeDocument/2006/relationships/hyperlink" Target="https://drive.google.com/file/d/1DZKF-SDMY1WPKQP0QztF6N4Uh17KDND0/view?usp=drivesdk" TargetMode="External"/><Relationship Id="rId143" Type="http://schemas.openxmlformats.org/officeDocument/2006/relationships/hyperlink" Target="https://drive.google.com/file/d/1kYGAZA56bBtMXPo91CAKuT_RPcrPp2kD/view?usp=drivesdk" TargetMode="External"/><Relationship Id="rId142" Type="http://schemas.openxmlformats.org/officeDocument/2006/relationships/hyperlink" Target="https://drive.google.com/file/d/1vlNfcxq8f57GxgpNnSNuTt5eDaHltZ4p/view?usp=drivesdk" TargetMode="External"/><Relationship Id="rId141" Type="http://schemas.openxmlformats.org/officeDocument/2006/relationships/hyperlink" Target="https://drive.google.com/file/d/18M1NDDUbscyItRGjsTgswByJY3umF66J/view?usp=drivesdk" TargetMode="External"/><Relationship Id="rId140" Type="http://schemas.openxmlformats.org/officeDocument/2006/relationships/hyperlink" Target="https://drive.google.com/file/d/1BcbinglG_xCnmIwwd_HoXfPaqwtoidmo/view?usp=drivesdk" TargetMode="External"/><Relationship Id="rId5" Type="http://schemas.openxmlformats.org/officeDocument/2006/relationships/hyperlink" Target="https://drive.google.com/file/d/1SvBDxgk8ay1U47Mw-sPVqoUpi2m3Qahc/view?usp=drivesdk" TargetMode="External"/><Relationship Id="rId147" Type="http://schemas.openxmlformats.org/officeDocument/2006/relationships/hyperlink" Target="https://drive.google.com/file/d/1JvzxaNfADMOfWRZ94_xPnMxDg3PvVDra/view?usp=drivesdk" TargetMode="External"/><Relationship Id="rId6" Type="http://schemas.openxmlformats.org/officeDocument/2006/relationships/hyperlink" Target="https://drive.google.com/file/d/1lW8MTdiQhEp5LitMhNnkbz6oXNEArdMW/view?usp=drivesdk" TargetMode="External"/><Relationship Id="rId146" Type="http://schemas.openxmlformats.org/officeDocument/2006/relationships/hyperlink" Target="https://drive.google.com/file/d/1DTgGYHb6O80U_l6djFffIOt5jhrrWcJ4/view?usp=drivesdk" TargetMode="External"/><Relationship Id="rId7" Type="http://schemas.openxmlformats.org/officeDocument/2006/relationships/hyperlink" Target="https://drive.google.com/file/d/1TppAGrn2xfcwXCgAFq0IRUJ8XFqR1-f2/view?usp=drivesdk" TargetMode="External"/><Relationship Id="rId145" Type="http://schemas.openxmlformats.org/officeDocument/2006/relationships/hyperlink" Target="https://drive.google.com/file/d/1WtdE6vQ4zEyferYnLUSYnXe88LmkefT0/view?usp=drivesdk" TargetMode="External"/><Relationship Id="rId8" Type="http://schemas.openxmlformats.org/officeDocument/2006/relationships/hyperlink" Target="https://drive.google.com/file/d/1wFcuLUdGNkUj6jMfnixDV6RMyoaHMtca/view?usp=drivesdk" TargetMode="External"/><Relationship Id="rId144" Type="http://schemas.openxmlformats.org/officeDocument/2006/relationships/hyperlink" Target="https://drive.google.com/file/d/190acxam4v3XakVXfkxYjxQ30bgZJe76E/view?usp=drivesdk" TargetMode="External"/><Relationship Id="rId139" Type="http://schemas.openxmlformats.org/officeDocument/2006/relationships/hyperlink" Target="https://drive.google.com/file/d/1gd-3NI5CuRr-KW0Ye3zl2h3caQLU7dwB/view?usp=drivesdk" TargetMode="External"/><Relationship Id="rId138" Type="http://schemas.openxmlformats.org/officeDocument/2006/relationships/hyperlink" Target="https://drive.google.com/file/d/1dZszPmsvtRz4UdydQq0u1BEWWaKK87BI/view?usp=drivesdk" TargetMode="External"/><Relationship Id="rId137" Type="http://schemas.openxmlformats.org/officeDocument/2006/relationships/hyperlink" Target="https://drive.google.com/file/d/16KAVOVFpe61v6_Ejy1pZwD41buqZRFZr/view?usp=drivesdk" TargetMode="External"/><Relationship Id="rId132" Type="http://schemas.openxmlformats.org/officeDocument/2006/relationships/hyperlink" Target="https://drive.google.com/file/d/1fD_y-Apnz3cX02Kmtvbw9vuOmH4CIhUu/view?usp=drivesdk" TargetMode="External"/><Relationship Id="rId131" Type="http://schemas.openxmlformats.org/officeDocument/2006/relationships/hyperlink" Target="https://drive.google.com/file/d/1_2qksVamKWm1KOhRsWciHSZLBsYe7R4d/view?usp=drivesdk" TargetMode="External"/><Relationship Id="rId130" Type="http://schemas.openxmlformats.org/officeDocument/2006/relationships/hyperlink" Target="https://drive.google.com/file/d/1xuRxc9K4x1N70I1TfgSqu7Pl7J8sgHV6/view?usp=drivesdk" TargetMode="External"/><Relationship Id="rId136" Type="http://schemas.openxmlformats.org/officeDocument/2006/relationships/hyperlink" Target="https://drive.google.com/file/d/1ydid8uc_m9mev1uY3XQfG7wKZEn_1hxJ/view?usp=drivesdk" TargetMode="External"/><Relationship Id="rId135" Type="http://schemas.openxmlformats.org/officeDocument/2006/relationships/hyperlink" Target="https://drive.google.com/file/d/1zMhHY3NBnaXhzJl4NJPoh4-WShez1LgR/view?usp=drivesdk" TargetMode="External"/><Relationship Id="rId134" Type="http://schemas.openxmlformats.org/officeDocument/2006/relationships/hyperlink" Target="https://drive.google.com/file/d/12YRgWopdVgJNLxceh7PQ8kPfzmFoe7Pv/view?usp=drivesdk" TargetMode="External"/><Relationship Id="rId133" Type="http://schemas.openxmlformats.org/officeDocument/2006/relationships/hyperlink" Target="https://drive.google.com/file/d/1-cEHy5aMtd29ZZX6HK70TRysq2hTJ4nq/view?usp=drivesdk" TargetMode="External"/><Relationship Id="rId172" Type="http://schemas.openxmlformats.org/officeDocument/2006/relationships/hyperlink" Target="https://drive.google.com/file/d/1GpVbmOi-dC9fOQNtFQmtRqrinOWOMj-Q/view?usp=drivesdk" TargetMode="External"/><Relationship Id="rId171" Type="http://schemas.openxmlformats.org/officeDocument/2006/relationships/hyperlink" Target="https://drive.google.com/file/d/1rhkVJfD7ImcK7pJ3_WOCZGydoYoIUDBY/view?usp=drivesdk" TargetMode="External"/><Relationship Id="rId170" Type="http://schemas.openxmlformats.org/officeDocument/2006/relationships/hyperlink" Target="https://drive.google.com/file/d/1P4G_inFceyks9hIGkSMyz4Jk3lw-5Oyb/view?usp=drivesdk" TargetMode="External"/><Relationship Id="rId165" Type="http://schemas.openxmlformats.org/officeDocument/2006/relationships/hyperlink" Target="https://drive.google.com/file/d/16xxs8nK2mIRw1yGgocAVlxwg_ILqO73f/view?usp=drivesdk" TargetMode="External"/><Relationship Id="rId164" Type="http://schemas.openxmlformats.org/officeDocument/2006/relationships/hyperlink" Target="https://drive.google.com/file/d/1WCNtrd4YENMEYY7626QdRgoy2UW7-wDu/view?usp=drivesdk" TargetMode="External"/><Relationship Id="rId163" Type="http://schemas.openxmlformats.org/officeDocument/2006/relationships/hyperlink" Target="https://drive.google.com/file/d/1r-93akuv9vwAFfGJpNR3cpFIo50-4M8N/view?usp=drivesdk" TargetMode="External"/><Relationship Id="rId162" Type="http://schemas.openxmlformats.org/officeDocument/2006/relationships/hyperlink" Target="https://drive.google.com/file/d/1io1sy6UGc7CtyPxl4enV6wf1yjlCRqJR/view?usp=drivesdk" TargetMode="External"/><Relationship Id="rId169" Type="http://schemas.openxmlformats.org/officeDocument/2006/relationships/hyperlink" Target="https://drive.google.com/file/d/1angbOrSYr1vdfD1Xg69gq2ixlrQ_aRSq/view?usp=drivesdk" TargetMode="External"/><Relationship Id="rId168" Type="http://schemas.openxmlformats.org/officeDocument/2006/relationships/hyperlink" Target="https://drive.google.com/file/d/13ojYTABxyyD06qPzyRawS5smz6oXe8ar/view?usp=drivesdk" TargetMode="External"/><Relationship Id="rId167" Type="http://schemas.openxmlformats.org/officeDocument/2006/relationships/hyperlink" Target="https://drive.google.com/file/d/1PMW6VrXZBJ84C1L_3LwxB0L9zqA4IKFR/view?usp=drivesdk" TargetMode="External"/><Relationship Id="rId166" Type="http://schemas.openxmlformats.org/officeDocument/2006/relationships/hyperlink" Target="https://drive.google.com/file/d/1FJMSJjGTW8qKMgFTuVaOKQ2_F4vhAfLP/view?usp=drivesdk" TargetMode="External"/><Relationship Id="rId161" Type="http://schemas.openxmlformats.org/officeDocument/2006/relationships/hyperlink" Target="https://drive.google.com/file/d/1TAvzcwmN6htkkr2l4LRRWY0z5d4HVx9B/view?usp=drivesdk" TargetMode="External"/><Relationship Id="rId160" Type="http://schemas.openxmlformats.org/officeDocument/2006/relationships/hyperlink" Target="https://drive.google.com/file/d/1UIFHIAL-UZwiUjBMJMtEmAtVw3GSvC-d/view?usp=drivesdk" TargetMode="External"/><Relationship Id="rId159" Type="http://schemas.openxmlformats.org/officeDocument/2006/relationships/hyperlink" Target="https://drive.google.com/file/d/1HKC-ulD6_LxdLVgQXNdsPnkEU3EGUKxq/view?usp=drivesdk" TargetMode="External"/><Relationship Id="rId154" Type="http://schemas.openxmlformats.org/officeDocument/2006/relationships/hyperlink" Target="https://drive.google.com/file/d/1jwzD7Abd0V7u2QIbpeNwqPVWnEdPXw4r/view?usp=drivesdk" TargetMode="External"/><Relationship Id="rId153" Type="http://schemas.openxmlformats.org/officeDocument/2006/relationships/hyperlink" Target="https://drive.google.com/file/d/1hzJ6SiLN5VC6vdrs8bHV_Rqycmnkv3qq/view?usp=drivesdk" TargetMode="External"/><Relationship Id="rId152" Type="http://schemas.openxmlformats.org/officeDocument/2006/relationships/hyperlink" Target="https://drive.google.com/file/d/1wNa6-WQCkyjd4oUnsSawMnAQpoU80gB4/view?usp=drivesdk" TargetMode="External"/><Relationship Id="rId151" Type="http://schemas.openxmlformats.org/officeDocument/2006/relationships/hyperlink" Target="https://drive.google.com/file/d/1EQnBVaqsEdBXuhmHHLt_v5dtXSBQzr3N/view?usp=drivesdk" TargetMode="External"/><Relationship Id="rId158" Type="http://schemas.openxmlformats.org/officeDocument/2006/relationships/hyperlink" Target="https://drive.google.com/file/d/1f30b_OgEBCx9piIEovtiRvWEIQZkSj2-/view?usp=drivesdk" TargetMode="External"/><Relationship Id="rId157" Type="http://schemas.openxmlformats.org/officeDocument/2006/relationships/hyperlink" Target="https://drive.google.com/file/d/114369NxJvIcWbyAsIdDP3MU222VljtLn/view?usp=drivesdk" TargetMode="External"/><Relationship Id="rId156" Type="http://schemas.openxmlformats.org/officeDocument/2006/relationships/hyperlink" Target="https://drive.google.com/file/d/1A9fc5Nc_lUI2YJ_THUX9C7IrdyHgL4yA/view?usp=drivesdk" TargetMode="External"/><Relationship Id="rId155" Type="http://schemas.openxmlformats.org/officeDocument/2006/relationships/hyperlink" Target="https://drive.google.com/file/d/1TOZJOr_ZIRnuHwpSxVMp0wweDZ_-tOoT/view?usp=drivesdk" TargetMode="External"/><Relationship Id="rId40" Type="http://schemas.openxmlformats.org/officeDocument/2006/relationships/hyperlink" Target="https://drive.google.com/file/d/1N6E19l-TOh-unr5BVKISu5RESzI3lRHu/view?usp=drivesdk" TargetMode="External"/><Relationship Id="rId42" Type="http://schemas.openxmlformats.org/officeDocument/2006/relationships/hyperlink" Target="https://drive.google.com/file/d/1nk-3JllEgJCllNlG6jTZXE18uyBxklef/view?usp=drivesdk" TargetMode="External"/><Relationship Id="rId41" Type="http://schemas.openxmlformats.org/officeDocument/2006/relationships/hyperlink" Target="https://drive.google.com/file/d/1N6E19l-TOh-unr5BVKISu5RESzI3lRHu/view?usp=drivesdk" TargetMode="External"/><Relationship Id="rId44" Type="http://schemas.openxmlformats.org/officeDocument/2006/relationships/hyperlink" Target="https://drive.google.com/file/d/1WIeloR2eCxxEGpLqXZ0xIK-BdX2Luugb/view?usp=drivesdk" TargetMode="External"/><Relationship Id="rId43" Type="http://schemas.openxmlformats.org/officeDocument/2006/relationships/hyperlink" Target="https://drive.google.com/file/d/1tIhbXbQh8PfHUJcTAgGDqOAIQCa_Fmuv/view?usp=drivesdk" TargetMode="External"/><Relationship Id="rId46" Type="http://schemas.openxmlformats.org/officeDocument/2006/relationships/hyperlink" Target="https://drive.google.com/file/d/13MCUPlWHhWyY6kwCRpYVcAM-Qh5R-zbF/view?usp=drivesdk" TargetMode="External"/><Relationship Id="rId45" Type="http://schemas.openxmlformats.org/officeDocument/2006/relationships/hyperlink" Target="https://drive.google.com/file/d/1U9rrm9MxP6OOXcxqiCP7gQkO2enHF8h0/view?usp=drivesdk" TargetMode="External"/><Relationship Id="rId48" Type="http://schemas.openxmlformats.org/officeDocument/2006/relationships/hyperlink" Target="https://drive.google.com/file/d/1QGZt2EWlrvOfk1_dSohR1rDr6utVlHgE/view?usp=drivesdk" TargetMode="External"/><Relationship Id="rId47" Type="http://schemas.openxmlformats.org/officeDocument/2006/relationships/hyperlink" Target="https://drive.google.com/file/d/1KseVrr0h6uXfsvle6HOxYexwj7OprQni/view?usp=drivesdk" TargetMode="External"/><Relationship Id="rId49" Type="http://schemas.openxmlformats.org/officeDocument/2006/relationships/hyperlink" Target="https://drive.google.com/file/d/15ugDQ57k-mdfIuaKR0p_9QwBO2MGFf7J/view?usp=drivesdk" TargetMode="External"/><Relationship Id="rId31" Type="http://schemas.openxmlformats.org/officeDocument/2006/relationships/hyperlink" Target="https://drive.google.com/file/d/1nv8EuxmqcUACDPkE6aitRUxIz7b9ALPO/view?usp=drivesdk" TargetMode="External"/><Relationship Id="rId30" Type="http://schemas.openxmlformats.org/officeDocument/2006/relationships/hyperlink" Target="https://drive.google.com/file/d/1nnNkctkioZEIAGXPC-fn4x5GaPST0XAc/view?usp=drivesdk" TargetMode="External"/><Relationship Id="rId33" Type="http://schemas.openxmlformats.org/officeDocument/2006/relationships/hyperlink" Target="https://drive.google.com/file/d/1E9eMuwcNcB0iWcJRcXetq_VGfA2YaylU/view?usp=drivesdk" TargetMode="External"/><Relationship Id="rId32" Type="http://schemas.openxmlformats.org/officeDocument/2006/relationships/hyperlink" Target="https://drive.google.com/file/d/1V3b8G8qFWKG2ceiur8GrK9sd4F5hg0Hu/view?usp=drivesdk" TargetMode="External"/><Relationship Id="rId35" Type="http://schemas.openxmlformats.org/officeDocument/2006/relationships/hyperlink" Target="https://drive.google.com/file/d/1OW3Tb93BHefGWNjr-tXazwM_kFFJ7zKs/view?usp=drivesdk" TargetMode="External"/><Relationship Id="rId34" Type="http://schemas.openxmlformats.org/officeDocument/2006/relationships/hyperlink" Target="https://drive.google.com/file/d/1Mh9lJtSrC7ZIQ2gtro2hVATxILhOTRzv/view?usp=drivesdk" TargetMode="External"/><Relationship Id="rId37" Type="http://schemas.openxmlformats.org/officeDocument/2006/relationships/hyperlink" Target="https://drive.google.com/file/d/13juxmC5kpzNTGpNG4uOUMYIiTOEoWrqY/view?usp=drivesdk" TargetMode="External"/><Relationship Id="rId36" Type="http://schemas.openxmlformats.org/officeDocument/2006/relationships/hyperlink" Target="https://drive.google.com/file/d/1wldV89ToEfjZ6x_afOzEtmn04-4OTudE/view?usp=drivesdk" TargetMode="External"/><Relationship Id="rId39" Type="http://schemas.openxmlformats.org/officeDocument/2006/relationships/hyperlink" Target="https://drive.google.com/file/d/1EZtpJJYjguAxO5zCM1gnzdLa0s2bA4RW/view?usp=drivesdk" TargetMode="External"/><Relationship Id="rId38" Type="http://schemas.openxmlformats.org/officeDocument/2006/relationships/hyperlink" Target="https://drive.google.com/file/d/1aXRB9jEmOILRVEj6Z4MVyjjzXEdwOXYJ/view?usp=drivesdk" TargetMode="External"/><Relationship Id="rId20" Type="http://schemas.openxmlformats.org/officeDocument/2006/relationships/hyperlink" Target="https://drive.google.com/file/d/1jEp2zXb_YzPLdOKuGec7FhQdBVl7laSU/view?usp=drivesdk" TargetMode="External"/><Relationship Id="rId22" Type="http://schemas.openxmlformats.org/officeDocument/2006/relationships/hyperlink" Target="https://drive.google.com/file/d/1n-zh1qT-S-nDbYcomILOdsFBvc2CPboI/view?usp=drivesdk" TargetMode="External"/><Relationship Id="rId21" Type="http://schemas.openxmlformats.org/officeDocument/2006/relationships/hyperlink" Target="https://drive.google.com/file/d/1O1cVYbN5lQ8m4xhTvgDKb0BcAzEkAW7R/view?usp=drivesdk" TargetMode="External"/><Relationship Id="rId24" Type="http://schemas.openxmlformats.org/officeDocument/2006/relationships/hyperlink" Target="https://drive.google.com/file/d/1VZkiG9Arb0JF6dULx9VQfd77m07ifO_m/view?usp=drivesdk" TargetMode="External"/><Relationship Id="rId23" Type="http://schemas.openxmlformats.org/officeDocument/2006/relationships/hyperlink" Target="https://drive.google.com/file/d/1cuau5jsQxdH3LtOOSbSVF8fXjjANj64Y/view?usp=drivesdk" TargetMode="External"/><Relationship Id="rId26" Type="http://schemas.openxmlformats.org/officeDocument/2006/relationships/hyperlink" Target="https://drive.google.com/file/d/1je_3Rr2-yuJmbDOkj_uXXd_7B7a4cH_4/view?usp=drivesdk" TargetMode="External"/><Relationship Id="rId25" Type="http://schemas.openxmlformats.org/officeDocument/2006/relationships/hyperlink" Target="https://drive.google.com/file/d/1_5E9T0CvYsY8tijxg3a_Gmzhsn8F1s0A/view?usp=drivesdk" TargetMode="External"/><Relationship Id="rId28" Type="http://schemas.openxmlformats.org/officeDocument/2006/relationships/hyperlink" Target="https://drive.google.com/file/d/1thGqmGr8AZUiEZRXo6gtDGlOQ4du-pKT/view?usp=drivesdk" TargetMode="External"/><Relationship Id="rId27" Type="http://schemas.openxmlformats.org/officeDocument/2006/relationships/hyperlink" Target="https://drive.google.com/file/d/1XZOBiT5JlZzXHlh97xfSt8rPHUBbR-VP/view?usp=drivesdk" TargetMode="External"/><Relationship Id="rId29" Type="http://schemas.openxmlformats.org/officeDocument/2006/relationships/hyperlink" Target="https://drive.google.com/file/d/1dNYTrlbQf5KRi81hX8f5dTVztiXO224x/view?usp=drivesdk" TargetMode="External"/><Relationship Id="rId11" Type="http://schemas.openxmlformats.org/officeDocument/2006/relationships/hyperlink" Target="https://drive.google.com/file/d/1tcHgaUjAbU-2U5TrJHyhvjNfZ492sdlq/view?usp=drivesdk" TargetMode="External"/><Relationship Id="rId10" Type="http://schemas.openxmlformats.org/officeDocument/2006/relationships/hyperlink" Target="https://drive.google.com/file/d/1oKAe5ka2ADpyjwKBipbR-t8rNZaXQC7h/view?usp=drivesdk" TargetMode="External"/><Relationship Id="rId13" Type="http://schemas.openxmlformats.org/officeDocument/2006/relationships/hyperlink" Target="https://drive.google.com/file/d/1uioRgNFGcWec2mvrJNMlhZlJTh27LSWL/view?usp=drivesdk" TargetMode="External"/><Relationship Id="rId12" Type="http://schemas.openxmlformats.org/officeDocument/2006/relationships/hyperlink" Target="https://drive.google.com/file/d/1uxFPh0xQbXifYLJbPUpAAeVVcTj-pwKm/view?usp=drivesdk" TargetMode="External"/><Relationship Id="rId15" Type="http://schemas.openxmlformats.org/officeDocument/2006/relationships/hyperlink" Target="https://drive.google.com/file/d/19ilYTc29augEbKfqmzBtYZARKXV6hkWl/view?usp=drivesdk" TargetMode="External"/><Relationship Id="rId14" Type="http://schemas.openxmlformats.org/officeDocument/2006/relationships/hyperlink" Target="https://drive.google.com/file/d/1S0SRdd1nLOML7XGHLOodwLTBiHi4gDbT/view?usp=drivesdk" TargetMode="External"/><Relationship Id="rId17" Type="http://schemas.openxmlformats.org/officeDocument/2006/relationships/hyperlink" Target="https://drive.google.com/file/d/1ox12N7dm5dUhS1_SmLrf1KANseuukvhW/view?usp=drivesdk" TargetMode="External"/><Relationship Id="rId16" Type="http://schemas.openxmlformats.org/officeDocument/2006/relationships/hyperlink" Target="https://drive.google.com/file/d/1sdlBHGKRTuvS1-YEcnwWYYoiQo3HuwM6/view?usp=drivesdk" TargetMode="External"/><Relationship Id="rId19" Type="http://schemas.openxmlformats.org/officeDocument/2006/relationships/hyperlink" Target="https://drive.google.com/file/d/1hA97sEweXhraCvBuE2J3dICEEXVl30XU/view?usp=drivesdk" TargetMode="External"/><Relationship Id="rId18" Type="http://schemas.openxmlformats.org/officeDocument/2006/relationships/hyperlink" Target="https://drive.google.com/file/d/17jdYVIarwwF0d8q3tEyWQpAgAkvytZ_a/view?usp=drivesdk" TargetMode="External"/><Relationship Id="rId84" Type="http://schemas.openxmlformats.org/officeDocument/2006/relationships/hyperlink" Target="https://drive.google.com/file/d/1p2zIJb7xwvGa9ge2mIQbdpDbX-KVwA9B/view?usp=drivesdk" TargetMode="External"/><Relationship Id="rId83" Type="http://schemas.openxmlformats.org/officeDocument/2006/relationships/hyperlink" Target="https://drive.google.com/file/d/1Pn_ywIBNADcg6diwR6kVPxbUCUfabheX/view?usp=drivesdk" TargetMode="External"/><Relationship Id="rId86" Type="http://schemas.openxmlformats.org/officeDocument/2006/relationships/hyperlink" Target="https://drive.google.com/file/d/1baRlyZa_ZuHGn-ccQya3TAg-eBB9NyQs/view?usp=drivesdk" TargetMode="External"/><Relationship Id="rId85" Type="http://schemas.openxmlformats.org/officeDocument/2006/relationships/hyperlink" Target="https://drive.google.com/file/d/1WgqdynhhtTPj7PmBm3c8h3qbM6LmP2KU/view?usp=drivesdk" TargetMode="External"/><Relationship Id="rId88" Type="http://schemas.openxmlformats.org/officeDocument/2006/relationships/hyperlink" Target="https://drive.google.com/file/d/1SoiXFpTN6-8tccuLF9kvJ3s43mrnwtxx/view?usp=drivesdk" TargetMode="External"/><Relationship Id="rId87" Type="http://schemas.openxmlformats.org/officeDocument/2006/relationships/hyperlink" Target="https://drive.google.com/file/d/1iJ_i9zBsTxYBi88ItWlMZmVWnrYVXUBY/view?usp=drivesdk" TargetMode="External"/><Relationship Id="rId89" Type="http://schemas.openxmlformats.org/officeDocument/2006/relationships/hyperlink" Target="https://drive.google.com/file/d/16nFk0YYSuZs4S2fABA-jrKZ1ZB5oR9zU/view?usp=drivesdk" TargetMode="External"/><Relationship Id="rId80" Type="http://schemas.openxmlformats.org/officeDocument/2006/relationships/hyperlink" Target="https://drive.google.com/file/d/1etZRLNcKze1CJoxY64H58K0ntwMHFhO7/view?usp=drivesdk" TargetMode="External"/><Relationship Id="rId82" Type="http://schemas.openxmlformats.org/officeDocument/2006/relationships/hyperlink" Target="https://drive.google.com/file/d/1WO5nvs4RzVH5MwGTqr97hMxcGS9nhVIT/view?usp=drivesdk" TargetMode="External"/><Relationship Id="rId81" Type="http://schemas.openxmlformats.org/officeDocument/2006/relationships/hyperlink" Target="https://drive.google.com/file/d/1NOE74-A5G1JLoL1R7DplEXN-zeNdRjeV/view?usp=drivesdk" TargetMode="External"/><Relationship Id="rId73" Type="http://schemas.openxmlformats.org/officeDocument/2006/relationships/hyperlink" Target="https://drive.google.com/file/d/1J9NjudDxArBSxO1L_n_70M7rXtZv42a9/view?usp=drivesdk" TargetMode="External"/><Relationship Id="rId72" Type="http://schemas.openxmlformats.org/officeDocument/2006/relationships/hyperlink" Target="https://drive.google.com/file/d/18W1rczceokzR6lP1q5uy_JVQKSTpStm3/view?usp=drivesdk" TargetMode="External"/><Relationship Id="rId75" Type="http://schemas.openxmlformats.org/officeDocument/2006/relationships/hyperlink" Target="https://drive.google.com/file/d/1x3S2JpIuKa0Cf9XzWibc_o5RVl0LHy86/view?usp=drivesdk" TargetMode="External"/><Relationship Id="rId74" Type="http://schemas.openxmlformats.org/officeDocument/2006/relationships/hyperlink" Target="https://drive.google.com/file/d/1EFKrxJN-UTTfojH_OGZIZ-BgO2qgaCop/view?usp=drivesdk" TargetMode="External"/><Relationship Id="rId77" Type="http://schemas.openxmlformats.org/officeDocument/2006/relationships/hyperlink" Target="https://drive.google.com/file/d/1I4saM3tqiApetf66nUIdWZLVZg_qMeLg/view?usp=drivesdk" TargetMode="External"/><Relationship Id="rId76" Type="http://schemas.openxmlformats.org/officeDocument/2006/relationships/hyperlink" Target="https://drive.google.com/file/d/1-2EN-9wC9bAER2mz8VtgvoZc5mvTkzTU/view?usp=drivesdk" TargetMode="External"/><Relationship Id="rId79" Type="http://schemas.openxmlformats.org/officeDocument/2006/relationships/hyperlink" Target="https://drive.google.com/file/d/1AhcdShNgjAUi4wHPf2N_OI4EO0MbThXN/view?usp=drivesdk" TargetMode="External"/><Relationship Id="rId78" Type="http://schemas.openxmlformats.org/officeDocument/2006/relationships/hyperlink" Target="https://drive.google.com/file/d/11VJScdHuaVmqFM0JDW0IZdh9ydObOAG8/view?usp=drivesdk" TargetMode="External"/><Relationship Id="rId71" Type="http://schemas.openxmlformats.org/officeDocument/2006/relationships/hyperlink" Target="https://drive.google.com/file/d/134QDsPIWoLs-2hfdLtaNiZYgJSE4C_Cj/view?usp=drivesdk" TargetMode="External"/><Relationship Id="rId70" Type="http://schemas.openxmlformats.org/officeDocument/2006/relationships/hyperlink" Target="https://drive.google.com/file/d/1GbtAZIfUAj-rse2O9c1_s4AJ3E8YpLv8/view?usp=drivesdk" TargetMode="External"/><Relationship Id="rId62" Type="http://schemas.openxmlformats.org/officeDocument/2006/relationships/hyperlink" Target="https://drive.google.com/file/d/1jFzox85L96LMJbLbgM16OZBeq8H_863t/view?usp=drivesdk" TargetMode="External"/><Relationship Id="rId61" Type="http://schemas.openxmlformats.org/officeDocument/2006/relationships/hyperlink" Target="https://drive.google.com/file/d/1b1XF4sC1EqxbNA85tPWLAyDe-E_i3JDl/view?usp=drivesdk" TargetMode="External"/><Relationship Id="rId64" Type="http://schemas.openxmlformats.org/officeDocument/2006/relationships/hyperlink" Target="https://drive.google.com/file/d/149U8PKO6HQqStBr0o7rjvElceP3s8WJS/view?usp=drivesdk" TargetMode="External"/><Relationship Id="rId63" Type="http://schemas.openxmlformats.org/officeDocument/2006/relationships/hyperlink" Target="https://drive.google.com/file/d/1hvRm3jAGLWwObeHd7EUOp0-hRDB3Q8bZ/view?usp=drivesdk" TargetMode="External"/><Relationship Id="rId66" Type="http://schemas.openxmlformats.org/officeDocument/2006/relationships/hyperlink" Target="https://drive.google.com/file/d/18fXUxRFjWSqahP2o4AO1y5vy-9D_GFFQ/view?usp=drivesdk" TargetMode="External"/><Relationship Id="rId65" Type="http://schemas.openxmlformats.org/officeDocument/2006/relationships/hyperlink" Target="https://drive.google.com/file/d/1RwkHj-TcMs92vD-TgeHIEcwQ96bf46t4/view?usp=drivesdk" TargetMode="External"/><Relationship Id="rId68" Type="http://schemas.openxmlformats.org/officeDocument/2006/relationships/hyperlink" Target="https://drive.google.com/file/d/1sWEQe9LnSEPQmeAW0vsGMr3cyDpGzKUF/view?usp=drivesdk" TargetMode="External"/><Relationship Id="rId67" Type="http://schemas.openxmlformats.org/officeDocument/2006/relationships/hyperlink" Target="https://drive.google.com/file/d/1-Vk93iQhNEN67sM8TO3FF_8tpXWdQC_0/view?usp=drivesdk" TargetMode="External"/><Relationship Id="rId60" Type="http://schemas.openxmlformats.org/officeDocument/2006/relationships/hyperlink" Target="https://drive.google.com/file/d/1IF_5ROY34Wn-K0vzj26QthvrQjbjfpUY/view?usp=drivesdk" TargetMode="External"/><Relationship Id="rId69" Type="http://schemas.openxmlformats.org/officeDocument/2006/relationships/hyperlink" Target="https://drive.google.com/file/d/1R3OqiKWgOPvPCqmY68JVNghVGQTZQLQu/view?usp=drivesdk" TargetMode="External"/><Relationship Id="rId51" Type="http://schemas.openxmlformats.org/officeDocument/2006/relationships/hyperlink" Target="https://drive.google.com/file/d/1qV9xJDx_gIVJCeol2TL_GGYVQ8BpGUcF/view?usp=drivesdk" TargetMode="External"/><Relationship Id="rId50" Type="http://schemas.openxmlformats.org/officeDocument/2006/relationships/hyperlink" Target="https://drive.google.com/file/d/1k6YqsdVo06Rg9ZMdHrIg7DDLQxx7Sjyk/view?usp=drivesdk" TargetMode="External"/><Relationship Id="rId53" Type="http://schemas.openxmlformats.org/officeDocument/2006/relationships/hyperlink" Target="https://drive.google.com/file/d/18pckpNHd6QGYYzLIfA7e9n3bnZy2qi0d/view?usp=drivesdk" TargetMode="External"/><Relationship Id="rId52" Type="http://schemas.openxmlformats.org/officeDocument/2006/relationships/hyperlink" Target="https://drive.google.com/file/d/1Ew9VJcH7YhSoOmFlVc_g-mNT7fCGxRDD/view?usp=drivesdk" TargetMode="External"/><Relationship Id="rId55" Type="http://schemas.openxmlformats.org/officeDocument/2006/relationships/hyperlink" Target="https://drive.google.com/file/d/1pywsT9JzdBKhHJH-f3CeCOLkthOEsH5M/view?usp=drivesdk" TargetMode="External"/><Relationship Id="rId54" Type="http://schemas.openxmlformats.org/officeDocument/2006/relationships/hyperlink" Target="https://drive.google.com/file/d/1FfV6VfAC3-CSeg4P4KMAfv9Qj9NcZLfZ/view?usp=drivesdk" TargetMode="External"/><Relationship Id="rId57" Type="http://schemas.openxmlformats.org/officeDocument/2006/relationships/hyperlink" Target="https://drive.google.com/file/d/1pPOQR4E8AggoxWBHwnBY-jWGnPGdYRxO/view?usp=drivesdk" TargetMode="External"/><Relationship Id="rId56" Type="http://schemas.openxmlformats.org/officeDocument/2006/relationships/hyperlink" Target="https://drive.google.com/file/d/1pec7UUfXR0zVoa668XC4OiT87SWFrQQF/view?usp=drivesdk" TargetMode="External"/><Relationship Id="rId59" Type="http://schemas.openxmlformats.org/officeDocument/2006/relationships/hyperlink" Target="https://drive.google.com/file/d/1ibFXRUI3-CEfwb2lzcwGvrthPDLBZC8i/view?usp=drivesdk" TargetMode="External"/><Relationship Id="rId58" Type="http://schemas.openxmlformats.org/officeDocument/2006/relationships/hyperlink" Target="https://drive.google.com/file/d/1A_mXB_14SwixmxLozQJiYnGbKOR0Rc5l/view?usp=drivesdk" TargetMode="External"/><Relationship Id="rId107" Type="http://schemas.openxmlformats.org/officeDocument/2006/relationships/hyperlink" Target="https://drive.google.com/file/d/1minHmtv-pqchY776BGYFuZ1u5dl488_N/view?usp=drivesdk" TargetMode="External"/><Relationship Id="rId106" Type="http://schemas.openxmlformats.org/officeDocument/2006/relationships/hyperlink" Target="https://drive.google.com/file/d/114XjLk66Q9wfz2pG-ZO-G6nF32dRr80i/view?usp=drivesdk" TargetMode="External"/><Relationship Id="rId105" Type="http://schemas.openxmlformats.org/officeDocument/2006/relationships/hyperlink" Target="https://drive.google.com/file/d/1gcbm53nR9pRy0-mlJMfvYldFWYbj8oIf/view?usp=drivesdk" TargetMode="External"/><Relationship Id="rId104" Type="http://schemas.openxmlformats.org/officeDocument/2006/relationships/hyperlink" Target="https://drive.google.com/file/d/1_56TlC1_k0X6j78Y73v6p8_GE6YgU7qE/view?usp=drivesdk" TargetMode="External"/><Relationship Id="rId109" Type="http://schemas.openxmlformats.org/officeDocument/2006/relationships/hyperlink" Target="https://drive.google.com/file/d/1mIArZdopx0Ao-riG63EDql7T1w5wPyIj/view?usp=drivesdk" TargetMode="External"/><Relationship Id="rId108" Type="http://schemas.openxmlformats.org/officeDocument/2006/relationships/hyperlink" Target="https://drive.google.com/file/d/1oiytq41TP-CqqDeepZF3DNcjb61QWMu1/view?usp=drivesdk" TargetMode="External"/><Relationship Id="rId103" Type="http://schemas.openxmlformats.org/officeDocument/2006/relationships/hyperlink" Target="https://drive.google.com/file/d/1TPYWT-IsGzT80SguI17LYkwO1ijO6nmS/view?usp=drivesdk" TargetMode="External"/><Relationship Id="rId102" Type="http://schemas.openxmlformats.org/officeDocument/2006/relationships/hyperlink" Target="https://drive.google.com/file/d/1hXHoab_CiSaMQcDnMFWLTcHf414Iz0z0/view?usp=drivesdk" TargetMode="External"/><Relationship Id="rId101" Type="http://schemas.openxmlformats.org/officeDocument/2006/relationships/hyperlink" Target="https://drive.google.com/file/d/14pH0i76OMG27QldeSHwUHl0mALDOxEtF/view?usp=drivesdk" TargetMode="External"/><Relationship Id="rId100" Type="http://schemas.openxmlformats.org/officeDocument/2006/relationships/hyperlink" Target="https://drive.google.com/file/d/1x0WYuk-FtWeV5aGduDtm6tEEBuc0etEf/view?usp=drivesdk" TargetMode="External"/><Relationship Id="rId129" Type="http://schemas.openxmlformats.org/officeDocument/2006/relationships/hyperlink" Target="https://drive.google.com/file/d/1THg1i0rAPBFgaBFTPXz8qUJl1V5hzSP1/view?usp=drivesdk" TargetMode="External"/><Relationship Id="rId128" Type="http://schemas.openxmlformats.org/officeDocument/2006/relationships/hyperlink" Target="https://drive.google.com/file/d/1_zAdTyrp0wNB_i7qEGca5ttA_1Ncl8il/view?usp=drivesdk" TargetMode="External"/><Relationship Id="rId127" Type="http://schemas.openxmlformats.org/officeDocument/2006/relationships/hyperlink" Target="https://drive.google.com/file/d/1ZkG68LcyZUphGE1CSD5PgCEjwAWKhkYH/view?usp=drivesdk" TargetMode="External"/><Relationship Id="rId126" Type="http://schemas.openxmlformats.org/officeDocument/2006/relationships/hyperlink" Target="https://drive.google.com/file/d/1NLLMkw3l6EsJtuvTocr83s4yjMRmTDiq/view?usp=drivesdk" TargetMode="External"/><Relationship Id="rId121" Type="http://schemas.openxmlformats.org/officeDocument/2006/relationships/hyperlink" Target="https://drive.google.com/file/d/1P7HK-fd5nUMLkDlmfMH7BwvmrxSSYMri/view?usp=drivesdk" TargetMode="External"/><Relationship Id="rId120" Type="http://schemas.openxmlformats.org/officeDocument/2006/relationships/hyperlink" Target="https://drive.google.com/file/d/1Ik_rFCKXUtoflY08f3idqwemmJDOmlA3/view?usp=drivesdk" TargetMode="External"/><Relationship Id="rId125" Type="http://schemas.openxmlformats.org/officeDocument/2006/relationships/hyperlink" Target="https://drive.google.com/file/d/10L7pabioyasiQJuz7eygzhAbEjT7WDZr/view?usp=drivesdk" TargetMode="External"/><Relationship Id="rId124" Type="http://schemas.openxmlformats.org/officeDocument/2006/relationships/hyperlink" Target="https://drive.google.com/file/d/1zsvJanF4AjBqchgbGmgsXyohRfaJb-Mh/view?usp=drivesdk" TargetMode="External"/><Relationship Id="rId123" Type="http://schemas.openxmlformats.org/officeDocument/2006/relationships/hyperlink" Target="https://drive.google.com/file/d/18dYGClZDol626bpinJRD3_0q05GryHIR/view?usp=drivesdk" TargetMode="External"/><Relationship Id="rId122" Type="http://schemas.openxmlformats.org/officeDocument/2006/relationships/hyperlink" Target="https://drive.google.com/file/d/1lP4KRbPbRONORrKQQFPA68MAGbevI5oX/view?usp=drivesdk" TargetMode="External"/><Relationship Id="rId95" Type="http://schemas.openxmlformats.org/officeDocument/2006/relationships/hyperlink" Target="https://drive.google.com/file/d/1rCTfB885tMkM5aUsNB_hraGb78c5LguR/view?usp=drivesdk" TargetMode="External"/><Relationship Id="rId94" Type="http://schemas.openxmlformats.org/officeDocument/2006/relationships/hyperlink" Target="https://drive.google.com/file/d/1DnNkP8NSgh0XwvEiSpUUPPY4xVOQhUBE/view?usp=drivesdk" TargetMode="External"/><Relationship Id="rId97" Type="http://schemas.openxmlformats.org/officeDocument/2006/relationships/hyperlink" Target="https://drive.google.com/file/d/1DOTl7j9YMqgkepcDQKP31PkNtdM0Z_72/view?usp=drivesdk" TargetMode="External"/><Relationship Id="rId96" Type="http://schemas.openxmlformats.org/officeDocument/2006/relationships/hyperlink" Target="https://drive.google.com/file/d/1Ndr4FMkZ4ugcYoTVAfRffXoCHhyQwR--/view?usp=drivesdk" TargetMode="External"/><Relationship Id="rId99" Type="http://schemas.openxmlformats.org/officeDocument/2006/relationships/hyperlink" Target="https://drive.google.com/file/d/1SVaSdhlek95si3SNkbC0yf1Es2Md9gdt/view?usp=drivesdk" TargetMode="External"/><Relationship Id="rId98" Type="http://schemas.openxmlformats.org/officeDocument/2006/relationships/hyperlink" Target="https://drive.google.com/file/d/1TpimND2uQy9mDlGMFzWTiHSc36I2_eDD/view?usp=drivesdk" TargetMode="External"/><Relationship Id="rId91" Type="http://schemas.openxmlformats.org/officeDocument/2006/relationships/hyperlink" Target="https://drive.google.com/file/d/1nP6urTTtsDoRJmrmNd8OR5OILqLm4iu7/view?usp=drivesdk" TargetMode="External"/><Relationship Id="rId90" Type="http://schemas.openxmlformats.org/officeDocument/2006/relationships/hyperlink" Target="https://drive.google.com/file/d/1qZPpjJNJL9nbZYgW64Dfczbo2OJN1ztL/view?usp=drivesdk" TargetMode="External"/><Relationship Id="rId93" Type="http://schemas.openxmlformats.org/officeDocument/2006/relationships/hyperlink" Target="https://drive.google.com/file/d/1fRyoTzTJfAT3QKBLlNVjyGqe4GTzSrrH/view?usp=drivesdk" TargetMode="External"/><Relationship Id="rId92" Type="http://schemas.openxmlformats.org/officeDocument/2006/relationships/hyperlink" Target="https://drive.google.com/file/d/1qO79LjhRYUBlirTAkoNBVLGWZqWrIVfS/view?usp=drivesdk" TargetMode="External"/><Relationship Id="rId118" Type="http://schemas.openxmlformats.org/officeDocument/2006/relationships/hyperlink" Target="https://drive.google.com/file/d/1LvktxFkpJveooeSrK6ax4B7xdSz98wtz/view?usp=drivesdk" TargetMode="External"/><Relationship Id="rId117" Type="http://schemas.openxmlformats.org/officeDocument/2006/relationships/hyperlink" Target="https://drive.google.com/file/d/1FVPCdYNeel0sV35pLWYX-YS0hlCVvdCx/view?usp=drivesdk" TargetMode="External"/><Relationship Id="rId116" Type="http://schemas.openxmlformats.org/officeDocument/2006/relationships/hyperlink" Target="https://drive.google.com/file/d/131ilY0ks-1GSO_MV_G3pzDdKQl1fKE5p/view?usp=drivesdk" TargetMode="External"/><Relationship Id="rId115" Type="http://schemas.openxmlformats.org/officeDocument/2006/relationships/hyperlink" Target="https://drive.google.com/file/d/1hBU-ZeuenVgsjcpG4VpaeTthSJqPxd3i/view?usp=drivesdk" TargetMode="External"/><Relationship Id="rId119" Type="http://schemas.openxmlformats.org/officeDocument/2006/relationships/hyperlink" Target="https://drive.google.com/file/d/1Sycoy7Evx7aE844H-d0042BHiFVsUxAL/view?usp=drivesdk" TargetMode="External"/><Relationship Id="rId110" Type="http://schemas.openxmlformats.org/officeDocument/2006/relationships/hyperlink" Target="https://drive.google.com/file/d/15RaoUxEh72gVmchZ8-kOOQwD0fbN8xx9/view?usp=drivesdk" TargetMode="External"/><Relationship Id="rId114" Type="http://schemas.openxmlformats.org/officeDocument/2006/relationships/hyperlink" Target="https://drive.google.com/file/d/1LPkGBa9UkYu6mIBSp8IG8AHEmIAy39ng/view?usp=drivesdk" TargetMode="External"/><Relationship Id="rId113" Type="http://schemas.openxmlformats.org/officeDocument/2006/relationships/hyperlink" Target="https://drive.google.com/file/d/1SDe2RrEHEU7aDioxH6vrW4vK163L9Dmr/view?usp=drivesdk" TargetMode="External"/><Relationship Id="rId112" Type="http://schemas.openxmlformats.org/officeDocument/2006/relationships/hyperlink" Target="https://drive.google.com/file/d/1iFSP3pXTLAgJ81N_YXikMek8lu7fgmLo/view?usp=drivesdk" TargetMode="External"/><Relationship Id="rId111" Type="http://schemas.openxmlformats.org/officeDocument/2006/relationships/hyperlink" Target="https://drive.google.com/file/d/1-fdHZxXrEao5v_Q7NVFHVUSB-WmeQqm1/view?usp=drivesdk" TargetMode="External"/><Relationship Id="rId305" Type="http://schemas.openxmlformats.org/officeDocument/2006/relationships/table" Target="../tables/table8.xml"/><Relationship Id="rId303" Type="http://schemas.openxmlformats.org/officeDocument/2006/relationships/drawing" Target="../drawings/drawing10.xml"/><Relationship Id="rId302" Type="http://schemas.openxmlformats.org/officeDocument/2006/relationships/hyperlink" Target="https://drive.google.com/file/d/1gSkzYvd1Ew4d5jf2iUHXpucvjb0weuKU/view?usp=drivesdk" TargetMode="External"/><Relationship Id="rId301" Type="http://schemas.openxmlformats.org/officeDocument/2006/relationships/hyperlink" Target="https://drive.google.com/file/d/1r7wQ-YaQg1sTA2O38HB8D0Nyp23MhKk5/view?usp=drivesdk" TargetMode="External"/><Relationship Id="rId300" Type="http://schemas.openxmlformats.org/officeDocument/2006/relationships/hyperlink" Target="https://drive.google.com/file/d/1YM0UOt7kX9fRyMu8Ck0plOTglqYUq9vt/view?usp=drivesdk" TargetMode="External"/><Relationship Id="rId297" Type="http://schemas.openxmlformats.org/officeDocument/2006/relationships/hyperlink" Target="https://drive.google.com/file/d/1ge392Hs0jbFxFAE0_VktzvKwFtR8UHWC/view?usp=drivesdk" TargetMode="External"/><Relationship Id="rId296" Type="http://schemas.openxmlformats.org/officeDocument/2006/relationships/hyperlink" Target="https://drive.google.com/file/d/1m8Vcc2ZiHPRUZZtFQjw8MTDoYDPCHV9D/view?usp=drivesdk" TargetMode="External"/><Relationship Id="rId295" Type="http://schemas.openxmlformats.org/officeDocument/2006/relationships/hyperlink" Target="https://drive.google.com/file/d/1qQpU7E_ilmrvFkvOTZaEqujtA4tjG3SD/view?usp=drivesdk" TargetMode="External"/><Relationship Id="rId294" Type="http://schemas.openxmlformats.org/officeDocument/2006/relationships/hyperlink" Target="https://drive.google.com/file/d/1pMq-lz3kQk-YiftdOzVdCQKxvr1x6pHy/view?usp=drivesdk" TargetMode="External"/><Relationship Id="rId299" Type="http://schemas.openxmlformats.org/officeDocument/2006/relationships/hyperlink" Target="https://drive.google.com/file/d/1-DPTo_mEavySB8m2bARyiBdz5S4oLBaG/view?usp=drivesdk" TargetMode="External"/><Relationship Id="rId298" Type="http://schemas.openxmlformats.org/officeDocument/2006/relationships/hyperlink" Target="https://drive.google.com/file/d/1pBiVyqjCx_p33EV_dGANlWuiUDSkV0Up/view?usp=drivesdk" TargetMode="External"/><Relationship Id="rId271" Type="http://schemas.openxmlformats.org/officeDocument/2006/relationships/hyperlink" Target="https://drive.google.com/file/d/1uG3UYsIUZpwnIP2cu-Jlfdmz_iIRNJ8f/view?usp=drivesdk" TargetMode="External"/><Relationship Id="rId270" Type="http://schemas.openxmlformats.org/officeDocument/2006/relationships/hyperlink" Target="https://drive.google.com/file/d/1n8qa2lePoo7ywsqGIP0yBP9Wntez1HW7/view?usp=drivesdk" TargetMode="External"/><Relationship Id="rId269" Type="http://schemas.openxmlformats.org/officeDocument/2006/relationships/hyperlink" Target="https://drive.google.com/file/d/16y72nQtNIAFU_VQBbD2giVJDKkqYr4nJ/view?usp=drivesdk" TargetMode="External"/><Relationship Id="rId264" Type="http://schemas.openxmlformats.org/officeDocument/2006/relationships/hyperlink" Target="https://drive.google.com/file/d/10X2OzjIMFg-7D6eAmsm1BCXw5FRl5H32/view?usp=drivesdk" TargetMode="External"/><Relationship Id="rId263" Type="http://schemas.openxmlformats.org/officeDocument/2006/relationships/hyperlink" Target="https://drive.google.com/file/d/16n8s6AgHs3MTAjwVcUeOcateJjr95Vw2/view?usp=drivesdk" TargetMode="External"/><Relationship Id="rId262" Type="http://schemas.openxmlformats.org/officeDocument/2006/relationships/hyperlink" Target="https://drive.google.com/file/d/1iDhXiwannbTWrEqja-0lxyXpZHWLT1FZ/view?usp=drivesdk" TargetMode="External"/><Relationship Id="rId261" Type="http://schemas.openxmlformats.org/officeDocument/2006/relationships/hyperlink" Target="https://drive.google.com/file/d/1LZkZvH7hcBjAr5NwopvlA0uXPu71PVgp/view?usp=drivesdk" TargetMode="External"/><Relationship Id="rId268" Type="http://schemas.openxmlformats.org/officeDocument/2006/relationships/hyperlink" Target="https://drive.google.com/file/d/1SzX7J_ddmrEtYgBfWiIXa3AV02HHposx/view?usp=drivesdk" TargetMode="External"/><Relationship Id="rId267" Type="http://schemas.openxmlformats.org/officeDocument/2006/relationships/hyperlink" Target="https://drive.google.com/file/d/1UjgVGkgLshgUQ-LisVXptApiz4Euv14C/view?usp=drivesdk" TargetMode="External"/><Relationship Id="rId266" Type="http://schemas.openxmlformats.org/officeDocument/2006/relationships/hyperlink" Target="https://drive.google.com/file/d/1bur-DuO2_iDsjUvdVB0ba6n894YiPBgB/view?usp=drivesdk" TargetMode="External"/><Relationship Id="rId265" Type="http://schemas.openxmlformats.org/officeDocument/2006/relationships/hyperlink" Target="https://drive.google.com/file/d/1cGkJCxenrD2rWwWEe4cEodw2riHaHDAM/view?usp=drivesdk" TargetMode="External"/><Relationship Id="rId260" Type="http://schemas.openxmlformats.org/officeDocument/2006/relationships/hyperlink" Target="https://drive.google.com/file/d/1BezisQtwrfaVka-fJ8qiEPaBP_-P8gdb/view?usp=drivesdk" TargetMode="External"/><Relationship Id="rId259" Type="http://schemas.openxmlformats.org/officeDocument/2006/relationships/hyperlink" Target="https://drive.google.com/file/d/1Yh05UPPt0aFB9ZxWrQtGCRziFlFnZFEB/view?usp=drivesdk" TargetMode="External"/><Relationship Id="rId258" Type="http://schemas.openxmlformats.org/officeDocument/2006/relationships/hyperlink" Target="https://drive.google.com/file/d/1MDgcR1oJ_yROB6VnNkKYVk_V__FRe0IX/view?usp=drivesdk" TargetMode="External"/><Relationship Id="rId253" Type="http://schemas.openxmlformats.org/officeDocument/2006/relationships/hyperlink" Target="https://drive.google.com/file/d/14HKcSALFM5gOqiMJgUWkISnQWze86ViE/view?usp=drivesdk" TargetMode="External"/><Relationship Id="rId252" Type="http://schemas.openxmlformats.org/officeDocument/2006/relationships/hyperlink" Target="https://drive.google.com/file/d/1H_fUw3xOS7K1vZWziYa7yZMa3HJ-FALE/view?usp=drivesdk" TargetMode="External"/><Relationship Id="rId251" Type="http://schemas.openxmlformats.org/officeDocument/2006/relationships/hyperlink" Target="https://drive.google.com/file/d/1-hoVfO8bJcc_pxoLGdxDkJTCC1gEi_oW/view?usp=drivesdk" TargetMode="External"/><Relationship Id="rId250" Type="http://schemas.openxmlformats.org/officeDocument/2006/relationships/hyperlink" Target="https://drive.google.com/file/d/1yCAK7RSReePjpHQM82cQ0WndDChxIQrX/view?usp=drivesdk" TargetMode="External"/><Relationship Id="rId257" Type="http://schemas.openxmlformats.org/officeDocument/2006/relationships/hyperlink" Target="https://drive.google.com/file/d/1oySDaqvq3H8pVgvkwKcRQYZsmcJ7SGM-/view?usp=drivesdk" TargetMode="External"/><Relationship Id="rId256" Type="http://schemas.openxmlformats.org/officeDocument/2006/relationships/hyperlink" Target="https://drive.google.com/file/d/1uWRazTNNWd21aX-4XWPSpI-eZ4O5P2Ws/view?usp=drivesdk" TargetMode="External"/><Relationship Id="rId255" Type="http://schemas.openxmlformats.org/officeDocument/2006/relationships/hyperlink" Target="https://drive.google.com/file/d/1qcN6vwZcNMGCZhGwFDf60lkgpiqlVpbE/view?usp=drivesdk" TargetMode="External"/><Relationship Id="rId254" Type="http://schemas.openxmlformats.org/officeDocument/2006/relationships/hyperlink" Target="https://drive.google.com/file/d/1cTfNLHs9i0LWbbOTBJ_0u1AuuEkPZPsF/view?usp=drivesdk" TargetMode="External"/><Relationship Id="rId293" Type="http://schemas.openxmlformats.org/officeDocument/2006/relationships/hyperlink" Target="https://drive.google.com/file/d/1CpTtnVKm18G9-uOn1BK3Yij7PQbX3eIy/view?usp=drivesdk" TargetMode="External"/><Relationship Id="rId292" Type="http://schemas.openxmlformats.org/officeDocument/2006/relationships/hyperlink" Target="https://drive.google.com/file/d/1itdtX6mYM-7max_yF7IfQWT8b6Qb2-LO/view?usp=drivesdk" TargetMode="External"/><Relationship Id="rId291" Type="http://schemas.openxmlformats.org/officeDocument/2006/relationships/hyperlink" Target="https://drive.google.com/file/d/1bXyEGE3zDnagVW89uzb9DEclBpnGNpcP/view?usp=drivesdk" TargetMode="External"/><Relationship Id="rId290" Type="http://schemas.openxmlformats.org/officeDocument/2006/relationships/hyperlink" Target="https://drive.google.com/file/d/1bXyEGE3zDnagVW89uzb9DEclBpnGNpcP/view?usp=drivesdk" TargetMode="External"/><Relationship Id="rId286" Type="http://schemas.openxmlformats.org/officeDocument/2006/relationships/hyperlink" Target="https://drive.google.com/file/d/1bIx4xJjj2JWtYKNPrgzT62RSe7iw_hC9/view?usp=drivesdk" TargetMode="External"/><Relationship Id="rId285" Type="http://schemas.openxmlformats.org/officeDocument/2006/relationships/hyperlink" Target="https://drive.google.com/file/d/1bIx4xJjj2JWtYKNPrgzT62RSe7iw_hC9/view?usp=drivesdk" TargetMode="External"/><Relationship Id="rId284" Type="http://schemas.openxmlformats.org/officeDocument/2006/relationships/hyperlink" Target="https://drive.google.com/file/d/1zvPTV1GPGq5LxiWcB_obdLRvynC_uKcn/view?usp=drivesdk" TargetMode="External"/><Relationship Id="rId283" Type="http://schemas.openxmlformats.org/officeDocument/2006/relationships/hyperlink" Target="https://drive.google.com/file/d/1GLtvOfZjujmYgbC7o5KShHz0s9iuqF8U/view?usp=drivesdk" TargetMode="External"/><Relationship Id="rId289" Type="http://schemas.openxmlformats.org/officeDocument/2006/relationships/hyperlink" Target="https://drive.google.com/file/d/1bmnXK2Dvj4H53yeaPmZJFcgGRRdFfPBz/view?usp=drivesdk" TargetMode="External"/><Relationship Id="rId288" Type="http://schemas.openxmlformats.org/officeDocument/2006/relationships/hyperlink" Target="https://drive.google.com/file/d/1QXR_1zKqm8AX2uBQQXFV1vJsfzpnKyxg/view?usp=drivesdk" TargetMode="External"/><Relationship Id="rId287" Type="http://schemas.openxmlformats.org/officeDocument/2006/relationships/hyperlink" Target="https://drive.google.com/file/d/13koUbHcHYTffzVaniIZuYbPxn4MBGCWg/view?usp=drivesdk" TargetMode="External"/><Relationship Id="rId282" Type="http://schemas.openxmlformats.org/officeDocument/2006/relationships/hyperlink" Target="https://drive.google.com/file/d/1BH8kyQEYqf7I83pAcTqwH0pztGUiMaAA/view?usp=drivesdk" TargetMode="External"/><Relationship Id="rId281" Type="http://schemas.openxmlformats.org/officeDocument/2006/relationships/hyperlink" Target="https://drive.google.com/file/d/17TVz3YhRt2BCTNFlcrOL7Uf9G4azIIMY/view?usp=drivesdk" TargetMode="External"/><Relationship Id="rId280" Type="http://schemas.openxmlformats.org/officeDocument/2006/relationships/hyperlink" Target="https://drive.google.com/file/d/1jVfDZTYOfAbAie5D2OqtQQglHt9spFvf/view?usp=drivesdk" TargetMode="External"/><Relationship Id="rId275" Type="http://schemas.openxmlformats.org/officeDocument/2006/relationships/hyperlink" Target="https://drive.google.com/file/d/1ygw1aheu1ovL56oNHaL7RKWcDF1n4qs-/view?usp=drivesdk" TargetMode="External"/><Relationship Id="rId274" Type="http://schemas.openxmlformats.org/officeDocument/2006/relationships/hyperlink" Target="https://drive.google.com/file/d/19COsYX_0MxYDGJRJg-gasftK6-PFWEJi/view?usp=drivesdk" TargetMode="External"/><Relationship Id="rId273" Type="http://schemas.openxmlformats.org/officeDocument/2006/relationships/hyperlink" Target="https://drive.google.com/file/d/1oy_XeqW6LsHhxP96thltHZiq0IeqKJ9_/view?usp=drivesdk" TargetMode="External"/><Relationship Id="rId272" Type="http://schemas.openxmlformats.org/officeDocument/2006/relationships/hyperlink" Target="https://drive.google.com/file/d/1pb3PPZJDEZ52SweXRY-Bqhr05KrdzUKM/view?usp=drivesdk" TargetMode="External"/><Relationship Id="rId279" Type="http://schemas.openxmlformats.org/officeDocument/2006/relationships/hyperlink" Target="https://drive.google.com/file/d/14pH1mvg9izqH-6XfgY7UYNX6U9TBI9cK/view?usp=drivesdk" TargetMode="External"/><Relationship Id="rId278" Type="http://schemas.openxmlformats.org/officeDocument/2006/relationships/hyperlink" Target="https://drive.google.com/file/d/1PFjVy2rxxNmg2agKzpDUCMijBoEgGw6d/view?usp=drivesdk" TargetMode="External"/><Relationship Id="rId277" Type="http://schemas.openxmlformats.org/officeDocument/2006/relationships/hyperlink" Target="https://drive.google.com/file/d/19R4EFug5o6NIXF2dAKVUegA2DzlLXN14/view?usp=drivesdk" TargetMode="External"/><Relationship Id="rId276" Type="http://schemas.openxmlformats.org/officeDocument/2006/relationships/hyperlink" Target="https://drive.google.com/file/d/1XmVGD3Eft-nEiQDcHYamRrInMUNZKvZu/view?usp=drivesdk" TargetMode="External"/><Relationship Id="rId228" Type="http://schemas.openxmlformats.org/officeDocument/2006/relationships/hyperlink" Target="https://drive.google.com/file/d/1w88dE-fWaF09O7Sy_DzwWKSI_IPE6XcJ/view?usp=drivesdk" TargetMode="External"/><Relationship Id="rId227" Type="http://schemas.openxmlformats.org/officeDocument/2006/relationships/hyperlink" Target="https://drive.google.com/file/d/16qy5_4RufWaZkNOkEOgSV34qWDTiDuAQ/view?usp=drivesdk" TargetMode="External"/><Relationship Id="rId226" Type="http://schemas.openxmlformats.org/officeDocument/2006/relationships/hyperlink" Target="https://drive.google.com/file/d/15UtjYWI8eBg4GItPbfU9YNM1K1lcUh_z/view?usp=drivesdk" TargetMode="External"/><Relationship Id="rId225" Type="http://schemas.openxmlformats.org/officeDocument/2006/relationships/hyperlink" Target="https://drive.google.com/file/d/1XZGpeAhyPYkXCr0xPRefUeZRzvJwHLSV/view?usp=drivesdk" TargetMode="External"/><Relationship Id="rId229" Type="http://schemas.openxmlformats.org/officeDocument/2006/relationships/hyperlink" Target="https://drive.google.com/file/d/1fyNeUruKsOEFG56roHGFZrEAq1bcV84x/view?usp=drivesdk" TargetMode="External"/><Relationship Id="rId220" Type="http://schemas.openxmlformats.org/officeDocument/2006/relationships/hyperlink" Target="https://drive.google.com/file/d/19eeRZ24w6peWvVOMbIfRkE3t95TMCg9r/view?usp=drivesdk" TargetMode="External"/><Relationship Id="rId224" Type="http://schemas.openxmlformats.org/officeDocument/2006/relationships/hyperlink" Target="https://drive.google.com/file/d/1dgYyorGEk1G9rg1-qO1RsWgDbN5YshwG/view?usp=drivesdk" TargetMode="External"/><Relationship Id="rId223" Type="http://schemas.openxmlformats.org/officeDocument/2006/relationships/hyperlink" Target="https://drive.google.com/file/d/1fMFI3qKSOw8o-vIY0IsCQw-swbdOvpdf/view?usp=drivesdk" TargetMode="External"/><Relationship Id="rId222" Type="http://schemas.openxmlformats.org/officeDocument/2006/relationships/hyperlink" Target="https://drive.google.com/file/d/1Jl6vET8SStvyRWuzN_Yzd4kir36eAleC/view?usp=drivesdk" TargetMode="External"/><Relationship Id="rId221" Type="http://schemas.openxmlformats.org/officeDocument/2006/relationships/hyperlink" Target="https://drive.google.com/file/d/1ecf9OVBMUb-twx7luB4E2GLK4tO6gMBf/view?usp=drivesdk" TargetMode="External"/><Relationship Id="rId217" Type="http://schemas.openxmlformats.org/officeDocument/2006/relationships/hyperlink" Target="https://drive.google.com/file/d/1S2OfaYqtFXlsEuIoGCN5VNmtUkl96wD5/view?usp=drivesdk" TargetMode="External"/><Relationship Id="rId216" Type="http://schemas.openxmlformats.org/officeDocument/2006/relationships/hyperlink" Target="https://drive.google.com/file/d/1w7GKrYfDueARe8ub3PzWDsUf0iDj2a3Y/view?usp=drivesdk" TargetMode="External"/><Relationship Id="rId215" Type="http://schemas.openxmlformats.org/officeDocument/2006/relationships/hyperlink" Target="https://drive.google.com/file/d/1GRVjD1ksh1AtSd6LU1rAsIbrhsfsGp8J/view?usp=drivesdk" TargetMode="External"/><Relationship Id="rId214" Type="http://schemas.openxmlformats.org/officeDocument/2006/relationships/hyperlink" Target="https://drive.google.com/file/d/1anf3PStbdKTpCT2uzy8BhRx7BOq5Dtps/view?usp=drivesdk" TargetMode="External"/><Relationship Id="rId219" Type="http://schemas.openxmlformats.org/officeDocument/2006/relationships/hyperlink" Target="https://drive.google.com/file/d/1NJXI4o8Kuq8--Qfg1PN8MUaxT-eWVd_g/view?usp=drivesdk" TargetMode="External"/><Relationship Id="rId218" Type="http://schemas.openxmlformats.org/officeDocument/2006/relationships/hyperlink" Target="https://drive.google.com/file/d/10EY-S3Sy1qsCUDUfgtoToQXFCTQ9qpQd/view?usp=drivesdk" TargetMode="External"/><Relationship Id="rId213" Type="http://schemas.openxmlformats.org/officeDocument/2006/relationships/hyperlink" Target="https://drive.google.com/file/d/1X9i4utwQHLU3PezlayfMtscEdCP6pFfV/view?usp=drivesdk" TargetMode="External"/><Relationship Id="rId212" Type="http://schemas.openxmlformats.org/officeDocument/2006/relationships/hyperlink" Target="https://drive.google.com/file/d/1nblaaoybIpMsrOtZUMhBJ-KtfYpSbE6S/view?usp=drivesdk" TargetMode="External"/><Relationship Id="rId211" Type="http://schemas.openxmlformats.org/officeDocument/2006/relationships/hyperlink" Target="https://drive.google.com/file/d/12l9POu6IdXDrt7hYTHsCwYhckFIM1ygo/view?usp=drivesdk" TargetMode="External"/><Relationship Id="rId210" Type="http://schemas.openxmlformats.org/officeDocument/2006/relationships/hyperlink" Target="https://drive.google.com/file/d/1kSkDhRdeFs0cmlU_Dq2K0tRtGu7YYwde/view?usp=drivesdk" TargetMode="External"/><Relationship Id="rId249" Type="http://schemas.openxmlformats.org/officeDocument/2006/relationships/hyperlink" Target="https://drive.google.com/file/d/13riqUUOiPFgMcKPGGHUuYMRxV5DCOrNI/view?usp=drivesdk" TargetMode="External"/><Relationship Id="rId248" Type="http://schemas.openxmlformats.org/officeDocument/2006/relationships/hyperlink" Target="https://drive.google.com/file/d/1YgXFNV-MSRfNGtgf35ibnNMTswtvz-eC/view?usp=drivesdk" TargetMode="External"/><Relationship Id="rId247" Type="http://schemas.openxmlformats.org/officeDocument/2006/relationships/hyperlink" Target="https://drive.google.com/file/d/1Eu0aRmoHUKBw53LSXzO4bb23sSYKq1bf/view?usp=drivesdk" TargetMode="External"/><Relationship Id="rId242" Type="http://schemas.openxmlformats.org/officeDocument/2006/relationships/hyperlink" Target="https://drive.google.com/file/d/1zNLTNSk4IZrRoqnlORlmpXr_dQvFSTWc/view?usp=drivesdk" TargetMode="External"/><Relationship Id="rId241" Type="http://schemas.openxmlformats.org/officeDocument/2006/relationships/hyperlink" Target="https://drive.google.com/file/d/1ZXnXamS60_aea8Zo7Y1xjB7zFQ4_JrTk/view?usp=drivesdk" TargetMode="External"/><Relationship Id="rId240" Type="http://schemas.openxmlformats.org/officeDocument/2006/relationships/hyperlink" Target="https://drive.google.com/file/d/1KJIsosmrgZb5Jfi7LL4OrLD2Nhp12Qjo/view?usp=drivesdk" TargetMode="External"/><Relationship Id="rId246" Type="http://schemas.openxmlformats.org/officeDocument/2006/relationships/hyperlink" Target="https://drive.google.com/file/d/1ZJDjGlDaigQ2fZBM7EZvIsUfZQFAYByi/view?usp=drivesdk" TargetMode="External"/><Relationship Id="rId245" Type="http://schemas.openxmlformats.org/officeDocument/2006/relationships/hyperlink" Target="https://drive.google.com/file/d/1oP2ErSu48zB9z7MQHiVlOE4s7NuyVcIe/view?usp=drivesdk" TargetMode="External"/><Relationship Id="rId244" Type="http://schemas.openxmlformats.org/officeDocument/2006/relationships/hyperlink" Target="https://drive.google.com/file/d/1dNIzI_EU5O9lrxyxeEOY8c8bBtIrad7I/view?usp=drivesdk" TargetMode="External"/><Relationship Id="rId243" Type="http://schemas.openxmlformats.org/officeDocument/2006/relationships/hyperlink" Target="https://drive.google.com/file/d/1Zn45Y9CRig-KoPdup_QCtsexXuZYUxVo/view?usp=drivesdk" TargetMode="External"/><Relationship Id="rId239" Type="http://schemas.openxmlformats.org/officeDocument/2006/relationships/hyperlink" Target="https://drive.google.com/file/d/1xeRHRsvKSMH1rGAH7pgNbtNa2Ha8EO9-/view?usp=drivesdk" TargetMode="External"/><Relationship Id="rId238" Type="http://schemas.openxmlformats.org/officeDocument/2006/relationships/hyperlink" Target="https://drive.google.com/file/d/1b5xCw-OqmlncB5mjNMXkgOl2E3mKvc8P/view?usp=drivesdk" TargetMode="External"/><Relationship Id="rId237" Type="http://schemas.openxmlformats.org/officeDocument/2006/relationships/hyperlink" Target="https://drive.google.com/file/d/1bWDlOCYWj1m5mftNk-4ApxDwF4QQFq5X/view?usp=drivesdk" TargetMode="External"/><Relationship Id="rId236" Type="http://schemas.openxmlformats.org/officeDocument/2006/relationships/hyperlink" Target="https://drive.google.com/file/d/11rQ0XSKDQQYhKszwUETe3nChyuHqNT3w/view?usp=drivesdk" TargetMode="External"/><Relationship Id="rId231" Type="http://schemas.openxmlformats.org/officeDocument/2006/relationships/hyperlink" Target="https://drive.google.com/file/d/1gOOsTNBJUqXis98QyeiMAkgC-TQGujwc/view?usp=drivesdk" TargetMode="External"/><Relationship Id="rId230" Type="http://schemas.openxmlformats.org/officeDocument/2006/relationships/hyperlink" Target="https://drive.google.com/file/d/1YlgyZODNZ0RFfBHS5GS0UThllZk-5RzW/view?usp=drivesdk" TargetMode="External"/><Relationship Id="rId235" Type="http://schemas.openxmlformats.org/officeDocument/2006/relationships/hyperlink" Target="https://drive.google.com/file/d/1_JBKs7z5VMsu9mqSSaDs_sEO_ISKnFqv/view?usp=drivesdk" TargetMode="External"/><Relationship Id="rId234" Type="http://schemas.openxmlformats.org/officeDocument/2006/relationships/hyperlink" Target="https://drive.google.com/file/d/1BkNW_IX4l5E1_whTV8QmugdECObsukUh/view?usp=drivesdk" TargetMode="External"/><Relationship Id="rId233" Type="http://schemas.openxmlformats.org/officeDocument/2006/relationships/hyperlink" Target="https://drive.google.com/file/d/1lkbohGs_C-U1IH80HxPcsTGXD_JArYum/view?usp=drivesdk" TargetMode="External"/><Relationship Id="rId232" Type="http://schemas.openxmlformats.org/officeDocument/2006/relationships/hyperlink" Target="https://drive.google.com/file/d/1ki8w-00XKm21XSbRh0o5wV5ustXoo30o/view?usp=drivesdk" TargetMode="External"/><Relationship Id="rId206" Type="http://schemas.openxmlformats.org/officeDocument/2006/relationships/hyperlink" Target="https://drive.google.com/file/d/19Az-NzjDn00gVsCLfFmZzUDhdFYgkmUS/view?usp=drivesdk" TargetMode="External"/><Relationship Id="rId205" Type="http://schemas.openxmlformats.org/officeDocument/2006/relationships/hyperlink" Target="https://drive.google.com/file/d/103wYWD83XWjSz9v-FBwAMfcaubSxpnlP/view?usp=drivesdk" TargetMode="External"/><Relationship Id="rId204" Type="http://schemas.openxmlformats.org/officeDocument/2006/relationships/hyperlink" Target="https://drive.google.com/file/d/1tdRtCfqWLViYOaIA536XcjRPE7CzY9T0/view?usp=drivesdk" TargetMode="External"/><Relationship Id="rId203" Type="http://schemas.openxmlformats.org/officeDocument/2006/relationships/hyperlink" Target="https://drive.google.com/file/d/1-6qXYPGgv5Nwyy76hTNtIsatlwbxMg2t/view?usp=drivesdk" TargetMode="External"/><Relationship Id="rId209" Type="http://schemas.openxmlformats.org/officeDocument/2006/relationships/hyperlink" Target="https://drive.google.com/file/d/11W58cw1fMM7u-pGbt90gD0-CD4wGDG1V/view?usp=drivesdk" TargetMode="External"/><Relationship Id="rId208" Type="http://schemas.openxmlformats.org/officeDocument/2006/relationships/hyperlink" Target="https://drive.google.com/file/d/1oWoL3UDVewMgWGHK9qFns2ONCXrJaWgK/view?usp=drivesdk" TargetMode="External"/><Relationship Id="rId207" Type="http://schemas.openxmlformats.org/officeDocument/2006/relationships/hyperlink" Target="https://drive.google.com/file/d/1cPGPH-4LufXfcPFF454gfw2y_87tDQ6G/view?usp=drivesdk" TargetMode="External"/><Relationship Id="rId202" Type="http://schemas.openxmlformats.org/officeDocument/2006/relationships/hyperlink" Target="https://drive.google.com/file/d/1QU6MqMjBEkYea-VfYuZfZyYQR55-8n5n/view?usp=drivesdk" TargetMode="External"/><Relationship Id="rId201" Type="http://schemas.openxmlformats.org/officeDocument/2006/relationships/hyperlink" Target="https://drive.google.com/file/d/1fm9p3W5oOTLlXcc251-dg-gYyCLSelyk/view?usp=drivesdk" TargetMode="External"/><Relationship Id="rId200" Type="http://schemas.openxmlformats.org/officeDocument/2006/relationships/hyperlink" Target="https://drive.google.com/file/d/1_8tMBg9nTrzL6V5PvMcXje-xNh9n5Uqo/view?usp=drivesdk"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28.75"/>
    <col customWidth="1" min="3" max="3" width="30.38"/>
    <col customWidth="1" min="4" max="4" width="28.25"/>
    <col customWidth="1" min="5" max="5" width="30.63"/>
    <col customWidth="1" min="6" max="8" width="21.75"/>
    <col customWidth="1" min="9" max="9" width="17.88"/>
  </cols>
  <sheetData>
    <row r="1">
      <c r="A1" s="1"/>
      <c r="B1" s="1"/>
      <c r="C1" s="1"/>
      <c r="D1" s="3"/>
      <c r="E1" s="4"/>
      <c r="F1" s="4"/>
      <c r="G1" s="3"/>
      <c r="H1" s="7"/>
      <c r="I1" s="7"/>
      <c r="J1" s="7"/>
      <c r="K1" s="7"/>
      <c r="L1" s="7"/>
      <c r="M1" s="7"/>
      <c r="N1" s="7"/>
      <c r="O1" s="7"/>
      <c r="P1" s="7"/>
      <c r="Q1" s="7"/>
      <c r="R1" s="7"/>
      <c r="S1" s="7"/>
      <c r="T1" s="7"/>
      <c r="U1" s="7"/>
      <c r="V1" s="7"/>
      <c r="W1" s="7"/>
      <c r="X1" s="7"/>
      <c r="Y1" s="7"/>
      <c r="Z1" s="7"/>
      <c r="AA1" s="7"/>
      <c r="AB1" s="7"/>
      <c r="AC1" s="7"/>
      <c r="AD1" s="7"/>
    </row>
    <row r="2">
      <c r="A2" s="1"/>
      <c r="B2" s="1"/>
      <c r="C2" s="1"/>
      <c r="D2" s="17" t="str">
        <f>IFS(C7="Base",vlookup(C4,Zoid_DB[],73,FALSE),C7="Red",vlookup(C4,Zoid_DB[],74,FALSE),C7="Green",vlookup(C4,Zoid_DB[],75,FALSE),C7="Blue",vlookup(C4,Zoid_DB[],76,FALSE),C7="White",vlookup(C4,Zoid_DB[],77,FALSE),C7="Black",vlookup(C4,Zoid_DB[],78,FALSE),C7="Purple",vlookup(C4,Zoid_DB[],79,FALSE),C7="Brown",vlookup(C4,Zoid_DB[],80,FALSE))</f>
        <v/>
      </c>
      <c r="E2" s="19"/>
      <c r="F2" s="19"/>
      <c r="G2" s="20"/>
      <c r="H2" s="7"/>
      <c r="I2" s="7"/>
      <c r="J2" s="7"/>
      <c r="K2" s="7"/>
      <c r="L2" s="7"/>
      <c r="M2" s="7"/>
      <c r="N2" s="7"/>
      <c r="O2" s="7"/>
      <c r="P2" s="7"/>
      <c r="Q2" s="7"/>
      <c r="R2" s="7"/>
      <c r="S2" s="7"/>
      <c r="T2" s="7"/>
      <c r="U2" s="7"/>
      <c r="V2" s="7"/>
      <c r="W2" s="7"/>
      <c r="X2" s="7"/>
      <c r="Y2" s="7"/>
      <c r="Z2" s="7"/>
      <c r="AA2" s="7"/>
      <c r="AB2" s="7"/>
      <c r="AC2" s="7"/>
      <c r="AD2" s="7"/>
    </row>
    <row r="3">
      <c r="A3" s="1" t="s">
        <v>32</v>
      </c>
      <c r="B3" s="22" t="s">
        <v>33</v>
      </c>
      <c r="C3" s="22" t="s">
        <v>37</v>
      </c>
      <c r="D3" s="23"/>
      <c r="G3" s="24"/>
      <c r="H3" s="25" t="str">
        <f>IF(C4="Gustav", "Gustav Trailer Type:", "")</f>
        <v/>
      </c>
      <c r="I3" s="27" t="s">
        <v>47</v>
      </c>
      <c r="J3" s="7"/>
      <c r="K3" s="7"/>
      <c r="L3" s="7"/>
      <c r="M3" s="7"/>
      <c r="N3" s="7"/>
      <c r="O3" s="7"/>
      <c r="P3" s="7"/>
      <c r="Q3" s="7"/>
      <c r="R3" s="7"/>
      <c r="S3" s="7"/>
      <c r="T3" s="7"/>
      <c r="U3" s="7"/>
      <c r="V3" s="7"/>
      <c r="W3" s="7"/>
      <c r="X3" s="7"/>
      <c r="Y3" s="7"/>
      <c r="Z3" s="7"/>
      <c r="AA3" s="7"/>
      <c r="AB3" s="7"/>
      <c r="AC3" s="7"/>
      <c r="AD3" s="7"/>
    </row>
    <row r="4">
      <c r="A4" s="1" t="b">
        <v>0</v>
      </c>
      <c r="B4" s="28" t="s">
        <v>1</v>
      </c>
      <c r="C4" s="32" t="s">
        <v>2</v>
      </c>
      <c r="D4" s="23"/>
      <c r="G4" s="24"/>
      <c r="H4" s="33" t="str">
        <f>IF(C4="Hover Cargo", "Cargo Unit Type:", "")</f>
        <v/>
      </c>
      <c r="I4" s="34" t="s">
        <v>49</v>
      </c>
      <c r="J4" s="3"/>
      <c r="K4" s="7"/>
      <c r="L4" s="7"/>
      <c r="M4" s="7"/>
      <c r="N4" s="7"/>
      <c r="O4" s="7"/>
      <c r="P4" s="7"/>
      <c r="Q4" s="7"/>
      <c r="R4" s="7"/>
      <c r="S4" s="7"/>
      <c r="T4" s="7"/>
      <c r="U4" s="7"/>
      <c r="V4" s="7"/>
      <c r="W4" s="7"/>
      <c r="X4" s="7"/>
      <c r="Y4" s="7"/>
      <c r="Z4" s="7"/>
      <c r="AA4" s="7"/>
      <c r="AB4" s="7"/>
      <c r="AC4" s="7"/>
      <c r="AD4" s="7"/>
    </row>
    <row r="5">
      <c r="A5" s="1" t="s">
        <v>50</v>
      </c>
      <c r="B5" s="22" t="s">
        <v>52</v>
      </c>
      <c r="C5" s="36" t="str">
        <f>vlookup(C4,Zoid_DB[],3,FALSE)</f>
        <v>Lion</v>
      </c>
      <c r="D5" s="23"/>
      <c r="G5" s="24"/>
      <c r="H5" s="33" t="str">
        <f>IF(C4="Hover Cargo", "Cargo Unit Type:", "")</f>
        <v/>
      </c>
      <c r="I5" s="34" t="s">
        <v>49</v>
      </c>
      <c r="J5" s="3"/>
      <c r="K5" s="7"/>
      <c r="L5" s="7"/>
      <c r="M5" s="7"/>
      <c r="N5" s="7"/>
      <c r="O5" s="7"/>
      <c r="P5" s="7"/>
      <c r="Q5" s="7"/>
      <c r="R5" s="7"/>
      <c r="S5" s="7"/>
      <c r="T5" s="7"/>
      <c r="U5" s="7"/>
      <c r="V5" s="7"/>
      <c r="W5" s="7"/>
      <c r="X5" s="7"/>
      <c r="Y5" s="7"/>
      <c r="Z5" s="7"/>
      <c r="AA5" s="7"/>
      <c r="AB5" s="7"/>
      <c r="AC5" s="7"/>
      <c r="AD5" s="7"/>
    </row>
    <row r="6">
      <c r="A6" s="1" t="b">
        <v>0</v>
      </c>
      <c r="B6" s="37" t="s">
        <v>57</v>
      </c>
      <c r="C6" s="37" t="str">
        <f>vlookup(C4,Zoid_DB[],4,FALSE)</f>
        <v>Small</v>
      </c>
      <c r="D6" s="23"/>
      <c r="G6" s="24"/>
      <c r="H6" s="33" t="str">
        <f>IF(C4="Whale King", "Cargo Unit Type:", "")</f>
        <v/>
      </c>
      <c r="I6" s="38" t="s">
        <v>49</v>
      </c>
      <c r="J6" s="39"/>
      <c r="K6" s="7"/>
      <c r="L6" s="7"/>
      <c r="M6" s="7"/>
      <c r="N6" s="7"/>
      <c r="O6" s="7"/>
      <c r="P6" s="7"/>
      <c r="Q6" s="7"/>
      <c r="R6" s="7"/>
      <c r="S6" s="7"/>
      <c r="T6" s="7"/>
      <c r="U6" s="7"/>
      <c r="V6" s="7"/>
      <c r="W6" s="7"/>
      <c r="X6" s="7"/>
      <c r="Y6" s="7"/>
      <c r="Z6" s="7"/>
      <c r="AA6" s="7"/>
      <c r="AB6" s="7"/>
      <c r="AC6" s="7"/>
      <c r="AD6" s="7"/>
    </row>
    <row r="7">
      <c r="A7" s="1"/>
      <c r="B7" s="36" t="s">
        <v>60</v>
      </c>
      <c r="C7" s="22" t="s">
        <v>61</v>
      </c>
      <c r="D7" s="23"/>
      <c r="G7" s="24"/>
      <c r="H7" s="33" t="str">
        <f>IF(C4="Whale King", "Cargo Unit Type:", "")</f>
        <v/>
      </c>
      <c r="I7" s="34" t="s">
        <v>49</v>
      </c>
      <c r="J7" s="3"/>
      <c r="K7" s="7"/>
      <c r="L7" s="7"/>
      <c r="M7" s="7"/>
      <c r="N7" s="7"/>
      <c r="O7" s="7"/>
      <c r="P7" s="7"/>
      <c r="Q7" s="7"/>
      <c r="R7" s="7"/>
      <c r="S7" s="7"/>
      <c r="T7" s="7"/>
      <c r="U7" s="7"/>
      <c r="V7" s="7"/>
      <c r="W7" s="7"/>
      <c r="X7" s="7"/>
      <c r="Y7" s="7"/>
      <c r="Z7" s="7"/>
      <c r="AA7" s="7"/>
      <c r="AB7" s="7"/>
      <c r="AC7" s="7"/>
      <c r="AD7" s="7"/>
    </row>
    <row r="8">
      <c r="A8" s="1"/>
      <c r="B8" s="37" t="s">
        <v>62</v>
      </c>
      <c r="C8" s="37">
        <f>vlookup(C4,Zoid_DB[],5,FALSE)</f>
        <v>3</v>
      </c>
      <c r="D8" s="23"/>
      <c r="G8" s="24"/>
      <c r="H8" s="33" t="str">
        <f>IF(C4="Whale King", "Cargo Unit Type:", "")</f>
        <v/>
      </c>
      <c r="I8" s="34" t="s">
        <v>49</v>
      </c>
      <c r="J8" s="3"/>
      <c r="K8" s="7"/>
      <c r="L8" s="7"/>
      <c r="M8" s="7"/>
      <c r="N8" s="7"/>
      <c r="O8" s="7"/>
      <c r="P8" s="7"/>
      <c r="Q8" s="7"/>
      <c r="R8" s="7"/>
      <c r="S8" s="7"/>
      <c r="T8" s="7"/>
      <c r="U8" s="7"/>
      <c r="V8" s="7"/>
      <c r="W8" s="7"/>
      <c r="X8" s="7"/>
      <c r="Y8" s="7"/>
      <c r="Z8" s="7"/>
      <c r="AA8" s="7"/>
      <c r="AB8" s="7"/>
      <c r="AC8" s="7"/>
      <c r="AD8" s="7"/>
    </row>
    <row r="9">
      <c r="A9" s="1"/>
      <c r="B9" s="36" t="s">
        <v>63</v>
      </c>
      <c r="C9" s="40">
        <v>1.0</v>
      </c>
      <c r="D9" s="23"/>
      <c r="G9" s="24"/>
      <c r="H9" s="33" t="str">
        <f>IF(C4="Whale King", "Cargo Unit Type:", "")</f>
        <v/>
      </c>
      <c r="I9" s="34" t="s">
        <v>49</v>
      </c>
      <c r="J9" s="3"/>
      <c r="K9" s="7"/>
      <c r="L9" s="7"/>
      <c r="M9" s="7"/>
      <c r="N9" s="7"/>
      <c r="O9" s="7"/>
      <c r="P9" s="7"/>
      <c r="Q9" s="7"/>
      <c r="R9" s="7"/>
      <c r="S9" s="7"/>
      <c r="T9" s="7"/>
      <c r="U9" s="7"/>
      <c r="V9" s="7"/>
      <c r="W9" s="7"/>
      <c r="X9" s="7"/>
      <c r="Y9" s="7"/>
      <c r="Z9" s="7"/>
      <c r="AA9" s="7"/>
      <c r="AB9" s="7"/>
      <c r="AC9" s="7"/>
      <c r="AD9" s="7"/>
    </row>
    <row r="10">
      <c r="A10" s="1"/>
      <c r="B10" s="28" t="s">
        <v>64</v>
      </c>
      <c r="C10" s="43">
        <f>IFS( ISNUMBER(SEARCH(C5, Pilot!B14)), vlookup(Pilot!B14,Skills[],3,False), ISNUMBER(SEARCH(C5, Pilot!B18)), vlookup(Pilot!B18,Skills[],3,False), ISNUMBER(SEARCH(C5, Pilot!B22)), vlookup(Pilot!B22,Skills[],3,False), ISNUMBER(SEARCH(C5, Pilot!B26)), vlookup(Pilot!B26,Skills[],3,False), ISNUMBER(SEARCH(C5, Pilot!B30)), vlookup(Pilot!B30,Skills[],3,False), ISNUMBER(SEARCH(C5, Pilot!B34)), vlookup(Pilot!B34,Skills[],3,False), TRUE, 0 )
</f>
        <v>5</v>
      </c>
      <c r="D10" s="23"/>
      <c r="G10" s="24"/>
      <c r="H10" s="3"/>
      <c r="I10" s="3"/>
      <c r="J10" s="3"/>
      <c r="K10" s="7"/>
      <c r="L10" s="7"/>
      <c r="M10" s="7"/>
      <c r="N10" s="7"/>
      <c r="O10" s="7"/>
      <c r="P10" s="7"/>
      <c r="Q10" s="7"/>
      <c r="R10" s="7"/>
      <c r="S10" s="7"/>
      <c r="T10" s="7"/>
      <c r="U10" s="7"/>
      <c r="V10" s="7"/>
      <c r="W10" s="7"/>
      <c r="X10" s="7"/>
      <c r="Y10" s="7"/>
      <c r="Z10" s="7"/>
      <c r="AA10" s="7"/>
      <c r="AB10" s="7"/>
      <c r="AC10" s="7"/>
      <c r="AD10" s="7"/>
    </row>
    <row r="11">
      <c r="A11" s="1"/>
      <c r="B11" s="28" t="s">
        <v>67</v>
      </c>
      <c r="C11" s="44" t="s">
        <v>68</v>
      </c>
      <c r="D11" s="41"/>
      <c r="E11" s="45"/>
      <c r="F11" s="45"/>
      <c r="G11" s="42"/>
      <c r="H11" s="3"/>
      <c r="I11" s="3"/>
      <c r="J11" s="3"/>
      <c r="K11" s="7"/>
      <c r="L11" s="7"/>
      <c r="M11" s="7"/>
      <c r="N11" s="7"/>
      <c r="O11" s="7"/>
      <c r="P11" s="7"/>
      <c r="Q11" s="7"/>
      <c r="R11" s="7"/>
      <c r="S11" s="7"/>
      <c r="T11" s="7"/>
      <c r="U11" s="7"/>
      <c r="V11" s="7"/>
      <c r="W11" s="7"/>
      <c r="X11" s="7"/>
      <c r="Y11" s="7"/>
      <c r="Z11" s="7"/>
      <c r="AA11" s="7"/>
      <c r="AB11" s="7"/>
      <c r="AC11" s="7"/>
      <c r="AD11" s="7"/>
    </row>
    <row r="12">
      <c r="A12" s="1"/>
      <c r="B12" s="46" t="s">
        <v>69</v>
      </c>
      <c r="C12" s="47" t="s">
        <v>70</v>
      </c>
      <c r="D12" s="48" t="s">
        <v>71</v>
      </c>
      <c r="E12" s="48" t="s">
        <v>72</v>
      </c>
      <c r="F12" s="49" t="s">
        <v>73</v>
      </c>
      <c r="G12" s="49" t="s">
        <v>75</v>
      </c>
      <c r="I12" s="50"/>
      <c r="J12" s="7"/>
      <c r="K12" s="7"/>
      <c r="L12" s="7"/>
      <c r="M12" s="7"/>
      <c r="N12" s="7"/>
      <c r="O12" s="7"/>
      <c r="P12" s="7"/>
      <c r="Q12" s="7"/>
      <c r="R12" s="7"/>
      <c r="S12" s="7"/>
      <c r="T12" s="7"/>
      <c r="U12" s="7"/>
      <c r="V12" s="7"/>
      <c r="W12" s="7"/>
      <c r="X12" s="7"/>
      <c r="Y12" s="7"/>
      <c r="Z12" s="7"/>
      <c r="AA12" s="7"/>
      <c r="AB12" s="7"/>
      <c r="AC12" s="7"/>
      <c r="AD12" s="7"/>
    </row>
    <row r="13">
      <c r="A13" s="1"/>
      <c r="B13" s="46"/>
      <c r="C13" s="47"/>
      <c r="D13" s="51" t="str">
        <f>IFERROR(__xludf.DUMMYFUNCTION("IFERROR(SPARKLINE(E14, {""charttype"", ""bar""; ""max"", D14; ""color1"", IF(E14 &lt; D14*0.25, ""red"", IF(E14 &lt; D14*0.5, ""yellow"", ""green""))}), """")"),"")</f>
        <v/>
      </c>
      <c r="E13" s="18"/>
      <c r="F13" s="52" t="str">
        <f>IFERROR(__xludf.DUMMYFUNCTION("IFERROR(SPARKLINE(F14-G14, {""charttype"", ""bar""; ""max"", F14; ""color1"", IF(F14-G14=0, ""white"", IF((F14-G14) &lt; F14*0.25, ""red"", IF((F14-G14) &lt; F14*0.5, ""yellow"", ""blue""))) }), """")"),"")</f>
        <v/>
      </c>
      <c r="G13" s="21"/>
      <c r="H13" s="53"/>
      <c r="I13" s="50"/>
      <c r="J13" s="7"/>
      <c r="K13" s="7"/>
      <c r="L13" s="7"/>
      <c r="M13" s="7"/>
      <c r="N13" s="7"/>
      <c r="O13" s="7"/>
      <c r="P13" s="7"/>
      <c r="Q13" s="7"/>
      <c r="R13" s="7"/>
      <c r="S13" s="7"/>
      <c r="T13" s="7"/>
      <c r="U13" s="7"/>
      <c r="V13" s="7"/>
      <c r="W13" s="7"/>
      <c r="X13" s="7"/>
      <c r="Y13" s="7"/>
      <c r="Z13" s="7"/>
      <c r="AA13" s="7"/>
      <c r="AB13" s="7"/>
      <c r="AC13" s="7"/>
      <c r="AD13" s="7"/>
    </row>
    <row r="14">
      <c r="A14" s="1"/>
      <c r="B14" s="28" t="s">
        <v>76</v>
      </c>
      <c r="C14" s="28">
        <f>vlookup(C4,Zoid_DB[],6,FALSE)</f>
        <v>90</v>
      </c>
      <c r="D14" s="37">
        <f>round(C14+(C14* 'Dashboard (DO NOT TOUCH)'!C3),0)</f>
        <v>144</v>
      </c>
      <c r="E14" s="54">
        <v>144.0</v>
      </c>
      <c r="F14" s="49">
        <f>ROUND(
  IF(OR(ISNUMBER(SEARCH("Passive", D50)), A47=TRUE), VLOOKUP(C47,Armaments[],14,FALSE), 0) +
  IF(OR(ISNUMBER(SEARCH("Passive", D57)), A54=TRUE), VLOOKUP(C54,Armaments[],14,FALSE), 0) +
  IF(OR(ISNUMBER(SEARCH("Passive", D64)), A61=TRUE), VLOOKUP(C61,Armaments[],14,FALSE), 0) +
  IF(OR(ISNUMBER(SEARCH("Passive", D71)), A68=TRUE), VLOOKUP(C68,Armaments[],14,FALSE), 0) +
  IF(A25=TRUE, VLOOKUP(C4,Zoid_DB[],24,FALSE), 0) +
  IF(A30=TRUE, VLOOKUP(C4,Zoid_DB[],35,FALSE), 0) +
  IF(A35=TRUE, VLOOKUP(B78,Skills[],12,FALSE), 0) +
  IF(A40=TRUE, 'Dashboard (DO NOT TOUCH)'!G23, 0) +
  IF(G17=TRUE, 'Dashboard (DO NOT TOUCH)'!G25, 0)
  - H14
,0)</f>
        <v>0</v>
      </c>
      <c r="G14" s="55">
        <v>0.0</v>
      </c>
      <c r="H14" s="53"/>
      <c r="I14" s="50"/>
      <c r="J14" s="7"/>
      <c r="K14" s="7"/>
      <c r="L14" s="7"/>
      <c r="M14" s="7"/>
      <c r="N14" s="7"/>
      <c r="O14" s="7"/>
      <c r="P14" s="7"/>
      <c r="Q14" s="7"/>
      <c r="R14" s="7"/>
      <c r="S14" s="7"/>
      <c r="T14" s="7"/>
      <c r="U14" s="7"/>
      <c r="V14" s="7"/>
      <c r="W14" s="7"/>
      <c r="X14" s="7"/>
      <c r="Y14" s="7"/>
      <c r="Z14" s="7"/>
      <c r="AA14" s="7"/>
      <c r="AB14" s="7"/>
      <c r="AC14" s="7"/>
      <c r="AD14" s="7"/>
    </row>
    <row r="15">
      <c r="A15" s="1"/>
      <c r="B15" s="22" t="s">
        <v>80</v>
      </c>
      <c r="C15" s="22">
        <f>vlookup(C4,Zoid_DB[],7,FALSE)</f>
        <v>18</v>
      </c>
      <c r="D15" s="36">
        <f>round(C15* 'Dashboard (DO NOT TOUCH)'!C4 +C15,0)</f>
        <v>21</v>
      </c>
      <c r="E15" s="57">
        <f>ROUND(IFS(
    OR(
        ISNUMBER(SEARCH("Passive", C51)),
        A47=TRUE,
        ISNUMBER(SEARCH("Passive", C58)),
        A54=TRUE,
        ISNUMBER(SEARCH("Passive", C65)),
        A61=TRUE,
        ISNUMBER(SEARCH("Passive", C73)),
        A68=TRUE
    ),
    D15+VLOOKUP(C47,Armaments[],7,FALSE)+VLOOKUP(C54,Armaments[],7,FALSE)+VLOOKUP(C61,Armaments[],7,FALSE)+VLOOKUP(C68,Armaments[],7,FALSE),
    TRUE,
    D15)
,0)</f>
        <v>21</v>
      </c>
      <c r="F15" s="58" t="s">
        <v>82</v>
      </c>
      <c r="G15" s="59" t="s">
        <v>83</v>
      </c>
      <c r="H15" s="53"/>
      <c r="I15" s="50"/>
      <c r="J15" s="60"/>
      <c r="K15" s="7"/>
      <c r="L15" s="7"/>
      <c r="M15" s="7"/>
      <c r="N15" s="7"/>
      <c r="O15" s="7"/>
      <c r="P15" s="7"/>
      <c r="Q15" s="7"/>
      <c r="R15" s="7"/>
      <c r="S15" s="7"/>
      <c r="T15" s="7"/>
      <c r="U15" s="7"/>
      <c r="V15" s="7"/>
      <c r="W15" s="7"/>
      <c r="X15" s="7"/>
      <c r="Y15" s="7"/>
      <c r="Z15" s="7"/>
      <c r="AA15" s="7"/>
      <c r="AB15" s="7"/>
      <c r="AC15" s="7"/>
      <c r="AD15" s="7"/>
    </row>
    <row r="16">
      <c r="A16" s="1"/>
      <c r="B16" s="28" t="s">
        <v>86</v>
      </c>
      <c r="C16" s="28">
        <f>vlookup(C4,Zoid_DB[],8,FALSE)+('Zoid Upgrades'!D5)</f>
        <v>8</v>
      </c>
      <c r="D16" s="28">
        <f>C16</f>
        <v>8</v>
      </c>
      <c r="E16" s="61">
        <f>ROUND(
    IF(
        OR(
            ISNUMBER(SEARCH("Passive", C51)), A47=TRUE, 
            ISNUMBER(SEARCH("Passive", C58)), A54=TRUE, 
            ISNUMBER(SEARCH("Passive", C65)), A61=TRUE, 
            ISNUMBER(SEARCH("Passive", C72)), A68=TRUE
        ),
        D16+VLOOKUP(C47,Armaments[],6,FALSE)+VLOOKUP(C54,Armaments[],6,FALSE)+VLOOKUP(C61,Armaments[],6,FALSE)+VLOOKUP(C68,Armaments[],6,FALSE)+VLOOKUP(B78,Skills[],13,False)+VLOOKUP(B80,Skills[],13,False)+VLOOKUP(B82,Skills[],13,False)+VLOOKUP(B84,Skills[],13,False)+VLOOKUP(B86,Skills[],13,False)+VLOOKUP(B88,Skills[],13,False)+ F16-G16,
        D16+F16-G16
    ) 
    + VLOOKUP(Pilot!B14,Skills[],15,FALSE)
    + VLOOKUP(Pilot!B18,Skills[],15,FALSE)
    + VLOOKUP(Pilot!B22,Skills[],15,FALSE)
    + VLOOKUP(Pilot!B26,Skills[],15,FALSE)
    + VLOOKUP(Pilot!B30,Skills[],15,FALSE)
    + VLOOKUP(Pilot!B34,Skills[],15,FALSE),
0)
</f>
        <v>8</v>
      </c>
      <c r="F16" s="49"/>
      <c r="G16" s="55"/>
      <c r="H16" s="53"/>
      <c r="I16" s="50"/>
      <c r="J16" s="60"/>
      <c r="K16" s="7"/>
      <c r="L16" s="7"/>
      <c r="M16" s="7"/>
      <c r="N16" s="7"/>
      <c r="O16" s="7"/>
      <c r="P16" s="7"/>
      <c r="Q16" s="7"/>
      <c r="R16" s="7"/>
      <c r="S16" s="7"/>
      <c r="T16" s="7"/>
      <c r="U16" s="7"/>
      <c r="V16" s="7"/>
      <c r="W16" s="7"/>
      <c r="X16" s="7"/>
      <c r="Y16" s="7"/>
      <c r="Z16" s="7"/>
      <c r="AA16" s="7"/>
      <c r="AB16" s="7"/>
      <c r="AC16" s="7"/>
      <c r="AD16" s="7"/>
    </row>
    <row r="17">
      <c r="A17" s="1"/>
      <c r="B17" s="22" t="s">
        <v>91</v>
      </c>
      <c r="C17" s="22">
        <f>ROUNDUP(ifs(C21&gt;C20,vlookup(C4,Zoid_DB[],9,FALSE)*0.6,C10+C9&lt;C8,vlookup(C4,Zoid_DB[],9,FALSE)*0.6,C10+C9&gt;=C8,vlookup(C4,Zoid_DB[],9,FALSE)),0)+('Zoid Upgrades'!D3)</f>
        <v>255</v>
      </c>
      <c r="D17" s="36">
        <f>round(C17+('Dashboard (DO NOT TOUCH)'!D23*C17),0)</f>
        <v>255</v>
      </c>
      <c r="E17" s="57">
        <f>D17+'Dashboard (DO NOT TOUCH)'!H11</f>
        <v>255</v>
      </c>
      <c r="F17" s="58" t="s">
        <v>92</v>
      </c>
      <c r="G17" s="62" t="b">
        <v>0</v>
      </c>
      <c r="H17" s="63"/>
      <c r="I17" s="50"/>
      <c r="J17" s="60"/>
      <c r="K17" s="7"/>
      <c r="L17" s="7"/>
      <c r="M17" s="7"/>
      <c r="N17" s="7"/>
      <c r="O17" s="7"/>
      <c r="P17" s="7"/>
      <c r="Q17" s="7"/>
      <c r="R17" s="7"/>
      <c r="S17" s="7"/>
      <c r="T17" s="7"/>
      <c r="U17" s="7"/>
      <c r="V17" s="7"/>
      <c r="W17" s="7"/>
      <c r="X17" s="7"/>
      <c r="Y17" s="7"/>
      <c r="Z17" s="7"/>
      <c r="AA17" s="7"/>
      <c r="AB17" s="7"/>
      <c r="AC17" s="7"/>
      <c r="AD17" s="7"/>
    </row>
    <row r="18">
      <c r="A18" s="1"/>
      <c r="B18" s="28" t="s">
        <v>93</v>
      </c>
      <c r="C18" s="28">
        <f>ROUNDUP(ifs(C21&gt;C20, vlookup(C4,Zoid_DB[],10,FALSE)*0.6,C9+C10&lt;C8,vlookup(C4,Zoid_DB[],10,FALSE)*0.6,C9+C10&gt;=C8,vlookup(C4,Zoid_DB[],10,FALSE)),0)+('Zoid Upgrades'!D4)</f>
        <v>18</v>
      </c>
      <c r="D18" s="64">
        <f>Round(C18* 'Dashboard (DO NOT TOUCH)'!C5 +C18,0) +Pilot!C5</f>
        <v>24</v>
      </c>
      <c r="E18" s="61">
        <f>ROUND(IFS(
    OR(
        ISNUMBER(SEARCH("Passive", C51)),
        A47=TRUE,
        ISNUMBER(SEARCH("Passive", C58)),
        A54=TRUE,
        ISNUMBER(SEARCH("Passive", C65)),
        A61=TRUE,
        ISNUMBER(SEARCH("Passive", C72.)),
        A68=TRUE, A25=TRUE, A30=TRUE, A35=TRUE, A40=TRUE
    ),
    D18+VLOOKUP(C47,Armaments[],10,FALSE)+VLOOKUP(C54,Armaments[],10,FALSE)+VLOOKUP(C61,Armaments[],10,FALSE)+VLOOKUP(C68,Armaments[],10,FALSE)+VLOOKUP(C4,Zoid_DB[],27,False)+VLOOKUP(C4,Zoid_DB[],38,False),
    TRUE,
    D18+VLOOKUP(B78,Skills[],10,False)+VLOOKUP(B80,Skills[],10,False)+VLOOKUP(B82,Skills[],10,False)+VLOOKUP(B84,Skills[],10,False)+VLOOKUP(B86,Skills[],10,False)+VLOOKUP(B88,Skills[],10,False))
,0)
</f>
        <v>24</v>
      </c>
      <c r="F18" s="65" t="s">
        <v>25</v>
      </c>
      <c r="G18" s="66">
        <v>1.0</v>
      </c>
      <c r="I18" s="50"/>
      <c r="J18" s="60"/>
      <c r="K18" s="7"/>
      <c r="L18" s="7"/>
      <c r="M18" s="7"/>
      <c r="N18" s="7"/>
      <c r="O18" s="7"/>
      <c r="P18" s="7"/>
      <c r="Q18" s="7"/>
      <c r="R18" s="7"/>
      <c r="S18" s="7"/>
      <c r="T18" s="7"/>
      <c r="U18" s="7"/>
      <c r="V18" s="7"/>
      <c r="W18" s="7"/>
      <c r="X18" s="7"/>
      <c r="Y18" s="7"/>
      <c r="Z18" s="7"/>
      <c r="AA18" s="7"/>
      <c r="AB18" s="7"/>
      <c r="AC18" s="7"/>
      <c r="AD18" s="7"/>
    </row>
    <row r="19">
      <c r="A19" s="1"/>
      <c r="B19" s="22" t="s">
        <v>96</v>
      </c>
      <c r="C19" s="40">
        <f>vlookup(C4,Zoid_DB[],11,FALSE)</f>
        <v>500</v>
      </c>
      <c r="D19" s="67">
        <f>C19* 'Dashboard (DO NOT TOUCH)'!C6 +C19</f>
        <v>625</v>
      </c>
      <c r="E19" s="68">
        <f>(D19+'Dashboard (DO NOT TOUCH)'!H12)</f>
        <v>625</v>
      </c>
      <c r="F19" s="58" t="s">
        <v>60</v>
      </c>
      <c r="G19" s="58" t="s">
        <v>97</v>
      </c>
      <c r="H19" s="7"/>
      <c r="I19" s="50"/>
      <c r="J19" s="60"/>
      <c r="K19" s="7"/>
      <c r="L19" s="7"/>
      <c r="M19" s="7"/>
      <c r="N19" s="7"/>
      <c r="O19" s="7"/>
      <c r="P19" s="7"/>
      <c r="Q19" s="7"/>
      <c r="R19" s="7"/>
      <c r="S19" s="7"/>
      <c r="T19" s="7"/>
      <c r="U19" s="7"/>
      <c r="V19" s="7"/>
      <c r="W19" s="7"/>
      <c r="X19" s="7"/>
      <c r="Y19" s="7"/>
      <c r="Z19" s="7"/>
      <c r="AA19" s="7"/>
      <c r="AB19" s="7"/>
      <c r="AC19" s="7"/>
      <c r="AD19" s="7"/>
    </row>
    <row r="20">
      <c r="A20" s="69"/>
      <c r="B20" s="28" t="s">
        <v>98</v>
      </c>
      <c r="C20" s="70">
        <f>vlookup(C4,Zoid_DB[],12,FALSE)+('Zoid Upgrades'!D6)</f>
        <v>20</v>
      </c>
      <c r="D20" s="70"/>
      <c r="E20" s="43" t="s">
        <v>99</v>
      </c>
      <c r="F20" s="71"/>
      <c r="G20" s="72"/>
      <c r="H20" s="7"/>
      <c r="I20" s="50"/>
      <c r="J20" s="60"/>
      <c r="K20" s="7"/>
      <c r="L20" s="7"/>
      <c r="M20" s="7"/>
      <c r="N20" s="7"/>
      <c r="O20" s="7"/>
      <c r="P20" s="7"/>
      <c r="Q20" s="7"/>
      <c r="R20" s="7"/>
      <c r="S20" s="7"/>
      <c r="T20" s="7"/>
      <c r="U20" s="7"/>
      <c r="V20" s="7"/>
      <c r="W20" s="7"/>
      <c r="X20" s="7"/>
      <c r="Y20" s="7"/>
      <c r="Z20" s="7"/>
      <c r="AA20" s="7"/>
      <c r="AB20" s="7"/>
      <c r="AC20" s="7"/>
      <c r="AD20" s="7"/>
    </row>
    <row r="21">
      <c r="A21" s="69"/>
      <c r="B21" s="22" t="s">
        <v>100</v>
      </c>
      <c r="C21" s="74">
        <f>SUM(VLOOKUP(C47,Armaments[],12,FALSE),VLOOKUP(C61,Armaments[],12,FALSE), VLOOKUP(C54,Armaments[],12,FALSE), VLOOKUP(C68,Armaments[],12,FALSE))</f>
        <v>0</v>
      </c>
      <c r="D21" s="75"/>
      <c r="E21" s="75">
        <f>D19/2</f>
        <v>312.5</v>
      </c>
      <c r="F21" s="76"/>
      <c r="G21" s="72"/>
      <c r="H21" s="7"/>
      <c r="I21" s="50"/>
      <c r="J21" s="60"/>
      <c r="K21" s="7"/>
      <c r="L21" s="7"/>
      <c r="M21" s="7"/>
      <c r="N21" s="7"/>
      <c r="O21" s="7"/>
      <c r="P21" s="7"/>
      <c r="Q21" s="7"/>
      <c r="R21" s="7"/>
      <c r="S21" s="7"/>
      <c r="T21" s="7"/>
      <c r="U21" s="7"/>
      <c r="V21" s="7"/>
      <c r="W21" s="7"/>
      <c r="X21" s="7"/>
      <c r="Y21" s="7"/>
      <c r="Z21" s="7"/>
      <c r="AA21" s="7"/>
      <c r="AB21" s="7"/>
      <c r="AC21" s="7"/>
      <c r="AD21" s="7"/>
    </row>
    <row r="22">
      <c r="A22" s="69"/>
      <c r="B22" s="1"/>
      <c r="C22" s="39"/>
      <c r="D22" s="70"/>
      <c r="E22" s="70"/>
      <c r="F22" s="70"/>
      <c r="G22" s="77"/>
      <c r="H22" s="7"/>
      <c r="I22" s="7"/>
      <c r="J22" s="60"/>
      <c r="K22" s="7"/>
      <c r="L22" s="7"/>
      <c r="M22" s="7"/>
      <c r="N22" s="7"/>
      <c r="O22" s="7"/>
      <c r="P22" s="7"/>
      <c r="Q22" s="7"/>
      <c r="R22" s="7"/>
      <c r="S22" s="7"/>
      <c r="T22" s="7"/>
      <c r="U22" s="7"/>
      <c r="V22" s="7"/>
      <c r="W22" s="7"/>
      <c r="X22" s="7"/>
      <c r="Y22" s="7"/>
      <c r="Z22" s="7"/>
      <c r="AA22" s="7"/>
      <c r="AB22" s="7"/>
      <c r="AC22" s="7"/>
      <c r="AD22" s="7"/>
    </row>
    <row r="23">
      <c r="A23" s="69"/>
      <c r="B23" s="37" t="s">
        <v>101</v>
      </c>
      <c r="C23" s="70"/>
      <c r="D23" s="70"/>
      <c r="E23" s="70"/>
      <c r="F23" s="70"/>
      <c r="G23" s="77"/>
      <c r="H23" s="7"/>
      <c r="I23" s="7"/>
      <c r="J23" s="7"/>
      <c r="K23" s="7"/>
      <c r="L23" s="7"/>
      <c r="M23" s="7"/>
      <c r="N23" s="7"/>
      <c r="O23" s="7"/>
      <c r="P23" s="7"/>
      <c r="Q23" s="7"/>
      <c r="R23" s="7"/>
      <c r="S23" s="7"/>
      <c r="T23" s="7"/>
      <c r="U23" s="7"/>
      <c r="V23" s="7"/>
      <c r="W23" s="7"/>
      <c r="X23" s="7"/>
      <c r="Y23" s="7"/>
      <c r="Z23" s="7"/>
      <c r="AA23" s="7"/>
      <c r="AB23" s="7"/>
      <c r="AC23" s="7"/>
      <c r="AD23" s="7"/>
    </row>
    <row r="24">
      <c r="A24" s="78"/>
      <c r="B24" s="79"/>
      <c r="C24" s="79" t="s">
        <v>102</v>
      </c>
      <c r="D24" s="79"/>
      <c r="E24" s="46"/>
      <c r="F24" s="46"/>
      <c r="G24" s="80"/>
      <c r="H24" s="80"/>
      <c r="I24" s="81"/>
      <c r="J24" s="7"/>
      <c r="K24" s="7"/>
      <c r="L24" s="7"/>
      <c r="M24" s="7"/>
      <c r="N24" s="7"/>
      <c r="O24" s="7"/>
      <c r="P24" s="7"/>
      <c r="Q24" s="7"/>
      <c r="R24" s="7"/>
      <c r="S24" s="7"/>
      <c r="T24" s="7"/>
      <c r="U24" s="7"/>
      <c r="V24" s="7"/>
      <c r="W24" s="7"/>
      <c r="X24" s="7"/>
      <c r="Y24" s="7"/>
      <c r="Z24" s="7"/>
      <c r="AA24" s="7"/>
      <c r="AB24" s="7"/>
      <c r="AC24" s="7"/>
      <c r="AD24" s="7"/>
    </row>
    <row r="25" ht="30.0" customHeight="1">
      <c r="A25" s="82" t="b">
        <v>0</v>
      </c>
      <c r="B25" s="83" t="s">
        <v>104</v>
      </c>
      <c r="C25" s="84" t="str">
        <f>vlookup(C4,Zoid_DB[],13,FALSE)</f>
        <v>High Frequency Wave Claw:</v>
      </c>
      <c r="D25" s="85" t="str">
        <f>"To Hit: " &amp; ROUNDUP(ifs(C21&gt;C20, vlookup(C4,Zoid_DB[],17,FALSE)*0.6,C20&gt;=C21,vlookup(C4,Zoid_DB[],17,FALSE)),0)+('Zoid Upgrades'!D13)</f>
        <v>To Hit: 17</v>
      </c>
      <c r="E25" s="84" t="str">
        <f>"To Hit With Pilot: " &amp; ROUND(ROUNDUP(ifs(C21&gt;C20, vlookup(C4,Zoid_DB[],17,FALSE)*0.6,C20&gt;=C21,vlookup(C4,Zoid_DB[],17,FALSE)),0)*(1+'Dashboard (DO NOT TOUCH)'!B$7) + 'Dashboard (DO NOT TOUCH)'!H$13+ 'Dashboard (DO NOT TOUCH)'!H$14,0)</f>
        <v>To Hit With Pilot: 21</v>
      </c>
      <c r="F25" s="85"/>
      <c r="G25" s="86"/>
      <c r="H25" s="87"/>
      <c r="I25" s="77"/>
      <c r="J25" s="77"/>
      <c r="K25" s="77"/>
      <c r="L25" s="77"/>
      <c r="M25" s="77"/>
      <c r="N25" s="77"/>
      <c r="O25" s="7"/>
      <c r="P25" s="7"/>
      <c r="Q25" s="7"/>
      <c r="R25" s="7"/>
      <c r="S25" s="7"/>
      <c r="T25" s="7"/>
      <c r="U25" s="7"/>
      <c r="V25" s="7"/>
      <c r="W25" s="7"/>
      <c r="X25" s="7"/>
      <c r="Y25" s="7"/>
      <c r="Z25" s="7"/>
      <c r="AA25" s="7"/>
      <c r="AB25" s="7"/>
      <c r="AC25" s="7"/>
      <c r="AD25" s="7"/>
    </row>
    <row r="26">
      <c r="B26" s="88"/>
      <c r="C26" s="84" t="str">
        <f>"Damage Type: " &amp; vlookup(C4,Zoid_DB[],16,FALSE)</f>
        <v>Damage Type: Melee, Slashing</v>
      </c>
      <c r="D26" s="84" t="s">
        <v>106</v>
      </c>
      <c r="E26" s="84"/>
      <c r="F26" s="89" t="str">
        <f>"Attack Roll: " &amp; IF($A$25=true, RANDBETWEEN(1,20),0) &amp; "(+" &amp; ROUND(ROUNDUP(ifs(C21&gt;C20, vlookup(C4,Zoid_DB[],17,FALSE)*0.6,C20&gt;=C21,vlookup(C4,Zoid_DB[],17,FALSE)),0)*(1+'Dashboard (DO NOT TOUCH)'!B$7) + 'Dashboard (DO NOT TOUCH)'!H$13+ 'Dashboard (DO NOT TOUCH)'!H$14,0)&amp; ")"</f>
        <v>Attack Roll: 0(+21)</v>
      </c>
      <c r="G26" s="86"/>
      <c r="H26" s="87"/>
      <c r="I26" s="77"/>
      <c r="J26" s="77"/>
      <c r="K26" s="77"/>
      <c r="L26" s="77"/>
      <c r="M26" s="77"/>
      <c r="N26" s="77"/>
      <c r="O26" s="7"/>
      <c r="P26" s="7"/>
      <c r="Q26" s="7"/>
      <c r="R26" s="7"/>
      <c r="S26" s="7"/>
      <c r="T26" s="7"/>
      <c r="U26" s="7"/>
      <c r="V26" s="7"/>
      <c r="W26" s="7"/>
      <c r="X26" s="7"/>
      <c r="Y26" s="7"/>
      <c r="Z26" s="7"/>
      <c r="AA26" s="7"/>
      <c r="AB26" s="7"/>
      <c r="AC26" s="7"/>
      <c r="AD26" s="7"/>
    </row>
    <row r="27">
      <c r="B27" s="88"/>
      <c r="C27" s="84" t="str">
        <f>"Damage: " &amp;  vlookup(C4,Zoid_DB[],15,FALSE) &amp; " +("&amp; round($D$27+((vlookup(C4,Zoid_DB[],15,FALSE) + $D$27)*'Dashboard (DO NOT TOUCH)'!H$23),0) &amp;")"</f>
        <v>Damage: 35 +(20)</v>
      </c>
      <c r="D27" s="84">
        <f>'Zoid Upgrades'!D12</f>
        <v>20</v>
      </c>
      <c r="E27" s="84"/>
      <c r="F27" s="89"/>
      <c r="G27" s="86"/>
      <c r="H27" s="87"/>
      <c r="I27" s="77"/>
      <c r="J27" s="77"/>
      <c r="K27" s="77"/>
      <c r="L27" s="77"/>
      <c r="M27" s="77"/>
      <c r="N27" s="77"/>
      <c r="O27" s="7"/>
      <c r="P27" s="7"/>
      <c r="Q27" s="7"/>
      <c r="R27" s="7"/>
      <c r="S27" s="7"/>
      <c r="T27" s="7"/>
      <c r="U27" s="7"/>
      <c r="V27" s="7"/>
      <c r="W27" s="7"/>
      <c r="X27" s="7"/>
      <c r="Y27" s="7"/>
      <c r="Z27" s="7"/>
      <c r="AA27" s="7"/>
      <c r="AB27" s="7"/>
      <c r="AC27" s="7"/>
      <c r="AD27" s="7"/>
    </row>
    <row r="28" ht="30.0" customHeight="1">
      <c r="B28" s="88"/>
      <c r="C28" s="84" t="str">
        <f>"Effect: " &amp; vlookup(C4,Zoid_DB[],14,FALSE)</f>
        <v>Effect: Claw attack. Targets a single opponent.</v>
      </c>
      <c r="D28" s="84" t="s">
        <v>107</v>
      </c>
      <c r="E28" s="84" t="s">
        <v>108</v>
      </c>
      <c r="F28" s="84" t="str">
        <f>"Heat: " &amp;vlookup(C4,Zoid_DB[],85,False)</f>
        <v>Heat: </v>
      </c>
      <c r="G28" s="91" t="s">
        <v>109</v>
      </c>
      <c r="H28" s="87"/>
      <c r="I28" s="77"/>
      <c r="J28" s="77"/>
      <c r="K28" s="77"/>
      <c r="L28" s="77"/>
      <c r="M28" s="77"/>
      <c r="N28" s="7"/>
      <c r="O28" s="7"/>
      <c r="P28" s="7"/>
      <c r="Q28" s="7"/>
      <c r="R28" s="7"/>
      <c r="S28" s="7"/>
      <c r="T28" s="7"/>
      <c r="U28" s="7"/>
      <c r="V28" s="7"/>
      <c r="W28" s="7"/>
      <c r="X28" s="7"/>
      <c r="Y28" s="7"/>
      <c r="Z28" s="7"/>
      <c r="AA28" s="7"/>
      <c r="AB28" s="7"/>
      <c r="AC28" s="7"/>
      <c r="AD28" s="7"/>
    </row>
    <row r="29" ht="30.0" customHeight="1">
      <c r="B29" s="88"/>
      <c r="C29" s="84" t="str">
        <f>"On/Off: "&amp;vlookup(C4,Zoid_DB[],18,False)</f>
        <v>On/Off: </v>
      </c>
      <c r="D29" s="84" t="s">
        <v>110</v>
      </c>
      <c r="E29" s="84" t="s">
        <v>111</v>
      </c>
      <c r="F29" s="84">
        <v>0.0</v>
      </c>
      <c r="G29" s="91" t="b">
        <v>0</v>
      </c>
      <c r="H29" s="87"/>
      <c r="I29" s="77"/>
      <c r="J29" s="77"/>
      <c r="K29" s="77"/>
      <c r="L29" s="77"/>
      <c r="M29" s="77"/>
      <c r="N29" s="7"/>
      <c r="O29" s="7"/>
      <c r="P29" s="7"/>
      <c r="Q29" s="7"/>
      <c r="R29" s="7"/>
      <c r="S29" s="7"/>
      <c r="T29" s="7"/>
      <c r="U29" s="7"/>
      <c r="V29" s="7"/>
      <c r="W29" s="7"/>
      <c r="X29" s="7"/>
      <c r="Y29" s="7"/>
      <c r="Z29" s="7"/>
      <c r="AA29" s="7"/>
      <c r="AB29" s="7"/>
      <c r="AC29" s="7"/>
      <c r="AD29" s="7"/>
    </row>
    <row r="30" ht="30.0" customHeight="1">
      <c r="A30" s="60" t="b">
        <v>0</v>
      </c>
      <c r="B30" s="93" t="s">
        <v>112</v>
      </c>
      <c r="C30" s="95" t="str">
        <f>vlookup(C4,Zoid_DB[],19,FALSE)</f>
        <v>High Frequency Wave Blade:</v>
      </c>
      <c r="D30" s="95" t="str">
        <f>"To Hit: " &amp; ROUNDUP(ifs(C21&gt;C20, vlookup(C4,Zoid_DB[],23,FALSE)*0.6,C20&gt;=C21,vlookup(C4,Zoid_DB[],23,FALSE)),0)+('Zoid Upgrades'!D16)</f>
        <v>To Hit: 13</v>
      </c>
      <c r="E30" s="95" t="str">
        <f>"To Hit With Pilot: " &amp; ROUND(ROUNDUP(ifs(C21&gt;C20, vlookup(C4,Zoid_DB[],23,FALSE)*0.6,C20&gt;=C21,vlookup(C4,Zoid_DB[],23,FALSE)),0)*(1+ 'Dashboard (DO NOT TOUCH)'!B$7) + 'Dashboard (DO NOT TOUCH)'!H$13+ 'Dashboard (DO NOT TOUCH)'!H$15,0)</f>
        <v>To Hit With Pilot: 16</v>
      </c>
      <c r="F30" s="95"/>
      <c r="G30" s="86"/>
      <c r="H30" s="86"/>
      <c r="I30" s="7"/>
      <c r="J30" s="7"/>
      <c r="K30" s="7"/>
      <c r="L30" s="7"/>
      <c r="M30" s="7"/>
      <c r="N30" s="7"/>
      <c r="O30" s="7"/>
      <c r="P30" s="7"/>
      <c r="Q30" s="7"/>
      <c r="R30" s="7"/>
      <c r="S30" s="7"/>
      <c r="T30" s="7"/>
      <c r="U30" s="7"/>
      <c r="V30" s="7"/>
      <c r="W30" s="7"/>
      <c r="X30" s="7"/>
      <c r="Y30" s="7"/>
      <c r="Z30" s="7"/>
      <c r="AA30" s="7"/>
      <c r="AB30" s="7"/>
      <c r="AC30" s="7"/>
      <c r="AD30" s="7"/>
    </row>
    <row r="31">
      <c r="B31" s="88"/>
      <c r="C31" s="95" t="str">
        <f>"Damage Type: " &amp; VLOOKUP(C4,Zoid_DB[],22,FALSE)</f>
        <v>Damage Type: Melee, Slashing</v>
      </c>
      <c r="D31" s="95" t="s">
        <v>106</v>
      </c>
      <c r="E31" s="95"/>
      <c r="F31" s="95" t="str">
        <f>"Attack Roll: " &amp; IF($A$30=true, RANDBETWEEN(1,20),0) &amp; "(+" &amp; ROUND(ROUNDUP(ifs(C21&gt;C20, vlookup(C4,Zoid_DB[],23,FALSE)*0.6,C20&gt;=C21,vlookup(C4,Zoid_DB[],23,FALSE)),0)*(1+ 'Dashboard (DO NOT TOUCH)'!B$7) + 'Dashboard (DO NOT TOUCH)'!H$13+ 'Dashboard (DO NOT TOUCH)'!H$15,0) &amp; ")"</f>
        <v>Attack Roll: 0(+16)</v>
      </c>
      <c r="G31" s="86"/>
      <c r="H31" s="86"/>
      <c r="I31" s="7"/>
      <c r="J31" s="7"/>
      <c r="K31" s="7"/>
      <c r="L31" s="7"/>
      <c r="M31" s="7"/>
      <c r="N31" s="7"/>
      <c r="O31" s="7"/>
      <c r="P31" s="7"/>
      <c r="Q31" s="7"/>
      <c r="R31" s="7"/>
      <c r="S31" s="7"/>
      <c r="T31" s="7"/>
      <c r="U31" s="7"/>
      <c r="V31" s="7"/>
      <c r="W31" s="7"/>
      <c r="X31" s="7"/>
      <c r="Y31" s="7"/>
      <c r="Z31" s="7"/>
      <c r="AA31" s="7"/>
      <c r="AB31" s="7"/>
      <c r="AC31" s="7"/>
      <c r="AD31" s="7"/>
    </row>
    <row r="32">
      <c r="B32" s="88"/>
      <c r="C32" s="95" t="str">
        <f>"Damage: " &amp; VLOOKUP(C4,Zoid_DB[],21,0) &amp; " +("&amp; round($D$32+((vlookup(C4,Zoid_DB[],21,FALSE) + $D$32)*'Dashboard (DO NOT TOUCH)'!H$23),0) &amp;")"</f>
        <v>Damage: 70 +(0)</v>
      </c>
      <c r="D32" s="95" t="str">
        <f>('Zoid Upgrades'!D15)</f>
        <v/>
      </c>
      <c r="E32" s="95"/>
      <c r="F32" s="95"/>
      <c r="G32" s="86"/>
      <c r="H32" s="86"/>
      <c r="I32" s="7"/>
      <c r="J32" s="7"/>
      <c r="K32" s="7"/>
      <c r="L32" s="7"/>
      <c r="M32" s="7"/>
      <c r="N32" s="7"/>
      <c r="O32" s="7"/>
      <c r="P32" s="7"/>
      <c r="Q32" s="7"/>
      <c r="R32" s="7"/>
      <c r="S32" s="7"/>
      <c r="T32" s="7"/>
      <c r="U32" s="7"/>
      <c r="V32" s="7"/>
      <c r="W32" s="7"/>
      <c r="X32" s="7"/>
      <c r="Y32" s="7"/>
      <c r="Z32" s="7"/>
      <c r="AA32" s="7"/>
      <c r="AB32" s="7"/>
      <c r="AC32" s="7"/>
      <c r="AD32" s="7"/>
    </row>
    <row r="33" ht="48.0" customHeight="1">
      <c r="B33" s="88"/>
      <c r="C33" s="95" t="str">
        <f>"Effect: " &amp; VLOOKUP(C4,Zoid_DB[],20,FALSE)</f>
        <v>Effect: Blade on top of head flips down. Targets a single opponent. </v>
      </c>
      <c r="D33" s="95" t="str">
        <f>"To Hit Increase: "&amp;vlookup(C4,Zoid_DB[],26,False)</f>
        <v>To Hit Increase: </v>
      </c>
      <c r="E33" s="95" t="str">
        <f>"Speed Increase: " &amp;vlookup(C4,Zoid_DB[],25,False)</f>
        <v>Speed Increase: </v>
      </c>
      <c r="F33" s="95" t="str">
        <f>"Heat: " &amp;vlookup(C4,Zoid_DB[],86,False)</f>
        <v>Heat: </v>
      </c>
      <c r="G33" s="91" t="s">
        <v>109</v>
      </c>
      <c r="H33" s="86"/>
      <c r="I33" s="7"/>
      <c r="J33" s="7"/>
      <c r="K33" s="7"/>
      <c r="L33" s="7"/>
      <c r="M33" s="7"/>
      <c r="N33" s="7"/>
      <c r="O33" s="7"/>
      <c r="P33" s="7"/>
      <c r="Q33" s="7"/>
      <c r="R33" s="7"/>
      <c r="S33" s="7"/>
      <c r="T33" s="7"/>
      <c r="U33" s="7"/>
      <c r="V33" s="7"/>
      <c r="W33" s="7"/>
      <c r="X33" s="7"/>
      <c r="Y33" s="7"/>
      <c r="Z33" s="7"/>
      <c r="AA33" s="7"/>
      <c r="AB33" s="7"/>
      <c r="AC33" s="7"/>
      <c r="AD33" s="7"/>
    </row>
    <row r="34" ht="30.0" customHeight="1">
      <c r="B34" s="97"/>
      <c r="C34" s="95" t="str">
        <f>"On/Off: "&amp;vlookup(C4,Zoid_DB[],29,False)</f>
        <v>On/Off: </v>
      </c>
      <c r="D34" s="95" t="str">
        <f>"Reaction Increase: " &amp; vlookup(C4,Zoid_DB[],27,False)</f>
        <v>Reaction Increase: </v>
      </c>
      <c r="E34" s="95" t="str">
        <f>"Range Increase: " &amp;vlookup(C4,Zoid_DB[],28,False)</f>
        <v>Range Increase: </v>
      </c>
      <c r="F34" s="49">
        <v>0.0</v>
      </c>
      <c r="G34" s="91" t="b">
        <v>0</v>
      </c>
      <c r="H34" s="86"/>
      <c r="I34" s="7"/>
      <c r="J34" s="7"/>
      <c r="K34" s="7"/>
      <c r="L34" s="7"/>
      <c r="M34" s="7"/>
      <c r="N34" s="7"/>
      <c r="O34" s="7"/>
      <c r="P34" s="7"/>
      <c r="Q34" s="7"/>
      <c r="R34" s="7"/>
      <c r="S34" s="7"/>
      <c r="T34" s="7"/>
      <c r="U34" s="7"/>
      <c r="V34" s="7"/>
      <c r="W34" s="7"/>
      <c r="X34" s="7"/>
      <c r="Y34" s="7"/>
      <c r="Z34" s="7"/>
      <c r="AA34" s="7"/>
      <c r="AB34" s="7"/>
      <c r="AC34" s="7"/>
      <c r="AD34" s="7"/>
    </row>
    <row r="35" ht="30.0" customHeight="1">
      <c r="A35" s="98" t="b">
        <v>0</v>
      </c>
      <c r="B35" s="99" t="s">
        <v>113</v>
      </c>
      <c r="C35" s="100" t="str">
        <f>vlookup(C4,Zoid_DB[],30,FALSE)</f>
        <v>Smoke Unit:</v>
      </c>
      <c r="D35" s="100" t="str">
        <f>" To Hit: " &amp; ROUNDUP(ifs(C21&gt;C20, vlookup(C4,Zoid_DB[],34,FALSE)*0.6,C20&gt;=C21,vlookup(C4,Zoid_DB[],34,FALSE)),0)+('Zoid Upgrades'!D19)</f>
        <v> To Hit: 0</v>
      </c>
      <c r="E35" s="100" t="str">
        <f>"To Hit With Pilot: " &amp; ROUND(ROUNDUP(ifs(C21&gt;C20, vlookup(C4,Zoid_DB[],34,FALSE)*0.6,C20&gt;=C21,vlookup(C4,Zoid_DB[],34,FALSE)),0)*(1+ 'Dashboard (DO NOT TOUCH)'!B$7) + 'Dashboard (DO NOT TOUCH)'!H$13+ 'Dashboard (DO NOT TOUCH)'!H$16,0)</f>
        <v>To Hit With Pilot: 0</v>
      </c>
      <c r="F35" s="85"/>
      <c r="G35" s="86"/>
      <c r="H35" s="86"/>
      <c r="I35" s="7"/>
      <c r="J35" s="7"/>
      <c r="K35" s="7"/>
      <c r="L35" s="7"/>
      <c r="M35" s="7"/>
      <c r="N35" s="7"/>
      <c r="O35" s="7"/>
      <c r="P35" s="7"/>
      <c r="Q35" s="7"/>
      <c r="R35" s="7"/>
      <c r="S35" s="7"/>
      <c r="T35" s="7"/>
      <c r="U35" s="7"/>
      <c r="V35" s="7"/>
      <c r="W35" s="7"/>
      <c r="X35" s="7"/>
      <c r="Y35" s="7"/>
      <c r="Z35" s="7"/>
      <c r="AA35" s="7"/>
      <c r="AB35" s="7"/>
      <c r="AC35" s="7"/>
      <c r="AD35" s="7"/>
    </row>
    <row r="36" ht="33.75" customHeight="1">
      <c r="B36" s="88"/>
      <c r="C36" s="100" t="str">
        <f>"Damage Type: " &amp; VLOOKUP(C4,Zoid_DB[],33,FALSE)</f>
        <v>Damage Type: </v>
      </c>
      <c r="D36" s="84" t="s">
        <v>106</v>
      </c>
      <c r="E36" s="84"/>
      <c r="F36" s="84" t="str">
        <f>"Attack Roll: " &amp; IF($A$35=true, RANDBETWEEN(1,20),0) &amp; "(+" &amp; ROUND(ROUNDUP(ifs(C21&gt;C20, vlookup(C4,Zoid_DB[],34,FALSE)*0.6,C20&gt;=C21,vlookup(C4,Zoid_DB[],34,FALSE)),0)*(1+ 'Dashboard (DO NOT TOUCH)'!B$7) + 
 'Dashboard (DO NOT TOUCH)'!H$13+ 'Dashboard (DO NOT TOUCH)'!H$16,0) &amp; ")"</f>
        <v>Attack Roll: 0(+0)</v>
      </c>
      <c r="G36" s="86"/>
      <c r="H36" s="86"/>
      <c r="I36" s="7"/>
      <c r="J36" s="7"/>
      <c r="K36" s="7"/>
      <c r="L36" s="7"/>
      <c r="M36" s="7"/>
      <c r="N36" s="7"/>
      <c r="O36" s="7"/>
      <c r="P36" s="7"/>
      <c r="Q36" s="7"/>
      <c r="R36" s="7"/>
      <c r="S36" s="7"/>
      <c r="T36" s="7"/>
      <c r="U36" s="7"/>
      <c r="V36" s="7"/>
      <c r="W36" s="7"/>
      <c r="X36" s="7"/>
      <c r="Y36" s="7"/>
      <c r="Z36" s="7"/>
      <c r="AA36" s="7"/>
      <c r="AB36" s="7"/>
      <c r="AC36" s="7"/>
      <c r="AD36" s="7"/>
    </row>
    <row r="37">
      <c r="B37" s="88"/>
      <c r="C37" s="100" t="str">
        <f>"Damage: " &amp; vlookup(C4,Zoid_DB[],32,FALSE) &amp; " +("&amp; round($D$37+((vlookup(C4,Zoid_DB[],32,FALSE) + $D$37)*'Dashboard (DO NOT TOUCH)'!H$23),0) &amp;")"</f>
        <v>Damage:  +(0)</v>
      </c>
      <c r="D37" s="84" t="str">
        <f>('Zoid Upgrades'!D18)</f>
        <v/>
      </c>
      <c r="E37" s="100"/>
      <c r="F37" s="85"/>
      <c r="G37" s="86"/>
      <c r="H37" s="86"/>
      <c r="I37" s="7"/>
      <c r="J37" s="7"/>
      <c r="K37" s="7"/>
      <c r="L37" s="7"/>
      <c r="M37" s="7"/>
      <c r="N37" s="7"/>
      <c r="O37" s="7"/>
      <c r="P37" s="7"/>
      <c r="Q37" s="7"/>
      <c r="R37" s="7"/>
      <c r="S37" s="7"/>
      <c r="T37" s="7"/>
      <c r="U37" s="7"/>
      <c r="V37" s="7"/>
      <c r="W37" s="7"/>
      <c r="X37" s="7"/>
      <c r="Y37" s="7"/>
      <c r="Z37" s="7"/>
      <c r="AA37" s="7"/>
      <c r="AB37" s="7"/>
      <c r="AC37" s="7"/>
      <c r="AD37" s="7"/>
    </row>
    <row r="38" ht="76.5" customHeight="1">
      <c r="B38" s="88"/>
      <c r="C38" s="100" t="str">
        <f>"Effect: "&amp; VLOOKUP(C4,Zoid_DB[],31,FALSE)</f>
        <v>Effect: Deploys smoke in a 30m square. While in the smoke attacks have disadvantage against you. Lasts three turns.</v>
      </c>
      <c r="D38" s="100" t="str">
        <f>"To Hit Increase: "&amp;vlookup(C4,Zoid_DB[],37,False)</f>
        <v>To Hit Increase: </v>
      </c>
      <c r="E38" s="100" t="str">
        <f>"Speed Increase: " &amp;vlookup(C4,Zoid_DB[],36,False)</f>
        <v>Speed Increase: </v>
      </c>
      <c r="F38" s="85" t="str">
        <f>"Heat: " &amp;vlookup(C4,Zoid_DB[],87,False)</f>
        <v>Heat: </v>
      </c>
      <c r="G38" s="91" t="s">
        <v>109</v>
      </c>
      <c r="H38" s="86"/>
      <c r="I38" s="7"/>
      <c r="J38" s="7"/>
      <c r="K38" s="7"/>
      <c r="L38" s="7"/>
      <c r="M38" s="7"/>
      <c r="N38" s="7"/>
      <c r="O38" s="7"/>
      <c r="P38" s="7"/>
      <c r="Q38" s="7"/>
      <c r="R38" s="7"/>
      <c r="S38" s="7"/>
      <c r="T38" s="7"/>
      <c r="U38" s="7"/>
      <c r="V38" s="7"/>
      <c r="W38" s="7"/>
      <c r="X38" s="7"/>
      <c r="Y38" s="7"/>
      <c r="Z38" s="7"/>
      <c r="AA38" s="7"/>
      <c r="AB38" s="7"/>
      <c r="AC38" s="7"/>
      <c r="AD38" s="7"/>
    </row>
    <row r="39" ht="30.0" customHeight="1">
      <c r="B39" s="97"/>
      <c r="C39" s="100" t="str">
        <f>"On/Off: "&amp;vlookup(C4,Zoid_DB[],40,False)</f>
        <v>On/Off: Active</v>
      </c>
      <c r="D39" s="100" t="str">
        <f>"Reaction Increase: " &amp; vlookup(C4,Zoid_DB[],38,False)</f>
        <v>Reaction Increase: </v>
      </c>
      <c r="E39" s="100" t="str">
        <f>"Range Increase: " &amp;vlookup(C4,Zoid_DB[],39,False)</f>
        <v>Range Increase: </v>
      </c>
      <c r="F39" s="101">
        <v>0.0</v>
      </c>
      <c r="G39" s="86" t="b">
        <v>0</v>
      </c>
      <c r="H39" s="86"/>
      <c r="I39" s="7"/>
      <c r="J39" s="7"/>
      <c r="K39" s="7"/>
      <c r="L39" s="7"/>
      <c r="M39" s="7"/>
      <c r="N39" s="7"/>
      <c r="O39" s="7"/>
      <c r="P39" s="7"/>
      <c r="Q39" s="7"/>
      <c r="R39" s="7"/>
      <c r="S39" s="7"/>
      <c r="T39" s="7"/>
      <c r="U39" s="7"/>
      <c r="V39" s="7"/>
      <c r="W39" s="7"/>
      <c r="X39" s="7"/>
      <c r="Y39" s="7"/>
      <c r="Z39" s="7"/>
      <c r="AA39" s="7"/>
      <c r="AB39" s="7"/>
      <c r="AC39" s="7"/>
      <c r="AD39" s="7"/>
    </row>
    <row r="40" ht="30.0" customHeight="1">
      <c r="A40" s="77" t="b">
        <v>0</v>
      </c>
      <c r="B40" s="102" t="s">
        <v>114</v>
      </c>
      <c r="C40" s="71" t="str">
        <f>vlookup(C4,Zoid_DB[],41,FALSE)</f>
        <v>High Frequency Wave Fang:</v>
      </c>
      <c r="D40" s="71" t="str">
        <f>" To Hit: " &amp; ROUNDUP(ifs(C21&gt;C20, vlookup(C4,Zoid_DB[],45,FALSE)*0.6,C20&gt;=C21,vlookup(C4,Zoid_DB[],45,FALSE)),0)+('Zoid Upgrades'!D22)</f>
        <v> To Hit: 16</v>
      </c>
      <c r="E40" s="103" t="str">
        <f>"To Hit With Pilot: " &amp; ROUND(ROUNDUP(ifs(C21&gt;C20, vlookup(C4,Zoid_DB[],45,FALSE)*0.6,C20&gt;=C21,vlookup(C4,Zoid_DB[],45,FALSE)),0)*(1+ 'Dashboard (DO NOT TOUCH)'!B$7) + 'Dashboard (DO NOT TOUCH)'!H$13+ 'Dashboard (DO NOT TOUCH)'!H$17,0)</f>
        <v>To Hit With Pilot: 20</v>
      </c>
      <c r="F40" s="104"/>
      <c r="G40" s="105"/>
      <c r="H40" s="86"/>
      <c r="I40" s="7"/>
      <c r="J40" s="7"/>
      <c r="K40" s="7"/>
      <c r="L40" s="7"/>
      <c r="M40" s="7"/>
      <c r="N40" s="7"/>
      <c r="O40" s="7"/>
      <c r="P40" s="7"/>
      <c r="Q40" s="7"/>
      <c r="R40" s="7"/>
      <c r="S40" s="7"/>
      <c r="T40" s="7"/>
      <c r="U40" s="7"/>
      <c r="V40" s="7"/>
      <c r="W40" s="7"/>
      <c r="X40" s="7"/>
      <c r="Y40" s="7"/>
      <c r="Z40" s="7"/>
      <c r="AA40" s="7"/>
      <c r="AB40" s="7"/>
      <c r="AC40" s="7"/>
      <c r="AD40" s="7"/>
    </row>
    <row r="41">
      <c r="B41" s="88"/>
      <c r="C41" s="71" t="str">
        <f>"Damage Type: " &amp; VLOOKUP(C4,Zoid_DB[],44,FALSE)</f>
        <v>Damage Type: Melee, Piercing</v>
      </c>
      <c r="D41" s="95" t="s">
        <v>106</v>
      </c>
      <c r="E41" s="95"/>
      <c r="F41" s="106" t="str">
        <f>"Attack Roll: " &amp; IF($A$40=true, RANDBETWEEN(1,20),0) &amp; "(+" &amp; ROUND(ROUNDUP(ifs(C21&gt;C20, vlookup(C4,Zoid_DB[],45,FALSE)*0.6,C20&gt;=C21,vlookup(C4,Zoid_DB[],45,FALSE)),0)*(1+ 'Dashboard (DO NOT TOUCH)'!B$7) + 
 'Dashboard (DO NOT TOUCH)'!H$13+ 'Dashboard (DO NOT TOUCH)'!H$17,0) &amp; ")"</f>
        <v>Attack Roll: 0(+20)</v>
      </c>
      <c r="G41" s="105"/>
      <c r="H41" s="86"/>
      <c r="I41" s="7"/>
      <c r="J41" s="7"/>
      <c r="K41" s="7"/>
      <c r="L41" s="7"/>
      <c r="M41" s="7"/>
      <c r="N41" s="7"/>
      <c r="O41" s="7"/>
      <c r="P41" s="7"/>
      <c r="Q41" s="7"/>
      <c r="R41" s="7"/>
      <c r="S41" s="7"/>
      <c r="T41" s="7"/>
      <c r="U41" s="7"/>
      <c r="V41" s="7"/>
      <c r="W41" s="7"/>
      <c r="X41" s="7"/>
      <c r="Y41" s="7"/>
      <c r="Z41" s="7"/>
      <c r="AA41" s="7"/>
      <c r="AB41" s="7"/>
      <c r="AC41" s="7"/>
      <c r="AD41" s="7"/>
    </row>
    <row r="42">
      <c r="B42" s="88"/>
      <c r="C42" s="71" t="str">
        <f>"Damage: " &amp; vlookup(C4,Zoid_DB[],43,FALSE) &amp; " +("&amp; round($D$42+((vlookup(C4,Zoid_DB[],43,FALSE) + $D$42)*'Dashboard (DO NOT TOUCH)'!H$23),0) &amp;")"</f>
        <v>Damage: 40 +(0)</v>
      </c>
      <c r="D42" s="95" t="str">
        <f>('Zoid Upgrades'!D21)</f>
        <v/>
      </c>
      <c r="E42" s="107"/>
      <c r="F42" s="104"/>
      <c r="G42" s="105"/>
      <c r="H42" s="86"/>
      <c r="I42" s="7"/>
      <c r="J42" s="7"/>
      <c r="K42" s="7"/>
      <c r="L42" s="7"/>
      <c r="M42" s="7"/>
      <c r="N42" s="7"/>
      <c r="O42" s="7"/>
      <c r="P42" s="7"/>
      <c r="Q42" s="7"/>
      <c r="R42" s="7"/>
      <c r="S42" s="7"/>
      <c r="T42" s="7"/>
      <c r="U42" s="7"/>
      <c r="V42" s="7"/>
      <c r="W42" s="7"/>
      <c r="X42" s="7"/>
      <c r="Y42" s="7"/>
      <c r="Z42" s="7"/>
      <c r="AA42" s="7"/>
      <c r="AB42" s="7"/>
      <c r="AC42" s="7"/>
      <c r="AD42" s="7"/>
    </row>
    <row r="43" ht="30.0" customHeight="1">
      <c r="B43" s="88"/>
      <c r="C43" s="71" t="str">
        <f>"Effect: " &amp; VLOOKUP(C4,Zoid_DB[],42,FALSE)</f>
        <v>Effect: Bite attack. Targets a single opponent.</v>
      </c>
      <c r="D43" s="49" t="s">
        <v>107</v>
      </c>
      <c r="E43" s="49" t="s">
        <v>95</v>
      </c>
      <c r="F43" s="104" t="str">
        <f>"Heat: " &amp;vlookup(C4,Zoid_DB[],88,False)</f>
        <v>Heat: </v>
      </c>
      <c r="G43" s="108" t="s">
        <v>109</v>
      </c>
      <c r="H43" s="86"/>
      <c r="I43" s="7"/>
      <c r="J43" s="7"/>
      <c r="K43" s="7"/>
      <c r="L43" s="7"/>
      <c r="M43" s="7"/>
      <c r="N43" s="7"/>
      <c r="O43" s="7"/>
      <c r="P43" s="7"/>
      <c r="Q43" s="7"/>
      <c r="R43" s="7"/>
      <c r="S43" s="7"/>
      <c r="T43" s="7"/>
      <c r="U43" s="7"/>
      <c r="V43" s="7"/>
      <c r="W43" s="7"/>
      <c r="X43" s="7"/>
      <c r="Y43" s="7"/>
      <c r="Z43" s="7"/>
      <c r="AA43" s="7"/>
      <c r="AB43" s="7"/>
      <c r="AC43" s="7"/>
      <c r="AD43" s="7"/>
    </row>
    <row r="44" ht="30.0" customHeight="1">
      <c r="B44" s="97"/>
      <c r="C44" s="103" t="s">
        <v>118</v>
      </c>
      <c r="D44" s="103" t="s">
        <v>93</v>
      </c>
      <c r="E44" s="103" t="s">
        <v>96</v>
      </c>
      <c r="F44" s="109">
        <v>0.0</v>
      </c>
      <c r="G44" s="105" t="b">
        <v>0</v>
      </c>
      <c r="H44" s="86"/>
      <c r="I44" s="7"/>
      <c r="J44" s="7"/>
      <c r="K44" s="7"/>
      <c r="L44" s="7"/>
      <c r="M44" s="7"/>
      <c r="N44" s="7"/>
      <c r="O44" s="7"/>
      <c r="P44" s="7"/>
      <c r="Q44" s="7"/>
      <c r="R44" s="7"/>
      <c r="S44" s="7"/>
      <c r="T44" s="7"/>
      <c r="U44" s="7"/>
      <c r="V44" s="7"/>
      <c r="W44" s="7"/>
      <c r="X44" s="7"/>
      <c r="Y44" s="7"/>
      <c r="Z44" s="7"/>
      <c r="AA44" s="7"/>
      <c r="AB44" s="7"/>
      <c r="AC44" s="7"/>
      <c r="AD44" s="7"/>
    </row>
    <row r="45">
      <c r="A45" s="77"/>
      <c r="B45" s="110"/>
      <c r="C45" s="111"/>
      <c r="D45" s="111"/>
      <c r="E45" s="111"/>
      <c r="F45" s="112"/>
      <c r="G45" s="7"/>
      <c r="H45" s="113"/>
      <c r="I45" s="7"/>
      <c r="J45" s="7"/>
      <c r="K45" s="7"/>
      <c r="L45" s="7"/>
      <c r="M45" s="7"/>
      <c r="N45" s="7"/>
      <c r="O45" s="7"/>
      <c r="P45" s="7"/>
      <c r="Q45" s="7"/>
      <c r="R45" s="7"/>
      <c r="S45" s="7"/>
      <c r="T45" s="7"/>
      <c r="U45" s="7"/>
      <c r="V45" s="7"/>
      <c r="W45" s="7"/>
      <c r="X45" s="7"/>
      <c r="Y45" s="7"/>
      <c r="Z45" s="7"/>
      <c r="AA45" s="7"/>
      <c r="AB45" s="7"/>
      <c r="AC45" s="7"/>
      <c r="AD45" s="7"/>
    </row>
    <row r="46">
      <c r="A46" s="50"/>
      <c r="B46" s="48" t="s">
        <v>119</v>
      </c>
      <c r="C46" s="48" t="s">
        <v>120</v>
      </c>
      <c r="D46" s="71"/>
      <c r="E46" s="114"/>
      <c r="F46" s="115"/>
      <c r="G46" s="116"/>
      <c r="H46" s="117"/>
      <c r="I46" s="50"/>
      <c r="J46" s="7"/>
      <c r="K46" s="7"/>
      <c r="L46" s="7"/>
      <c r="M46" s="7"/>
      <c r="N46" s="7"/>
      <c r="O46" s="7"/>
      <c r="P46" s="7"/>
      <c r="Q46" s="7"/>
      <c r="R46" s="7"/>
      <c r="S46" s="7"/>
      <c r="T46" s="7"/>
      <c r="U46" s="7"/>
      <c r="V46" s="7"/>
      <c r="W46" s="7"/>
      <c r="X46" s="7"/>
      <c r="Y46" s="7"/>
      <c r="Z46" s="7"/>
      <c r="AA46" s="7"/>
      <c r="AB46" s="7"/>
      <c r="AC46" s="7"/>
      <c r="AD46" s="7"/>
    </row>
    <row r="47">
      <c r="A47" s="119" t="b">
        <v>0</v>
      </c>
      <c r="B47" s="120" t="str">
        <f>"Back: " &amp; vlookup(C4,Zoid_DB[],46,FALSE)</f>
        <v>Back: Assist</v>
      </c>
      <c r="C47" s="121" t="s">
        <v>121</v>
      </c>
      <c r="D47" s="89" t="str">
        <f>"To Hit: "&amp; VLOOKUP(C47,Armaments[],5,False)</f>
        <v>To Hit: </v>
      </c>
      <c r="E47" s="85" t="str">
        <f>"To Hit With Pilot: " &amp; ROUND(VLOOKUP(C47,Armaments[],5,False)*(1+ 'Dashboard (DO NOT TOUCH)'!B$7) + 'Dashboard (DO NOT TOUCH)'!H$13+ 'Dashboard (DO NOT TOUCH)'!H$18,0)</f>
        <v>To Hit With Pilot: 0</v>
      </c>
      <c r="F47" s="122"/>
      <c r="G47" s="87"/>
      <c r="H47" s="86"/>
      <c r="I47" s="50"/>
      <c r="J47" s="7"/>
      <c r="K47" s="7"/>
      <c r="L47" s="7"/>
      <c r="M47" s="7"/>
      <c r="N47" s="7"/>
      <c r="O47" s="7"/>
      <c r="P47" s="7"/>
      <c r="Q47" s="7"/>
      <c r="R47" s="7"/>
      <c r="S47" s="7"/>
      <c r="T47" s="7"/>
      <c r="U47" s="7"/>
      <c r="V47" s="7"/>
      <c r="W47" s="7"/>
      <c r="X47" s="7"/>
      <c r="Y47" s="7"/>
      <c r="Z47" s="7"/>
      <c r="AA47" s="7"/>
      <c r="AB47" s="7"/>
      <c r="AC47" s="7"/>
      <c r="AD47" s="7"/>
    </row>
    <row r="48">
      <c r="B48" s="88"/>
      <c r="C48" s="89" t="str">
        <f>"Damage Type: "&amp;(VLOOKUP(C47,Armaments[],3,FALSE))</f>
        <v>Damage Type: </v>
      </c>
      <c r="D48" s="89"/>
      <c r="E48" s="123" t="str">
        <f>"Attack Roll: " &amp; IF($A$47=true, RANDBETWEEN(1,20),0) &amp; " (+" &amp;(ROUND(VLOOKUP(C47,Armaments[],5,False)*(1+ 'Dashboard (DO NOT TOUCH)'!B$7) + 'Dashboard (DO NOT TOUCH)'!H$13+ 'Dashboard (DO NOT TOUCH)'!H$18,0))&amp;")"</f>
        <v>Attack Roll: 0 (+0)</v>
      </c>
      <c r="F48" s="122"/>
      <c r="G48" s="87"/>
      <c r="H48" s="86"/>
      <c r="I48" s="50"/>
      <c r="J48" s="7"/>
      <c r="K48" s="7"/>
      <c r="L48" s="7"/>
      <c r="M48" s="7"/>
      <c r="N48" s="7"/>
      <c r="O48" s="7"/>
      <c r="P48" s="7"/>
      <c r="Q48" s="7"/>
      <c r="R48" s="7"/>
      <c r="S48" s="7"/>
      <c r="T48" s="7"/>
      <c r="U48" s="7"/>
      <c r="V48" s="7"/>
      <c r="W48" s="7"/>
      <c r="X48" s="7"/>
      <c r="Y48" s="7"/>
      <c r="Z48" s="7"/>
      <c r="AA48" s="7"/>
      <c r="AB48" s="7"/>
      <c r="AC48" s="7"/>
      <c r="AD48" s="7"/>
    </row>
    <row r="49">
      <c r="B49" s="88"/>
      <c r="C49" s="89" t="str">
        <f>"Damage: " &amp;(VLOOKUP(C47,Armaments[],2,0)) &amp; " +("&amp; round(VLOOKUP(C47,Armaments[],2,0) * 'Dashboard (DO NOT TOUCH)'!H$23,0)&amp;")"</f>
        <v>Damage: 0 +(0)</v>
      </c>
      <c r="D49" s="124" t="str">
        <f>"Weight: " &amp; VLOOKUP(C47,Armaments[],12,FALSE)</f>
        <v>Weight: </v>
      </c>
      <c r="E49" s="85"/>
      <c r="F49" s="7"/>
      <c r="G49" s="87"/>
      <c r="H49" s="86"/>
      <c r="I49" s="50"/>
      <c r="J49" s="7"/>
      <c r="K49" s="7"/>
      <c r="L49" s="7"/>
      <c r="M49" s="7"/>
      <c r="N49" s="7"/>
      <c r="O49" s="7"/>
      <c r="P49" s="7"/>
      <c r="Q49" s="7"/>
      <c r="R49" s="7"/>
      <c r="S49" s="7"/>
      <c r="T49" s="7"/>
      <c r="U49" s="7"/>
      <c r="V49" s="7"/>
      <c r="W49" s="7"/>
      <c r="X49" s="7"/>
      <c r="Y49" s="7"/>
      <c r="Z49" s="7"/>
      <c r="AA49" s="7"/>
      <c r="AB49" s="7"/>
      <c r="AC49" s="7"/>
      <c r="AD49" s="7"/>
    </row>
    <row r="50">
      <c r="B50" s="88"/>
      <c r="C50" s="89" t="str">
        <f>"Effect: "&amp;(VLOOKUP(C47,Armaments[],4,FALSE))</f>
        <v>Effect: </v>
      </c>
      <c r="D50" s="125" t="str">
        <f>"To Hit Increase: " &amp;(VLOOKUP(C47,Armaments[],8,FALSE))</f>
        <v>To Hit Increase: </v>
      </c>
      <c r="E50" s="126"/>
      <c r="F50" s="7"/>
      <c r="G50" s="87"/>
      <c r="H50" s="86"/>
      <c r="I50" s="50"/>
      <c r="J50" s="7"/>
      <c r="K50" s="7"/>
      <c r="L50" s="7"/>
      <c r="M50" s="7"/>
      <c r="N50" s="7"/>
      <c r="O50" s="7"/>
      <c r="P50" s="7"/>
      <c r="Q50" s="7"/>
      <c r="R50" s="7"/>
      <c r="S50" s="7"/>
      <c r="T50" s="7"/>
      <c r="U50" s="7"/>
      <c r="V50" s="7"/>
      <c r="W50" s="7"/>
      <c r="X50" s="7"/>
      <c r="Y50" s="7"/>
      <c r="Z50" s="7"/>
      <c r="AA50" s="7"/>
      <c r="AB50" s="7"/>
      <c r="AC50" s="7"/>
      <c r="AD50" s="7"/>
    </row>
    <row r="51">
      <c r="B51" s="88"/>
      <c r="C51" s="89" t="str">
        <f>"On/Off: "&amp;(VLOOKUP(C47,Armaments[],13,FALSE))</f>
        <v>On/Off: </v>
      </c>
      <c r="D51" s="125" t="str">
        <f>"Reaction Increase: " &amp;(VLOOKUP(C47,Armaments[],10,FALSE))</f>
        <v>Reaction Increase: </v>
      </c>
      <c r="E51" s="85"/>
      <c r="F51" s="7"/>
      <c r="G51" s="87"/>
      <c r="H51" s="86"/>
      <c r="I51" s="50"/>
      <c r="J51" s="7"/>
      <c r="K51" s="7"/>
      <c r="L51" s="7"/>
      <c r="M51" s="7"/>
      <c r="N51" s="7"/>
      <c r="O51" s="7"/>
      <c r="P51" s="7"/>
      <c r="Q51" s="7"/>
      <c r="R51" s="7"/>
      <c r="S51" s="7"/>
      <c r="T51" s="7"/>
      <c r="U51" s="7"/>
      <c r="V51" s="7"/>
      <c r="W51" s="7"/>
      <c r="X51" s="7"/>
      <c r="Y51" s="7"/>
      <c r="Z51" s="7"/>
      <c r="AA51" s="7"/>
      <c r="AB51" s="7"/>
      <c r="AC51" s="7"/>
      <c r="AD51" s="7"/>
    </row>
    <row r="52">
      <c r="B52" s="88"/>
      <c r="C52" s="89" t="str">
        <f>"Defense Increase: " &amp;(VLOOKUP(C47,Armaments[],6,FALSE))</f>
        <v>Defense Increase: </v>
      </c>
      <c r="D52" s="125" t="str">
        <f>"Speed Increase: " &amp;(VLOOKUP(C47,Armaments[],11,FALSE))</f>
        <v>Speed Increase: </v>
      </c>
      <c r="E52" s="85" t="str">
        <f>"Heat: " &amp;vlookup(C47,Armaments[],16,False)</f>
        <v>Heat: </v>
      </c>
      <c r="F52" s="77" t="s">
        <v>109</v>
      </c>
      <c r="G52" s="87"/>
      <c r="H52" s="86"/>
      <c r="I52" s="50"/>
      <c r="J52" s="7"/>
      <c r="K52" s="7"/>
      <c r="L52" s="7"/>
      <c r="M52" s="7"/>
      <c r="N52" s="7"/>
      <c r="O52" s="7"/>
      <c r="P52" s="7"/>
      <c r="Q52" s="7"/>
      <c r="R52" s="7"/>
      <c r="S52" s="7"/>
      <c r="T52" s="7"/>
      <c r="U52" s="7"/>
      <c r="V52" s="7"/>
      <c r="W52" s="7"/>
      <c r="X52" s="7"/>
      <c r="Y52" s="7"/>
      <c r="Z52" s="7"/>
      <c r="AA52" s="7"/>
      <c r="AB52" s="7"/>
      <c r="AC52" s="7"/>
      <c r="AD52" s="7"/>
    </row>
    <row r="53">
      <c r="B53" s="97"/>
      <c r="C53" s="89" t="str">
        <f>"Armor Increase: " &amp;(VLOOKUP(C47,Armaments[],7,FALSE))</f>
        <v>Armor Increase: </v>
      </c>
      <c r="D53" s="125" t="str">
        <f>"Range Increase: " &amp;(VLOOKUP(C47,Armaments[],9,FALSE))</f>
        <v>Range Increase: </v>
      </c>
      <c r="E53" s="101">
        <v>0.0</v>
      </c>
      <c r="F53" s="7" t="b">
        <v>0</v>
      </c>
      <c r="G53" s="87"/>
      <c r="H53" s="86"/>
      <c r="I53" s="50"/>
      <c r="J53" s="7"/>
      <c r="K53" s="7"/>
      <c r="L53" s="7"/>
      <c r="M53" s="7"/>
      <c r="N53" s="7"/>
      <c r="O53" s="7"/>
      <c r="P53" s="7"/>
      <c r="Q53" s="7"/>
      <c r="R53" s="7"/>
      <c r="S53" s="7"/>
      <c r="T53" s="7"/>
      <c r="U53" s="7"/>
      <c r="V53" s="7"/>
      <c r="W53" s="7"/>
      <c r="X53" s="7"/>
      <c r="Y53" s="7"/>
      <c r="Z53" s="7"/>
      <c r="AA53" s="7"/>
      <c r="AB53" s="7"/>
      <c r="AC53" s="7"/>
      <c r="AD53" s="7"/>
    </row>
    <row r="54">
      <c r="A54" s="127" t="b">
        <v>0</v>
      </c>
      <c r="B54" s="102" t="str">
        <f>"Left: " &amp; vlookup(C4,Zoid_DB[],53,FALSE)</f>
        <v>Left: Weapon and Assist</v>
      </c>
      <c r="C54" s="49" t="s">
        <v>121</v>
      </c>
      <c r="D54" s="71" t="str">
        <f>"To Hit: " &amp; VLOOKUP(C54,Armaments[],5,FALSE)</f>
        <v>To Hit: </v>
      </c>
      <c r="E54" s="128" t="str">
        <f>"To Hit With Pilot: " &amp; ROUND(VLOOKUP(C54,Armaments[],5,False)*(1+ 'Dashboard (DO NOT TOUCH)'!B$7) + 'Dashboard (DO NOT TOUCH)'!H$13+ 'Dashboard (DO NOT TOUCH)'!H$19,0)</f>
        <v>To Hit With Pilot: 0</v>
      </c>
      <c r="F54" s="122"/>
      <c r="G54" s="86"/>
      <c r="H54" s="86"/>
      <c r="I54" s="50"/>
      <c r="J54" s="7"/>
      <c r="K54" s="7"/>
      <c r="L54" s="7"/>
      <c r="M54" s="7"/>
      <c r="N54" s="7"/>
      <c r="O54" s="7"/>
      <c r="P54" s="7"/>
      <c r="Q54" s="7"/>
      <c r="R54" s="7"/>
      <c r="S54" s="7"/>
      <c r="T54" s="7"/>
      <c r="U54" s="7"/>
      <c r="V54" s="7"/>
      <c r="W54" s="7"/>
      <c r="X54" s="7"/>
      <c r="Y54" s="7"/>
      <c r="Z54" s="7"/>
      <c r="AA54" s="7"/>
      <c r="AB54" s="7"/>
      <c r="AC54" s="7"/>
      <c r="AD54" s="7"/>
    </row>
    <row r="55">
      <c r="B55" s="88"/>
      <c r="C55" s="49" t="str">
        <f>"Damage Type: "&amp;(VLOOKUP(C54,Armaments[],3,FALSE))</f>
        <v>Damage Type: </v>
      </c>
      <c r="D55" s="49"/>
      <c r="E55" s="103" t="str">
        <f>"Attack Roll: " &amp; IF($A$54=true, RANDBETWEEN(1,20),0) &amp; " (+" &amp;(ROUND(VLOOKUP(C54,Armaments[],5,False)*(1+ 'Dashboard (DO NOT TOUCH)'!B$7) + 'Dashboard (DO NOT TOUCH)'!H$13+ 'Dashboard (DO NOT TOUCH)'!H$19,0))&amp;")"</f>
        <v>Attack Roll: 0 (+0)</v>
      </c>
      <c r="F55" s="122"/>
      <c r="G55" s="86"/>
      <c r="H55" s="86"/>
      <c r="I55" s="50"/>
      <c r="J55" s="7"/>
      <c r="K55" s="7"/>
      <c r="L55" s="7"/>
      <c r="M55" s="7"/>
      <c r="N55" s="7"/>
      <c r="O55" s="7"/>
      <c r="P55" s="7"/>
      <c r="Q55" s="7"/>
      <c r="R55" s="7"/>
      <c r="S55" s="7"/>
      <c r="T55" s="7"/>
      <c r="U55" s="7"/>
      <c r="V55" s="7"/>
      <c r="W55" s="7"/>
      <c r="X55" s="7"/>
      <c r="Y55" s="7"/>
      <c r="Z55" s="7"/>
      <c r="AA55" s="7"/>
      <c r="AB55" s="7"/>
      <c r="AC55" s="7"/>
      <c r="AD55" s="7"/>
    </row>
    <row r="56">
      <c r="B56" s="88"/>
      <c r="C56" s="49" t="str">
        <f>"Damage: " &amp;(VLOOKUP(C54,Armaments[],2,0)) &amp; " +("&amp; round(VLOOKUP(C54,Armaments[],2,0) * 'Dashboard (DO NOT TOUCH)'!H$23,0)&amp;")"</f>
        <v>Damage: 0 +(0)</v>
      </c>
      <c r="D56" s="130" t="str">
        <f>"Weight: " &amp; VLOOKUP(C54,Armaments[],12,FALSE)</f>
        <v>Weight: </v>
      </c>
      <c r="E56" s="71"/>
      <c r="F56" s="7"/>
      <c r="G56" s="86"/>
      <c r="H56" s="86"/>
      <c r="I56" s="50"/>
      <c r="J56" s="7"/>
      <c r="K56" s="7"/>
      <c r="L56" s="7"/>
      <c r="M56" s="7"/>
      <c r="N56" s="7"/>
      <c r="O56" s="7"/>
      <c r="P56" s="7"/>
      <c r="Q56" s="7"/>
      <c r="R56" s="7"/>
      <c r="S56" s="7"/>
      <c r="T56" s="7"/>
      <c r="U56" s="7"/>
      <c r="V56" s="7"/>
      <c r="W56" s="7"/>
      <c r="X56" s="7"/>
      <c r="Y56" s="7"/>
      <c r="Z56" s="7"/>
      <c r="AA56" s="7"/>
      <c r="AB56" s="7"/>
      <c r="AC56" s="7"/>
      <c r="AD56" s="7"/>
    </row>
    <row r="57">
      <c r="B57" s="88"/>
      <c r="C57" s="49" t="str">
        <f>"Effect: "&amp;(VLOOKUP(C54,Armaments[],4,FALSE))</f>
        <v>Effect: </v>
      </c>
      <c r="D57" s="104" t="str">
        <f>"To Hit Increase: "&amp;(VLOOKUP(C54,Armaments[],8,FALSE))</f>
        <v>To Hit Increase: </v>
      </c>
      <c r="E57" s="71"/>
      <c r="F57" s="7"/>
      <c r="G57" s="86"/>
      <c r="H57" s="86"/>
      <c r="I57" s="50"/>
      <c r="J57" s="7"/>
      <c r="K57" s="7"/>
      <c r="L57" s="7"/>
      <c r="M57" s="7"/>
      <c r="N57" s="7"/>
      <c r="O57" s="7"/>
      <c r="P57" s="7"/>
      <c r="Q57" s="7"/>
      <c r="R57" s="7"/>
      <c r="S57" s="7"/>
      <c r="T57" s="7"/>
      <c r="U57" s="7"/>
      <c r="V57" s="7"/>
      <c r="W57" s="7"/>
      <c r="X57" s="7"/>
      <c r="Y57" s="7"/>
      <c r="Z57" s="7"/>
      <c r="AA57" s="7"/>
      <c r="AB57" s="7"/>
      <c r="AC57" s="7"/>
      <c r="AD57" s="7"/>
    </row>
    <row r="58">
      <c r="B58" s="88"/>
      <c r="C58" s="49" t="str">
        <f>"On/Off: "&amp;(VLOOKUP(C54,Armaments[],13,FALSE))</f>
        <v>On/Off: </v>
      </c>
      <c r="D58" s="104" t="str">
        <f>"Reaction Increase: "&amp;(VLOOKUP(C54,Armaments[],10,FALSE))</f>
        <v>Reaction Increase: </v>
      </c>
      <c r="E58" s="71"/>
      <c r="F58" s="7"/>
      <c r="G58" s="86"/>
      <c r="H58" s="86"/>
      <c r="I58" s="50"/>
      <c r="J58" s="7"/>
      <c r="K58" s="7"/>
      <c r="L58" s="7"/>
      <c r="M58" s="7"/>
      <c r="N58" s="7"/>
      <c r="O58" s="7"/>
      <c r="P58" s="7"/>
      <c r="Q58" s="7"/>
      <c r="R58" s="7"/>
      <c r="S58" s="7"/>
      <c r="T58" s="7"/>
      <c r="U58" s="7"/>
      <c r="V58" s="7"/>
      <c r="W58" s="7"/>
      <c r="X58" s="7"/>
      <c r="Y58" s="7"/>
      <c r="Z58" s="7"/>
      <c r="AA58" s="7"/>
      <c r="AB58" s="7"/>
      <c r="AC58" s="7"/>
      <c r="AD58" s="7"/>
    </row>
    <row r="59">
      <c r="B59" s="88"/>
      <c r="C59" s="49" t="str">
        <f>"Defense Increase: " &amp;(VLOOKUP(C54,Armaments[],6,FALSE)+((VLOOKUP(C54,Armaments[],6,FALSE)*Vlookup(B78,Skills[],13,False))))</f>
        <v>Defense Increase: 0</v>
      </c>
      <c r="D59" s="104" t="str">
        <f>"Speed Increase: "&amp;(VLOOKUP(C54,Armaments[],11,FALSE))</f>
        <v>Speed Increase: </v>
      </c>
      <c r="E59" s="71" t="str">
        <f>"Heat: " &amp;vlookup(C54,Armaments[],16,False)</f>
        <v>Heat: </v>
      </c>
      <c r="F59" s="77" t="s">
        <v>109</v>
      </c>
      <c r="G59" s="86"/>
      <c r="H59" s="86"/>
      <c r="I59" s="50"/>
      <c r="J59" s="7"/>
      <c r="K59" s="7"/>
      <c r="L59" s="7"/>
      <c r="M59" s="7"/>
      <c r="N59" s="7"/>
      <c r="O59" s="7"/>
      <c r="P59" s="7"/>
      <c r="Q59" s="7"/>
      <c r="R59" s="7"/>
      <c r="S59" s="7"/>
      <c r="T59" s="7"/>
      <c r="U59" s="7"/>
      <c r="V59" s="7"/>
      <c r="W59" s="7"/>
      <c r="X59" s="7"/>
      <c r="Y59" s="7"/>
      <c r="Z59" s="7"/>
      <c r="AA59" s="7"/>
      <c r="AB59" s="7"/>
      <c r="AC59" s="7"/>
      <c r="AD59" s="7"/>
    </row>
    <row r="60">
      <c r="B60" s="97"/>
      <c r="C60" s="49" t="str">
        <f>"Armor Increase: "&amp;(VLOOKUP(C54,Armaments[],7,FALSE))</f>
        <v>Armor Increase: </v>
      </c>
      <c r="D60" s="104" t="str">
        <f>"Range Increase: "&amp;(VLOOKUP(C54,Armaments[],9,FALSE))</f>
        <v>Range Increase: </v>
      </c>
      <c r="E60" s="131">
        <v>0.0</v>
      </c>
      <c r="F60" s="7" t="b">
        <v>0</v>
      </c>
      <c r="G60" s="86"/>
      <c r="H60" s="86"/>
      <c r="I60" s="50"/>
      <c r="J60" s="7"/>
      <c r="K60" s="7"/>
      <c r="L60" s="7"/>
      <c r="M60" s="7"/>
      <c r="N60" s="7"/>
      <c r="O60" s="7"/>
      <c r="P60" s="7"/>
      <c r="Q60" s="7"/>
      <c r="R60" s="7"/>
      <c r="S60" s="7"/>
      <c r="T60" s="7"/>
      <c r="U60" s="7"/>
      <c r="V60" s="7"/>
      <c r="W60" s="7"/>
      <c r="X60" s="7"/>
      <c r="Y60" s="7"/>
      <c r="Z60" s="7"/>
      <c r="AA60" s="7"/>
      <c r="AB60" s="7"/>
      <c r="AC60" s="7"/>
      <c r="AD60" s="7"/>
    </row>
    <row r="61">
      <c r="A61" s="119" t="b">
        <v>0</v>
      </c>
      <c r="B61" s="120" t="str">
        <f>"Right: " &amp; vlookup(C4,Zoid_DB[],60,FALSE)</f>
        <v>Right: Weapon and Assist</v>
      </c>
      <c r="C61" s="89" t="s">
        <v>121</v>
      </c>
      <c r="D61" s="85" t="str">
        <f>"To Hit: "&amp; VLOOKUP(C61,Armaments[],5,False)</f>
        <v>To Hit: </v>
      </c>
      <c r="E61" s="85" t="str">
        <f>"To Hit With Pilot: " &amp; ROUND(VLOOKUP(C61,Armaments[],5,False)*(1+ 'Dashboard (DO NOT TOUCH)'!B$7) + 'Dashboard (DO NOT TOUCH)'!H$13+ 'Dashboard (DO NOT TOUCH)'!H$20,0)</f>
        <v>To Hit With Pilot: 0</v>
      </c>
      <c r="F61" s="122"/>
      <c r="G61" s="86"/>
      <c r="H61" s="86"/>
      <c r="I61" s="50"/>
      <c r="J61" s="7"/>
      <c r="K61" s="7"/>
      <c r="L61" s="7"/>
      <c r="M61" s="7"/>
      <c r="N61" s="7"/>
      <c r="O61" s="7"/>
      <c r="P61" s="7"/>
      <c r="Q61" s="7"/>
      <c r="R61" s="7"/>
      <c r="S61" s="7"/>
      <c r="T61" s="7"/>
      <c r="U61" s="7"/>
      <c r="V61" s="7"/>
      <c r="W61" s="7"/>
      <c r="X61" s="7"/>
      <c r="Y61" s="7"/>
      <c r="Z61" s="7"/>
      <c r="AA61" s="7"/>
      <c r="AB61" s="7"/>
      <c r="AC61" s="7"/>
      <c r="AD61" s="7"/>
    </row>
    <row r="62">
      <c r="B62" s="88"/>
      <c r="C62" s="85" t="str">
        <f>"Damage Type: "&amp;(VLOOKUP(C61,Armaments[],3,FALSE))</f>
        <v>Damage Type: </v>
      </c>
      <c r="D62" s="89"/>
      <c r="E62" s="89" t="str">
        <f>"Attack Roll: " &amp; IF($A$61=true, RANDBETWEEN(1,20),0) &amp; " (+" &amp;(ROUND(VLOOKUP(C61,Armaments[],5,False)*(1+ 'Dashboard (DO NOT TOUCH)'!B$7) + 'Dashboard (DO NOT TOUCH)'!H$13+ 'Dashboard (DO NOT TOUCH)'!H$20,0))&amp;")"</f>
        <v>Attack Roll: 0 (+0)</v>
      </c>
      <c r="F62" s="122"/>
      <c r="G62" s="86"/>
      <c r="H62" s="86"/>
      <c r="I62" s="50"/>
      <c r="J62" s="7"/>
      <c r="K62" s="7"/>
      <c r="L62" s="7"/>
      <c r="M62" s="7"/>
      <c r="N62" s="7"/>
      <c r="O62" s="7"/>
      <c r="P62" s="7"/>
      <c r="Q62" s="7"/>
      <c r="R62" s="7"/>
      <c r="S62" s="7"/>
      <c r="T62" s="7"/>
      <c r="U62" s="7"/>
      <c r="V62" s="7"/>
      <c r="W62" s="7"/>
      <c r="X62" s="7"/>
      <c r="Y62" s="7"/>
      <c r="Z62" s="7"/>
      <c r="AA62" s="7"/>
      <c r="AB62" s="7"/>
      <c r="AC62" s="7"/>
      <c r="AD62" s="7"/>
    </row>
    <row r="63">
      <c r="B63" s="88"/>
      <c r="C63" s="85" t="str">
        <f>"Damage: " &amp;(VLOOKUP(C61,Armaments[],2,FALSE)) &amp; " +("&amp; round(VLOOKUP(C61,Armaments[],2,0) * 'Dashboard (DO NOT TOUCH)'!H$23,0)&amp;")"</f>
        <v>Damage: 0 +(0)</v>
      </c>
      <c r="D63" s="132" t="str">
        <f>"Weight: " &amp; VLOOKUP(C61,Armaments[],12,FALSE)</f>
        <v>Weight: </v>
      </c>
      <c r="E63" s="85"/>
      <c r="F63" s="7"/>
      <c r="G63" s="86"/>
      <c r="H63" s="86"/>
      <c r="I63" s="50"/>
      <c r="J63" s="7"/>
      <c r="K63" s="7"/>
      <c r="L63" s="7"/>
      <c r="M63" s="7"/>
      <c r="N63" s="7"/>
      <c r="O63" s="7"/>
      <c r="P63" s="7"/>
      <c r="Q63" s="7"/>
      <c r="R63" s="7"/>
      <c r="S63" s="7"/>
      <c r="T63" s="7"/>
      <c r="U63" s="7"/>
      <c r="V63" s="7"/>
      <c r="W63" s="7"/>
      <c r="X63" s="7"/>
      <c r="Y63" s="7"/>
      <c r="Z63" s="7"/>
      <c r="AA63" s="7"/>
      <c r="AB63" s="7"/>
      <c r="AC63" s="7"/>
      <c r="AD63" s="7"/>
    </row>
    <row r="64">
      <c r="B64" s="88"/>
      <c r="C64" s="85" t="str">
        <f>"Effect: "&amp;(VLOOKUP(C61,Armaments[],4,FALSE))</f>
        <v>Effect: </v>
      </c>
      <c r="D64" s="125" t="str">
        <f>"To Hit Increase: "&amp;(VLOOKUP(C61,Armaments[],8,FALSE))</f>
        <v>To Hit Increase: </v>
      </c>
      <c r="E64" s="85"/>
      <c r="F64" s="7"/>
      <c r="G64" s="86"/>
      <c r="H64" s="86"/>
      <c r="I64" s="50"/>
      <c r="J64" s="7"/>
      <c r="K64" s="7"/>
      <c r="L64" s="7"/>
      <c r="M64" s="7"/>
      <c r="N64" s="7"/>
      <c r="O64" s="7"/>
      <c r="P64" s="7"/>
      <c r="Q64" s="7"/>
      <c r="R64" s="7"/>
      <c r="S64" s="7"/>
      <c r="T64" s="7"/>
      <c r="U64" s="7"/>
      <c r="V64" s="7"/>
      <c r="W64" s="7"/>
      <c r="X64" s="7"/>
      <c r="Y64" s="7"/>
      <c r="Z64" s="7"/>
      <c r="AA64" s="7"/>
      <c r="AB64" s="7"/>
      <c r="AC64" s="7"/>
      <c r="AD64" s="7"/>
    </row>
    <row r="65">
      <c r="B65" s="88"/>
      <c r="C65" s="85" t="str">
        <f>"On/Off: "&amp;(VLOOKUP(C61,Armaments[],13,FALSE))</f>
        <v>On/Off: </v>
      </c>
      <c r="D65" s="125" t="str">
        <f>"Reaction Increase: "&amp;(VLOOKUP(C61,Armaments[],10,FALSE))</f>
        <v>Reaction Increase: </v>
      </c>
      <c r="E65" s="85"/>
      <c r="F65" s="7"/>
      <c r="G65" s="86"/>
      <c r="H65" s="86"/>
      <c r="I65" s="50"/>
      <c r="J65" s="7"/>
      <c r="K65" s="7"/>
      <c r="L65" s="7"/>
      <c r="M65" s="7"/>
      <c r="N65" s="7"/>
      <c r="O65" s="7"/>
      <c r="P65" s="7"/>
      <c r="Q65" s="7"/>
      <c r="R65" s="7"/>
      <c r="S65" s="7"/>
      <c r="T65" s="7"/>
      <c r="U65" s="7"/>
      <c r="V65" s="7"/>
      <c r="W65" s="7"/>
      <c r="X65" s="7"/>
      <c r="Y65" s="7"/>
      <c r="Z65" s="7"/>
      <c r="AA65" s="7"/>
      <c r="AB65" s="7"/>
      <c r="AC65" s="7"/>
      <c r="AD65" s="7"/>
    </row>
    <row r="66">
      <c r="B66" s="88"/>
      <c r="C66" s="85" t="str">
        <f>"Defense Increase: "&amp;(VLOOKUP(C61,Armaments[],6,FALSE))</f>
        <v>Defense Increase: </v>
      </c>
      <c r="D66" s="125" t="str">
        <f>"Speed Increase: "&amp;(VLOOKUP(C61,Armaments[],11,FALSE))</f>
        <v>Speed Increase: </v>
      </c>
      <c r="E66" s="76" t="str">
        <f>"Heat: " &amp;vlookup(C61,Armaments[],16,False)</f>
        <v>Heat: </v>
      </c>
      <c r="F66" s="77" t="s">
        <v>109</v>
      </c>
      <c r="G66" s="86"/>
      <c r="H66" s="86"/>
      <c r="I66" s="50"/>
      <c r="J66" s="7"/>
      <c r="K66" s="7"/>
      <c r="L66" s="7"/>
      <c r="M66" s="7"/>
      <c r="N66" s="7"/>
      <c r="O66" s="7"/>
      <c r="P66" s="7"/>
      <c r="Q66" s="7"/>
      <c r="R66" s="7"/>
      <c r="S66" s="7"/>
      <c r="T66" s="7"/>
      <c r="U66" s="7"/>
      <c r="V66" s="7"/>
      <c r="W66" s="7"/>
      <c r="X66" s="7"/>
      <c r="Y66" s="7"/>
      <c r="Z66" s="7"/>
      <c r="AA66" s="7"/>
      <c r="AB66" s="7"/>
      <c r="AC66" s="7"/>
      <c r="AD66" s="7"/>
    </row>
    <row r="67">
      <c r="B67" s="97"/>
      <c r="C67" s="85" t="str">
        <f>"Armor Increase: "&amp;(VLOOKUP(C61,Armaments[],7,FALSE))</f>
        <v>Armor Increase: </v>
      </c>
      <c r="D67" s="125" t="str">
        <f>"Range Increase: "&amp;(VLOOKUP(C61,Armaments[],9,FALSE))</f>
        <v>Range Increase: </v>
      </c>
      <c r="E67" s="101">
        <v>0.0</v>
      </c>
      <c r="F67" s="7" t="b">
        <v>0</v>
      </c>
      <c r="G67" s="86"/>
      <c r="H67" s="86"/>
      <c r="I67" s="50"/>
      <c r="J67" s="7"/>
      <c r="K67" s="7"/>
      <c r="L67" s="7"/>
      <c r="M67" s="7"/>
      <c r="N67" s="7"/>
      <c r="O67" s="7"/>
      <c r="P67" s="7"/>
      <c r="Q67" s="7"/>
      <c r="R67" s="7"/>
      <c r="S67" s="7"/>
      <c r="T67" s="7"/>
      <c r="U67" s="7"/>
      <c r="V67" s="7"/>
      <c r="W67" s="7"/>
      <c r="X67" s="7"/>
      <c r="Y67" s="7"/>
      <c r="Z67" s="7"/>
      <c r="AA67" s="7"/>
      <c r="AB67" s="7"/>
      <c r="AC67" s="7"/>
      <c r="AD67" s="7"/>
    </row>
    <row r="68">
      <c r="A68" s="127" t="b">
        <v>0</v>
      </c>
      <c r="B68" s="102" t="str">
        <f>"Chest: " &amp; vlookup(C4,Zoid_DB[],65,FALSE)</f>
        <v>Chest: Assist</v>
      </c>
      <c r="C68" s="49" t="s">
        <v>121</v>
      </c>
      <c r="D68" s="71" t="str">
        <f>"To Hit: " &amp; VLOOKUP(C68,Armaments[],5,FALSE)</f>
        <v>To Hit: </v>
      </c>
      <c r="E68" s="71" t="str">
        <f>"To Hit With Pilot: " &amp; ROUND(VLOOKUP(C68,Armaments[],5,False)*(1+ 'Dashboard (DO NOT TOUCH)'!B$7) + 'Dashboard (DO NOT TOUCH)'!H$13+ 'Dashboard (DO NOT TOUCH)'!H$21,0)</f>
        <v>To Hit With Pilot: 0</v>
      </c>
      <c r="F68" s="122"/>
      <c r="G68" s="86"/>
      <c r="H68" s="86"/>
      <c r="I68" s="50"/>
      <c r="J68" s="7"/>
      <c r="K68" s="7"/>
      <c r="L68" s="7"/>
      <c r="M68" s="7"/>
      <c r="N68" s="7"/>
      <c r="O68" s="7"/>
      <c r="P68" s="7"/>
      <c r="Q68" s="7"/>
      <c r="R68" s="7"/>
      <c r="S68" s="7"/>
      <c r="T68" s="7"/>
      <c r="U68" s="7"/>
      <c r="V68" s="7"/>
      <c r="W68" s="7"/>
      <c r="X68" s="7"/>
      <c r="Y68" s="7"/>
      <c r="Z68" s="7"/>
      <c r="AA68" s="7"/>
      <c r="AB68" s="7"/>
      <c r="AC68" s="7"/>
      <c r="AD68" s="7"/>
    </row>
    <row r="69">
      <c r="B69" s="88"/>
      <c r="C69" s="71" t="str">
        <f>"Damage Type: "&amp;(VLOOKUP(C68,Armaments[],3,FALSE))</f>
        <v>Damage Type: </v>
      </c>
      <c r="D69" s="49"/>
      <c r="E69" s="49" t="str">
        <f>"Attack Roll: " &amp; IF($A$68=true, RANDBETWEEN(1,20),0) &amp; " (+" &amp;(ROUND(VLOOKUP(C68,Armaments[],5,False)*(1+ 'Dashboard (DO NOT TOUCH)'!B$7) + 'Dashboard (DO NOT TOUCH)'!H$13+ 'Dashboard (DO NOT TOUCH)'!H$21,0))&amp;")"</f>
        <v>Attack Roll: 0 (+0)</v>
      </c>
      <c r="F69" s="122"/>
      <c r="G69" s="86"/>
      <c r="H69" s="86"/>
      <c r="I69" s="50"/>
      <c r="J69" s="7"/>
      <c r="K69" s="7"/>
      <c r="L69" s="7"/>
      <c r="M69" s="7"/>
      <c r="N69" s="7"/>
      <c r="O69" s="7"/>
      <c r="P69" s="7"/>
      <c r="Q69" s="7"/>
      <c r="R69" s="7"/>
      <c r="S69" s="7"/>
      <c r="T69" s="7"/>
      <c r="U69" s="7"/>
      <c r="V69" s="7"/>
      <c r="W69" s="7"/>
      <c r="X69" s="7"/>
      <c r="Y69" s="7"/>
      <c r="Z69" s="7"/>
      <c r="AA69" s="7"/>
      <c r="AB69" s="7"/>
      <c r="AC69" s="7"/>
      <c r="AD69" s="7"/>
    </row>
    <row r="70">
      <c r="B70" s="88"/>
      <c r="C70" s="71" t="str">
        <f>"Damage: " &amp;(VLOOKUP(C68,Armaments[],2,FALSE)) &amp; " +("&amp; round(VLOOKUP(C68,Armaments[],2,0) * 'Dashboard (DO NOT TOUCH)'!H$23,0)&amp;")"</f>
        <v>Damage: 0 +(0)</v>
      </c>
      <c r="D70" s="130" t="str">
        <f>"Weight: " &amp; VLOOKUP(C68,Armaments[],12,FALSE)</f>
        <v>Weight: </v>
      </c>
      <c r="E70" s="71"/>
      <c r="F70" s="7"/>
      <c r="G70" s="86"/>
      <c r="H70" s="86"/>
      <c r="I70" s="50"/>
      <c r="J70" s="7"/>
      <c r="K70" s="7"/>
      <c r="L70" s="7"/>
      <c r="M70" s="7"/>
      <c r="N70" s="7"/>
      <c r="O70" s="7"/>
      <c r="P70" s="7"/>
      <c r="Q70" s="7"/>
      <c r="R70" s="7"/>
      <c r="S70" s="7"/>
      <c r="T70" s="7"/>
      <c r="U70" s="7"/>
      <c r="V70" s="7"/>
      <c r="W70" s="7"/>
      <c r="X70" s="7"/>
      <c r="Y70" s="7"/>
      <c r="Z70" s="7"/>
      <c r="AA70" s="7"/>
      <c r="AB70" s="7"/>
      <c r="AC70" s="7"/>
      <c r="AD70" s="7"/>
    </row>
    <row r="71">
      <c r="B71" s="88"/>
      <c r="C71" s="71" t="str">
        <f>"Effect: "&amp;(VLOOKUP(C68,Armaments[],4,FALSE))</f>
        <v>Effect: </v>
      </c>
      <c r="D71" s="104" t="str">
        <f>"To Hit Increase: "&amp;(VLOOKUP(C68,Armaments[],8,FALSE))</f>
        <v>To Hit Increase: </v>
      </c>
      <c r="E71" s="71"/>
      <c r="F71" s="7"/>
      <c r="G71" s="86"/>
      <c r="H71" s="86"/>
      <c r="I71" s="50"/>
      <c r="J71" s="7"/>
      <c r="K71" s="7"/>
      <c r="L71" s="7"/>
      <c r="M71" s="7"/>
      <c r="N71" s="7"/>
      <c r="O71" s="7"/>
      <c r="P71" s="7"/>
      <c r="Q71" s="7"/>
      <c r="R71" s="7"/>
      <c r="S71" s="7"/>
      <c r="T71" s="7"/>
      <c r="U71" s="7"/>
      <c r="V71" s="7"/>
      <c r="W71" s="7"/>
      <c r="X71" s="7"/>
      <c r="Y71" s="7"/>
      <c r="Z71" s="7"/>
      <c r="AA71" s="7"/>
      <c r="AB71" s="7"/>
      <c r="AC71" s="7"/>
      <c r="AD71" s="7"/>
    </row>
    <row r="72">
      <c r="B72" s="88"/>
      <c r="C72" s="71" t="str">
        <f>"On/Off: "&amp;(VLOOKUP(C68,Armaments[],13,FALSE))</f>
        <v>On/Off: </v>
      </c>
      <c r="D72" s="104" t="str">
        <f>"Reaction Increase: "&amp;(VLOOKUP(C68,Armaments[],10,FALSE))</f>
        <v>Reaction Increase: </v>
      </c>
      <c r="E72" s="71"/>
      <c r="F72" s="7"/>
      <c r="G72" s="86"/>
      <c r="H72" s="86"/>
      <c r="I72" s="50"/>
      <c r="J72" s="7"/>
      <c r="K72" s="7"/>
      <c r="L72" s="7"/>
      <c r="M72" s="7"/>
      <c r="N72" s="7"/>
      <c r="O72" s="7"/>
      <c r="P72" s="7"/>
      <c r="Q72" s="7"/>
      <c r="R72" s="7"/>
      <c r="S72" s="7"/>
      <c r="T72" s="7"/>
      <c r="U72" s="7"/>
      <c r="V72" s="7"/>
      <c r="W72" s="7"/>
      <c r="X72" s="7"/>
      <c r="Y72" s="7"/>
      <c r="Z72" s="7"/>
      <c r="AA72" s="7"/>
      <c r="AB72" s="7"/>
      <c r="AC72" s="7"/>
      <c r="AD72" s="7"/>
    </row>
    <row r="73">
      <c r="B73" s="88"/>
      <c r="C73" s="71" t="str">
        <f>"Defense Increase: "&amp;(VLOOKUP(C68,Armaments[],6,FALSE))</f>
        <v>Defense Increase: </v>
      </c>
      <c r="D73" s="104" t="str">
        <f>"Speed Increase: "&amp;(VLOOKUP(C68,Armaments[],11,FALSE))</f>
        <v>Speed Increase: </v>
      </c>
      <c r="E73" s="71" t="str">
        <f>"Heat: " &amp;vlookup(C68,Armaments[],16,False)</f>
        <v>Heat: </v>
      </c>
      <c r="F73" s="77" t="s">
        <v>109</v>
      </c>
      <c r="G73" s="86"/>
      <c r="H73" s="86"/>
      <c r="I73" s="50"/>
      <c r="J73" s="7"/>
      <c r="K73" s="7"/>
      <c r="L73" s="7"/>
      <c r="M73" s="7"/>
      <c r="N73" s="7"/>
      <c r="O73" s="7"/>
      <c r="P73" s="7"/>
      <c r="Q73" s="7"/>
      <c r="R73" s="7"/>
      <c r="S73" s="7"/>
      <c r="T73" s="7"/>
      <c r="U73" s="7"/>
      <c r="V73" s="7"/>
      <c r="W73" s="7"/>
      <c r="X73" s="7"/>
      <c r="Y73" s="7"/>
      <c r="Z73" s="7"/>
      <c r="AA73" s="7"/>
      <c r="AB73" s="7"/>
      <c r="AC73" s="7"/>
      <c r="AD73" s="7"/>
    </row>
    <row r="74">
      <c r="B74" s="97"/>
      <c r="C74" s="71" t="str">
        <f>"Armor Increase: "&amp;(VLOOKUP(C68,Armaments[],7,FALSE))</f>
        <v>Armor Increase: </v>
      </c>
      <c r="D74" s="133" t="str">
        <f>"Range Increase: "&amp;(VLOOKUP(C68,Armaments[],9,FALSE))</f>
        <v>Range Increase: </v>
      </c>
      <c r="E74" s="131">
        <v>0.0</v>
      </c>
      <c r="F74" s="7" t="b">
        <v>0</v>
      </c>
      <c r="G74" s="86"/>
      <c r="H74" s="86"/>
      <c r="I74" s="50"/>
      <c r="J74" s="7"/>
      <c r="K74" s="7"/>
      <c r="L74" s="7"/>
      <c r="M74" s="7"/>
      <c r="N74" s="7"/>
      <c r="O74" s="7"/>
      <c r="P74" s="7"/>
      <c r="Q74" s="7"/>
      <c r="R74" s="7"/>
      <c r="S74" s="7"/>
      <c r="T74" s="7"/>
      <c r="U74" s="7"/>
      <c r="V74" s="7"/>
      <c r="W74" s="7"/>
      <c r="X74" s="7"/>
      <c r="Y74" s="7"/>
      <c r="Z74" s="7"/>
      <c r="AA74" s="7"/>
      <c r="AB74" s="7"/>
      <c r="AC74" s="7"/>
      <c r="AD74" s="7"/>
    </row>
    <row r="75">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row>
    <row r="76">
      <c r="A76" s="134"/>
      <c r="B76" s="135" t="s">
        <v>130</v>
      </c>
      <c r="C76" s="135" t="s">
        <v>131</v>
      </c>
      <c r="D76" s="7"/>
      <c r="E76" s="7"/>
      <c r="F76" s="7"/>
      <c r="G76" s="7"/>
      <c r="H76" s="7"/>
      <c r="I76" s="7"/>
      <c r="J76" s="7"/>
      <c r="K76" s="7"/>
      <c r="L76" s="7"/>
      <c r="M76" s="7"/>
      <c r="N76" s="7"/>
      <c r="O76" s="7"/>
      <c r="P76" s="7"/>
      <c r="Q76" s="7"/>
      <c r="R76" s="7"/>
      <c r="S76" s="7"/>
      <c r="T76" s="7"/>
      <c r="U76" s="7"/>
      <c r="V76" s="7"/>
      <c r="W76" s="7"/>
      <c r="X76" s="7"/>
      <c r="Y76" s="7"/>
      <c r="Z76" s="7"/>
      <c r="AA76" s="7"/>
      <c r="AB76" s="7"/>
      <c r="AC76" s="7"/>
      <c r="AD76" s="7"/>
    </row>
    <row r="77">
      <c r="A77" s="42"/>
      <c r="B77" s="97"/>
      <c r="C77" s="97"/>
      <c r="D77" s="136"/>
      <c r="E77" s="136"/>
      <c r="F77" s="7"/>
      <c r="G77" s="7"/>
      <c r="H77" s="7"/>
      <c r="I77" s="7"/>
      <c r="J77" s="7"/>
      <c r="K77" s="7"/>
      <c r="L77" s="7"/>
      <c r="M77" s="7"/>
      <c r="N77" s="7"/>
      <c r="O77" s="7"/>
      <c r="P77" s="7"/>
      <c r="Q77" s="7"/>
      <c r="R77" s="7"/>
      <c r="S77" s="7"/>
      <c r="T77" s="7"/>
      <c r="U77" s="7"/>
      <c r="V77" s="7"/>
      <c r="W77" s="7"/>
      <c r="X77" s="7"/>
      <c r="Y77" s="7"/>
      <c r="Z77" s="7"/>
      <c r="AA77" s="7"/>
      <c r="AB77" s="7"/>
      <c r="AC77" s="7"/>
      <c r="AD77" s="7"/>
    </row>
    <row r="78">
      <c r="A78" s="103" t="s">
        <v>132</v>
      </c>
      <c r="B78" s="137" t="str">
        <f>Pilot!B14</f>
        <v>Lion Type 1</v>
      </c>
      <c r="C78" s="137" t="str">
        <f>Pilot!D14</f>
        <v>Increases the pilots level by 5 while piloting the corresponding Zoid type.</v>
      </c>
      <c r="D78" s="7"/>
      <c r="E78" s="7"/>
      <c r="F78" s="7"/>
      <c r="G78" s="7"/>
      <c r="H78" s="7"/>
      <c r="I78" s="7"/>
      <c r="J78" s="7"/>
      <c r="K78" s="7"/>
      <c r="L78" s="7"/>
      <c r="M78" s="7"/>
      <c r="N78" s="7"/>
      <c r="O78" s="7"/>
      <c r="P78" s="7"/>
      <c r="Q78" s="7"/>
      <c r="R78" s="7"/>
      <c r="S78" s="7"/>
      <c r="T78" s="7"/>
      <c r="U78" s="7"/>
      <c r="V78" s="7"/>
      <c r="W78" s="7"/>
      <c r="X78" s="7"/>
      <c r="Y78" s="7"/>
      <c r="Z78" s="7"/>
      <c r="AA78" s="7"/>
      <c r="AB78" s="7"/>
      <c r="AC78" s="7"/>
      <c r="AD78" s="7"/>
    </row>
    <row r="79">
      <c r="A79" s="97"/>
      <c r="B79" s="97"/>
      <c r="C79" s="97"/>
      <c r="D79" s="7"/>
      <c r="E79" s="7"/>
      <c r="F79" s="7"/>
      <c r="G79" s="7"/>
      <c r="H79" s="7"/>
      <c r="I79" s="7"/>
      <c r="J79" s="7"/>
      <c r="K79" s="7"/>
      <c r="L79" s="7"/>
      <c r="M79" s="7"/>
      <c r="N79" s="7"/>
      <c r="O79" s="7"/>
      <c r="P79" s="7"/>
      <c r="Q79" s="7"/>
      <c r="R79" s="7"/>
      <c r="S79" s="7"/>
      <c r="T79" s="7"/>
      <c r="U79" s="7"/>
      <c r="V79" s="7"/>
      <c r="W79" s="7"/>
      <c r="X79" s="7"/>
      <c r="Y79" s="7"/>
      <c r="Z79" s="7"/>
      <c r="AA79" s="7"/>
      <c r="AB79" s="7"/>
      <c r="AC79" s="7"/>
      <c r="AD79" s="7"/>
    </row>
    <row r="80">
      <c r="A80" s="103" t="s">
        <v>133</v>
      </c>
      <c r="B80" s="137" t="str">
        <f>Pilot!B18</f>
        <v>- - - - - - - - - -</v>
      </c>
      <c r="C80" s="103" t="str">
        <f>Pilot!D18</f>
        <v>- - - - - - - - - - -</v>
      </c>
      <c r="D80" s="7"/>
      <c r="E80" s="7"/>
      <c r="F80" s="7"/>
      <c r="G80" s="7"/>
      <c r="H80" s="7"/>
      <c r="I80" s="7"/>
      <c r="J80" s="7"/>
      <c r="K80" s="7"/>
      <c r="L80" s="7"/>
      <c r="M80" s="7"/>
      <c r="N80" s="7"/>
      <c r="O80" s="7"/>
      <c r="P80" s="7"/>
      <c r="Q80" s="7"/>
      <c r="R80" s="7"/>
      <c r="S80" s="7"/>
      <c r="T80" s="7"/>
      <c r="U80" s="7"/>
      <c r="V80" s="7"/>
      <c r="W80" s="7"/>
      <c r="X80" s="7"/>
      <c r="Y80" s="7"/>
      <c r="Z80" s="7"/>
      <c r="AA80" s="7"/>
      <c r="AB80" s="7"/>
      <c r="AC80" s="7"/>
      <c r="AD80" s="7"/>
    </row>
    <row r="81">
      <c r="A81" s="97"/>
      <c r="B81" s="97"/>
      <c r="C81" s="97"/>
      <c r="D81" s="7"/>
      <c r="E81" s="7"/>
      <c r="F81" s="7"/>
      <c r="G81" s="7"/>
      <c r="H81" s="7"/>
      <c r="I81" s="7"/>
      <c r="J81" s="7"/>
      <c r="K81" s="7"/>
      <c r="L81" s="7"/>
      <c r="M81" s="7"/>
      <c r="N81" s="7"/>
      <c r="O81" s="7"/>
      <c r="P81" s="7"/>
      <c r="Q81" s="7"/>
      <c r="R81" s="7"/>
      <c r="S81" s="7"/>
      <c r="T81" s="7"/>
      <c r="U81" s="7"/>
      <c r="V81" s="7"/>
      <c r="W81" s="7"/>
      <c r="X81" s="7"/>
      <c r="Y81" s="7"/>
      <c r="Z81" s="7"/>
      <c r="AA81" s="7"/>
      <c r="AB81" s="7"/>
      <c r="AC81" s="7"/>
      <c r="AD81" s="7"/>
    </row>
    <row r="82">
      <c r="A82" s="103" t="s">
        <v>134</v>
      </c>
      <c r="B82" s="137" t="str">
        <f>Pilot!B22</f>
        <v>- - - - - - - - - -</v>
      </c>
      <c r="C82" s="137" t="str">
        <f>Pilot!D22</f>
        <v>- - - - - - - - - - -</v>
      </c>
      <c r="D82" s="7"/>
      <c r="E82" s="7"/>
      <c r="F82" s="7"/>
      <c r="G82" s="7"/>
      <c r="H82" s="7"/>
      <c r="I82" s="7"/>
      <c r="J82" s="7"/>
      <c r="K82" s="7"/>
      <c r="L82" s="7"/>
      <c r="M82" s="7"/>
      <c r="N82" s="7"/>
      <c r="O82" s="7"/>
      <c r="P82" s="7"/>
      <c r="Q82" s="7"/>
      <c r="R82" s="7"/>
      <c r="S82" s="7"/>
      <c r="T82" s="7"/>
      <c r="U82" s="7"/>
      <c r="V82" s="7"/>
      <c r="W82" s="7"/>
      <c r="X82" s="7"/>
      <c r="Y82" s="7"/>
      <c r="Z82" s="7"/>
      <c r="AA82" s="7"/>
      <c r="AB82" s="7"/>
      <c r="AC82" s="7"/>
      <c r="AD82" s="7"/>
    </row>
    <row r="83">
      <c r="A83" s="97"/>
      <c r="B83" s="97"/>
      <c r="C83" s="97"/>
      <c r="D83" s="7"/>
      <c r="E83" s="7"/>
      <c r="F83" s="7"/>
      <c r="G83" s="7"/>
      <c r="H83" s="7"/>
      <c r="I83" s="7"/>
      <c r="J83" s="7"/>
      <c r="K83" s="7"/>
      <c r="L83" s="7"/>
      <c r="M83" s="7"/>
      <c r="N83" s="7"/>
      <c r="O83" s="7"/>
      <c r="P83" s="7"/>
      <c r="Q83" s="7"/>
      <c r="R83" s="7"/>
      <c r="S83" s="7"/>
      <c r="T83" s="7"/>
      <c r="U83" s="7"/>
      <c r="V83" s="7"/>
      <c r="W83" s="7"/>
      <c r="X83" s="7"/>
      <c r="Y83" s="7"/>
      <c r="Z83" s="7"/>
      <c r="AA83" s="7"/>
      <c r="AB83" s="7"/>
      <c r="AC83" s="7"/>
      <c r="AD83" s="7"/>
    </row>
    <row r="84">
      <c r="A84" s="103" t="s">
        <v>135</v>
      </c>
      <c r="B84" s="137" t="str">
        <f>Pilot!B26</f>
        <v>- - - - - - - - - -</v>
      </c>
      <c r="C84" s="137" t="str">
        <f>Pilot!D26</f>
        <v>- - - - - - - - - - -</v>
      </c>
      <c r="D84" s="7"/>
      <c r="E84" s="7"/>
      <c r="F84" s="7"/>
      <c r="G84" s="7"/>
      <c r="H84" s="7"/>
      <c r="I84" s="7"/>
      <c r="J84" s="7"/>
      <c r="K84" s="7"/>
      <c r="L84" s="7"/>
      <c r="M84" s="7"/>
      <c r="N84" s="7"/>
      <c r="O84" s="7"/>
      <c r="P84" s="7"/>
      <c r="Q84" s="7"/>
      <c r="R84" s="7"/>
      <c r="S84" s="7"/>
      <c r="T84" s="7"/>
      <c r="U84" s="7"/>
      <c r="V84" s="7"/>
      <c r="W84" s="7"/>
      <c r="X84" s="7"/>
      <c r="Y84" s="7"/>
      <c r="Z84" s="7"/>
      <c r="AA84" s="7"/>
      <c r="AB84" s="7"/>
      <c r="AC84" s="7"/>
      <c r="AD84" s="7"/>
    </row>
    <row r="85">
      <c r="A85" s="97"/>
      <c r="B85" s="97"/>
      <c r="C85" s="97"/>
      <c r="D85" s="7"/>
      <c r="E85" s="7"/>
      <c r="F85" s="7"/>
      <c r="G85" s="7"/>
      <c r="H85" s="7"/>
      <c r="I85" s="7"/>
      <c r="J85" s="7"/>
      <c r="K85" s="7"/>
      <c r="L85" s="7"/>
      <c r="M85" s="7"/>
      <c r="N85" s="7"/>
      <c r="O85" s="7"/>
      <c r="P85" s="7"/>
      <c r="Q85" s="7"/>
      <c r="R85" s="7"/>
      <c r="S85" s="7"/>
      <c r="T85" s="7"/>
      <c r="U85" s="7"/>
      <c r="V85" s="7"/>
      <c r="W85" s="7"/>
      <c r="X85" s="7"/>
      <c r="Y85" s="7"/>
      <c r="Z85" s="7"/>
      <c r="AA85" s="7"/>
      <c r="AB85" s="7"/>
      <c r="AC85" s="7"/>
      <c r="AD85" s="7"/>
    </row>
    <row r="86">
      <c r="A86" s="103" t="s">
        <v>136</v>
      </c>
      <c r="B86" s="137" t="str">
        <f>Pilot!B30</f>
        <v>- - - - - - - - - -</v>
      </c>
      <c r="C86" s="137" t="str">
        <f>Pilot!D30</f>
        <v>- - - - - - - - - - -</v>
      </c>
      <c r="D86" s="7"/>
      <c r="E86" s="7"/>
      <c r="F86" s="7"/>
      <c r="G86" s="7"/>
      <c r="H86" s="7"/>
      <c r="I86" s="7"/>
      <c r="J86" s="7"/>
      <c r="K86" s="7"/>
      <c r="L86" s="7"/>
      <c r="M86" s="7"/>
      <c r="N86" s="7"/>
      <c r="O86" s="7"/>
      <c r="P86" s="7"/>
      <c r="Q86" s="7"/>
      <c r="R86" s="7"/>
      <c r="S86" s="7"/>
      <c r="T86" s="7"/>
      <c r="U86" s="7"/>
      <c r="V86" s="7"/>
      <c r="W86" s="7"/>
      <c r="X86" s="7"/>
      <c r="Y86" s="7"/>
      <c r="Z86" s="7"/>
      <c r="AA86" s="7"/>
      <c r="AB86" s="7"/>
      <c r="AC86" s="7"/>
      <c r="AD86" s="7"/>
    </row>
    <row r="87">
      <c r="A87" s="97"/>
      <c r="B87" s="97"/>
      <c r="C87" s="97"/>
      <c r="D87" s="7"/>
      <c r="E87" s="7"/>
      <c r="F87" s="7"/>
      <c r="G87" s="7"/>
      <c r="H87" s="7"/>
      <c r="I87" s="7"/>
      <c r="J87" s="7"/>
      <c r="K87" s="7"/>
      <c r="L87" s="7"/>
      <c r="M87" s="7"/>
      <c r="N87" s="7"/>
      <c r="O87" s="7"/>
      <c r="P87" s="7"/>
      <c r="Q87" s="7"/>
      <c r="R87" s="7"/>
      <c r="S87" s="7"/>
      <c r="T87" s="7"/>
      <c r="U87" s="7"/>
      <c r="V87" s="7"/>
      <c r="W87" s="7"/>
      <c r="X87" s="7"/>
      <c r="Y87" s="7"/>
      <c r="Z87" s="7"/>
      <c r="AA87" s="7"/>
      <c r="AB87" s="7"/>
      <c r="AC87" s="7"/>
      <c r="AD87" s="7"/>
    </row>
    <row r="88">
      <c r="A88" s="103" t="s">
        <v>137</v>
      </c>
      <c r="B88" s="137" t="str">
        <f>Pilot!B34</f>
        <v>- - - - - - - - - -</v>
      </c>
      <c r="C88" s="137" t="str">
        <f>Pilot!D34</f>
        <v>- - - - - - - - - - -</v>
      </c>
      <c r="D88" s="7"/>
      <c r="E88" s="7"/>
      <c r="F88" s="7"/>
      <c r="G88" s="7"/>
      <c r="H88" s="7"/>
      <c r="I88" s="7"/>
      <c r="J88" s="7"/>
      <c r="K88" s="7"/>
      <c r="L88" s="7"/>
      <c r="M88" s="7"/>
      <c r="N88" s="7"/>
      <c r="O88" s="7"/>
      <c r="P88" s="7"/>
      <c r="Q88" s="7"/>
      <c r="R88" s="7"/>
      <c r="S88" s="7"/>
      <c r="T88" s="7"/>
      <c r="U88" s="7"/>
      <c r="V88" s="7"/>
      <c r="W88" s="7"/>
      <c r="X88" s="7"/>
      <c r="Y88" s="7"/>
      <c r="Z88" s="7"/>
      <c r="AA88" s="7"/>
      <c r="AB88" s="7"/>
      <c r="AC88" s="7"/>
      <c r="AD88" s="7"/>
    </row>
    <row r="89">
      <c r="A89" s="97"/>
      <c r="B89" s="97"/>
      <c r="C89" s="97"/>
      <c r="D89" s="7"/>
      <c r="E89" s="7"/>
      <c r="F89" s="7"/>
      <c r="G89" s="7"/>
      <c r="H89" s="7"/>
      <c r="I89" s="7"/>
      <c r="J89" s="7"/>
      <c r="K89" s="7"/>
      <c r="L89" s="7"/>
      <c r="M89" s="7"/>
      <c r="N89" s="7"/>
      <c r="O89" s="7"/>
      <c r="P89" s="7"/>
      <c r="Q89" s="7"/>
      <c r="R89" s="7"/>
      <c r="S89" s="7"/>
      <c r="T89" s="7"/>
      <c r="U89" s="7"/>
      <c r="V89" s="7"/>
      <c r="W89" s="7"/>
      <c r="X89" s="7"/>
      <c r="Y89" s="7"/>
      <c r="Z89" s="7"/>
      <c r="AA89" s="7"/>
      <c r="AB89" s="7"/>
      <c r="AC89" s="7"/>
      <c r="AD89" s="7"/>
    </row>
    <row r="90">
      <c r="A90" s="7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row>
    <row r="91">
      <c r="A91" s="7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row>
    <row r="92">
      <c r="A92" s="7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row>
    <row r="93">
      <c r="A93" s="7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row>
    <row r="94">
      <c r="A94" s="7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row>
    <row r="95">
      <c r="A95" s="7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row>
    <row r="96">
      <c r="A96" s="7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row>
    <row r="97">
      <c r="A97" s="7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row>
    <row r="98">
      <c r="A98" s="7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row>
    <row r="99">
      <c r="A99" s="7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c r="AD1001" s="7"/>
    </row>
    <row r="1002">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c r="AD1002" s="7"/>
    </row>
    <row r="1003">
      <c r="A1003" s="7"/>
      <c r="B1003" s="7"/>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c r="AD1003" s="7"/>
    </row>
    <row r="1004">
      <c r="A1004" s="7"/>
      <c r="B1004" s="7"/>
      <c r="C1004" s="7"/>
      <c r="D1004" s="7"/>
      <c r="E1004" s="7"/>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c r="AD1004" s="7"/>
    </row>
    <row r="1005">
      <c r="A1005" s="7"/>
      <c r="B1005" s="7"/>
      <c r="C1005" s="7"/>
      <c r="D1005" s="7"/>
      <c r="E1005" s="7"/>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c r="AD1005" s="7"/>
    </row>
    <row r="1006">
      <c r="A1006" s="7"/>
      <c r="B1006" s="7"/>
      <c r="C1006" s="7"/>
      <c r="D1006" s="7"/>
      <c r="E1006" s="7"/>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c r="AD1006" s="7"/>
    </row>
    <row r="1007">
      <c r="A1007" s="7"/>
      <c r="B1007" s="7"/>
      <c r="C1007" s="7"/>
      <c r="D1007" s="7"/>
      <c r="E1007" s="7"/>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c r="AD1007" s="7"/>
    </row>
    <row r="1008">
      <c r="A1008" s="7"/>
      <c r="B1008" s="7"/>
      <c r="C1008" s="7"/>
      <c r="D1008" s="7"/>
      <c r="E1008" s="7"/>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c r="AD1008" s="7"/>
    </row>
    <row r="1009">
      <c r="A1009" s="7"/>
      <c r="B1009" s="7"/>
      <c r="C1009" s="7"/>
      <c r="D1009" s="7"/>
      <c r="E1009" s="7"/>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c r="AD1009" s="7"/>
    </row>
    <row r="1010">
      <c r="A1010" s="7"/>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row>
    <row r="1011">
      <c r="A1011" s="7"/>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row>
    <row r="1012">
      <c r="A1012" s="7"/>
      <c r="B1012" s="7"/>
      <c r="C1012" s="7"/>
      <c r="D1012" s="7"/>
      <c r="E1012" s="7"/>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c r="AD1012" s="7"/>
    </row>
    <row r="1013">
      <c r="A1013" s="7"/>
      <c r="B1013" s="7"/>
      <c r="C1013" s="7"/>
      <c r="D1013" s="7"/>
      <c r="E1013" s="7"/>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c r="AD1013" s="7"/>
    </row>
    <row r="1014">
      <c r="A1014" s="7"/>
      <c r="B1014" s="7"/>
      <c r="C1014" s="7"/>
      <c r="D1014" s="7"/>
      <c r="E1014" s="7"/>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c r="AD1014" s="7"/>
    </row>
    <row r="1015">
      <c r="A1015" s="7"/>
      <c r="B1015" s="7"/>
      <c r="C1015" s="7"/>
      <c r="D1015" s="7"/>
      <c r="E1015" s="7"/>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c r="AD1015" s="7"/>
    </row>
    <row r="1016">
      <c r="A1016" s="7"/>
      <c r="B1016" s="7"/>
      <c r="C1016" s="7"/>
      <c r="D1016" s="7"/>
      <c r="E1016" s="7"/>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c r="AD1016" s="7"/>
    </row>
    <row r="1017">
      <c r="A1017" s="7"/>
      <c r="B1017" s="7"/>
      <c r="C1017" s="7"/>
      <c r="D1017" s="7"/>
      <c r="E1017" s="7"/>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c r="AD1017" s="7"/>
    </row>
    <row r="1018">
      <c r="A1018" s="7"/>
      <c r="B1018" s="7"/>
      <c r="C1018" s="7"/>
      <c r="D1018" s="7"/>
      <c r="E1018" s="7"/>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c r="AD1018" s="7"/>
    </row>
    <row r="1019">
      <c r="A1019" s="7"/>
      <c r="B1019" s="7"/>
      <c r="C1019" s="7"/>
      <c r="D1019" s="7"/>
      <c r="E1019" s="7"/>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c r="AD1019" s="7"/>
    </row>
    <row r="1020">
      <c r="A1020" s="7"/>
      <c r="B1020" s="7"/>
      <c r="C1020" s="7"/>
      <c r="D1020" s="7"/>
      <c r="E1020" s="7"/>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c r="AD1020" s="7"/>
    </row>
    <row r="1021">
      <c r="A1021" s="7"/>
      <c r="B1021" s="7"/>
      <c r="C1021" s="7"/>
      <c r="D1021" s="7"/>
      <c r="E1021" s="7"/>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c r="AD1021" s="7"/>
    </row>
    <row r="1022">
      <c r="A1022" s="7"/>
      <c r="B1022" s="7"/>
      <c r="C1022" s="7"/>
      <c r="D1022" s="7"/>
      <c r="E1022" s="7"/>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c r="AD1022" s="7"/>
    </row>
    <row r="1023">
      <c r="A1023" s="7"/>
      <c r="B1023" s="7"/>
      <c r="C1023" s="7"/>
      <c r="D1023" s="7"/>
      <c r="E1023" s="7"/>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c r="AD1023" s="7"/>
    </row>
    <row r="1024">
      <c r="A1024" s="7"/>
      <c r="B1024" s="7"/>
      <c r="C1024" s="7"/>
      <c r="D1024" s="7"/>
      <c r="E1024" s="7"/>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c r="AD1024" s="7"/>
    </row>
    <row r="1025">
      <c r="A1025" s="7"/>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row>
    <row r="1026">
      <c r="A1026" s="7"/>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row>
    <row r="1027">
      <c r="A1027" s="7"/>
      <c r="B1027" s="7"/>
      <c r="C1027" s="7"/>
      <c r="D1027" s="7"/>
      <c r="E1027" s="7"/>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c r="AD1027" s="7"/>
    </row>
    <row r="1028">
      <c r="A1028" s="7"/>
      <c r="B1028" s="7"/>
      <c r="C1028" s="7"/>
      <c r="D1028" s="7"/>
      <c r="E1028" s="7"/>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c r="AD1028" s="7"/>
    </row>
    <row r="1029">
      <c r="A1029" s="7"/>
      <c r="B1029" s="7"/>
      <c r="C1029" s="7"/>
      <c r="D1029" s="7"/>
      <c r="E1029" s="7"/>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c r="AD1029" s="7"/>
    </row>
    <row r="1030">
      <c r="A1030" s="7"/>
      <c r="B1030" s="7"/>
      <c r="C1030" s="7"/>
      <c r="D1030" s="7"/>
      <c r="E1030" s="7"/>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c r="AD1030" s="7"/>
    </row>
    <row r="1031">
      <c r="A1031" s="7"/>
      <c r="B1031" s="7"/>
      <c r="C1031" s="7"/>
      <c r="D1031" s="7"/>
      <c r="E1031" s="7"/>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c r="AD1031" s="7"/>
    </row>
    <row r="1032">
      <c r="A1032" s="7"/>
      <c r="B1032" s="7"/>
      <c r="C1032" s="7"/>
      <c r="D1032" s="7"/>
      <c r="E1032" s="7"/>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c r="AD1032" s="7"/>
    </row>
    <row r="1033">
      <c r="A1033" s="7"/>
      <c r="B1033" s="7"/>
      <c r="C1033" s="7"/>
      <c r="D1033" s="7"/>
      <c r="E1033" s="7"/>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c r="AD1033" s="7"/>
    </row>
    <row r="1034">
      <c r="A1034" s="7"/>
      <c r="B1034" s="7"/>
      <c r="C1034" s="7"/>
      <c r="D1034" s="7"/>
      <c r="E1034" s="7"/>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c r="AD1034" s="7"/>
    </row>
    <row r="1035">
      <c r="A1035" s="7"/>
      <c r="B1035" s="7"/>
      <c r="C1035" s="7"/>
      <c r="D1035" s="7"/>
      <c r="E1035" s="7"/>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c r="AD1035" s="7"/>
    </row>
    <row r="1036">
      <c r="A1036" s="7"/>
      <c r="B1036" s="7"/>
      <c r="C1036" s="7"/>
      <c r="D1036" s="7"/>
      <c r="E1036" s="7"/>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c r="AD1036" s="7"/>
    </row>
    <row r="1037">
      <c r="A1037" s="7"/>
      <c r="B1037" s="7"/>
      <c r="C1037" s="7"/>
      <c r="D1037" s="7"/>
      <c r="E1037" s="7"/>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c r="AD1037" s="7"/>
    </row>
    <row r="1038">
      <c r="A1038" s="7"/>
      <c r="B1038" s="7"/>
      <c r="C1038" s="7"/>
      <c r="D1038" s="7"/>
      <c r="E1038" s="7"/>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c r="AD1038" s="7"/>
    </row>
    <row r="1039">
      <c r="A1039" s="7"/>
      <c r="B1039" s="7"/>
      <c r="C1039" s="7"/>
      <c r="D1039" s="7"/>
      <c r="E1039" s="7"/>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c r="AD1039" s="7"/>
    </row>
    <row r="1040">
      <c r="A1040" s="7"/>
      <c r="B1040" s="7"/>
      <c r="C1040" s="7"/>
      <c r="D1040" s="7"/>
      <c r="E1040" s="7"/>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c r="AD1040" s="7"/>
    </row>
    <row r="1041">
      <c r="A1041" s="7"/>
      <c r="B1041" s="7"/>
      <c r="C1041" s="7"/>
      <c r="D1041" s="7"/>
      <c r="E1041" s="7"/>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c r="AD1041" s="7"/>
    </row>
    <row r="1042">
      <c r="A1042" s="7"/>
      <c r="B1042" s="7"/>
      <c r="C1042" s="7"/>
      <c r="D1042" s="7"/>
      <c r="E1042" s="7"/>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c r="AD1042" s="7"/>
    </row>
    <row r="1043">
      <c r="A1043" s="7"/>
      <c r="B1043" s="7"/>
      <c r="C1043" s="7"/>
      <c r="D1043" s="7"/>
      <c r="E1043" s="7"/>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c r="AD1043" s="7"/>
    </row>
    <row r="1044">
      <c r="A1044" s="7"/>
      <c r="B1044" s="7"/>
      <c r="C1044" s="7"/>
      <c r="D1044" s="7"/>
      <c r="E1044" s="7"/>
      <c r="F1044" s="7"/>
      <c r="G1044" s="7"/>
      <c r="H1044" s="7"/>
      <c r="I1044" s="7"/>
      <c r="J1044" s="7"/>
      <c r="K1044" s="7"/>
      <c r="L1044" s="7"/>
      <c r="M1044" s="7"/>
      <c r="N1044" s="7"/>
      <c r="O1044" s="7"/>
      <c r="P1044" s="7"/>
      <c r="Q1044" s="7"/>
      <c r="R1044" s="7"/>
      <c r="S1044" s="7"/>
      <c r="T1044" s="7"/>
      <c r="U1044" s="7"/>
      <c r="V1044" s="7"/>
      <c r="W1044" s="7"/>
      <c r="X1044" s="7"/>
      <c r="Y1044" s="7"/>
      <c r="Z1044" s="7"/>
      <c r="AA1044" s="7"/>
      <c r="AB1044" s="7"/>
      <c r="AC1044" s="7"/>
      <c r="AD1044" s="7"/>
    </row>
    <row r="1045">
      <c r="A1045" s="7"/>
      <c r="B1045" s="7"/>
      <c r="C1045" s="7"/>
      <c r="D1045" s="7"/>
      <c r="E1045" s="7"/>
      <c r="F1045" s="7"/>
      <c r="G1045" s="7"/>
      <c r="H1045" s="7"/>
      <c r="I1045" s="7"/>
      <c r="J1045" s="7"/>
      <c r="K1045" s="7"/>
      <c r="L1045" s="7"/>
      <c r="M1045" s="7"/>
      <c r="N1045" s="7"/>
      <c r="O1045" s="7"/>
      <c r="P1045" s="7"/>
      <c r="Q1045" s="7"/>
      <c r="R1045" s="7"/>
      <c r="S1045" s="7"/>
      <c r="T1045" s="7"/>
      <c r="U1045" s="7"/>
      <c r="V1045" s="7"/>
      <c r="W1045" s="7"/>
      <c r="X1045" s="7"/>
      <c r="Y1045" s="7"/>
      <c r="Z1045" s="7"/>
      <c r="AA1045" s="7"/>
      <c r="AB1045" s="7"/>
      <c r="AC1045" s="7"/>
      <c r="AD1045" s="7"/>
    </row>
    <row r="1046">
      <c r="A1046" s="7"/>
      <c r="B1046" s="7"/>
      <c r="C1046" s="7"/>
      <c r="D1046" s="7"/>
      <c r="E1046" s="7"/>
      <c r="F1046" s="7"/>
      <c r="G1046" s="7"/>
      <c r="H1046" s="7"/>
      <c r="I1046" s="7"/>
      <c r="J1046" s="7"/>
      <c r="K1046" s="7"/>
      <c r="L1046" s="7"/>
      <c r="M1046" s="7"/>
      <c r="N1046" s="7"/>
      <c r="O1046" s="7"/>
      <c r="P1046" s="7"/>
      <c r="Q1046" s="7"/>
      <c r="R1046" s="7"/>
      <c r="S1046" s="7"/>
      <c r="T1046" s="7"/>
      <c r="U1046" s="7"/>
      <c r="V1046" s="7"/>
      <c r="W1046" s="7"/>
      <c r="X1046" s="7"/>
      <c r="Y1046" s="7"/>
      <c r="Z1046" s="7"/>
      <c r="AA1046" s="7"/>
      <c r="AB1046" s="7"/>
      <c r="AC1046" s="7"/>
      <c r="AD1046" s="7"/>
    </row>
    <row r="1047">
      <c r="A1047" s="7"/>
      <c r="B1047" s="7"/>
      <c r="C1047" s="7"/>
      <c r="D1047" s="7"/>
      <c r="E1047" s="7"/>
      <c r="F1047" s="7"/>
      <c r="G1047" s="7"/>
      <c r="H1047" s="7"/>
      <c r="I1047" s="7"/>
      <c r="J1047" s="7"/>
      <c r="K1047" s="7"/>
      <c r="L1047" s="7"/>
      <c r="M1047" s="7"/>
      <c r="N1047" s="7"/>
      <c r="O1047" s="7"/>
      <c r="P1047" s="7"/>
      <c r="Q1047" s="7"/>
      <c r="R1047" s="7"/>
      <c r="S1047" s="7"/>
      <c r="T1047" s="7"/>
      <c r="U1047" s="7"/>
      <c r="V1047" s="7"/>
      <c r="W1047" s="7"/>
      <c r="X1047" s="7"/>
      <c r="Y1047" s="7"/>
      <c r="Z1047" s="7"/>
      <c r="AA1047" s="7"/>
      <c r="AB1047" s="7"/>
      <c r="AC1047" s="7"/>
      <c r="AD1047" s="7"/>
    </row>
    <row r="1048">
      <c r="A1048" s="7"/>
      <c r="B1048" s="7"/>
      <c r="C1048" s="7"/>
      <c r="D1048" s="7"/>
      <c r="E1048" s="7"/>
      <c r="F1048" s="7"/>
      <c r="G1048" s="7"/>
      <c r="H1048" s="7"/>
      <c r="I1048" s="7"/>
      <c r="J1048" s="7"/>
      <c r="K1048" s="7"/>
      <c r="L1048" s="7"/>
      <c r="M1048" s="7"/>
      <c r="N1048" s="7"/>
      <c r="O1048" s="7"/>
      <c r="P1048" s="7"/>
      <c r="Q1048" s="7"/>
      <c r="R1048" s="7"/>
      <c r="S1048" s="7"/>
      <c r="T1048" s="7"/>
      <c r="U1048" s="7"/>
      <c r="V1048" s="7"/>
      <c r="W1048" s="7"/>
      <c r="X1048" s="7"/>
      <c r="Y1048" s="7"/>
      <c r="Z1048" s="7"/>
      <c r="AA1048" s="7"/>
      <c r="AB1048" s="7"/>
      <c r="AC1048" s="7"/>
      <c r="AD1048" s="7"/>
    </row>
    <row r="1049">
      <c r="A1049" s="7"/>
      <c r="B1049" s="7"/>
      <c r="C1049" s="7"/>
      <c r="D1049" s="7"/>
      <c r="E1049" s="7"/>
      <c r="F1049" s="7"/>
      <c r="G1049" s="7"/>
      <c r="H1049" s="7"/>
      <c r="I1049" s="7"/>
      <c r="J1049" s="7"/>
      <c r="K1049" s="7"/>
      <c r="L1049" s="7"/>
      <c r="M1049" s="7"/>
      <c r="N1049" s="7"/>
      <c r="O1049" s="7"/>
      <c r="P1049" s="7"/>
      <c r="Q1049" s="7"/>
      <c r="R1049" s="7"/>
      <c r="S1049" s="7"/>
      <c r="T1049" s="7"/>
      <c r="U1049" s="7"/>
      <c r="V1049" s="7"/>
      <c r="W1049" s="7"/>
      <c r="X1049" s="7"/>
      <c r="Y1049" s="7"/>
      <c r="Z1049" s="7"/>
      <c r="AA1049" s="7"/>
      <c r="AB1049" s="7"/>
      <c r="AC1049" s="7"/>
      <c r="AD1049" s="7"/>
    </row>
    <row r="1050">
      <c r="A1050" s="7"/>
      <c r="B1050" s="7"/>
      <c r="C1050" s="7"/>
      <c r="D1050" s="7"/>
      <c r="E1050" s="7"/>
      <c r="F1050" s="7"/>
      <c r="G1050" s="7"/>
      <c r="H1050" s="7"/>
      <c r="I1050" s="7"/>
      <c r="J1050" s="7"/>
      <c r="K1050" s="7"/>
      <c r="L1050" s="7"/>
      <c r="M1050" s="7"/>
      <c r="N1050" s="7"/>
      <c r="O1050" s="7"/>
      <c r="P1050" s="7"/>
      <c r="Q1050" s="7"/>
      <c r="R1050" s="7"/>
      <c r="S1050" s="7"/>
      <c r="T1050" s="7"/>
      <c r="U1050" s="7"/>
      <c r="V1050" s="7"/>
      <c r="W1050" s="7"/>
      <c r="X1050" s="7"/>
      <c r="Y1050" s="7"/>
      <c r="Z1050" s="7"/>
      <c r="AA1050" s="7"/>
      <c r="AB1050" s="7"/>
      <c r="AC1050" s="7"/>
      <c r="AD1050" s="7"/>
    </row>
    <row r="1051">
      <c r="A1051" s="7"/>
      <c r="B1051" s="7"/>
      <c r="C1051" s="7"/>
      <c r="D1051" s="7"/>
      <c r="E1051" s="7"/>
      <c r="F1051" s="7"/>
      <c r="G1051" s="7"/>
      <c r="H1051" s="7"/>
      <c r="I1051" s="7"/>
      <c r="J1051" s="7"/>
      <c r="K1051" s="7"/>
      <c r="L1051" s="7"/>
      <c r="M1051" s="7"/>
      <c r="N1051" s="7"/>
      <c r="O1051" s="7"/>
      <c r="P1051" s="7"/>
      <c r="Q1051" s="7"/>
      <c r="R1051" s="7"/>
      <c r="S1051" s="7"/>
      <c r="T1051" s="7"/>
      <c r="U1051" s="7"/>
      <c r="V1051" s="7"/>
      <c r="W1051" s="7"/>
      <c r="X1051" s="7"/>
      <c r="Y1051" s="7"/>
      <c r="Z1051" s="7"/>
      <c r="AA1051" s="7"/>
      <c r="AB1051" s="7"/>
      <c r="AC1051" s="7"/>
      <c r="AD1051" s="7"/>
    </row>
    <row r="1052">
      <c r="A1052" s="7"/>
      <c r="B1052" s="7"/>
      <c r="C1052" s="7"/>
      <c r="D1052" s="7"/>
      <c r="E1052" s="7"/>
      <c r="F1052" s="7"/>
      <c r="G1052" s="7"/>
      <c r="H1052" s="7"/>
      <c r="I1052" s="7"/>
      <c r="J1052" s="7"/>
      <c r="K1052" s="7"/>
      <c r="L1052" s="7"/>
      <c r="M1052" s="7"/>
      <c r="N1052" s="7"/>
      <c r="O1052" s="7"/>
      <c r="P1052" s="7"/>
      <c r="Q1052" s="7"/>
      <c r="R1052" s="7"/>
      <c r="S1052" s="7"/>
      <c r="T1052" s="7"/>
      <c r="U1052" s="7"/>
      <c r="V1052" s="7"/>
      <c r="W1052" s="7"/>
      <c r="X1052" s="7"/>
      <c r="Y1052" s="7"/>
      <c r="Z1052" s="7"/>
      <c r="AA1052" s="7"/>
      <c r="AB1052" s="7"/>
      <c r="AC1052" s="7"/>
      <c r="AD1052" s="7"/>
    </row>
    <row r="1053">
      <c r="A1053" s="7"/>
      <c r="B1053" s="7"/>
      <c r="C1053" s="7"/>
      <c r="D1053" s="7"/>
      <c r="E1053" s="7"/>
      <c r="F1053" s="7"/>
      <c r="G1053" s="7"/>
      <c r="H1053" s="7"/>
      <c r="I1053" s="7"/>
      <c r="J1053" s="7"/>
      <c r="K1053" s="7"/>
      <c r="L1053" s="7"/>
      <c r="M1053" s="7"/>
      <c r="N1053" s="7"/>
      <c r="O1053" s="7"/>
      <c r="P1053" s="7"/>
      <c r="Q1053" s="7"/>
      <c r="R1053" s="7"/>
      <c r="S1053" s="7"/>
      <c r="T1053" s="7"/>
      <c r="U1053" s="7"/>
      <c r="V1053" s="7"/>
      <c r="W1053" s="7"/>
      <c r="X1053" s="7"/>
      <c r="Y1053" s="7"/>
      <c r="Z1053" s="7"/>
      <c r="AA1053" s="7"/>
      <c r="AB1053" s="7"/>
      <c r="AC1053" s="7"/>
      <c r="AD1053" s="7"/>
    </row>
    <row r="1054">
      <c r="A1054" s="7"/>
      <c r="B1054" s="7"/>
      <c r="C1054" s="7"/>
      <c r="D1054" s="7"/>
      <c r="E1054" s="7"/>
      <c r="F1054" s="7"/>
      <c r="G1054" s="7"/>
      <c r="H1054" s="7"/>
      <c r="I1054" s="7"/>
      <c r="J1054" s="7"/>
      <c r="K1054" s="7"/>
      <c r="L1054" s="7"/>
      <c r="M1054" s="7"/>
      <c r="N1054" s="7"/>
      <c r="O1054" s="7"/>
      <c r="P1054" s="7"/>
      <c r="Q1054" s="7"/>
      <c r="R1054" s="7"/>
      <c r="S1054" s="7"/>
      <c r="T1054" s="7"/>
      <c r="U1054" s="7"/>
      <c r="V1054" s="7"/>
      <c r="W1054" s="7"/>
      <c r="X1054" s="7"/>
      <c r="Y1054" s="7"/>
      <c r="Z1054" s="7"/>
      <c r="AA1054" s="7"/>
      <c r="AB1054" s="7"/>
      <c r="AC1054" s="7"/>
      <c r="AD1054" s="7"/>
    </row>
    <row r="1055">
      <c r="A1055" s="7"/>
      <c r="B1055" s="7"/>
      <c r="C1055" s="7"/>
      <c r="D1055" s="7"/>
      <c r="E1055" s="7"/>
      <c r="F1055" s="7"/>
      <c r="G1055" s="7"/>
      <c r="H1055" s="7"/>
      <c r="I1055" s="7"/>
      <c r="J1055" s="7"/>
      <c r="K1055" s="7"/>
      <c r="L1055" s="7"/>
      <c r="M1055" s="7"/>
      <c r="N1055" s="7"/>
      <c r="O1055" s="7"/>
      <c r="P1055" s="7"/>
      <c r="Q1055" s="7"/>
      <c r="R1055" s="7"/>
      <c r="S1055" s="7"/>
      <c r="T1055" s="7"/>
      <c r="U1055" s="7"/>
      <c r="V1055" s="7"/>
      <c r="W1055" s="7"/>
      <c r="X1055" s="7"/>
      <c r="Y1055" s="7"/>
      <c r="Z1055" s="7"/>
      <c r="AA1055" s="7"/>
      <c r="AB1055" s="7"/>
      <c r="AC1055" s="7"/>
      <c r="AD1055" s="7"/>
    </row>
  </sheetData>
  <mergeCells count="40">
    <mergeCell ref="D2:G11"/>
    <mergeCell ref="D13:E13"/>
    <mergeCell ref="F13:G13"/>
    <mergeCell ref="A25:A29"/>
    <mergeCell ref="B25:B29"/>
    <mergeCell ref="A30:A34"/>
    <mergeCell ref="B30:B34"/>
    <mergeCell ref="A35:A39"/>
    <mergeCell ref="B35:B39"/>
    <mergeCell ref="A40:A44"/>
    <mergeCell ref="B40:B44"/>
    <mergeCell ref="A47:A53"/>
    <mergeCell ref="B47:B53"/>
    <mergeCell ref="B54:B60"/>
    <mergeCell ref="B80:B81"/>
    <mergeCell ref="B82:B83"/>
    <mergeCell ref="B84:B85"/>
    <mergeCell ref="B86:B87"/>
    <mergeCell ref="B88:B89"/>
    <mergeCell ref="C82:C83"/>
    <mergeCell ref="C84:C85"/>
    <mergeCell ref="C86:C87"/>
    <mergeCell ref="C88:C89"/>
    <mergeCell ref="B61:B67"/>
    <mergeCell ref="B68:B74"/>
    <mergeCell ref="B76:B77"/>
    <mergeCell ref="C76:C77"/>
    <mergeCell ref="B78:B79"/>
    <mergeCell ref="C78:C79"/>
    <mergeCell ref="C80:C81"/>
    <mergeCell ref="A84:A85"/>
    <mergeCell ref="A86:A87"/>
    <mergeCell ref="A88:A89"/>
    <mergeCell ref="A54:A60"/>
    <mergeCell ref="A61:A67"/>
    <mergeCell ref="A68:A74"/>
    <mergeCell ref="A76:A77"/>
    <mergeCell ref="A78:A79"/>
    <mergeCell ref="A80:A81"/>
    <mergeCell ref="A82:A83"/>
  </mergeCells>
  <conditionalFormatting sqref="C9">
    <cfRule type="expression" dxfId="5" priority="1">
      <formula>C8&gt;C9+C10</formula>
    </cfRule>
  </conditionalFormatting>
  <conditionalFormatting sqref="C17">
    <cfRule type="expression" dxfId="5" priority="2">
      <formula>C10+C9&lt;C8</formula>
    </cfRule>
  </conditionalFormatting>
  <conditionalFormatting sqref="C9">
    <cfRule type="expression" dxfId="6" priority="3">
      <formula>(C9+C10&gt;=C8)</formula>
    </cfRule>
  </conditionalFormatting>
  <conditionalFormatting sqref="C18">
    <cfRule type="expression" dxfId="5" priority="4">
      <formula>C10+C9&lt;C8</formula>
    </cfRule>
  </conditionalFormatting>
  <conditionalFormatting sqref="E17">
    <cfRule type="expression" dxfId="5" priority="5">
      <formula>C10+C9&lt;C8</formula>
    </cfRule>
  </conditionalFormatting>
  <conditionalFormatting sqref="E18">
    <cfRule type="expression" dxfId="5" priority="6">
      <formula>C10+C9&lt;C8</formula>
    </cfRule>
  </conditionalFormatting>
  <conditionalFormatting sqref="C17">
    <cfRule type="expression" dxfId="5" priority="7">
      <formula>C21&gt;C20</formula>
    </cfRule>
  </conditionalFormatting>
  <conditionalFormatting sqref="C18">
    <cfRule type="expression" dxfId="5" priority="8">
      <formula>C21&gt;C20</formula>
    </cfRule>
  </conditionalFormatting>
  <conditionalFormatting sqref="C21">
    <cfRule type="expression" dxfId="5" priority="9">
      <formula>C21&gt;C20</formula>
    </cfRule>
  </conditionalFormatting>
  <conditionalFormatting sqref="E17">
    <cfRule type="expression" dxfId="5" priority="10">
      <formula>C21&gt;C20</formula>
    </cfRule>
  </conditionalFormatting>
  <conditionalFormatting sqref="E18">
    <cfRule type="expression" dxfId="5" priority="11">
      <formula>C21&gt;C20</formula>
    </cfRule>
  </conditionalFormatting>
  <conditionalFormatting sqref="D50">
    <cfRule type="expression" dxfId="6" priority="12" operator="containsText">
      <formula>NOT(ISERROR(SEARCH(("Passive"),(D50))))</formula>
    </cfRule>
  </conditionalFormatting>
  <conditionalFormatting sqref="H20:H21">
    <cfRule type="expression" dxfId="7" priority="13">
      <formula>getCellColor(D50)</formula>
    </cfRule>
  </conditionalFormatting>
  <conditionalFormatting sqref="C25">
    <cfRule type="notContainsBlanks" dxfId="8" priority="14">
      <formula>LEN(TRIM(C25))&gt;0</formula>
    </cfRule>
  </conditionalFormatting>
  <conditionalFormatting sqref="E37">
    <cfRule type="expression" dxfId="6" priority="15">
      <formula>LEFT(F37, 2)="20"</formula>
    </cfRule>
  </conditionalFormatting>
  <conditionalFormatting sqref="E37">
    <cfRule type="expression" dxfId="5" priority="16">
      <formula>LEFT(F37, 2)="1("</formula>
    </cfRule>
  </conditionalFormatting>
  <conditionalFormatting sqref="E32">
    <cfRule type="expression" dxfId="6" priority="17">
      <formula>LEFT(F32, 2)="20"</formula>
    </cfRule>
  </conditionalFormatting>
  <conditionalFormatting sqref="E27">
    <cfRule type="expression" dxfId="6" priority="18">
      <formula>LEFT(F27, 2)="20"</formula>
    </cfRule>
  </conditionalFormatting>
  <conditionalFormatting sqref="E32">
    <cfRule type="expression" dxfId="5" priority="19">
      <formula>LEFT(F32, 2)="1("</formula>
    </cfRule>
  </conditionalFormatting>
  <conditionalFormatting sqref="E27">
    <cfRule type="expression" dxfId="5" priority="20">
      <formula>LEFT(F27, 2)="1("</formula>
    </cfRule>
  </conditionalFormatting>
  <conditionalFormatting sqref="C30">
    <cfRule type="notContainsBlanks" dxfId="8" priority="21">
      <formula>LEN(TRIM(C30))&gt;0</formula>
    </cfRule>
  </conditionalFormatting>
  <conditionalFormatting sqref="C35">
    <cfRule type="notContainsBlanks" dxfId="8" priority="22">
      <formula>LEN(TRIM(C35))&gt;0</formula>
    </cfRule>
  </conditionalFormatting>
  <conditionalFormatting sqref="C40">
    <cfRule type="notContainsBlanks" dxfId="8" priority="23">
      <formula>LEN(TRIM(C40))&gt;0</formula>
    </cfRule>
  </conditionalFormatting>
  <conditionalFormatting sqref="F29 F34 F39 F44">
    <cfRule type="expression" dxfId="5" priority="24">
      <formula>F29&gt;=VALUE(REGEXEXTRACT(F28, "\d+"))</formula>
    </cfRule>
  </conditionalFormatting>
  <conditionalFormatting sqref="E53 E60 E67 E74">
    <cfRule type="expression" dxfId="5" priority="25">
      <formula>E53&gt;=VALUE(REGEXEXTRACT(E52, "\d+"))</formula>
    </cfRule>
  </conditionalFormatting>
  <conditionalFormatting sqref="I24">
    <cfRule type="notContainsBlanks" dxfId="6" priority="26">
      <formula>LEN(TRIM(I24))&gt;0</formula>
    </cfRule>
  </conditionalFormatting>
  <dataValidations>
    <dataValidation type="list" allowBlank="1" sqref="C47 C54 C61 C68">
      <formula1>Armaments[1]</formula1>
    </dataValidation>
    <dataValidation type="list" allowBlank="1" showErrorMessage="1" sqref="I4:I5">
      <formula1>"CAS,Repair Bay,Medical Bay,Cargo Bay,Zoid Storage,- - - - - -"</formula1>
    </dataValidation>
    <dataValidation type="list" allowBlank="1" showErrorMessage="1" sqref="I6:I9">
      <formula1>"CAS,Repair Bay,Medical Bay,Cargo Bay,Zoid Storage,Zoid Development,Weapon Battery,Command Center,- - - - - -"</formula1>
    </dataValidation>
    <dataValidation type="list" allowBlank="1" showErrorMessage="1" sqref="C11">
      <formula1>"TANK,FIGHTER,SCOUT,ALMIGHTY,This is not an Option"</formula1>
    </dataValidation>
    <dataValidation type="list" allowBlank="1" showErrorMessage="1" sqref="C4">
      <formula1>'Zoid List'!$A$2:$A$162</formula1>
    </dataValidation>
    <dataValidation type="list" allowBlank="1" showErrorMessage="1" sqref="I3">
      <formula1>"Zoid Flatbed,Cargo Trailer,Crane,Medical Bay,- - - - - - "</formula1>
    </dataValidation>
    <dataValidation type="list" allowBlank="1" showErrorMessage="1" sqref="G19">
      <formula1>"Black,Red,White,Blue"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25"/>
    <col customWidth="1" min="3" max="3" width="15.0"/>
    <col customWidth="1" min="4" max="4" width="17.13"/>
  </cols>
  <sheetData>
    <row r="1">
      <c r="A1" s="5"/>
      <c r="B1" s="5"/>
      <c r="C1" s="8"/>
      <c r="D1" s="5"/>
      <c r="E1" s="5"/>
      <c r="F1" s="8"/>
      <c r="G1" s="5"/>
      <c r="H1" s="5"/>
      <c r="I1" s="5"/>
      <c r="J1" s="5"/>
      <c r="K1" s="5"/>
      <c r="L1" s="5"/>
      <c r="M1" s="5"/>
      <c r="N1" s="5"/>
      <c r="O1" s="8"/>
      <c r="P1" s="8"/>
      <c r="Q1" s="8"/>
      <c r="R1" s="8"/>
      <c r="S1" s="8"/>
      <c r="T1" s="8"/>
      <c r="U1" s="8"/>
      <c r="V1" s="8"/>
      <c r="W1" s="8"/>
      <c r="X1" s="8"/>
      <c r="Y1" s="8"/>
      <c r="Z1" s="8"/>
      <c r="AA1" s="8"/>
      <c r="AB1" s="8"/>
      <c r="AC1" s="8"/>
    </row>
    <row r="2">
      <c r="A2" s="5"/>
      <c r="B2" s="5"/>
      <c r="C2" s="8"/>
      <c r="D2" s="5"/>
      <c r="E2" s="5"/>
      <c r="F2" s="5"/>
      <c r="G2" s="5"/>
      <c r="H2" s="5"/>
      <c r="I2" s="5"/>
      <c r="J2" s="5"/>
      <c r="K2" s="5"/>
      <c r="L2" s="5"/>
      <c r="M2" s="5"/>
      <c r="N2" s="5"/>
      <c r="O2" s="8"/>
      <c r="P2" s="8"/>
      <c r="Q2" s="8"/>
      <c r="R2" s="8"/>
      <c r="S2" s="8"/>
      <c r="T2" s="8"/>
      <c r="U2" s="8"/>
      <c r="V2" s="8"/>
      <c r="W2" s="8"/>
      <c r="X2" s="8"/>
      <c r="Y2" s="8"/>
      <c r="Z2" s="8"/>
      <c r="AA2" s="8"/>
      <c r="AB2" s="8"/>
      <c r="AC2" s="8"/>
    </row>
    <row r="3">
      <c r="A3" s="5"/>
      <c r="B3" s="10" t="s">
        <v>21</v>
      </c>
      <c r="C3" s="12" t="str">
        <f>Zoid!C3</f>
        <v>INSERT NAME</v>
      </c>
      <c r="D3" s="10" t="s">
        <v>25</v>
      </c>
      <c r="E3" s="10">
        <f>Zoid!C9</f>
        <v>1</v>
      </c>
      <c r="F3" s="8"/>
      <c r="G3" s="10" t="s">
        <v>26</v>
      </c>
      <c r="H3" s="14" t="s">
        <v>27</v>
      </c>
      <c r="I3" s="15"/>
      <c r="J3" s="5"/>
      <c r="K3" s="5"/>
      <c r="L3" s="5"/>
      <c r="M3" s="5"/>
      <c r="N3" s="5"/>
      <c r="O3" s="8"/>
      <c r="P3" s="8"/>
      <c r="Q3" s="8"/>
      <c r="R3" s="8"/>
      <c r="S3" s="8"/>
      <c r="T3" s="8"/>
      <c r="U3" s="8"/>
      <c r="V3" s="8"/>
      <c r="W3" s="8"/>
      <c r="X3" s="8"/>
      <c r="Y3" s="8"/>
      <c r="Z3" s="8"/>
      <c r="AA3" s="8"/>
      <c r="AB3" s="8"/>
      <c r="AC3" s="8"/>
    </row>
    <row r="4">
      <c r="A4" s="5"/>
      <c r="B4" s="10" t="s">
        <v>30</v>
      </c>
      <c r="C4" s="10">
        <v>2.0</v>
      </c>
      <c r="D4" s="10"/>
      <c r="E4" s="10"/>
      <c r="F4" s="8"/>
      <c r="G4" s="16"/>
      <c r="H4" s="18"/>
      <c r="I4" s="18"/>
      <c r="J4" s="18"/>
      <c r="K4" s="18"/>
      <c r="L4" s="18"/>
      <c r="M4" s="18"/>
      <c r="N4" s="21"/>
      <c r="O4" s="8"/>
      <c r="P4" s="8"/>
      <c r="Q4" s="8"/>
      <c r="R4" s="8"/>
      <c r="S4" s="8"/>
      <c r="T4" s="8"/>
      <c r="U4" s="8"/>
      <c r="V4" s="8"/>
      <c r="W4" s="8"/>
      <c r="X4" s="8"/>
      <c r="Y4" s="8"/>
      <c r="Z4" s="8"/>
      <c r="AA4" s="8"/>
      <c r="AB4" s="8"/>
      <c r="AC4" s="8"/>
    </row>
    <row r="5">
      <c r="A5" s="5"/>
      <c r="B5" s="10" t="s">
        <v>31</v>
      </c>
      <c r="C5" s="10">
        <v>3.0</v>
      </c>
      <c r="D5" s="12"/>
      <c r="E5" s="12"/>
      <c r="F5" s="8"/>
      <c r="G5" s="16"/>
      <c r="H5" s="18"/>
      <c r="I5" s="18"/>
      <c r="J5" s="18"/>
      <c r="K5" s="18"/>
      <c r="L5" s="18"/>
      <c r="M5" s="18"/>
      <c r="N5" s="21"/>
      <c r="O5" s="8"/>
      <c r="P5" s="8"/>
      <c r="Q5" s="8"/>
      <c r="R5" s="8"/>
      <c r="S5" s="8"/>
      <c r="T5" s="8"/>
      <c r="U5" s="8"/>
      <c r="V5" s="8"/>
      <c r="W5" s="8"/>
      <c r="X5" s="8"/>
      <c r="Y5" s="8"/>
      <c r="Z5" s="8"/>
      <c r="AA5" s="8"/>
      <c r="AB5" s="8"/>
      <c r="AC5" s="8"/>
    </row>
    <row r="6">
      <c r="A6" s="5"/>
      <c r="B6" s="10" t="s">
        <v>36</v>
      </c>
      <c r="C6" s="10">
        <v>1.0</v>
      </c>
      <c r="D6" s="12"/>
      <c r="E6" s="12"/>
      <c r="F6" s="8"/>
      <c r="G6" s="16"/>
      <c r="H6" s="18"/>
      <c r="I6" s="18"/>
      <c r="J6" s="18"/>
      <c r="K6" s="18"/>
      <c r="L6" s="18"/>
      <c r="M6" s="18"/>
      <c r="N6" s="21"/>
      <c r="O6" s="8"/>
      <c r="P6" s="8"/>
      <c r="Q6" s="8"/>
      <c r="R6" s="8"/>
      <c r="S6" s="8"/>
      <c r="T6" s="8"/>
      <c r="U6" s="8"/>
      <c r="V6" s="8"/>
      <c r="W6" s="8"/>
      <c r="X6" s="8"/>
      <c r="Y6" s="8"/>
      <c r="Z6" s="8"/>
      <c r="AA6" s="8"/>
      <c r="AB6" s="8"/>
      <c r="AC6" s="8"/>
    </row>
    <row r="7">
      <c r="A7" s="5"/>
      <c r="B7" s="10" t="s">
        <v>38</v>
      </c>
      <c r="C7" s="12" t="str">
        <f>Zoid!G19</f>
        <v>Black</v>
      </c>
      <c r="D7" s="10"/>
      <c r="E7" s="12"/>
      <c r="F7" s="8"/>
      <c r="G7" s="16"/>
      <c r="H7" s="18"/>
      <c r="I7" s="18"/>
      <c r="J7" s="18"/>
      <c r="K7" s="18"/>
      <c r="L7" s="18"/>
      <c r="M7" s="18"/>
      <c r="N7" s="21"/>
      <c r="O7" s="8"/>
      <c r="P7" s="8"/>
      <c r="Q7" s="8"/>
      <c r="R7" s="8"/>
      <c r="S7" s="8"/>
      <c r="T7" s="8"/>
      <c r="U7" s="8"/>
      <c r="V7" s="8"/>
      <c r="W7" s="8"/>
      <c r="X7" s="8"/>
      <c r="Y7" s="8"/>
      <c r="Z7" s="8"/>
      <c r="AA7" s="8"/>
      <c r="AB7" s="8"/>
      <c r="AC7" s="8"/>
    </row>
    <row r="8">
      <c r="A8" s="5"/>
      <c r="B8" s="10" t="s">
        <v>40</v>
      </c>
      <c r="C8" s="12" t="str">
        <f>Zoid!C11</f>
        <v>FIGHTER</v>
      </c>
      <c r="D8" s="12"/>
      <c r="E8" s="12"/>
      <c r="F8" s="8"/>
      <c r="G8" s="16"/>
      <c r="H8" s="18"/>
      <c r="I8" s="18"/>
      <c r="J8" s="18"/>
      <c r="K8" s="18"/>
      <c r="L8" s="18"/>
      <c r="M8" s="18"/>
      <c r="N8" s="21"/>
      <c r="O8" s="8"/>
      <c r="P8" s="8"/>
      <c r="Q8" s="8"/>
      <c r="R8" s="8"/>
      <c r="S8" s="8"/>
      <c r="T8" s="8"/>
      <c r="U8" s="8"/>
      <c r="V8" s="8"/>
      <c r="W8" s="8"/>
      <c r="X8" s="8"/>
      <c r="Y8" s="8"/>
      <c r="Z8" s="8"/>
      <c r="AA8" s="8"/>
      <c r="AB8" s="8"/>
      <c r="AC8" s="8"/>
    </row>
    <row r="9">
      <c r="A9" s="5"/>
      <c r="B9" s="10" t="s">
        <v>46</v>
      </c>
      <c r="C9" s="12" t="str">
        <f>Zoid!C4</f>
        <v>Saberlion</v>
      </c>
      <c r="D9" s="12"/>
      <c r="E9" s="12"/>
      <c r="F9" s="8"/>
      <c r="G9" s="29"/>
      <c r="H9" s="18"/>
      <c r="I9" s="18"/>
      <c r="J9" s="18"/>
      <c r="K9" s="18"/>
      <c r="L9" s="18"/>
      <c r="M9" s="18"/>
      <c r="N9" s="21"/>
      <c r="O9" s="8"/>
      <c r="P9" s="8"/>
      <c r="Q9" s="8"/>
      <c r="R9" s="8"/>
      <c r="S9" s="8"/>
      <c r="T9" s="8"/>
      <c r="U9" s="8"/>
      <c r="V9" s="8"/>
      <c r="W9" s="8"/>
      <c r="X9" s="8"/>
      <c r="Y9" s="8"/>
      <c r="Z9" s="8"/>
      <c r="AA9" s="8"/>
      <c r="AB9" s="8"/>
      <c r="AC9" s="8"/>
    </row>
    <row r="10">
      <c r="A10" s="5"/>
      <c r="B10" s="30"/>
      <c r="C10" s="12"/>
      <c r="D10" s="12"/>
      <c r="E10" s="12"/>
      <c r="F10" s="8"/>
      <c r="G10" s="29"/>
      <c r="H10" s="18"/>
      <c r="I10" s="18"/>
      <c r="J10" s="18"/>
      <c r="K10" s="18"/>
      <c r="L10" s="18"/>
      <c r="M10" s="18"/>
      <c r="N10" s="21"/>
      <c r="O10" s="8"/>
      <c r="P10" s="8"/>
      <c r="Q10" s="8"/>
      <c r="R10" s="8"/>
      <c r="S10" s="8"/>
      <c r="T10" s="8"/>
      <c r="U10" s="8"/>
      <c r="V10" s="8"/>
      <c r="W10" s="8"/>
      <c r="X10" s="8"/>
      <c r="Y10" s="8"/>
      <c r="Z10" s="8"/>
      <c r="AA10" s="8"/>
      <c r="AB10" s="8"/>
      <c r="AC10" s="8"/>
    </row>
    <row r="11">
      <c r="A11" s="8"/>
      <c r="B11" s="31"/>
      <c r="C11" s="8"/>
      <c r="D11" s="8"/>
      <c r="E11" s="8"/>
      <c r="F11" s="8"/>
      <c r="G11" s="16"/>
      <c r="H11" s="18"/>
      <c r="I11" s="18"/>
      <c r="J11" s="18"/>
      <c r="K11" s="18"/>
      <c r="L11" s="18"/>
      <c r="M11" s="18"/>
      <c r="N11" s="21"/>
      <c r="O11" s="8"/>
      <c r="P11" s="8"/>
      <c r="Q11" s="8"/>
      <c r="R11" s="8"/>
      <c r="S11" s="8"/>
      <c r="T11" s="8"/>
      <c r="U11" s="8"/>
      <c r="V11" s="8"/>
      <c r="W11" s="8"/>
      <c r="X11" s="8"/>
      <c r="Y11" s="8"/>
      <c r="Z11" s="8"/>
      <c r="AA11" s="8"/>
      <c r="AB11" s="8"/>
      <c r="AC11" s="8"/>
    </row>
    <row r="12">
      <c r="A12" s="8"/>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row>
    <row r="13">
      <c r="A13" s="5"/>
      <c r="B13" s="35" t="s">
        <v>48</v>
      </c>
      <c r="C13" s="20"/>
      <c r="D13" s="8"/>
      <c r="E13" s="8"/>
      <c r="F13" s="8"/>
      <c r="G13" s="5" t="s">
        <v>51</v>
      </c>
      <c r="I13" s="8"/>
      <c r="J13" s="10" t="s">
        <v>53</v>
      </c>
      <c r="K13" s="8"/>
      <c r="L13" s="8"/>
      <c r="M13" s="8"/>
      <c r="N13" s="8"/>
      <c r="P13" s="8"/>
      <c r="Q13" s="8"/>
      <c r="R13" s="8"/>
      <c r="S13" s="8"/>
      <c r="T13" s="8"/>
      <c r="U13" s="8"/>
      <c r="V13" s="8"/>
      <c r="W13" s="8"/>
      <c r="X13" s="8"/>
      <c r="Y13" s="8"/>
      <c r="Z13" s="8"/>
      <c r="AA13" s="8"/>
      <c r="AB13" s="8"/>
      <c r="AC13" s="8"/>
    </row>
    <row r="14">
      <c r="A14" s="5"/>
      <c r="B14" s="35" t="s">
        <v>56</v>
      </c>
      <c r="C14" s="20"/>
      <c r="D14" s="29" t="str">
        <f>VLOOKUP(B14,Skills[],2,False)</f>
        <v>Increases the pilots level by 5 while piloting the corresponding Zoid type.</v>
      </c>
      <c r="E14" s="21"/>
      <c r="F14" s="8"/>
      <c r="G14" s="16"/>
      <c r="H14" s="21"/>
      <c r="I14" s="8"/>
      <c r="J14" s="10"/>
      <c r="K14" s="10"/>
      <c r="L14" s="12"/>
      <c r="M14" s="12"/>
      <c r="N14" s="12"/>
      <c r="P14" s="8"/>
      <c r="Q14" s="8"/>
      <c r="R14" s="8"/>
      <c r="S14" s="8"/>
      <c r="T14" s="8"/>
      <c r="U14" s="8"/>
      <c r="V14" s="8"/>
      <c r="W14" s="8"/>
      <c r="X14" s="8"/>
      <c r="Y14" s="8"/>
      <c r="Z14" s="8"/>
      <c r="AA14" s="8"/>
      <c r="AB14" s="8"/>
      <c r="AC14" s="8"/>
    </row>
    <row r="15">
      <c r="A15" s="5"/>
      <c r="B15" s="23"/>
      <c r="C15" s="24"/>
      <c r="D15" s="12" t="str">
        <f>"Levels: " &amp; VLOOKUP(B14,Skills[],3,False)</f>
        <v>Levels: 5</v>
      </c>
      <c r="E15" s="12"/>
      <c r="F15" s="8"/>
      <c r="G15" s="16"/>
      <c r="H15" s="21"/>
      <c r="I15" s="8"/>
      <c r="J15" s="10"/>
      <c r="K15" s="10"/>
      <c r="L15" s="12"/>
      <c r="M15" s="12"/>
      <c r="N15" s="12"/>
      <c r="P15" s="8"/>
      <c r="Q15" s="8"/>
      <c r="R15" s="8"/>
      <c r="S15" s="8"/>
      <c r="T15" s="8"/>
      <c r="U15" s="8"/>
      <c r="V15" s="8"/>
      <c r="W15" s="8"/>
      <c r="X15" s="8"/>
      <c r="Y15" s="8"/>
      <c r="Z15" s="8"/>
      <c r="AA15" s="8"/>
      <c r="AB15" s="8"/>
      <c r="AC15" s="8"/>
    </row>
    <row r="16">
      <c r="A16" s="5"/>
      <c r="B16" s="23"/>
      <c r="C16" s="24"/>
      <c r="D16" s="12" t="str">
        <f>"Zoid Stat Bonus: "</f>
        <v>Zoid Stat Bonus: </v>
      </c>
      <c r="E16" s="12"/>
      <c r="F16" s="8"/>
      <c r="G16" s="16"/>
      <c r="H16" s="21"/>
      <c r="I16" s="8"/>
      <c r="J16" s="10"/>
      <c r="K16" s="10"/>
      <c r="L16" s="10"/>
      <c r="M16" s="10"/>
      <c r="N16" s="10"/>
      <c r="P16" s="8"/>
      <c r="Q16" s="8"/>
      <c r="R16" s="8"/>
      <c r="S16" s="8"/>
      <c r="T16" s="8"/>
      <c r="U16" s="8"/>
      <c r="V16" s="8"/>
      <c r="W16" s="8"/>
      <c r="X16" s="8"/>
      <c r="Y16" s="8"/>
      <c r="Z16" s="8"/>
      <c r="AA16" s="8"/>
      <c r="AB16" s="8"/>
      <c r="AC16" s="8"/>
    </row>
    <row r="17">
      <c r="A17" s="5"/>
      <c r="B17" s="41"/>
      <c r="C17" s="42"/>
      <c r="D17" s="12"/>
      <c r="E17" s="12"/>
      <c r="F17" s="8"/>
      <c r="G17" s="16"/>
      <c r="H17" s="21"/>
      <c r="I17" s="8"/>
      <c r="J17" s="10"/>
      <c r="K17" s="12"/>
      <c r="L17" s="12"/>
      <c r="M17" s="12"/>
      <c r="N17" s="12"/>
      <c r="P17" s="8"/>
      <c r="Q17" s="8"/>
      <c r="R17" s="8"/>
      <c r="S17" s="8"/>
      <c r="T17" s="8"/>
      <c r="U17" s="8"/>
      <c r="V17" s="8"/>
      <c r="W17" s="8"/>
      <c r="X17" s="8"/>
      <c r="Y17" s="8"/>
      <c r="Z17" s="8"/>
      <c r="AA17" s="8"/>
      <c r="AB17" s="8"/>
      <c r="AC17" s="8"/>
    </row>
    <row r="18">
      <c r="A18" s="5"/>
      <c r="B18" s="35" t="s">
        <v>65</v>
      </c>
      <c r="C18" s="20"/>
      <c r="D18" s="29" t="str">
        <f>VLOOKUP(B18,Skills[],2,False)</f>
        <v>- - - - - - - - - - -</v>
      </c>
      <c r="E18" s="21"/>
      <c r="F18" s="8"/>
      <c r="G18" s="16"/>
      <c r="H18" s="21"/>
      <c r="I18" s="8"/>
      <c r="J18" s="10"/>
      <c r="K18" s="12"/>
      <c r="L18" s="12"/>
      <c r="M18" s="12"/>
      <c r="N18" s="12"/>
      <c r="P18" s="8"/>
      <c r="Q18" s="8"/>
      <c r="R18" s="8"/>
      <c r="S18" s="8"/>
      <c r="T18" s="8"/>
      <c r="U18" s="8"/>
      <c r="V18" s="8"/>
      <c r="W18" s="8"/>
      <c r="X18" s="8"/>
      <c r="Y18" s="8"/>
      <c r="Z18" s="8"/>
      <c r="AA18" s="8"/>
      <c r="AB18" s="8"/>
      <c r="AC18" s="8"/>
    </row>
    <row r="19">
      <c r="A19" s="5"/>
      <c r="B19" s="23"/>
      <c r="C19" s="24"/>
      <c r="D19" s="12" t="str">
        <f>"Levels: " &amp; VLOOKUP(B18,Skills[],3,False)</f>
        <v>Levels: 0</v>
      </c>
      <c r="E19" s="12"/>
      <c r="F19" s="8"/>
      <c r="G19" s="16"/>
      <c r="H19" s="21"/>
      <c r="I19" s="8"/>
      <c r="J19" s="10"/>
      <c r="K19" s="12"/>
      <c r="L19" s="12"/>
      <c r="M19" s="12"/>
      <c r="N19" s="12"/>
      <c r="P19" s="8"/>
      <c r="Q19" s="8"/>
      <c r="R19" s="8"/>
      <c r="S19" s="8"/>
      <c r="T19" s="8"/>
      <c r="U19" s="8"/>
      <c r="V19" s="8"/>
      <c r="W19" s="8"/>
      <c r="X19" s="8"/>
      <c r="Y19" s="8"/>
      <c r="Z19" s="8"/>
      <c r="AA19" s="8"/>
      <c r="AB19" s="8"/>
      <c r="AC19" s="8"/>
    </row>
    <row r="20">
      <c r="A20" s="5"/>
      <c r="B20" s="23"/>
      <c r="C20" s="24"/>
      <c r="D20" s="12"/>
      <c r="E20" s="12"/>
      <c r="F20" s="8"/>
      <c r="G20" s="16"/>
      <c r="H20" s="21"/>
      <c r="I20" s="8"/>
      <c r="J20" s="10"/>
      <c r="K20" s="12"/>
      <c r="L20" s="12"/>
      <c r="M20" s="12"/>
      <c r="N20" s="12"/>
      <c r="P20" s="8"/>
      <c r="Q20" s="8"/>
      <c r="R20" s="8"/>
      <c r="S20" s="8"/>
      <c r="T20" s="8"/>
      <c r="U20" s="8"/>
      <c r="V20" s="8"/>
      <c r="W20" s="8"/>
      <c r="X20" s="8"/>
      <c r="Y20" s="8"/>
      <c r="Z20" s="8"/>
      <c r="AA20" s="8"/>
      <c r="AB20" s="8"/>
      <c r="AC20" s="8"/>
    </row>
    <row r="21">
      <c r="A21" s="5"/>
      <c r="B21" s="41"/>
      <c r="C21" s="42"/>
      <c r="D21" s="12"/>
      <c r="E21" s="12"/>
      <c r="F21" s="8"/>
      <c r="G21" s="16"/>
      <c r="H21" s="21"/>
      <c r="I21" s="8"/>
      <c r="J21" s="12"/>
      <c r="K21" s="12"/>
      <c r="L21" s="12"/>
      <c r="M21" s="12"/>
      <c r="N21" s="12"/>
      <c r="P21" s="8"/>
      <c r="Q21" s="8"/>
      <c r="R21" s="8"/>
      <c r="S21" s="8"/>
      <c r="T21" s="8"/>
      <c r="U21" s="8"/>
      <c r="V21" s="8"/>
      <c r="W21" s="8"/>
      <c r="X21" s="8"/>
      <c r="Y21" s="8"/>
      <c r="Z21" s="8"/>
      <c r="AA21" s="8"/>
      <c r="AB21" s="8"/>
      <c r="AC21" s="8"/>
    </row>
    <row r="22">
      <c r="A22" s="5"/>
      <c r="B22" s="35" t="s">
        <v>65</v>
      </c>
      <c r="C22" s="20"/>
      <c r="D22" s="29" t="str">
        <f>VLOOKUP(B22,Skills[],2,False)</f>
        <v>- - - - - - - - - - -</v>
      </c>
      <c r="E22" s="21"/>
      <c r="F22" s="8"/>
      <c r="G22" s="16"/>
      <c r="H22" s="21"/>
      <c r="I22" s="8"/>
      <c r="J22" s="12"/>
      <c r="K22" s="12"/>
      <c r="L22" s="12"/>
      <c r="M22" s="12"/>
      <c r="N22" s="12"/>
      <c r="O22" s="8"/>
      <c r="P22" s="8"/>
      <c r="Q22" s="8"/>
      <c r="R22" s="8"/>
      <c r="S22" s="8"/>
      <c r="T22" s="8"/>
      <c r="U22" s="8"/>
      <c r="V22" s="8"/>
      <c r="W22" s="8"/>
      <c r="X22" s="8"/>
      <c r="Y22" s="8"/>
      <c r="Z22" s="8"/>
      <c r="AA22" s="8"/>
      <c r="AB22" s="8"/>
      <c r="AC22" s="8"/>
    </row>
    <row r="23">
      <c r="A23" s="5"/>
      <c r="B23" s="23"/>
      <c r="C23" s="24"/>
      <c r="D23" s="12" t="str">
        <f>"Levels: " &amp; VLOOKUP(B22,Skills[],3,False)</f>
        <v>Levels: 0</v>
      </c>
      <c r="E23" s="12"/>
      <c r="F23" s="8"/>
      <c r="G23" s="16"/>
      <c r="H23" s="21"/>
      <c r="I23" s="8"/>
      <c r="J23" s="12"/>
      <c r="K23" s="12"/>
      <c r="L23" s="12"/>
      <c r="M23" s="12"/>
      <c r="N23" s="12"/>
      <c r="O23" s="8"/>
      <c r="P23" s="8"/>
      <c r="Q23" s="8"/>
      <c r="R23" s="8"/>
      <c r="S23" s="8"/>
      <c r="T23" s="8"/>
      <c r="U23" s="8"/>
      <c r="V23" s="8"/>
      <c r="W23" s="8"/>
      <c r="X23" s="8"/>
      <c r="Y23" s="8"/>
      <c r="Z23" s="8"/>
      <c r="AA23" s="8"/>
      <c r="AB23" s="8"/>
      <c r="AC23" s="8"/>
    </row>
    <row r="24">
      <c r="A24" s="5"/>
      <c r="B24" s="23"/>
      <c r="C24" s="24"/>
      <c r="D24" s="12"/>
      <c r="E24" s="12"/>
      <c r="F24" s="8"/>
      <c r="G24" s="16"/>
      <c r="H24" s="21"/>
      <c r="I24" s="8"/>
      <c r="J24" s="12"/>
      <c r="K24" s="12"/>
      <c r="L24" s="12"/>
      <c r="M24" s="12"/>
      <c r="N24" s="12"/>
      <c r="O24" s="8"/>
      <c r="P24" s="8"/>
      <c r="Q24" s="8"/>
      <c r="R24" s="8"/>
      <c r="S24" s="8"/>
      <c r="T24" s="8"/>
      <c r="U24" s="8"/>
      <c r="V24" s="8"/>
      <c r="W24" s="8"/>
      <c r="X24" s="8"/>
      <c r="Y24" s="8"/>
      <c r="Z24" s="8"/>
      <c r="AA24" s="8"/>
      <c r="AB24" s="8"/>
      <c r="AC24" s="8"/>
    </row>
    <row r="25">
      <c r="A25" s="5"/>
      <c r="B25" s="41"/>
      <c r="C25" s="42"/>
      <c r="D25" s="12"/>
      <c r="E25" s="12"/>
      <c r="F25" s="8"/>
      <c r="G25" s="16"/>
      <c r="H25" s="21"/>
      <c r="I25" s="8"/>
      <c r="J25" s="12"/>
      <c r="K25" s="12"/>
      <c r="L25" s="12"/>
      <c r="M25" s="12"/>
      <c r="N25" s="12"/>
      <c r="O25" s="8"/>
      <c r="P25" s="8"/>
      <c r="Q25" s="8"/>
      <c r="R25" s="8"/>
      <c r="S25" s="8"/>
      <c r="T25" s="8"/>
      <c r="U25" s="8"/>
      <c r="V25" s="8"/>
      <c r="W25" s="8"/>
      <c r="X25" s="8"/>
      <c r="Y25" s="8"/>
      <c r="Z25" s="8"/>
      <c r="AA25" s="8"/>
      <c r="AB25" s="8"/>
      <c r="AC25" s="8"/>
    </row>
    <row r="26">
      <c r="A26" s="5"/>
      <c r="B26" s="35" t="s">
        <v>65</v>
      </c>
      <c r="C26" s="20"/>
      <c r="D26" s="29" t="str">
        <f>VLOOKUP(B26,Skills[],2,False)</f>
        <v>- - - - - - - - - - -</v>
      </c>
      <c r="E26" s="21"/>
      <c r="F26" s="8"/>
      <c r="G26" s="16"/>
      <c r="H26" s="21"/>
      <c r="I26" s="8"/>
      <c r="J26" s="12"/>
      <c r="K26" s="12"/>
      <c r="L26" s="12"/>
      <c r="M26" s="12"/>
      <c r="N26" s="12"/>
      <c r="O26" s="8"/>
      <c r="P26" s="8"/>
      <c r="Q26" s="8"/>
      <c r="R26" s="8"/>
      <c r="S26" s="8"/>
      <c r="T26" s="8"/>
      <c r="U26" s="8"/>
      <c r="V26" s="8"/>
      <c r="W26" s="8"/>
      <c r="X26" s="8"/>
      <c r="Y26" s="8"/>
      <c r="Z26" s="8"/>
      <c r="AA26" s="8"/>
      <c r="AB26" s="8"/>
      <c r="AC26" s="8"/>
    </row>
    <row r="27">
      <c r="A27" s="5"/>
      <c r="B27" s="23"/>
      <c r="C27" s="24"/>
      <c r="D27" s="12" t="str">
        <f>"Levels: " &amp; VLOOKUP(B26,Skills[],3,False)</f>
        <v>Levels: 0</v>
      </c>
      <c r="E27" s="12"/>
      <c r="F27" s="8"/>
      <c r="G27" s="16"/>
      <c r="H27" s="21"/>
      <c r="I27" s="8"/>
      <c r="J27" s="12"/>
      <c r="K27" s="12"/>
      <c r="L27" s="12"/>
      <c r="M27" s="12"/>
      <c r="N27" s="12"/>
      <c r="O27" s="8"/>
      <c r="P27" s="8"/>
      <c r="Q27" s="8"/>
      <c r="R27" s="8"/>
      <c r="S27" s="8"/>
      <c r="T27" s="8"/>
      <c r="U27" s="8"/>
      <c r="V27" s="8"/>
      <c r="W27" s="8"/>
      <c r="X27" s="8"/>
      <c r="Y27" s="8"/>
      <c r="Z27" s="8"/>
      <c r="AA27" s="8"/>
      <c r="AB27" s="8"/>
      <c r="AC27" s="8"/>
    </row>
    <row r="28">
      <c r="A28" s="5"/>
      <c r="B28" s="23"/>
      <c r="C28" s="24"/>
      <c r="D28" s="12"/>
      <c r="E28" s="12"/>
      <c r="F28" s="8"/>
      <c r="G28" s="16"/>
      <c r="H28" s="21"/>
      <c r="I28" s="8"/>
      <c r="J28" s="12"/>
      <c r="K28" s="12"/>
      <c r="L28" s="12"/>
      <c r="M28" s="12"/>
      <c r="N28" s="12"/>
      <c r="O28" s="8"/>
      <c r="P28" s="8"/>
      <c r="Q28" s="8"/>
      <c r="R28" s="8"/>
      <c r="S28" s="8"/>
      <c r="T28" s="8"/>
      <c r="U28" s="8"/>
      <c r="V28" s="8"/>
      <c r="W28" s="8"/>
      <c r="X28" s="8"/>
      <c r="Y28" s="8"/>
      <c r="Z28" s="8"/>
      <c r="AA28" s="8"/>
      <c r="AB28" s="8"/>
      <c r="AC28" s="8"/>
    </row>
    <row r="29">
      <c r="A29" s="5"/>
      <c r="B29" s="41"/>
      <c r="C29" s="42"/>
      <c r="D29" s="12"/>
      <c r="E29" s="12"/>
      <c r="F29" s="8"/>
      <c r="G29" s="16"/>
      <c r="H29" s="21"/>
      <c r="I29" s="8"/>
      <c r="J29" s="12"/>
      <c r="K29" s="12"/>
      <c r="L29" s="12"/>
      <c r="M29" s="12"/>
      <c r="N29" s="12"/>
      <c r="O29" s="8"/>
      <c r="P29" s="8"/>
      <c r="Q29" s="8"/>
      <c r="R29" s="8"/>
      <c r="S29" s="8"/>
      <c r="T29" s="8"/>
      <c r="U29" s="8"/>
      <c r="V29" s="8"/>
      <c r="W29" s="8"/>
      <c r="X29" s="8"/>
      <c r="Y29" s="8"/>
      <c r="Z29" s="8"/>
      <c r="AA29" s="8"/>
      <c r="AB29" s="8"/>
      <c r="AC29" s="8"/>
    </row>
    <row r="30">
      <c r="A30" s="5"/>
      <c r="B30" s="35" t="s">
        <v>65</v>
      </c>
      <c r="C30" s="20"/>
      <c r="D30" s="29" t="str">
        <f>VLOOKUP(B30,Skills[],2,False)</f>
        <v>- - - - - - - - - - -</v>
      </c>
      <c r="E30" s="21"/>
      <c r="F30" s="8"/>
      <c r="G30" s="16"/>
      <c r="H30" s="21"/>
      <c r="I30" s="8"/>
      <c r="J30" s="12"/>
      <c r="K30" s="12"/>
      <c r="L30" s="12"/>
      <c r="M30" s="12"/>
      <c r="N30" s="12"/>
      <c r="O30" s="8"/>
      <c r="P30" s="8"/>
      <c r="Q30" s="8"/>
      <c r="R30" s="8"/>
      <c r="S30" s="8"/>
      <c r="T30" s="8"/>
      <c r="U30" s="8"/>
      <c r="V30" s="8"/>
      <c r="W30" s="8"/>
      <c r="X30" s="8"/>
      <c r="Y30" s="8"/>
      <c r="Z30" s="8"/>
      <c r="AA30" s="8"/>
      <c r="AB30" s="8"/>
      <c r="AC30" s="8"/>
    </row>
    <row r="31">
      <c r="A31" s="5"/>
      <c r="B31" s="23"/>
      <c r="C31" s="24"/>
      <c r="D31" s="12" t="str">
        <f>"Levels: " &amp; VLOOKUP(B30,Skills[],3,False)</f>
        <v>Levels: 0</v>
      </c>
      <c r="E31" s="12"/>
      <c r="F31" s="8"/>
      <c r="G31" s="16"/>
      <c r="H31" s="21"/>
      <c r="I31" s="8"/>
      <c r="J31" s="12"/>
      <c r="K31" s="12"/>
      <c r="L31" s="12"/>
      <c r="M31" s="12"/>
      <c r="N31" s="12"/>
      <c r="O31" s="8"/>
      <c r="P31" s="8"/>
      <c r="Q31" s="8"/>
      <c r="R31" s="8"/>
      <c r="S31" s="8"/>
      <c r="T31" s="8"/>
      <c r="U31" s="8"/>
      <c r="V31" s="8"/>
      <c r="W31" s="8"/>
      <c r="X31" s="8"/>
      <c r="Y31" s="8"/>
      <c r="Z31" s="8"/>
      <c r="AA31" s="8"/>
      <c r="AB31" s="8"/>
      <c r="AC31" s="8"/>
    </row>
    <row r="32">
      <c r="A32" s="5"/>
      <c r="B32" s="23"/>
      <c r="C32" s="24"/>
      <c r="D32" s="12"/>
      <c r="E32" s="12"/>
      <c r="F32" s="8"/>
      <c r="G32" s="16"/>
      <c r="H32" s="21"/>
      <c r="I32" s="8"/>
      <c r="J32" s="12"/>
      <c r="K32" s="12"/>
      <c r="L32" s="12"/>
      <c r="M32" s="12"/>
      <c r="N32" s="12"/>
      <c r="O32" s="8"/>
      <c r="P32" s="8"/>
      <c r="Q32" s="8"/>
      <c r="R32" s="8"/>
      <c r="S32" s="8"/>
      <c r="T32" s="8"/>
      <c r="U32" s="8"/>
      <c r="V32" s="8"/>
      <c r="W32" s="8"/>
      <c r="X32" s="8"/>
      <c r="Y32" s="8"/>
      <c r="Z32" s="8"/>
      <c r="AA32" s="8"/>
      <c r="AB32" s="8"/>
      <c r="AC32" s="8"/>
    </row>
    <row r="33">
      <c r="A33" s="5"/>
      <c r="B33" s="41"/>
      <c r="C33" s="42"/>
      <c r="D33" s="12"/>
      <c r="E33" s="12"/>
      <c r="F33" s="8"/>
      <c r="G33" s="16"/>
      <c r="H33" s="21"/>
      <c r="I33" s="8"/>
      <c r="J33" s="12"/>
      <c r="K33" s="12"/>
      <c r="L33" s="12"/>
      <c r="M33" s="12"/>
      <c r="N33" s="12"/>
      <c r="O33" s="8"/>
      <c r="P33" s="8"/>
      <c r="Q33" s="8"/>
      <c r="R33" s="8"/>
      <c r="S33" s="8"/>
      <c r="T33" s="8"/>
      <c r="U33" s="8"/>
      <c r="V33" s="8"/>
      <c r="W33" s="8"/>
      <c r="X33" s="8"/>
      <c r="Y33" s="8"/>
      <c r="Z33" s="8"/>
      <c r="AA33" s="8"/>
      <c r="AB33" s="8"/>
      <c r="AC33" s="8"/>
    </row>
    <row r="34">
      <c r="A34" s="5"/>
      <c r="B34" s="35" t="s">
        <v>65</v>
      </c>
      <c r="C34" s="20"/>
      <c r="D34" s="29" t="str">
        <f>VLOOKUP(B34,Skills[],2,False)</f>
        <v>- - - - - - - - - - -</v>
      </c>
      <c r="E34" s="21"/>
      <c r="F34" s="8"/>
      <c r="G34" s="16"/>
      <c r="H34" s="21"/>
      <c r="I34" s="8"/>
      <c r="J34" s="12"/>
      <c r="K34" s="12"/>
      <c r="L34" s="12"/>
      <c r="M34" s="12"/>
      <c r="N34" s="12"/>
      <c r="O34" s="8"/>
      <c r="P34" s="8"/>
      <c r="Q34" s="8"/>
      <c r="R34" s="8"/>
      <c r="S34" s="8"/>
      <c r="T34" s="8"/>
      <c r="U34" s="8"/>
      <c r="V34" s="8"/>
      <c r="W34" s="8"/>
      <c r="X34" s="8"/>
      <c r="Y34" s="8"/>
      <c r="Z34" s="8"/>
      <c r="AA34" s="8"/>
      <c r="AB34" s="8"/>
      <c r="AC34" s="8"/>
    </row>
    <row r="35">
      <c r="B35" s="23"/>
      <c r="C35" s="24"/>
      <c r="D35" s="12" t="str">
        <f>"Levels: " &amp; VLOOKUP(B34,Skills[],3,False)</f>
        <v>Levels: 0</v>
      </c>
      <c r="E35" s="12"/>
      <c r="F35" s="8"/>
      <c r="G35" s="16"/>
      <c r="H35" s="21"/>
      <c r="I35" s="8"/>
      <c r="J35" s="12"/>
      <c r="K35" s="12"/>
      <c r="L35" s="12"/>
      <c r="M35" s="12"/>
      <c r="N35" s="12"/>
      <c r="O35" s="8"/>
      <c r="P35" s="8"/>
      <c r="Q35" s="8"/>
      <c r="R35" s="8"/>
      <c r="S35" s="8"/>
      <c r="T35" s="8"/>
      <c r="U35" s="8"/>
      <c r="V35" s="8"/>
      <c r="W35" s="8"/>
      <c r="X35" s="8"/>
      <c r="Y35" s="8"/>
      <c r="Z35" s="8"/>
      <c r="AA35" s="8"/>
      <c r="AB35" s="8"/>
      <c r="AC35" s="8"/>
    </row>
    <row r="36">
      <c r="B36" s="23"/>
      <c r="C36" s="24"/>
      <c r="D36" s="12"/>
      <c r="E36" s="12"/>
      <c r="F36" s="8"/>
      <c r="G36" s="16"/>
      <c r="H36" s="21"/>
      <c r="I36" s="8"/>
      <c r="J36" s="12"/>
      <c r="K36" s="12"/>
      <c r="L36" s="12"/>
      <c r="M36" s="12"/>
      <c r="N36" s="12"/>
      <c r="O36" s="8"/>
      <c r="P36" s="8"/>
      <c r="Q36" s="8"/>
      <c r="R36" s="8"/>
      <c r="S36" s="8"/>
      <c r="T36" s="8"/>
      <c r="U36" s="8"/>
      <c r="V36" s="8"/>
      <c r="W36" s="8"/>
      <c r="X36" s="8"/>
      <c r="Y36" s="8"/>
      <c r="Z36" s="8"/>
      <c r="AA36" s="8"/>
      <c r="AB36" s="8"/>
      <c r="AC36" s="8"/>
    </row>
    <row r="37">
      <c r="B37" s="41"/>
      <c r="C37" s="42"/>
      <c r="D37" s="12"/>
      <c r="E37" s="12"/>
      <c r="F37" s="8"/>
      <c r="G37" s="16"/>
      <c r="H37" s="21"/>
      <c r="I37" s="8"/>
      <c r="J37" s="12"/>
      <c r="K37" s="12"/>
      <c r="L37" s="12"/>
      <c r="M37" s="12"/>
      <c r="N37" s="12"/>
      <c r="O37" s="8"/>
      <c r="P37" s="8"/>
      <c r="Q37" s="8"/>
      <c r="R37" s="8"/>
      <c r="S37" s="8"/>
      <c r="T37" s="8"/>
      <c r="U37" s="8"/>
      <c r="V37" s="8"/>
      <c r="W37" s="8"/>
      <c r="X37" s="8"/>
      <c r="Y37" s="8"/>
      <c r="Z37" s="8"/>
      <c r="AA37" s="8"/>
      <c r="AB37" s="8"/>
      <c r="AC37" s="8"/>
    </row>
    <row r="38">
      <c r="A38" s="5"/>
      <c r="B38" s="5"/>
      <c r="C38" s="5"/>
      <c r="D38" s="5"/>
      <c r="E38" s="5"/>
      <c r="F38" s="8"/>
      <c r="G38" s="8"/>
      <c r="H38" s="8"/>
      <c r="I38" s="8"/>
      <c r="J38" s="8"/>
      <c r="K38" s="8"/>
      <c r="L38" s="8"/>
      <c r="M38" s="8"/>
      <c r="N38" s="8"/>
      <c r="O38" s="8"/>
      <c r="P38" s="8"/>
      <c r="Q38" s="8"/>
      <c r="R38" s="8"/>
      <c r="S38" s="8"/>
      <c r="T38" s="8"/>
      <c r="U38" s="8"/>
      <c r="V38" s="8"/>
      <c r="W38" s="8"/>
      <c r="X38" s="8"/>
      <c r="Y38" s="8"/>
      <c r="Z38" s="8"/>
      <c r="AA38" s="8"/>
      <c r="AB38" s="8"/>
      <c r="AC38" s="8"/>
    </row>
    <row r="39">
      <c r="A39" s="5"/>
      <c r="B39" s="5"/>
      <c r="C39" s="5"/>
      <c r="D39" s="5"/>
      <c r="E39" s="5"/>
      <c r="F39" s="8"/>
      <c r="G39" s="8"/>
      <c r="H39" s="8"/>
      <c r="I39" s="8"/>
      <c r="J39" s="8"/>
      <c r="K39" s="8"/>
      <c r="L39" s="8"/>
      <c r="M39" s="8"/>
      <c r="N39" s="8"/>
      <c r="O39" s="8"/>
      <c r="P39" s="8"/>
      <c r="Q39" s="8"/>
      <c r="R39" s="8"/>
      <c r="S39" s="8"/>
      <c r="T39" s="8"/>
      <c r="U39" s="8"/>
      <c r="V39" s="8"/>
      <c r="W39" s="8"/>
      <c r="X39" s="8"/>
      <c r="Y39" s="8"/>
      <c r="Z39" s="8"/>
      <c r="AA39" s="8"/>
      <c r="AB39" s="8"/>
      <c r="AC39" s="8"/>
    </row>
    <row r="40">
      <c r="A40" s="5"/>
      <c r="B40" s="10" t="s">
        <v>81</v>
      </c>
      <c r="C40" s="5"/>
      <c r="D40" s="5"/>
      <c r="E40" s="5"/>
      <c r="F40" s="8"/>
      <c r="G40" s="8"/>
      <c r="H40" s="8"/>
      <c r="I40" s="8"/>
      <c r="J40" s="8"/>
      <c r="K40" s="8"/>
      <c r="L40" s="8"/>
      <c r="M40" s="8"/>
      <c r="N40" s="8"/>
      <c r="O40" s="8"/>
      <c r="P40" s="8"/>
      <c r="Q40" s="8"/>
      <c r="R40" s="8"/>
      <c r="S40" s="8"/>
      <c r="T40" s="8"/>
      <c r="U40" s="8"/>
      <c r="V40" s="8"/>
      <c r="W40" s="8"/>
      <c r="X40" s="8"/>
      <c r="Y40" s="8"/>
      <c r="Z40" s="8"/>
      <c r="AA40" s="8"/>
      <c r="AB40" s="8"/>
      <c r="AC40" s="8"/>
    </row>
    <row r="41">
      <c r="A41" s="5"/>
      <c r="B41" s="10" t="s">
        <v>49</v>
      </c>
      <c r="C41" s="10" t="str">
        <f>vlookup(B41, Feats[], 2, FALSE)</f>
        <v>- - - - - -</v>
      </c>
      <c r="D41" s="5"/>
      <c r="E41" s="5"/>
      <c r="F41" s="8"/>
      <c r="G41" s="8"/>
      <c r="H41" s="56"/>
      <c r="I41" s="8"/>
      <c r="J41" s="8"/>
      <c r="K41" s="8"/>
      <c r="L41" s="8"/>
      <c r="M41" s="8"/>
      <c r="N41" s="8"/>
      <c r="O41" s="8"/>
      <c r="P41" s="8"/>
      <c r="Q41" s="8"/>
      <c r="R41" s="8"/>
      <c r="S41" s="8"/>
      <c r="T41" s="8"/>
      <c r="U41" s="8"/>
      <c r="V41" s="8"/>
      <c r="W41" s="8"/>
      <c r="X41" s="8"/>
      <c r="Y41" s="8"/>
      <c r="Z41" s="8"/>
      <c r="AA41" s="8"/>
      <c r="AB41" s="8"/>
      <c r="AC41" s="8"/>
    </row>
    <row r="42">
      <c r="A42" s="5"/>
      <c r="B42" s="10" t="s">
        <v>49</v>
      </c>
      <c r="C42" s="10" t="str">
        <f>vlookup(B42, Feats[], 2, FALSE)</f>
        <v>- - - - - -</v>
      </c>
      <c r="D42" s="5"/>
      <c r="E42" s="5"/>
      <c r="F42" s="8"/>
      <c r="G42" s="8"/>
      <c r="H42" s="8"/>
      <c r="I42" s="8"/>
      <c r="J42" s="8"/>
      <c r="K42" s="8"/>
      <c r="L42" s="8"/>
      <c r="M42" s="8"/>
      <c r="N42" s="8"/>
      <c r="O42" s="8"/>
      <c r="P42" s="8"/>
      <c r="Q42" s="8"/>
      <c r="R42" s="8"/>
      <c r="S42" s="8"/>
      <c r="T42" s="8"/>
      <c r="U42" s="8"/>
      <c r="V42" s="8"/>
      <c r="W42" s="8"/>
      <c r="X42" s="8"/>
      <c r="Y42" s="8"/>
      <c r="Z42" s="8"/>
      <c r="AA42" s="8"/>
      <c r="AB42" s="8"/>
      <c r="AC42" s="8"/>
    </row>
    <row r="43">
      <c r="A43" s="5"/>
      <c r="B43" s="10" t="s">
        <v>49</v>
      </c>
      <c r="C43" s="10" t="str">
        <f>vlookup(B43, Feats[], 2, FALSE)</f>
        <v>- - - - - -</v>
      </c>
      <c r="D43" s="5"/>
      <c r="E43" s="5"/>
      <c r="F43" s="8"/>
      <c r="G43" s="8"/>
      <c r="H43" s="8"/>
      <c r="I43" s="8"/>
      <c r="J43" s="8"/>
      <c r="K43" s="8"/>
      <c r="L43" s="8"/>
      <c r="M43" s="8"/>
      <c r="N43" s="8"/>
      <c r="O43" s="8"/>
      <c r="P43" s="8"/>
      <c r="Q43" s="8"/>
      <c r="R43" s="8"/>
      <c r="S43" s="8"/>
      <c r="T43" s="8"/>
      <c r="U43" s="8"/>
      <c r="V43" s="8"/>
      <c r="W43" s="8"/>
      <c r="X43" s="8"/>
      <c r="Y43" s="8"/>
      <c r="Z43" s="8"/>
      <c r="AA43" s="8"/>
      <c r="AB43" s="8"/>
      <c r="AC43" s="8"/>
    </row>
    <row r="44">
      <c r="A44" s="5"/>
      <c r="B44" s="10" t="s">
        <v>49</v>
      </c>
      <c r="C44" s="10" t="str">
        <f>vlookup(B44, Feats[], 2, FALSE)</f>
        <v>- - - - - -</v>
      </c>
      <c r="D44" s="5"/>
      <c r="E44" s="5"/>
      <c r="F44" s="8"/>
      <c r="G44" s="8"/>
      <c r="H44" s="8"/>
      <c r="I44" s="8"/>
      <c r="J44" s="8"/>
      <c r="K44" s="8"/>
      <c r="L44" s="8"/>
      <c r="M44" s="8"/>
      <c r="N44" s="8"/>
      <c r="O44" s="8"/>
      <c r="P44" s="8"/>
      <c r="Q44" s="8"/>
      <c r="R44" s="8"/>
      <c r="S44" s="8"/>
      <c r="T44" s="8"/>
      <c r="U44" s="8"/>
      <c r="V44" s="8"/>
      <c r="W44" s="8"/>
      <c r="X44" s="8"/>
      <c r="Y44" s="8"/>
      <c r="Z44" s="8"/>
      <c r="AA44" s="8"/>
      <c r="AB44" s="8"/>
      <c r="AC44" s="8"/>
    </row>
    <row r="45">
      <c r="A45" s="5"/>
      <c r="B45" s="10" t="s">
        <v>49</v>
      </c>
      <c r="C45" s="10" t="str">
        <f>vlookup(B45, Feats[], 2, FALSE)</f>
        <v>- - - - - -</v>
      </c>
      <c r="D45" s="5"/>
      <c r="E45" s="5"/>
      <c r="F45" s="8"/>
      <c r="G45" s="8"/>
      <c r="H45" s="8"/>
      <c r="I45" s="8"/>
      <c r="J45" s="8"/>
      <c r="K45" s="8"/>
      <c r="L45" s="8"/>
      <c r="M45" s="8"/>
      <c r="N45" s="8"/>
      <c r="O45" s="8"/>
      <c r="P45" s="8"/>
      <c r="Q45" s="8"/>
      <c r="R45" s="8"/>
      <c r="S45" s="8"/>
      <c r="T45" s="8"/>
      <c r="U45" s="8"/>
      <c r="V45" s="8"/>
      <c r="W45" s="8"/>
      <c r="X45" s="8"/>
      <c r="Y45" s="8"/>
      <c r="Z45" s="8"/>
      <c r="AA45" s="8"/>
      <c r="AB45" s="8"/>
      <c r="AC45" s="8"/>
    </row>
    <row r="46">
      <c r="A46" s="5"/>
      <c r="B46" s="10" t="s">
        <v>49</v>
      </c>
      <c r="C46" s="10" t="str">
        <f>vlookup(B46, Feats[], 2, FALSE)</f>
        <v>- - - - - -</v>
      </c>
      <c r="D46" s="5"/>
      <c r="E46" s="5"/>
      <c r="F46" s="8"/>
      <c r="G46" s="8"/>
      <c r="H46" s="8"/>
      <c r="I46" s="8"/>
      <c r="J46" s="8"/>
      <c r="K46" s="8"/>
      <c r="L46" s="8"/>
      <c r="M46" s="8"/>
      <c r="N46" s="8"/>
      <c r="O46" s="8"/>
      <c r="P46" s="8"/>
      <c r="Q46" s="8"/>
      <c r="R46" s="8"/>
      <c r="S46" s="8"/>
      <c r="T46" s="8"/>
      <c r="U46" s="8"/>
      <c r="V46" s="8"/>
      <c r="W46" s="8"/>
      <c r="X46" s="8"/>
      <c r="Y46" s="8"/>
      <c r="Z46" s="8"/>
      <c r="AA46" s="8"/>
      <c r="AB46" s="8"/>
      <c r="AC46" s="8"/>
    </row>
    <row r="47">
      <c r="A47" s="5"/>
      <c r="B47" s="10" t="s">
        <v>49</v>
      </c>
      <c r="C47" s="10" t="str">
        <f>vlookup(B47, Feats[], 2, FALSE)</f>
        <v>- - - - - -</v>
      </c>
      <c r="D47" s="5"/>
      <c r="E47" s="5"/>
      <c r="F47" s="8"/>
      <c r="G47" s="8"/>
      <c r="H47" s="8"/>
      <c r="I47" s="8"/>
      <c r="J47" s="8"/>
      <c r="K47" s="8"/>
      <c r="L47" s="8"/>
      <c r="M47" s="8"/>
      <c r="N47" s="8"/>
      <c r="O47" s="8"/>
      <c r="P47" s="8"/>
      <c r="Q47" s="8"/>
      <c r="R47" s="8"/>
      <c r="S47" s="8"/>
      <c r="T47" s="8"/>
      <c r="U47" s="8"/>
      <c r="V47" s="8"/>
      <c r="W47" s="8"/>
      <c r="X47" s="8"/>
      <c r="Y47" s="8"/>
      <c r="Z47" s="8"/>
      <c r="AA47" s="8"/>
      <c r="AB47" s="8"/>
      <c r="AC47" s="8"/>
    </row>
    <row r="48">
      <c r="A48" s="5"/>
      <c r="B48" s="5"/>
      <c r="C48" s="5"/>
      <c r="D48" s="5"/>
      <c r="E48" s="5"/>
      <c r="F48" s="8"/>
      <c r="G48" s="8"/>
      <c r="H48" s="8"/>
      <c r="I48" s="8"/>
      <c r="J48" s="8"/>
      <c r="K48" s="8"/>
      <c r="L48" s="8"/>
      <c r="M48" s="8"/>
      <c r="N48" s="8"/>
      <c r="O48" s="8"/>
      <c r="P48" s="8"/>
      <c r="Q48" s="8"/>
      <c r="R48" s="8"/>
      <c r="S48" s="8"/>
      <c r="T48" s="8"/>
      <c r="U48" s="8"/>
      <c r="V48" s="8"/>
      <c r="W48" s="8"/>
      <c r="X48" s="8"/>
      <c r="Y48" s="8"/>
      <c r="Z48" s="8"/>
      <c r="AA48" s="8"/>
      <c r="AB48" s="8"/>
      <c r="AC48" s="8"/>
    </row>
    <row r="49">
      <c r="A49" s="5"/>
      <c r="B49" s="5"/>
      <c r="C49" s="5"/>
      <c r="D49" s="5"/>
      <c r="E49" s="5"/>
      <c r="F49" s="8"/>
      <c r="G49" s="8"/>
      <c r="H49" s="8"/>
      <c r="I49" s="8"/>
      <c r="J49" s="8"/>
      <c r="K49" s="8"/>
      <c r="L49" s="8"/>
      <c r="M49" s="8"/>
      <c r="N49" s="8"/>
      <c r="O49" s="8"/>
      <c r="P49" s="8"/>
      <c r="Q49" s="8"/>
      <c r="R49" s="8"/>
      <c r="S49" s="8"/>
      <c r="T49" s="8"/>
      <c r="U49" s="8"/>
      <c r="V49" s="8"/>
      <c r="W49" s="8"/>
      <c r="X49" s="8"/>
      <c r="Y49" s="8"/>
      <c r="Z49" s="8"/>
      <c r="AA49" s="8"/>
      <c r="AB49" s="8"/>
      <c r="AC49" s="8"/>
    </row>
    <row r="50">
      <c r="A50" s="5"/>
      <c r="B50" s="5"/>
      <c r="C50" s="5"/>
      <c r="D50" s="5"/>
      <c r="E50" s="5"/>
      <c r="F50" s="8"/>
      <c r="G50" s="8"/>
      <c r="H50" s="8"/>
      <c r="I50" s="8"/>
      <c r="J50" s="8"/>
      <c r="K50" s="8"/>
      <c r="L50" s="8"/>
      <c r="M50" s="8"/>
      <c r="N50" s="8"/>
      <c r="O50" s="8"/>
      <c r="P50" s="8"/>
      <c r="Q50" s="8"/>
      <c r="R50" s="8"/>
      <c r="S50" s="8"/>
      <c r="T50" s="8"/>
      <c r="U50" s="8"/>
      <c r="V50" s="8"/>
      <c r="W50" s="8"/>
      <c r="X50" s="8"/>
      <c r="Y50" s="8"/>
      <c r="Z50" s="8"/>
      <c r="AA50" s="8"/>
      <c r="AB50" s="8"/>
      <c r="AC50" s="8"/>
    </row>
    <row r="51">
      <c r="A51" s="5"/>
      <c r="B51" s="5"/>
      <c r="C51" s="5"/>
      <c r="D51" s="5"/>
      <c r="E51" s="5"/>
      <c r="F51" s="8"/>
      <c r="G51" s="8"/>
      <c r="H51" s="8"/>
      <c r="I51" s="8"/>
      <c r="J51" s="8"/>
      <c r="K51" s="8"/>
      <c r="L51" s="8"/>
      <c r="M51" s="8"/>
      <c r="N51" s="8"/>
      <c r="O51" s="8"/>
      <c r="P51" s="8"/>
      <c r="Q51" s="8"/>
      <c r="R51" s="8"/>
      <c r="S51" s="8"/>
      <c r="T51" s="8"/>
      <c r="U51" s="8"/>
      <c r="V51" s="8"/>
      <c r="W51" s="8"/>
      <c r="X51" s="8"/>
      <c r="Y51" s="8"/>
      <c r="Z51" s="8"/>
      <c r="AA51" s="8"/>
      <c r="AB51" s="8"/>
      <c r="AC51" s="8"/>
    </row>
    <row r="52">
      <c r="A52" s="5"/>
      <c r="B52" s="5"/>
      <c r="C52" s="5"/>
      <c r="D52" s="5"/>
      <c r="E52" s="5"/>
      <c r="F52" s="8"/>
      <c r="G52" s="8"/>
      <c r="H52" s="8"/>
      <c r="I52" s="8"/>
      <c r="J52" s="8"/>
      <c r="K52" s="8"/>
      <c r="L52" s="8"/>
      <c r="M52" s="8"/>
      <c r="N52" s="8"/>
      <c r="O52" s="8"/>
      <c r="P52" s="8"/>
      <c r="Q52" s="8"/>
      <c r="R52" s="8"/>
      <c r="S52" s="8"/>
      <c r="T52" s="8"/>
      <c r="U52" s="8"/>
      <c r="V52" s="8"/>
      <c r="W52" s="8"/>
      <c r="X52" s="8"/>
      <c r="Y52" s="8"/>
      <c r="Z52" s="8"/>
      <c r="AA52" s="8"/>
      <c r="AB52" s="8"/>
      <c r="AC52" s="8"/>
    </row>
    <row r="53">
      <c r="A53" s="5"/>
      <c r="B53" s="5"/>
      <c r="C53" s="5"/>
      <c r="D53" s="5"/>
      <c r="E53" s="5"/>
      <c r="F53" s="8"/>
      <c r="G53" s="8"/>
      <c r="H53" s="8"/>
      <c r="I53" s="8"/>
      <c r="J53" s="8"/>
      <c r="K53" s="8"/>
      <c r="L53" s="8"/>
      <c r="M53" s="8"/>
      <c r="N53" s="8"/>
      <c r="O53" s="8"/>
      <c r="P53" s="8"/>
      <c r="Q53" s="8"/>
      <c r="R53" s="8"/>
      <c r="S53" s="8"/>
      <c r="T53" s="8"/>
      <c r="U53" s="8"/>
      <c r="V53" s="8"/>
      <c r="W53" s="8"/>
      <c r="X53" s="8"/>
      <c r="Y53" s="8"/>
      <c r="Z53" s="8"/>
      <c r="AA53" s="8"/>
      <c r="AB53" s="8"/>
      <c r="AC53" s="8"/>
    </row>
    <row r="54">
      <c r="A54" s="5"/>
      <c r="B54" s="5"/>
      <c r="C54" s="5"/>
      <c r="D54" s="5"/>
      <c r="E54" s="5"/>
      <c r="F54" s="8"/>
      <c r="G54" s="8"/>
      <c r="H54" s="8"/>
      <c r="I54" s="8"/>
      <c r="J54" s="8"/>
      <c r="K54" s="8"/>
      <c r="L54" s="8"/>
      <c r="M54" s="8"/>
      <c r="N54" s="8"/>
      <c r="O54" s="8"/>
      <c r="P54" s="8"/>
      <c r="Q54" s="8"/>
      <c r="R54" s="8"/>
      <c r="S54" s="8"/>
      <c r="T54" s="8"/>
      <c r="U54" s="8"/>
      <c r="V54" s="8"/>
      <c r="W54" s="8"/>
      <c r="X54" s="8"/>
      <c r="Y54" s="8"/>
      <c r="Z54" s="8"/>
      <c r="AA54" s="8"/>
      <c r="AB54" s="8"/>
      <c r="AC54" s="8"/>
    </row>
    <row r="55">
      <c r="A55" s="5"/>
      <c r="B55" s="5"/>
      <c r="C55" s="5"/>
      <c r="D55" s="5"/>
      <c r="E55" s="5"/>
      <c r="F55" s="8"/>
      <c r="G55" s="8"/>
      <c r="H55" s="8"/>
      <c r="I55" s="8"/>
      <c r="J55" s="8"/>
      <c r="K55" s="8"/>
      <c r="L55" s="8"/>
      <c r="M55" s="8"/>
      <c r="N55" s="8"/>
      <c r="O55" s="8"/>
      <c r="P55" s="8"/>
      <c r="Q55" s="8"/>
      <c r="R55" s="8"/>
      <c r="S55" s="8"/>
      <c r="T55" s="8"/>
      <c r="U55" s="8"/>
      <c r="V55" s="8"/>
      <c r="W55" s="8"/>
      <c r="X55" s="8"/>
      <c r="Y55" s="8"/>
      <c r="Z55" s="8"/>
      <c r="AA55" s="8"/>
      <c r="AB55" s="8"/>
      <c r="AC55" s="8"/>
    </row>
    <row r="56">
      <c r="A56" s="5"/>
      <c r="B56" s="5"/>
      <c r="C56" s="5"/>
      <c r="D56" s="5"/>
      <c r="E56" s="5"/>
      <c r="F56" s="8"/>
      <c r="G56" s="8"/>
      <c r="H56" s="8"/>
      <c r="I56" s="8"/>
      <c r="J56" s="8"/>
      <c r="K56" s="8"/>
      <c r="L56" s="8"/>
      <c r="M56" s="8"/>
      <c r="N56" s="8"/>
      <c r="O56" s="8"/>
      <c r="P56" s="8"/>
      <c r="Q56" s="8"/>
      <c r="R56" s="8"/>
      <c r="S56" s="8"/>
      <c r="T56" s="8"/>
      <c r="U56" s="8"/>
      <c r="V56" s="8"/>
      <c r="W56" s="8"/>
      <c r="X56" s="8"/>
      <c r="Y56" s="8"/>
      <c r="Z56" s="8"/>
      <c r="AA56" s="8"/>
      <c r="AB56" s="8"/>
      <c r="AC56" s="8"/>
    </row>
    <row r="57">
      <c r="A57" s="8"/>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row>
    <row r="58">
      <c r="A58" s="8"/>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row>
    <row r="59">
      <c r="A59" s="8"/>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row>
    <row r="60">
      <c r="A60" s="8"/>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row>
    <row r="61">
      <c r="A61" s="8"/>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row>
    <row r="62">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row>
    <row r="63">
      <c r="A63" s="8"/>
      <c r="B63" s="8"/>
      <c r="C63" s="8"/>
      <c r="D63" s="8"/>
      <c r="E63" s="8"/>
      <c r="F63" s="8"/>
      <c r="G63" s="8"/>
      <c r="H63" s="8"/>
      <c r="I63" s="8"/>
      <c r="J63" s="8"/>
      <c r="K63" s="8"/>
      <c r="L63" s="8"/>
      <c r="M63" s="8"/>
      <c r="N63" s="8"/>
      <c r="O63" s="8"/>
      <c r="P63" s="8"/>
      <c r="Q63" s="8"/>
      <c r="R63" s="8"/>
      <c r="S63" s="8"/>
      <c r="T63" s="8"/>
      <c r="U63" s="8"/>
      <c r="V63" s="8"/>
      <c r="W63" s="8"/>
      <c r="X63" s="8"/>
      <c r="Y63" s="8"/>
      <c r="Z63" s="8"/>
      <c r="AA63" s="8"/>
      <c r="AB63" s="8"/>
      <c r="AC63" s="8"/>
    </row>
    <row r="64">
      <c r="A64" s="8"/>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row>
    <row r="65">
      <c r="A65" s="8"/>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row>
    <row r="66">
      <c r="A66" s="8"/>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row>
    <row r="67">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row>
    <row r="68">
      <c r="A68" s="8"/>
      <c r="B68" s="8"/>
      <c r="C68" s="8"/>
      <c r="D68" s="8"/>
      <c r="E68" s="8"/>
      <c r="F68" s="8"/>
      <c r="G68" s="8"/>
      <c r="H68" s="8"/>
      <c r="I68" s="8"/>
      <c r="J68" s="8"/>
      <c r="K68" s="8"/>
      <c r="L68" s="8"/>
      <c r="M68" s="8"/>
      <c r="N68" s="8"/>
      <c r="O68" s="8"/>
      <c r="P68" s="8"/>
      <c r="Q68" s="8"/>
      <c r="R68" s="8"/>
      <c r="S68" s="8"/>
      <c r="T68" s="8"/>
      <c r="U68" s="8"/>
      <c r="V68" s="8"/>
      <c r="W68" s="8"/>
      <c r="X68" s="8"/>
      <c r="Y68" s="8"/>
      <c r="Z68" s="8"/>
      <c r="AA68" s="8"/>
      <c r="AB68" s="8"/>
      <c r="AC68" s="8"/>
    </row>
    <row r="69">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row>
    <row r="70">
      <c r="A70" s="8"/>
      <c r="B70" s="8"/>
      <c r="C70" s="8"/>
      <c r="D70" s="8"/>
      <c r="E70" s="8"/>
      <c r="F70" s="8"/>
      <c r="G70" s="8"/>
      <c r="H70" s="8"/>
      <c r="I70" s="8"/>
      <c r="J70" s="8"/>
      <c r="K70" s="8"/>
      <c r="L70" s="8"/>
      <c r="M70" s="8"/>
      <c r="N70" s="8"/>
      <c r="O70" s="8"/>
      <c r="P70" s="8"/>
      <c r="Q70" s="8"/>
      <c r="R70" s="8"/>
      <c r="S70" s="8"/>
      <c r="T70" s="8"/>
      <c r="U70" s="8"/>
      <c r="V70" s="8"/>
      <c r="W70" s="8"/>
      <c r="X70" s="8"/>
      <c r="Y70" s="8"/>
      <c r="Z70" s="8"/>
      <c r="AA70" s="8"/>
      <c r="AB70" s="8"/>
      <c r="AC70" s="8"/>
    </row>
    <row r="71">
      <c r="A71" s="8"/>
      <c r="B71" s="8"/>
      <c r="C71" s="8"/>
      <c r="D71" s="8"/>
      <c r="E71" s="8"/>
      <c r="F71" s="8"/>
      <c r="G71" s="8"/>
      <c r="H71" s="8"/>
      <c r="I71" s="8"/>
      <c r="J71" s="8"/>
      <c r="K71" s="8"/>
      <c r="L71" s="8"/>
      <c r="M71" s="8"/>
      <c r="N71" s="8"/>
      <c r="O71" s="8"/>
      <c r="P71" s="8"/>
      <c r="Q71" s="8"/>
      <c r="R71" s="8"/>
      <c r="S71" s="8"/>
      <c r="T71" s="8"/>
      <c r="U71" s="8"/>
      <c r="V71" s="8"/>
      <c r="W71" s="8"/>
      <c r="X71" s="8"/>
      <c r="Y71" s="8"/>
      <c r="Z71" s="8"/>
      <c r="AA71" s="8"/>
      <c r="AB71" s="8"/>
      <c r="AC71" s="8"/>
    </row>
    <row r="72">
      <c r="A72" s="8"/>
      <c r="B72" s="8"/>
      <c r="C72" s="8"/>
      <c r="D72" s="8"/>
      <c r="E72" s="8"/>
      <c r="F72" s="8"/>
      <c r="G72" s="8"/>
      <c r="H72" s="8"/>
      <c r="I72" s="8"/>
      <c r="J72" s="8"/>
      <c r="K72" s="8"/>
      <c r="L72" s="8"/>
      <c r="M72" s="8"/>
      <c r="N72" s="8"/>
      <c r="O72" s="8"/>
      <c r="P72" s="8"/>
      <c r="Q72" s="8"/>
      <c r="R72" s="8"/>
      <c r="S72" s="8"/>
      <c r="T72" s="8"/>
      <c r="U72" s="8"/>
      <c r="V72" s="8"/>
      <c r="W72" s="8"/>
      <c r="X72" s="8"/>
      <c r="Y72" s="8"/>
      <c r="Z72" s="8"/>
      <c r="AA72" s="8"/>
      <c r="AB72" s="8"/>
      <c r="AC72" s="8"/>
    </row>
    <row r="73">
      <c r="A73" s="8"/>
      <c r="B73" s="8"/>
      <c r="C73" s="8"/>
      <c r="D73" s="8"/>
      <c r="E73" s="8"/>
      <c r="F73" s="8"/>
      <c r="G73" s="8"/>
      <c r="H73" s="8"/>
      <c r="I73" s="8"/>
      <c r="J73" s="8"/>
      <c r="K73" s="8"/>
      <c r="L73" s="8"/>
      <c r="M73" s="8"/>
      <c r="N73" s="8"/>
      <c r="O73" s="8"/>
      <c r="P73" s="8"/>
      <c r="Q73" s="8"/>
      <c r="R73" s="8"/>
      <c r="S73" s="8"/>
      <c r="T73" s="8"/>
      <c r="U73" s="8"/>
      <c r="V73" s="8"/>
      <c r="W73" s="8"/>
      <c r="X73" s="8"/>
      <c r="Y73" s="8"/>
      <c r="Z73" s="8"/>
      <c r="AA73" s="8"/>
      <c r="AB73" s="8"/>
      <c r="AC73" s="8"/>
    </row>
    <row r="74">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row>
    <row r="75">
      <c r="A75" s="8"/>
      <c r="B75" s="8"/>
      <c r="C75" s="8"/>
      <c r="D75" s="8"/>
      <c r="E75" s="8"/>
      <c r="F75" s="8"/>
      <c r="G75" s="8"/>
      <c r="H75" s="8"/>
      <c r="I75" s="8"/>
      <c r="J75" s="8"/>
      <c r="K75" s="8"/>
      <c r="L75" s="8"/>
      <c r="M75" s="8"/>
      <c r="N75" s="8"/>
      <c r="O75" s="8"/>
      <c r="P75" s="8"/>
      <c r="Q75" s="8"/>
      <c r="R75" s="8"/>
      <c r="S75" s="8"/>
      <c r="T75" s="8"/>
      <c r="U75" s="8"/>
      <c r="V75" s="8"/>
      <c r="W75" s="8"/>
      <c r="X75" s="8"/>
      <c r="Y75" s="8"/>
      <c r="Z75" s="8"/>
      <c r="AA75" s="8"/>
      <c r="AB75" s="8"/>
      <c r="AC75" s="8"/>
    </row>
    <row r="76">
      <c r="A76" s="8"/>
      <c r="B76" s="8"/>
      <c r="C76" s="8"/>
      <c r="D76" s="8"/>
      <c r="E76" s="8"/>
      <c r="F76" s="8"/>
      <c r="G76" s="8"/>
      <c r="H76" s="8"/>
      <c r="I76" s="8"/>
      <c r="J76" s="8"/>
      <c r="K76" s="8"/>
      <c r="L76" s="8"/>
      <c r="M76" s="8"/>
      <c r="N76" s="8"/>
      <c r="O76" s="8"/>
      <c r="P76" s="8"/>
      <c r="Q76" s="8"/>
      <c r="R76" s="8"/>
      <c r="S76" s="8"/>
      <c r="T76" s="8"/>
      <c r="U76" s="8"/>
      <c r="V76" s="8"/>
      <c r="W76" s="8"/>
      <c r="X76" s="8"/>
      <c r="Y76" s="8"/>
      <c r="Z76" s="8"/>
      <c r="AA76" s="8"/>
      <c r="AB76" s="8"/>
      <c r="AC76" s="8"/>
    </row>
    <row r="77">
      <c r="A77" s="8"/>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8"/>
    </row>
    <row r="78">
      <c r="A78" s="8"/>
      <c r="B78" s="8"/>
      <c r="C78" s="8"/>
      <c r="D78" s="8"/>
      <c r="E78" s="8"/>
      <c r="F78" s="8"/>
      <c r="G78" s="8"/>
      <c r="H78" s="8"/>
      <c r="I78" s="8"/>
      <c r="J78" s="8"/>
      <c r="K78" s="8"/>
      <c r="L78" s="8"/>
      <c r="M78" s="8"/>
      <c r="N78" s="8"/>
      <c r="O78" s="8"/>
      <c r="P78" s="8"/>
      <c r="Q78" s="8"/>
      <c r="R78" s="8"/>
      <c r="S78" s="8"/>
      <c r="T78" s="8"/>
      <c r="U78" s="8"/>
      <c r="V78" s="8"/>
      <c r="W78" s="8"/>
      <c r="X78" s="8"/>
      <c r="Y78" s="8"/>
      <c r="Z78" s="8"/>
      <c r="AA78" s="8"/>
      <c r="AB78" s="8"/>
      <c r="AC78" s="8"/>
    </row>
    <row r="79">
      <c r="A79" s="8"/>
      <c r="B79" s="8"/>
      <c r="C79" s="8"/>
      <c r="D79" s="8"/>
      <c r="E79" s="8"/>
      <c r="F79" s="8"/>
      <c r="G79" s="8"/>
      <c r="H79" s="8"/>
      <c r="I79" s="8"/>
      <c r="J79" s="8"/>
      <c r="K79" s="8"/>
      <c r="L79" s="8"/>
      <c r="M79" s="8"/>
      <c r="N79" s="8"/>
      <c r="O79" s="8"/>
      <c r="P79" s="8"/>
      <c r="Q79" s="8"/>
      <c r="R79" s="8"/>
      <c r="S79" s="8"/>
      <c r="T79" s="8"/>
      <c r="U79" s="8"/>
      <c r="V79" s="8"/>
      <c r="W79" s="8"/>
      <c r="X79" s="8"/>
      <c r="Y79" s="8"/>
      <c r="Z79" s="8"/>
      <c r="AA79" s="8"/>
      <c r="AB79" s="8"/>
      <c r="AC79" s="8"/>
    </row>
    <row r="80">
      <c r="A80" s="8"/>
      <c r="B80" s="8"/>
      <c r="C80" s="8"/>
      <c r="D80" s="8"/>
      <c r="E80" s="8"/>
      <c r="F80" s="8"/>
      <c r="G80" s="8"/>
      <c r="H80" s="8"/>
      <c r="I80" s="8"/>
      <c r="J80" s="8"/>
      <c r="K80" s="8"/>
      <c r="L80" s="8"/>
      <c r="M80" s="8"/>
      <c r="N80" s="8"/>
      <c r="O80" s="8"/>
      <c r="P80" s="8"/>
      <c r="Q80" s="8"/>
      <c r="R80" s="8"/>
      <c r="S80" s="8"/>
      <c r="T80" s="8"/>
      <c r="U80" s="8"/>
      <c r="V80" s="8"/>
      <c r="W80" s="8"/>
      <c r="X80" s="8"/>
      <c r="Y80" s="8"/>
      <c r="Z80" s="8"/>
      <c r="AA80" s="8"/>
      <c r="AB80" s="8"/>
      <c r="AC80" s="8"/>
    </row>
    <row r="81">
      <c r="A81" s="8"/>
      <c r="B81" s="8"/>
      <c r="C81" s="8"/>
      <c r="D81" s="8"/>
      <c r="E81" s="8"/>
      <c r="F81" s="8"/>
      <c r="G81" s="8"/>
      <c r="H81" s="8"/>
      <c r="I81" s="8"/>
      <c r="J81" s="8"/>
      <c r="K81" s="8"/>
      <c r="L81" s="8"/>
      <c r="M81" s="8"/>
      <c r="N81" s="8"/>
      <c r="O81" s="8"/>
      <c r="P81" s="8"/>
      <c r="Q81" s="8"/>
      <c r="R81" s="8"/>
      <c r="S81" s="8"/>
      <c r="T81" s="8"/>
      <c r="U81" s="8"/>
      <c r="V81" s="8"/>
      <c r="W81" s="8"/>
      <c r="X81" s="8"/>
      <c r="Y81" s="8"/>
      <c r="Z81" s="8"/>
      <c r="AA81" s="8"/>
      <c r="AB81" s="8"/>
      <c r="AC81" s="8"/>
    </row>
    <row r="82">
      <c r="A82" s="8"/>
      <c r="B82" s="8"/>
      <c r="C82" s="8"/>
      <c r="D82" s="8"/>
      <c r="E82" s="8"/>
      <c r="F82" s="8"/>
      <c r="G82" s="8"/>
      <c r="H82" s="8"/>
      <c r="I82" s="8"/>
      <c r="J82" s="8"/>
      <c r="K82" s="8"/>
      <c r="L82" s="8"/>
      <c r="M82" s="8"/>
      <c r="N82" s="8"/>
      <c r="O82" s="8"/>
      <c r="P82" s="8"/>
      <c r="Q82" s="8"/>
      <c r="R82" s="8"/>
      <c r="S82" s="8"/>
      <c r="T82" s="8"/>
      <c r="U82" s="8"/>
      <c r="V82" s="8"/>
      <c r="W82" s="8"/>
      <c r="X82" s="8"/>
      <c r="Y82" s="8"/>
      <c r="Z82" s="8"/>
      <c r="AA82" s="8"/>
      <c r="AB82" s="8"/>
      <c r="AC82" s="8"/>
    </row>
    <row r="83">
      <c r="A83" s="8"/>
      <c r="B83" s="8"/>
      <c r="C83" s="8"/>
      <c r="D83" s="8"/>
      <c r="E83" s="8"/>
      <c r="F83" s="8"/>
      <c r="G83" s="8"/>
      <c r="H83" s="8"/>
      <c r="I83" s="8"/>
      <c r="J83" s="8"/>
      <c r="K83" s="8"/>
      <c r="L83" s="8"/>
      <c r="M83" s="8"/>
      <c r="N83" s="8"/>
      <c r="O83" s="8"/>
      <c r="P83" s="8"/>
      <c r="Q83" s="8"/>
      <c r="R83" s="8"/>
      <c r="S83" s="8"/>
      <c r="T83" s="8"/>
      <c r="U83" s="8"/>
      <c r="V83" s="8"/>
      <c r="W83" s="8"/>
      <c r="X83" s="8"/>
      <c r="Y83" s="8"/>
      <c r="Z83" s="8"/>
      <c r="AA83" s="8"/>
      <c r="AB83" s="8"/>
      <c r="AC83" s="8"/>
    </row>
    <row r="84">
      <c r="A84" s="8"/>
      <c r="B84" s="8"/>
      <c r="C84" s="8"/>
      <c r="D84" s="8"/>
      <c r="E84" s="8"/>
      <c r="F84" s="8"/>
      <c r="G84" s="8"/>
      <c r="H84" s="8"/>
      <c r="I84" s="8"/>
      <c r="J84" s="8"/>
      <c r="K84" s="8"/>
      <c r="L84" s="8"/>
      <c r="M84" s="8"/>
      <c r="N84" s="8"/>
      <c r="O84" s="8"/>
      <c r="P84" s="8"/>
      <c r="Q84" s="8"/>
      <c r="R84" s="8"/>
      <c r="S84" s="8"/>
      <c r="T84" s="8"/>
      <c r="U84" s="8"/>
      <c r="V84" s="8"/>
      <c r="W84" s="8"/>
      <c r="X84" s="8"/>
      <c r="Y84" s="8"/>
      <c r="Z84" s="8"/>
      <c r="AA84" s="8"/>
      <c r="AB84" s="8"/>
      <c r="AC84" s="8"/>
    </row>
    <row r="85">
      <c r="A85" s="8"/>
      <c r="B85" s="8"/>
      <c r="C85" s="8"/>
      <c r="D85" s="8"/>
      <c r="E85" s="8"/>
      <c r="F85" s="8"/>
      <c r="G85" s="8"/>
      <c r="H85" s="8"/>
      <c r="I85" s="8"/>
      <c r="J85" s="8"/>
      <c r="K85" s="8"/>
      <c r="L85" s="8"/>
      <c r="M85" s="8"/>
      <c r="N85" s="8"/>
      <c r="O85" s="8"/>
      <c r="P85" s="8"/>
      <c r="Q85" s="8"/>
      <c r="R85" s="8"/>
      <c r="S85" s="8"/>
      <c r="T85" s="8"/>
      <c r="U85" s="8"/>
      <c r="V85" s="8"/>
      <c r="W85" s="8"/>
      <c r="X85" s="8"/>
      <c r="Y85" s="8"/>
      <c r="Z85" s="8"/>
      <c r="AA85" s="8"/>
      <c r="AB85" s="8"/>
      <c r="AC85" s="8"/>
    </row>
    <row r="86">
      <c r="A86" s="8"/>
      <c r="B86" s="8"/>
      <c r="C86" s="8"/>
      <c r="D86" s="8"/>
      <c r="E86" s="8"/>
      <c r="F86" s="8"/>
      <c r="G86" s="8"/>
      <c r="H86" s="8"/>
      <c r="I86" s="8"/>
      <c r="J86" s="8"/>
      <c r="K86" s="8"/>
      <c r="L86" s="8"/>
      <c r="M86" s="8"/>
      <c r="N86" s="8"/>
      <c r="O86" s="8"/>
      <c r="P86" s="8"/>
      <c r="Q86" s="8"/>
      <c r="R86" s="8"/>
      <c r="S86" s="8"/>
      <c r="T86" s="8"/>
      <c r="U86" s="8"/>
      <c r="V86" s="8"/>
      <c r="W86" s="8"/>
      <c r="X86" s="8"/>
      <c r="Y86" s="8"/>
      <c r="Z86" s="8"/>
      <c r="AA86" s="8"/>
      <c r="AB86" s="8"/>
      <c r="AC86" s="8"/>
    </row>
    <row r="87">
      <c r="A87" s="8"/>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c r="AB90" s="8"/>
      <c r="AC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c r="AB91" s="8"/>
      <c r="AC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c r="AB92" s="8"/>
      <c r="AC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c r="AB93" s="8"/>
      <c r="AC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c r="AB94" s="8"/>
      <c r="AC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c r="AB95" s="8"/>
      <c r="AC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c r="AB96" s="8"/>
      <c r="AC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c r="AB97" s="8"/>
      <c r="AC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c r="AB98" s="8"/>
      <c r="AC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c r="AB99" s="8"/>
      <c r="AC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sheetData>
  <mergeCells count="47">
    <mergeCell ref="G4:N4"/>
    <mergeCell ref="G5:N5"/>
    <mergeCell ref="G6:N6"/>
    <mergeCell ref="G7:N7"/>
    <mergeCell ref="G8:N8"/>
    <mergeCell ref="G9:N9"/>
    <mergeCell ref="G10:N10"/>
    <mergeCell ref="G11:N11"/>
    <mergeCell ref="B13:C13"/>
    <mergeCell ref="G13:H13"/>
    <mergeCell ref="B14:C17"/>
    <mergeCell ref="D14:E14"/>
    <mergeCell ref="G14:H14"/>
    <mergeCell ref="G15:H15"/>
    <mergeCell ref="B18:C21"/>
    <mergeCell ref="B22:C25"/>
    <mergeCell ref="B26:C29"/>
    <mergeCell ref="B30:C33"/>
    <mergeCell ref="A34:A37"/>
    <mergeCell ref="B34:C37"/>
    <mergeCell ref="D26:E26"/>
    <mergeCell ref="G26:H26"/>
    <mergeCell ref="D30:E30"/>
    <mergeCell ref="G30:H30"/>
    <mergeCell ref="G16:H16"/>
    <mergeCell ref="G17:H17"/>
    <mergeCell ref="D18:E18"/>
    <mergeCell ref="G18:H18"/>
    <mergeCell ref="G19:H19"/>
    <mergeCell ref="G20:H20"/>
    <mergeCell ref="D22:E22"/>
    <mergeCell ref="G21:H21"/>
    <mergeCell ref="G22:H22"/>
    <mergeCell ref="G23:H23"/>
    <mergeCell ref="G24:H24"/>
    <mergeCell ref="G25:H25"/>
    <mergeCell ref="G27:H27"/>
    <mergeCell ref="G28:H28"/>
    <mergeCell ref="G36:H36"/>
    <mergeCell ref="G37:H37"/>
    <mergeCell ref="G29:H29"/>
    <mergeCell ref="G31:H31"/>
    <mergeCell ref="G32:H32"/>
    <mergeCell ref="G33:H33"/>
    <mergeCell ref="D34:E34"/>
    <mergeCell ref="G34:H34"/>
    <mergeCell ref="G35:H35"/>
  </mergeCells>
  <dataValidations>
    <dataValidation type="list" allowBlank="1" showErrorMessage="1" sqref="B18">
      <formula1>'Zoid Abilities'!A1:A185</formula1>
    </dataValidation>
    <dataValidation type="list" allowBlank="1" showErrorMessage="1" sqref="B26">
      <formula1>'Zoid Abilities'!A2:A185</formula1>
    </dataValidation>
    <dataValidation type="list" allowBlank="1" showErrorMessage="1" sqref="B34">
      <formula1>'Zoid Abilities'!A2:A185</formula1>
    </dataValidation>
    <dataValidation type="list" allowBlank="1" showErrorMessage="1" sqref="B41:B47">
      <formula1>"Phalanx Fire,Scrappy,Mobile,Overtuned,Pit Stop,Deadshot,Demolitionist,- - - - - -"</formula1>
    </dataValidation>
    <dataValidation type="list" allowBlank="1" showErrorMessage="1" sqref="B22">
      <formula1>'Zoid Abilities'!A2:A185</formula1>
    </dataValidation>
    <dataValidation type="list" allowBlank="1" showErrorMessage="1" sqref="B30">
      <formula1>'Zoid Abilities'!A2:A185</formula1>
    </dataValidation>
    <dataValidation type="list" allowBlank="1" showErrorMessage="1" sqref="B14">
      <formula1>'Zoid Abilities'!A2:A185</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5.13"/>
    <col customWidth="1" min="6" max="6" width="18.25"/>
    <col customWidth="1" min="7" max="7" width="17.0"/>
    <col customWidth="1" min="8" max="8" width="18.13"/>
  </cols>
  <sheetData>
    <row r="1">
      <c r="A1" s="2"/>
      <c r="B1" s="2"/>
      <c r="C1" s="2"/>
      <c r="D1" s="2" t="s">
        <v>1</v>
      </c>
      <c r="E1" s="2" t="s">
        <v>2</v>
      </c>
      <c r="F1" s="2" t="s">
        <v>3</v>
      </c>
      <c r="G1" s="2" t="s">
        <v>4</v>
      </c>
      <c r="H1" s="2" t="s">
        <v>5</v>
      </c>
      <c r="I1" s="2" t="s">
        <v>6</v>
      </c>
      <c r="J1" s="2" t="s">
        <v>7</v>
      </c>
      <c r="K1" s="2" t="s">
        <v>8</v>
      </c>
      <c r="L1" s="2" t="s">
        <v>9</v>
      </c>
    </row>
    <row r="2">
      <c r="A2" s="2" t="s">
        <v>10</v>
      </c>
      <c r="B2" s="2" t="s">
        <v>11</v>
      </c>
      <c r="C2" s="2" t="s">
        <v>12</v>
      </c>
      <c r="D2" s="2" t="s">
        <v>13</v>
      </c>
    </row>
    <row r="3">
      <c r="A3" s="2" t="s">
        <v>14</v>
      </c>
      <c r="B3" s="6" t="s">
        <v>15</v>
      </c>
      <c r="D3" s="9" t="str">
        <f>IFS(Zoid!C4 = E1, E3, Zoid!C4 = F1, F3, Zoid!C4 = G1, G3, Zoid!C4 = H1, H3, Zoid!C4 = I1, I3, Zoid!C4 = J1, J3, Zoid!C4 = K1, K3, Zoid!C4 = L1, L3)</f>
        <v/>
      </c>
    </row>
    <row r="4">
      <c r="A4" s="2" t="s">
        <v>23</v>
      </c>
      <c r="B4" s="6" t="s">
        <v>24</v>
      </c>
      <c r="D4" s="9" t="str">
        <f>IFS(Zoid!C4 = E1, E4, Zoid!C4 = F1, F4, Zoid!C4 = G1, G4, Zoid!C4 = H1, H4, Zoid!C4 = I1, I4, Zoid!C4 = J1, J4, Zoid!C4 = K1, K4, Zoid!C4 = L1, L4)</f>
        <v/>
      </c>
    </row>
    <row r="5">
      <c r="A5" s="2" t="s">
        <v>28</v>
      </c>
      <c r="B5" s="6" t="s">
        <v>29</v>
      </c>
      <c r="D5" s="9" t="str">
        <f>IFS(Zoid!C4 = E1, E5, Zoid!C4 = F1, F5, Zoid!C4 = G1, G5, Zoid!C4 = H1, H5, Zoid!C4 = I1, I5, Zoid!C4 = J1, J5, Zoid!C4 = K1, K5, Zoid!C4 = L1, L5)</f>
        <v/>
      </c>
    </row>
    <row r="6">
      <c r="A6" s="2" t="s">
        <v>34</v>
      </c>
      <c r="B6" s="6" t="s">
        <v>35</v>
      </c>
      <c r="D6" s="9" t="str">
        <f>IFS(Zoid!C4 = E1, E6, Zoid!C4 = F1, F6, Zoid!C4 = G1, G6, Zoid!C4 = H1, H6, Zoid!C4 = I1, I6, Zoid!C4 = J1, J6, Zoid!C4 = K1, K6, Zoid!C4 = L1, L6)</f>
        <v/>
      </c>
    </row>
    <row r="8">
      <c r="A8" s="2" t="s">
        <v>39</v>
      </c>
    </row>
    <row r="10">
      <c r="A10" s="2" t="s">
        <v>41</v>
      </c>
      <c r="B10" s="2" t="s">
        <v>42</v>
      </c>
      <c r="C10" s="2" t="s">
        <v>43</v>
      </c>
      <c r="D10" s="2" t="s">
        <v>13</v>
      </c>
      <c r="E10" s="2" t="s">
        <v>44</v>
      </c>
      <c r="F10" s="2" t="s">
        <v>45</v>
      </c>
    </row>
    <row r="11">
      <c r="A11" s="2"/>
      <c r="B11" s="2"/>
      <c r="E11" s="2" t="str">
        <f>vlookup(E1,Zoid_DB[],13,False)</f>
        <v>High Frequency Wave Claw:</v>
      </c>
      <c r="F11" s="2" t="str">
        <f>vlookup(F1,Zoid_DB[],13,False)</f>
        <v>Buster Claw:</v>
      </c>
      <c r="G11" s="2" t="str">
        <f>vlookup(G1,Zoid_DB[],13,False)</f>
        <v>Shock Cannon:</v>
      </c>
      <c r="H11" s="2" t="str">
        <f>vlookup(H1,Zoid_DB[],13,False)</f>
        <v>#N/A</v>
      </c>
      <c r="I11" s="2" t="str">
        <f>vlookup(I1,Zoid_DB[],13,False)</f>
        <v>#N/A</v>
      </c>
      <c r="J11" s="2" t="str">
        <f>vlookup(J1,Zoid_DB[],13,False)</f>
        <v>#N/A</v>
      </c>
      <c r="K11" s="2" t="str">
        <f>vlookup(K1,Zoid_DB[],13,False)</f>
        <v>#N/A</v>
      </c>
      <c r="L11" s="2" t="str">
        <f>vlookup(L1,Zoid_DB[],13,False)</f>
        <v>#N/A</v>
      </c>
    </row>
    <row r="12">
      <c r="A12" s="2" t="s">
        <v>54</v>
      </c>
      <c r="B12" s="6" t="s">
        <v>55</v>
      </c>
      <c r="D12" s="9">
        <f>IFS(Zoid!C4 = E1, E12, Zoid!C4 = F1, F12, Zoid!C4 = G1, G12, Zoid!C4 = H1, H12, Zoid!C4 = I1, I12, Zoid!C4 = J1, J12, Zoid!C4 = K1, K12, Zoid!C4 = L1, L12)</f>
        <v>20</v>
      </c>
      <c r="E12" s="2">
        <v>20.0</v>
      </c>
    </row>
    <row r="13">
      <c r="A13" s="2" t="s">
        <v>58</v>
      </c>
      <c r="B13" s="6" t="s">
        <v>24</v>
      </c>
      <c r="D13" s="9" t="str">
        <f>IFS(Zoid!C4 = E1, E13, Zoid!C4 = F1, F13, Zoid!C4 = G1, G13, Zoid!C4 = H1, H13, Zoid!C4 = I1, I13, Zoid!C4 = J1, J13, Zoid!C4 = K1, K13, Zoid!C4 = L1, L13)</f>
        <v/>
      </c>
    </row>
    <row r="14">
      <c r="E14" s="2" t="str">
        <f>vlookup(E1,Zoid_DB[],19,False)</f>
        <v>High Frequency Wave Blade:</v>
      </c>
      <c r="F14" s="2" t="str">
        <f>vlookup(F1,Zoid_DB[],19,False)</f>
        <v>Diffuse Particle Cannon:</v>
      </c>
      <c r="G14" s="2" t="str">
        <f>vlookup(G1,Zoid_DB[],19,False)</f>
        <v>Ion Boosters:</v>
      </c>
      <c r="H14" s="2" t="str">
        <f>vlookup(H1,Zoid_DB[],19,False)</f>
        <v>#N/A</v>
      </c>
      <c r="I14" s="2" t="str">
        <f>vlookup(I1,Zoid_DB[],19,False)</f>
        <v>#N/A</v>
      </c>
      <c r="J14" s="2" t="str">
        <f>vlookup(J1,Zoid_DB[],19,False)</f>
        <v>#N/A</v>
      </c>
      <c r="K14" s="2" t="str">
        <f>vlookup(K1,Zoid_DB[],19,False)</f>
        <v>#N/A</v>
      </c>
      <c r="L14" s="2" t="str">
        <f>vlookup(L1,Zoid_DB[],19,False)</f>
        <v>#N/A</v>
      </c>
    </row>
    <row r="15">
      <c r="A15" s="2" t="s">
        <v>66</v>
      </c>
      <c r="B15" s="6" t="s">
        <v>55</v>
      </c>
      <c r="D15" s="9" t="str">
        <f>IFS(Zoid!C4 = E1, E15, Zoid!C4 = F1, F15, Zoid!C4 = G1, G15, Zoid!C4 = H1, H15, Zoid!C4 = I1, I15, Zoid!C4 = J1, J15, Zoid!C4 = K1, K15, Zoid!C4 = L1, L15)</f>
        <v/>
      </c>
    </row>
    <row r="16">
      <c r="A16" s="2" t="s">
        <v>74</v>
      </c>
      <c r="B16" s="6" t="s">
        <v>24</v>
      </c>
      <c r="D16" s="9" t="str">
        <f>IFS(Zoid!C4 = E1, E16, Zoid!C4 = F1, F16, Zoid!C4 = G1, G16, Zoid!C4 = H1, H16, Zoid!C4 = I1, I16, Zoid!C4 = J1, J16, Zoid!C4 = K1, K16, Zoid!C4 = L1, L16)</f>
        <v/>
      </c>
    </row>
    <row r="17">
      <c r="E17" s="2" t="str">
        <f>vlookup(E1,Zoid_DB[],30,False)</f>
        <v>Smoke Unit:</v>
      </c>
      <c r="F17" s="2" t="str">
        <f>vlookup(F1,Zoid_DB[],30,False)</f>
        <v>Energy Shield:</v>
      </c>
      <c r="G17" s="2" t="str">
        <f>vlookup(G1,Zoid_DB[],30,False)</f>
        <v>Strike Laster Claw:</v>
      </c>
      <c r="H17" s="2" t="str">
        <f>vlookup(H1,Zoid_DB[],30,False)</f>
        <v>#N/A</v>
      </c>
      <c r="I17" s="2" t="str">
        <f>vlookup(I1,Zoid_DB[],30,False)</f>
        <v>#N/A</v>
      </c>
      <c r="J17" s="2" t="str">
        <f>vlookup(J1,Zoid_DB[],30,False)</f>
        <v>#N/A</v>
      </c>
      <c r="K17" s="2" t="str">
        <f>vlookup(K1,Zoid_DB[],30,False)</f>
        <v>#N/A</v>
      </c>
      <c r="L17" s="2" t="str">
        <f>vlookup(L1,Zoid_DB[],30,False)</f>
        <v>#N/A</v>
      </c>
    </row>
    <row r="18">
      <c r="A18" s="2" t="s">
        <v>77</v>
      </c>
      <c r="B18" s="6" t="s">
        <v>55</v>
      </c>
      <c r="D18" s="9" t="str">
        <f>IFS(Zoid!C4 = E1, E18, Zoid!C4 = F1, F18, Zoid!C4 = G1, G18, Zoid!C4 = H1, H18, Zoid!C4 = I1, I18, Zoid!C4 = J1, J18, Zoid!C4 = K1, K18, Zoid!C4 = L1, L18)</f>
        <v/>
      </c>
    </row>
    <row r="19">
      <c r="A19" s="2" t="s">
        <v>79</v>
      </c>
      <c r="B19" s="6" t="s">
        <v>24</v>
      </c>
      <c r="D19" s="9" t="str">
        <f>IFS(Zoid!C4 = E1, E19, Zoid!C4 = F1, F19, Zoid!C4 = G1, G19, Zoid!C4 = H1, H19, Zoid!C4 = I1, I19, Zoid!C4 = J1, J19, Zoid!C4 = K1, K19, Zoid!C4 = L1, L19)</f>
        <v/>
      </c>
    </row>
    <row r="20">
      <c r="E20" s="2" t="str">
        <f>vlookup(E1,Zoid_DB[],41,False)</f>
        <v>High Frequency Wave Fang:</v>
      </c>
      <c r="F20" s="2" t="str">
        <f>vlookup(F1,Zoid_DB[],41,False)</f>
        <v>Strike Laser Claw:</v>
      </c>
      <c r="G20" s="2" t="str">
        <f>vlookup(G1,Zoid_DB[],41,False)</f>
        <v/>
      </c>
      <c r="H20" s="2" t="str">
        <f>vlookup(H1,Zoid_DB[],41,False)</f>
        <v>#N/A</v>
      </c>
      <c r="I20" s="2" t="str">
        <f>vlookup(I1,Zoid_DB[],41,False)</f>
        <v>#N/A</v>
      </c>
      <c r="J20" s="2" t="str">
        <f>vlookup(J1,Zoid_DB[],41,False)</f>
        <v>#N/A</v>
      </c>
      <c r="K20" s="2" t="str">
        <f>vlookup(K1,Zoid_DB[],41,False)</f>
        <v>#N/A</v>
      </c>
      <c r="L20" s="2" t="str">
        <f>vlookup(L1,Zoid_DB[],41,False)</f>
        <v>#N/A</v>
      </c>
    </row>
    <row r="21">
      <c r="A21" s="2" t="s">
        <v>85</v>
      </c>
      <c r="B21" s="6" t="s">
        <v>55</v>
      </c>
      <c r="D21" s="9" t="str">
        <f>IFS(Zoid!C4 = E1, E21, Zoid!C4 = F1, F21, Zoid!C4 = G1, G21, Zoid!C4 = H1, H21, Zoid!C4 = I1, I21, Zoid!C4 = J1, J21, Zoid!C4 = K1, K21, Zoid!C4 = L1, L21)</f>
        <v/>
      </c>
    </row>
    <row r="22">
      <c r="A22" s="2" t="s">
        <v>87</v>
      </c>
      <c r="B22" s="6" t="s">
        <v>24</v>
      </c>
      <c r="D22" s="9" t="str">
        <f>IFS(Zoid!C4 = E1, E22, Zoid!C4 = F1, F22, Zoid!C4 = G1, G22, Zoid!C4 = H1, H22, Zoid!C4 = I1, I22, Zoid!C4 = J1, J22, Zoid!C4 = K1, K22, Zoid!C4 = L1, L22)</f>
        <v/>
      </c>
    </row>
    <row r="24">
      <c r="A24" s="2" t="s">
        <v>88</v>
      </c>
    </row>
    <row r="26">
      <c r="A26" s="2" t="s">
        <v>89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9" t="str">
        <f>Zoid!C11</f>
        <v>FIGHTER</v>
      </c>
      <c r="D1" s="2" t="s">
        <v>16</v>
      </c>
      <c r="E1" s="2" t="s">
        <v>17</v>
      </c>
      <c r="F1" s="2" t="s">
        <v>18</v>
      </c>
      <c r="G1" s="2" t="s">
        <v>19</v>
      </c>
    </row>
    <row r="2">
      <c r="A2" s="2" t="s">
        <v>20</v>
      </c>
      <c r="B2" s="2">
        <f>Zoid!C9+Zoid!C10</f>
        <v>6</v>
      </c>
    </row>
    <row r="3">
      <c r="A3" s="11" t="s">
        <v>22</v>
      </c>
      <c r="B3" s="13">
        <f t="shared" ref="B3:B7" si="1">if(B$1="TANK",D3,if(B$1="FIGHTER",E3,if(B$1="SCOUT",F3,IF(B$1="ALMIGHTY",G3,"Titties"))))</f>
        <v>0.6</v>
      </c>
      <c r="C3" s="26">
        <f>IFERROR(__xludf.DUMMYFUNCTION("TO_PERCENT(
  IFS( 
    ISNUMBER(SEARCH(Zoid!C6, VLOOKUP(Pilot!B14, Skills, 4, FALSE))), 'Dashboard (DO NOT TOUCH)'!B3 + VLOOKUP(Pilot!B14, Skills, 5, FALSE), 
    ISNUMBER(SEARCH(Zoid!C6, VLOOKUP(Pilot!B18, Skills, 4, FALSE))), 'Dashboard (DO NOT TOUCH)'"&amp;"!B3 + VLOOKUP(Pilot!B18, Skills, 5, FALSE), 
    ISNUMBER(SEARCH(Zoid!C6, VLOOKUP(Pilot!B22, Skills, 4, FALSE))), 'Dashboard (DO NOT TOUCH)'!B3 + VLOOKUP(Pilot!B22, Skills, 5, FALSE), 
    ISNUMBER(SEARCH(Zoid!C6, VLOOKUP(Pilot!B26, Skills, 4, FALSE))), '"&amp;"Dashboard (DO NOT TOUCH)'!B3 + VLOOKUP(Pilot!B26, Skills, 5, FALSE), 
    ISNUMBER(SEARCH(Zoid!C6, VLOOKUP(Pilot!B30, Skills, 4, FALSE))), 'Dashboard (DO NOT TOUCH)'!B3 + VLOOKUP(Pilot!B30, Skills, 5, FALSE), 
    ISNUMBER(SEARCH(Zoid!C6, VLOOKUP(Pilot!B3"&amp;"4, Skills, 4, FALSE))), 'Dashboard (DO NOT TOUCH)'!B3 + VLOOKUP(Pilot!B34, Skills, 5, FALSE), 
    TRUE, 'Dashboard (DO NOT TOUCH)'!B3 
  ) + B23
)
"),0.6)</f>
        <v>0.6</v>
      </c>
      <c r="D3" s="13">
        <f t="array" ref="D3">INDEX(TANK[], MATCH('Dashboard (DO NOT TOUCH)'!B2, INDEX(TANK[],,1), 0), MATCH("Health", TANK[#HEADERS], 0))</f>
        <v>0.65</v>
      </c>
      <c r="E3" s="13">
        <f t="array" ref="E3">INDEX(FIGHTER[], MATCH('Dashboard (DO NOT TOUCH)'!B2, INDEX(FIGHTER[],,1), 0), MATCH("Health", FIGHTER[#HEADERS], 0))</f>
        <v>0.6</v>
      </c>
      <c r="F3" s="13">
        <f t="array" ref="F3">INDEX(SCOUT[], MATCH('Dashboard (DO NOT TOUCH)'!B2, INDEX(SCOUT[],,1), 0), MATCH("Health", SCOUT[#HEADERS], 0))</f>
        <v>0.55</v>
      </c>
      <c r="G3" s="13">
        <f t="array" ref="G3">INDEX(ALMIGHTY[], MATCH('Dashboard (DO NOT TOUCH)'!B2, INDEX(ALMIGHTY[],,1), 0), MATCH("Health", ALMIGHTY[#HEADERS], 0))</f>
        <v>0.6</v>
      </c>
    </row>
    <row r="4">
      <c r="A4" s="11" t="s">
        <v>59</v>
      </c>
      <c r="B4" s="13">
        <f t="shared" si="1"/>
        <v>0.15</v>
      </c>
      <c r="C4" s="26">
        <f>IFERROR(__xludf.DUMMYFUNCTION("To_Percent(IFS(
    ISNUMBER(SEARCH(Zoid!C6, VLOOKUP(Pilot!B14, Skills, 4, FALSE))), 'Dashboard (DO NOT TOUCH)'!B4 + VLOOKUP(Pilot!B14, Skills, 5, FALSE) + VLOOKUP(Pilot!B14, Skills, 6, FALSE)  + VLOOKUP(Pilot!B18, Skills, 6, FALSE) + VLOOKUP(Pilot!B22, S"&amp;"kills, 6, FALSE) + VLOOKUP(Pilot!B26, Skills, 6, FALSE) + VLOOKUP(Pilot!B30, Skills, 6, FALSE) + VLOOKUP(Pilot!B34, Skills, 6, FALSE),
    ISNUMBER(SEARCH(Zoid!C6, VLOOKUP(Pilot!B18 , Skills, 4, FALSE))), 'Dashboard (DO NOT TOUCH)'!B4 + VLOOKUP(Pilot!B18,"&amp;" Skills, 5, FALSE) + VLOOKUP(Pilot!B14, Skills, 6, FALSE)  + VLOOKUP(Pilot!B18, Skills, 6, FALSE) + VLOOKUP(Pilot!B22, Skills, 6, FALSE) + VLOOKUP(Pilot!B26, Skills, 6, FALSE) + VLOOKUP(Pilot!B30, Skills, 6, FALSE) + VLOOKUP(Pilot!B34, Skills, 6, FALSE),
"&amp;"    ISNUMBER(SEARCH(Zoid!C6, VLOOKUP(Pilot!B22, Skills, 4, FALSE))), 'Dashboard (DO NOT TOUCH)'!B4+ VLOOKUP(Pilot!B22, Skills, 5, FALSE) + VLOOKUP(Pilot!B14, Skills, 6, FALSE)  + VLOOKUP(Pilot!B18, Skills, 6, FALSE) + VLOOKUP(Pilot!B22, Skills, 6, FALSE) "&amp;"+ VLOOKUP(Pilot!B26, Skills, 6, FALSE) + VLOOKUP(Pilot!B30, Skills, 6, FALSE) + VLOOKUP(Pilot!B34, Skills, 6, FALSE),
    ISNUMBER(SEARCH(Zoid!C6, VLOOKUP(Pilot!B26, Skills, 4, FALSE))), 'Dashboard (DO NOT TOUCH)'!B4 + VLOOKUP(Pilot!B26, Skills, 5, FALSE)"&amp;" + VLOOKUP(Pilot!B14, Skills, 6, FALSE)  + VLOOKUP(Pilot!B18, Skills, 6, FALSE) + VLOOKUP(Pilot!B22, Skills, 6, FALSE) + VLOOKUP(Pilot!B26, Skills, 6, FALSE) + VLOOKUP(Pilot!B30, Skills, 6, FALSE) + VLOOKUP(Pilot!B34, Skills, 6, FALSE),
    ISNUMBER(SEARC"&amp;"H(Zoid!C6, VLOOKUP(Pilot!B30, Skills, 4, FALSE))), 'Dashboard (DO NOT TOUCH)'!B4+ VLOOKUP(Pilot!B30, Skills, 5, FALSE) + VLOOKUP(Pilot!B14, Skills, 6, FALSE)  + VLOOKUP(Pilot!B18, Skills, 6, FALSE) + VLOOKUP(Pilot!B22, Skills, 6, FALSE) + VLOOKUP(Pilot!B2"&amp;"6, Skills, 6, FALSE) + VLOOKUP(Pilot!B30, Skills, 6, FALSE) + VLOOKUP(Pilot!B34, Skills, 6, FALSE),
    ISNUMBER(SEARCH(Zoid!C6, VLOOKUP(Pilot!B34, Skills, 4, FALSE))), 'Dashboard (DO NOT TOUCH)'!B4+ VLOOKUP(Pilot!B34, Skills, 5, FALSE) + VLOOKUP(Pilot!B1"&amp;"4, Skills, 6, FALSE)  + VLOOKUP(Pilot!B18, Skills, 6, FALSE) + VLOOKUP(Pilot!B22, Skills, 6, FALSE) + VLOOKUP(Pilot!B26, Skills, 6, FALSE) + VLOOKUP(Pilot!B30, Skills, 6, FALSE) + VLOOKUP(Pilot!B34, Skills, 6, FALSE),
    TRUE, 'Dashboard (DO NOT TOUCH)'!"&amp;"B4
)+C23)"),0.15)</f>
        <v>0.15</v>
      </c>
      <c r="D4" s="13">
        <f t="array" ref="D4">INDEX(TANK[], MATCH('Dashboard (DO NOT TOUCH)'!B2, INDEX(TANK[],,1), 0), MATCH("Armor", TANK[#HEADERS], 0))</f>
        <v>0.25</v>
      </c>
      <c r="E4" s="13">
        <f t="array" ref="E4">INDEX(FIGHTER[], MATCH('Dashboard (DO NOT TOUCH)'!B2, INDEX(FIGHTER[],,1), 0), MATCH("Armor", FIGHTER[#HEADERS], 0))</f>
        <v>0.15</v>
      </c>
      <c r="F4" s="13">
        <f t="array" ref="F4">INDEX(SCOUT[], MATCH('Dashboard (DO NOT TOUCH)'!B2, INDEX(SCOUT[],,1), 0), MATCH("Armor", SCOUT[#HEADERS], 0))</f>
        <v>0.25</v>
      </c>
      <c r="G4" s="13">
        <f t="array" ref="G4">INDEX(ALMIGHTY[], MATCH('Dashboard (DO NOT TOUCH)'!B2, INDEX(ALMIGHTY[],,1), 0), MATCH("Armor", ALMIGHTY[#HEADERS], 0))</f>
        <v>0.2</v>
      </c>
    </row>
    <row r="5">
      <c r="A5" s="11" t="s">
        <v>78</v>
      </c>
      <c r="B5" s="13">
        <f t="shared" si="1"/>
        <v>0.15</v>
      </c>
      <c r="C5" s="26">
        <f>IFERROR(__xludf.DUMMYFUNCTION("To_Percent(IFS(
    ISNUMBER(SEARCH(Zoid!C6, VLOOKUP(Pilot!B14, Skills, 4, FALSE))), 'Dashboard (DO NOT TOUCH)'!B5 + VLOOKUP(Pilot!B14, Skills, 5, FALSE),
    ISNUMBER(SEARCH(Zoid!C6, VLOOKUP(Pilot!B18 , Skills, 4, FALSE))), 'Dashboard (DO NOT TOUCH)'!B5 "&amp;"+ VLOOKUP(Pilot!B18, Skills, 5, FALSE),
    ISNUMBER(SEARCH(Zoid!C6, VLOOKUP(Pilot!B22, Skills, 4, FALSE))), 'Dashboard (DO NOT TOUCH)'!B5 + VLOOKUP(Pilot!B22, Skills, 5, FALSE),
    ISNUMBER(SEARCH(Zoid!C6, VLOOKUP(Pilot!B26, Skills, 4, FALSE))), 'Dashbo"&amp;"ard (DO NOT TOUCH)'!B5 + VLOOKUP(Pilot!B26, Skills, 5, FALSE),
    ISNUMBER(SEARCH(Zoid!C6, VLOOKUP(Pilot!B30, Skills, 4, FALSE))), 'Dashboard (DO NOT TOUCH)'!B5 + VLOOKUP(Pilot!B30, Skills, 5, FALSE),
    ISNUMBER(SEARCH(Zoid!C6, VLOOKUP(Pilot!B34, Skill"&amp;"s, 4, FALSE))), 'Dashboard (DO NOT TOUCH)'!B5 + VLOOKUP(Pilot!B34, Skills, 5, FALSE),
    TRUE, 'Dashboard (DO NOT TOUCH)'!B5
))"),0.15)</f>
        <v>0.15</v>
      </c>
      <c r="D5" s="13">
        <f t="array" ref="D5">INDEX(TANK[], MATCH('Dashboard (DO NOT TOUCH)'!B2, INDEX(TANK[],,1), 0), MATCH("React", TANK[#HEADERS], 0))</f>
        <v>0.15</v>
      </c>
      <c r="E5" s="13">
        <f t="array" ref="E5">INDEX(FIGHTER[], MATCH('Dashboard (DO NOT TOUCH)'!B2, INDEX(FIGHTER[],,1), 0), MATCH("React", FIGHTER[#HEADERS], 0))</f>
        <v>0.15</v>
      </c>
      <c r="F5" s="13">
        <f t="array" ref="F5">INDEX(SCOUT[], MATCH('Dashboard (DO NOT TOUCH)'!B2, INDEX(SCOUT[],,1), 0), MATCH("React", SCOUT[#HEADERS], 0))</f>
        <v>0.25</v>
      </c>
      <c r="G5" s="13">
        <f t="array" ref="G5">INDEX(ALMIGHTY[], MATCH('Dashboard (DO NOT TOUCH)'!B2, INDEX(ALMIGHTY[],,1), 0), MATCH("React", ALMIGHTY[#HEADERS], 0))</f>
        <v>0.2</v>
      </c>
    </row>
    <row r="6">
      <c r="A6" s="11" t="s">
        <v>84</v>
      </c>
      <c r="B6" s="13">
        <f t="shared" si="1"/>
        <v>0.25</v>
      </c>
      <c r="C6" s="26">
        <f>IFERROR(__xludf.DUMMYFUNCTION("To_Percent(IFS(
    ISNUMBER(SEARCH(Zoid!C6, VLOOKUP(Pilot!B14, Skills, 4, FALSE))), 'Dashboard (DO NOT TOUCH)'!B6 + VLOOKUP(Pilot!B14, Skills, 5, FALSE),
    ISNUMBER(SEARCH(Zoid!C6, VLOOKUP(Pilot!B18 , Skills, 4, FALSE))), 'Dashboard (DO NOT TOUCH)'!B6 "&amp;"+ VLOOKUP(Pilot!B18, Skills, 5, FALSE),
    ISNUMBER(SEARCH(Zoid!C6, VLOOKUP(Pilot!B22, Skills, 4, FALSE))), 'Dashboard (DO NOT TOUCH)'!B6 + VLOOKUP(Pilot!B22, Skills, 5, FALSE),
    ISNUMBER(SEARCH(Zoid!C6, VLOOKUP(Pilot!B26, Skills, 4, FALSE))), 'Dashbo"&amp;"ard (DO NOT TOUCH)'!B6 + VLOOKUP(Pilot!B26, Skills, 5, FALSE),
    ISNUMBER(SEARCH(Zoid!C6, VLOOKUP(Pilot!B30, Skills, 4, FALSE))), 'Dashboard (DO NOT TOUCH)'!B6 + VLOOKUP(Pilot!B30, Skills, 5, FALSE),
    ISNUMBER(SEARCH(Zoid!C6, VLOOKUP(Pilot!B34, Skill"&amp;"s, 4, FALSE))), 'Dashboard (DO NOT TOUCH)'!B6 + VLOOKUP(Pilot!B34, Skills, 5, FALSE),
    TRUE, 'Dashboard (DO NOT TOUCH)'!B6
)+E23)"),0.25)</f>
        <v>0.25</v>
      </c>
      <c r="D6" s="13">
        <f t="array" ref="D6">INDEX(TANK[], MATCH('Dashboard (DO NOT TOUCH)'!B2, INDEX(TANK[],,1), 0), MATCH("Perception", TANK[#HEADERS], 0))</f>
        <v>0.2</v>
      </c>
      <c r="E6" s="13">
        <f t="array" ref="E6">INDEX(FIGHTER[], MATCH('Dashboard (DO NOT TOUCH)'!B2, INDEX(FIGHTER[],,1), 0), MATCH("Perception", FIGHTER[#HEADERS], 0))</f>
        <v>0.25</v>
      </c>
      <c r="F6" s="13">
        <f t="array" ref="F6">INDEX(SCOUT[], MATCH('Dashboard (DO NOT TOUCH)'!B2, INDEX(SCOUT[],,1), 0), MATCH("Perception", SCOUT[#HEADERS], 0))</f>
        <v>0.2</v>
      </c>
      <c r="G6" s="13">
        <f t="array" ref="G6">INDEX(ALMIGHTY[], MATCH('Dashboard (DO NOT TOUCH)'!B2, INDEX(ALMIGHTY[],,1), 0), MATCH("Perception", ALMIGHTY[#HEADERS], 0))</f>
        <v>0.2</v>
      </c>
    </row>
    <row r="7">
      <c r="A7" s="11" t="s">
        <v>90</v>
      </c>
      <c r="B7" s="13">
        <f t="shared" si="1"/>
        <v>0.25</v>
      </c>
      <c r="C7" s="26">
        <f>IFERROR(__xludf.DUMMYFUNCTION("To_Percent(IFS(
    ISNUMBER(SEARCH(Zoid!C6, VLOOKUP(Pilot!B14, Skills, 4, FALSE))), 'Dashboard (DO NOT TOUCH)'!B7 + VLOOKUP(Pilot!B14, Skills, 5, FALSE),
    ISNUMBER(SEARCH(Zoid!C6, VLOOKUP(Pilot!B18 , Skills, 4, FALSE))), 'Dashboard (DO NOT TOUCH)'!B7 "&amp;"+ VLOOKUP(Pilot!B18, Skills, 5, FALSE),
    ISNUMBER(SEARCH(Zoid!C6, VLOOKUP(Pilot!B22, Skills, 4, FALSE))), 'Dashboard (DO NOT TOUCH)'!B7 + VLOOKUP(Pilot!B22, Skills, 5, FALSE),
    ISNUMBER(SEARCH(Zoid!C6, VLOOKUP(Pilot!B26, Skills, 4, FALSE))), 'Dashbo"&amp;"ard (DO NOT TOUCH)'!B7+ VLOOKUP(Pilot!B26, Skills, 5, FALSE),
    ISNUMBER(SEARCH(Zoid!C6, VLOOKUP(Pilot!B30, Skills, 4, FALSE))), 'Dashboard (DO NOT TOUCH)'!B7 + VLOOKUP(Pilot!B30, Skills, 5, FALSE),
    ISNUMBER(SEARCH(Zoid!C6, VLOOKUP(Pilot!B34, Skills"&amp;", 4, FALSE))), 'Dashboard (DO NOT TOUCH)'!B7 + VLOOKUP(Pilot!B34, Skills, 5, FALSE),
    TRUE, 'Dashboard (DO NOT TOUCH)'!B7
)+F23)"),0.25)</f>
        <v>0.25</v>
      </c>
      <c r="D7" s="13">
        <f t="array" ref="D7">INDEX(TANK[], MATCH('Dashboard (DO NOT TOUCH)'!B2, INDEX(TANK[],,1), 0), MATCH("To Hit", TANK[#HEADERS], 0))</f>
        <v>0.15</v>
      </c>
      <c r="E7" s="13">
        <f t="array" ref="E7">INDEX(FIGHTER[], MATCH('Dashboard (DO NOT TOUCH)'!B2, INDEX(FIGHTER[],,1), 0), MATCH("To Hit", FIGHTER[#HEADERS], 0))</f>
        <v>0.25</v>
      </c>
      <c r="F7" s="13">
        <f t="array" ref="F7">INDEX(SCOUT[], MATCH('Dashboard (DO NOT TOUCH)'!B2, INDEX(SCOUT[],,1), 0), MATCH("To Hit", SCOUT[#HEADERS], 0))</f>
        <v>0.15</v>
      </c>
      <c r="G7" s="13">
        <f t="array" ref="G7">INDEX(ALMIGHTY[], MATCH('Dashboard (DO NOT TOUCH)'!B2, INDEX(ALMIGHTY[],,1), 0), MATCH("To Hit", ALMIGHTY[#HEADERS], 0))</f>
        <v>0.2</v>
      </c>
    </row>
    <row r="10">
      <c r="H10" s="2" t="s">
        <v>94</v>
      </c>
    </row>
    <row r="11">
      <c r="A11" s="2" t="s">
        <v>95</v>
      </c>
      <c r="B11" s="9">
        <f>If(Zoid!A30=True,Vlookup(Zoid!C4,Zoid_DB[],25,False),0)</f>
        <v>0</v>
      </c>
      <c r="C11" s="9">
        <f>If(Zoid!A35=True,Vlookup(Zoid!C4,Zoid_DB[],36,False),0)</f>
        <v>0</v>
      </c>
      <c r="D11" s="9">
        <f>If(Zoid!A47=True,Vlookup(Zoid!C47,Armaments[],11,False),0)</f>
        <v>0</v>
      </c>
      <c r="E11" s="9">
        <f>If(Zoid!A54=True,Vlookup(Zoid!C54,Armaments[],11,False),0)</f>
        <v>0</v>
      </c>
      <c r="F11" s="9">
        <f>If(Zoid!A61=True,Vlookup(Zoid!C61,Armaments[],11,False),0)</f>
        <v>0</v>
      </c>
      <c r="G11" s="9">
        <f>If(Zoid!A68=True,Vlookup(Zoid!C68,Armaments[],11,False),0)</f>
        <v>0</v>
      </c>
      <c r="H11" s="9">
        <f>SUM(B11:G11)</f>
        <v>0</v>
      </c>
    </row>
    <row r="12">
      <c r="A12" s="2" t="s">
        <v>96</v>
      </c>
      <c r="B12" s="73">
        <f>If(Zoid!A30=True,Vlookup(Zoid!C4,Zoid_DB[],28,False),0)</f>
        <v>0</v>
      </c>
      <c r="C12" s="73">
        <f>If(Zoid!A35=True,Vlookup(Zoid!C4,Zoid_DB[],39,False),0)</f>
        <v>0</v>
      </c>
      <c r="D12" s="73">
        <f>If(Zoid!A47=True,Vlookup(Zoid!C47,Armaments[],9,False),0)</f>
        <v>0</v>
      </c>
      <c r="E12" s="73">
        <f>If(Zoid!A54=True,Vlookup(Zoid!C54,Armaments[],9,False),0)</f>
        <v>0</v>
      </c>
      <c r="F12" s="73">
        <f>If(Zoid!A61=True,Vlookup(Zoid!C61,Armaments[],9,False),0)</f>
        <v>0</v>
      </c>
      <c r="G12" s="73">
        <f>If(Zoid!A68=True,Vlookup(Zoid!C68,Armaments[],9,False),0)</f>
        <v>0</v>
      </c>
      <c r="H12" s="9">
        <f t="shared" ref="H12:H21" si="2">SUM(B12, C12, D12, E12, F12, G12)</f>
        <v>0</v>
      </c>
    </row>
    <row r="13">
      <c r="A13" s="2" t="s">
        <v>103</v>
      </c>
      <c r="B13" s="2">
        <f>If(Zoid!A30=True,Vlookup(Zoid!C4,Zoid_DB[],26,False),0)</f>
        <v>0</v>
      </c>
      <c r="C13" s="9">
        <f>If(Zoid!A35=True,Vlookup(Zoid!C4,Zoid_DB[],37,False),0)</f>
        <v>0</v>
      </c>
      <c r="D13" s="9">
        <f>If(Zoid!A47=True,Vlookup(Zoid!C47,Armaments[],8,False),0)</f>
        <v>0</v>
      </c>
      <c r="E13" s="9">
        <f>If(Zoid!A54=True,Vlookup(Zoid!C54,Armaments[],8,False),0)</f>
        <v>0</v>
      </c>
      <c r="F13" s="9">
        <f>If(Zoid!A61=True,Vlookup(Zoid!C61,Armaments[],8,False),0)</f>
        <v>0</v>
      </c>
      <c r="G13" s="9">
        <f>If(Zoid!A68=True,Vlookup(Zoid!C68,Armaments[],8,False),0)</f>
        <v>0</v>
      </c>
      <c r="H13" s="9">
        <f t="shared" si="2"/>
        <v>0</v>
      </c>
      <c r="I13" s="2" t="s">
        <v>105</v>
      </c>
    </row>
    <row r="14">
      <c r="B14" s="2" t="str">
        <f>IF(ISNUMBER(SEARCH(IFERROR(VLOOKUP(Pilot!B14,Skills[],14,0),"#"), Zoid!C26)), IFERROR(VLOOKUP(Pilot!B14,Skills[],7,0), 0), 0)</f>
        <v/>
      </c>
      <c r="C14" s="9">
        <f>IF(ISNUMBER(SEARCH(IFERROR(VLOOKUP(Pilot!B18,Skills[],14,0),"#"), Zoid!C26)), IFERROR(VLOOKUP(Pilot!B18,Skills[],7,0), 0), 0)</f>
        <v>0</v>
      </c>
      <c r="D14" s="2">
        <f>IF(ISNUMBER(SEARCH(IFERROR(VLOOKUP(Pilot!B22,Skills[],14,0),"#"), Zoid!C26)), IFERROR(VLOOKUP(Pilot!B22,Skills[],7,0), 0), 0)</f>
        <v>0</v>
      </c>
      <c r="E14" s="9">
        <f>IF(ISNUMBER(SEARCH(IFERROR(VLOOKUP(Pilot!B26,Skills[],14,0),"#"), Zoid!C26)), IFERROR(VLOOKUP(Pilot!B26,Skills[],7,0), 0), 0)</f>
        <v>0</v>
      </c>
      <c r="F14" s="9">
        <f>IF(ISNUMBER(SEARCH(IFERROR(VLOOKUP(Pilot!B30,Skills[],14,0),"#"), Zoid!C26)), IFERROR(VLOOKUP(Pilot!B30,Skills[],7,0), 0), 0)</f>
        <v>0</v>
      </c>
      <c r="G14" s="9">
        <f>IF(ISNUMBER(SEARCH(IFERROR(VLOOKUP(Pilot!B34,Skills[],14,0),"#"), Zoid!C26)), IFERROR(VLOOKUP(Pilot!B34,Skills[],7,0), 0), 0)</f>
        <v>0</v>
      </c>
      <c r="H14" s="9">
        <f t="shared" si="2"/>
        <v>0</v>
      </c>
      <c r="I14" s="2" t="s">
        <v>104</v>
      </c>
    </row>
    <row r="15">
      <c r="B15" s="2">
        <f>IF(ISNUMBER(SEARCH(IFERROR(VLOOKUP(Pilot!B15,Skills[],14,0),"#"), Zoid!C31)), IFERROR(VLOOKUP(Pilot!B15,Skills[],7,0), 0), 0)</f>
        <v>0</v>
      </c>
      <c r="C15" s="9">
        <f>IF(ISNUMBER(SEARCH(IFERROR(VLOOKUP(Pilot!B19,Skills[],14,0),"#"), Zoid!C31)), IFERROR(VLOOKUP(Pilot!B19,Skills[],7,0), 0), 0)</f>
        <v>0</v>
      </c>
      <c r="D15" s="2">
        <f>IF(ISNUMBER(SEARCH(IFERROR(VLOOKUP(Pilot!B23,Skills[],14,0),"#"), Zoid!C31)), IFERROR(VLOOKUP(Pilot!B23,Skills[],7,0), 0), 0)</f>
        <v>0</v>
      </c>
      <c r="E15" s="9">
        <f>IF(ISNUMBER(SEARCH(IFERROR(VLOOKUP(Pilot!B27,Skills[],14,0),"#"), Zoid!C31)), IFERROR(VLOOKUP(Pilot!B27,Skills[],7,0), 0), 0)</f>
        <v>0</v>
      </c>
      <c r="F15" s="9">
        <f>IF(ISNUMBER(SEARCH(IFERROR(VLOOKUP(Pilot!B31,Skills[],14,0),"#"), Zoid!C31)), IFERROR(VLOOKUP(Pilot!B31,Skills[],7,0), 0), 0)</f>
        <v>0</v>
      </c>
      <c r="G15" s="9">
        <f>IF(ISNUMBER(SEARCH(IFERROR(VLOOKUP(Pilot!B35,Skills[],14,0),"#"), Zoid!C31)), IFERROR(VLOOKUP(Pilot!B35,Skills[],7,0), 0), 0)</f>
        <v>0</v>
      </c>
      <c r="H15" s="9">
        <f t="shared" si="2"/>
        <v>0</v>
      </c>
      <c r="I15" s="2" t="s">
        <v>112</v>
      </c>
    </row>
    <row r="16">
      <c r="B16" s="9">
        <f>IF(ISNUMBER(SEARCH(IFERROR(VLOOKUP(Pilot!B15,Skills[],14,0),"#"), Zoid!C36)), IFERROR(VLOOKUP(Pilot!B15,Skills[],7,0), 0), 0)</f>
        <v>0</v>
      </c>
      <c r="C16" s="9">
        <f>IF(ISNUMBER(SEARCH(IFERROR(VLOOKUP(Pilot!B19,Skills[],14,0),"#"), Zoid!C36)), IFERROR(VLOOKUP(Pilot!B19,Skills[],7,0), 0), 0)</f>
        <v>0</v>
      </c>
      <c r="D16" s="9">
        <f>IF(ISNUMBER(SEARCH(IFERROR(VLOOKUP(Pilot!B23,Skills[],14,0),"#"), Zoid!C36)), IFERROR(VLOOKUP(Pilot!B23,Skills[],7,0), 0), 0)</f>
        <v>0</v>
      </c>
      <c r="E16" s="9">
        <f>IF(ISNUMBER(SEARCH(IFERROR(VLOOKUP(Pilot!B27,Skills[],14,0),"#"), Zoid!C36)), IFERROR(VLOOKUP(Pilot!B27,Skills[],7,0), 0), 0)</f>
        <v>0</v>
      </c>
      <c r="F16" s="9">
        <f>IF(ISNUMBER(SEARCH(IFERROR(VLOOKUP(Pilot!B31,Skills[],14,0),"#"), Zoid!C36)), IFERROR(VLOOKUP(Pilot!B31,Skills[],7,0), 0), 0)</f>
        <v>0</v>
      </c>
      <c r="G16" s="9">
        <f>IF(ISNUMBER(SEARCH(IFERROR(VLOOKUP(Pilot!B35,Skills[],14,0),"#"), Zoid!C36)), IFERROR(VLOOKUP(Pilot!B35,Skills[],7,0), 0), 0)</f>
        <v>0</v>
      </c>
      <c r="H16" s="9">
        <f t="shared" si="2"/>
        <v>0</v>
      </c>
      <c r="I16" s="2" t="s">
        <v>113</v>
      </c>
    </row>
    <row r="17">
      <c r="B17" s="9">
        <f>IF(ISNUMBER(SEARCH(IFERROR(VLOOKUP(Pilot!B15,Skills[],14,0),"#"), Zoid!C41)), IFERROR(VLOOKUP(Pilot!B15,Skills[],7,0), 0), 0)</f>
        <v>0</v>
      </c>
      <c r="C17" s="9">
        <f>IF(ISNUMBER(SEARCH(IFERROR(VLOOKUP(Pilot!B19,Skills[],14,0),"#"), Zoid!C41)), IFERROR(VLOOKUP(Pilot!B19,Skills[],7,0), 0), 0)</f>
        <v>0</v>
      </c>
      <c r="D17" s="9">
        <f>IF(ISNUMBER(SEARCH(IFERROR(VLOOKUP(Pilot!B23,Skills[],14,0),"#"), Zoid!C41)), IFERROR(VLOOKUP(Pilot!B23,Skills[],7,0), 0), 0)</f>
        <v>0</v>
      </c>
      <c r="E17" s="9">
        <f>IF(ISNUMBER(SEARCH(IFERROR(VLOOKUP(Pilot!B27,Skills[],14,0),"#"), Zoid!C41)), IFERROR(VLOOKUP(Pilot!B27,Skills[],7,0), 0), 0)</f>
        <v>0</v>
      </c>
      <c r="F17" s="9">
        <f>IF(ISNUMBER(SEARCH(IFERROR(VLOOKUP(Pilot!B31,Skills[],14,0),"#"), Zoid!C41)), IFERROR(VLOOKUP(Pilot!B31,Skills[],7,0), 0), 0)</f>
        <v>0</v>
      </c>
      <c r="G17" s="9">
        <f>IF(ISNUMBER(SEARCH(IFERROR(VLOOKUP(Pilot!B35,Skills[],14,0),"#"), Zoid!C41)), IFERROR(VLOOKUP(Pilot!B35,Skills[],7,0), 0), 0)</f>
        <v>0</v>
      </c>
      <c r="H17" s="9">
        <f t="shared" si="2"/>
        <v>0</v>
      </c>
      <c r="I17" s="2" t="s">
        <v>114</v>
      </c>
    </row>
    <row r="18">
      <c r="B18" s="9">
        <f>IF(ISNUMBER(SEARCH(IFERROR(VLOOKUP(Pilot!B15,Skills[],14,0),"#"), Zoid!C48)), IFERROR(VLOOKUP(Pilot!B15,Skills[],7,0), 0), 0)</f>
        <v>0</v>
      </c>
      <c r="C18" s="9">
        <f>IF(ISNUMBER(SEARCH(IFERROR(VLOOKUP(Pilot!B19,Skills[],14,0),"#"), Zoid!C48)), IFERROR(VLOOKUP(Pilot!B19,Skills[],7,0), 0), 0)</f>
        <v>0</v>
      </c>
      <c r="D18" s="9">
        <f>IF(ISNUMBER(SEARCH(IFERROR(VLOOKUP(Pilot!B23,Skills[],14,0),"#"), Zoid!C48)), IFERROR(VLOOKUP(Pilot!B23,Skills[],7,0), 0), 0)</f>
        <v>0</v>
      </c>
      <c r="E18" s="9">
        <f>IF(ISNUMBER(SEARCH(IFERROR(VLOOKUP(Pilot!B27,Skills[],14,0),"#"), Zoid!C48)), IFERROR(VLOOKUP(Pilot!B27,Skills[],7,0), 0), 0)</f>
        <v>0</v>
      </c>
      <c r="F18" s="9">
        <f>IF(ISNUMBER(SEARCH(IFERROR(VLOOKUP(Pilot!B31,Skills[],14,0),"#"), Zoid!C48)), IFERROR(VLOOKUP(Pilot!B31,Skills[],7,0), 0), 0)</f>
        <v>0</v>
      </c>
      <c r="G18" s="9">
        <f>IF(ISNUMBER(SEARCH(IFERROR(VLOOKUP(Pilot!B35,Skills[],14,0),"#"), Zoid!C48)), IFERROR(VLOOKUP(Pilot!B35,Skills[],7,0), 0), 0)</f>
        <v>0</v>
      </c>
      <c r="H18" s="9">
        <f t="shared" si="2"/>
        <v>0</v>
      </c>
      <c r="I18" s="2" t="s">
        <v>115</v>
      </c>
    </row>
    <row r="19">
      <c r="B19" s="9">
        <f>IF(ISNUMBER(SEARCH(IFERROR(VLOOKUP(Pilot!B15,Skills[],14,0),"#"), Zoid!C55)), IFERROR(VLOOKUP(Pilot!B15,Skills[],7,0), 0), 0)</f>
        <v>0</v>
      </c>
      <c r="C19" s="9">
        <f>IF(ISNUMBER(SEARCH(IFERROR(VLOOKUP(Pilot!B19,Skills[],14,0),"#"), Zoid!C55)), IFERROR(VLOOKUP(Pilot!B19,Skills[],7,0), 0), 0)</f>
        <v>0</v>
      </c>
      <c r="D19" s="9">
        <f>IF(ISNUMBER(SEARCH(IFERROR(VLOOKUP(Pilot!B23,Skills[],14,0),"#"), Zoid!C55)), IFERROR(VLOOKUP(Pilot!B23,Skills[],7,0), 0), 0)</f>
        <v>0</v>
      </c>
      <c r="E19" s="9">
        <f>IF(ISNUMBER(SEARCH(IFERROR(VLOOKUP(Pilot!B27,Skills[],14,0),"#"), Zoid!C55)), IFERROR(VLOOKUP(Pilot!B27,Skills[],7,0), 0), 0)</f>
        <v>0</v>
      </c>
      <c r="F19" s="9">
        <f>IF(ISNUMBER(SEARCH(IFERROR(VLOOKUP(Pilot!B31,Skills[],14,0),"#"), Zoid!C55)), IFERROR(VLOOKUP(Pilot!B31,Skills[],7,0), 0), 0)</f>
        <v>0</v>
      </c>
      <c r="G19" s="9">
        <f>IF(ISNUMBER(SEARCH(IFERROR(VLOOKUP(Pilot!B35,Skills[],14,0),"#"), Zoid!C55)), IFERROR(VLOOKUP(Pilot!B35,Skills[],7,0), 0), 0)</f>
        <v>0</v>
      </c>
      <c r="H19" s="9">
        <f t="shared" si="2"/>
        <v>0</v>
      </c>
      <c r="I19" s="2" t="s">
        <v>116</v>
      </c>
    </row>
    <row r="20">
      <c r="B20" s="9">
        <f>IF(ISNUMBER(SEARCH(IFERROR(VLOOKUP(Pilot!B15,Skills[],14,0),"#"), Zoid!C62)), IFERROR(VLOOKUP(Pilot!B15,Skills[],7,0), 0), 0)</f>
        <v>0</v>
      </c>
      <c r="C20" s="9">
        <f>IF(ISNUMBER(SEARCH(IFERROR(VLOOKUP(Pilot!B19,Skills[],14,0),"#"), Zoid!C62)), IFERROR(VLOOKUP(Pilot!B19,Skills[],7,0), 0), 0)</f>
        <v>0</v>
      </c>
      <c r="D20" s="9">
        <f>IF(ISNUMBER(SEARCH(IFERROR(VLOOKUP(Pilot!B23,Skills[],14,0),"#"), Zoid!C62)), IFERROR(VLOOKUP(Pilot!B23,Skills[],7,0), 0), 0)</f>
        <v>0</v>
      </c>
      <c r="E20" s="9">
        <f>IF(ISNUMBER(SEARCH(IFERROR(VLOOKUP(Pilot!B27,Skills[],14,0),"#"), Zoid!C62)), IFERROR(VLOOKUP(Pilot!B27,Skills[],7,0), 0), 0)</f>
        <v>0</v>
      </c>
      <c r="F20" s="9">
        <f>IF(ISNUMBER(SEARCH(IFERROR(VLOOKUP(Pilot!B31,Skills[],14,0),"#"), Zoid!C62)), IFERROR(VLOOKUP(Pilot!B31,Skills[],7,0), 0), 0)</f>
        <v>0</v>
      </c>
      <c r="G20" s="9">
        <f>IF(ISNUMBER(SEARCH(IFERROR(VLOOKUP(Pilot!B35,Skills[],14,0),"#"), Zoid!C62)), IFERROR(VLOOKUP(Pilot!B35,Skills[],7,0), 0), 0)</f>
        <v>0</v>
      </c>
      <c r="H20" s="9">
        <f t="shared" si="2"/>
        <v>0</v>
      </c>
      <c r="I20" s="2" t="s">
        <v>117</v>
      </c>
    </row>
    <row r="21">
      <c r="B21" s="118">
        <f>IF(ISNUMBER(SEARCH(IFERROR(VLOOKUP(Pilot!B15,Skills[],14,0),"#"), Zoid!C69)), IFERROR(VLOOKUP(Pilot!B15,Skills[],7,0), 0), 0)</f>
        <v>0</v>
      </c>
      <c r="C21" s="9">
        <f>IF(ISNUMBER(SEARCH(IFERROR(VLOOKUP(Pilot!B19,Skills[],14,0),"#"), Zoid!C69)), IFERROR(VLOOKUP(Pilot!B19,Skills[],7,0), 0), 0)</f>
        <v>0</v>
      </c>
      <c r="D21" s="9">
        <f>IF(ISNUMBER(SEARCH(IFERROR(VLOOKUP(Pilot!B23,Skills[],14,0),"#"), Zoid!C69)), IFERROR(VLOOKUP(Pilot!B23,Skills[],7,0), 0), 0)</f>
        <v>0</v>
      </c>
      <c r="E21" s="9">
        <f>IF(ISNUMBER(SEARCH(IFERROR(VLOOKUP(Pilot!B27,Skills[],14,0),"#"), Zoid!C69)), IFERROR(VLOOKUP(Pilot!B27,Skills[],7,0), 0), 0)</f>
        <v>0</v>
      </c>
      <c r="F21" s="9">
        <f>IF(ISNUMBER(SEARCH(IFERROR(VLOOKUP(Pilot!B31,Skills[],14,0),"#"), Zoid!C69)), IFERROR(VLOOKUP(Pilot!B31,Skills[],7,0), 0), 0)</f>
        <v>0</v>
      </c>
      <c r="G21" s="9">
        <f>IF(ISNUMBER(SEARCH(IFERROR(VLOOKUP(Pilot!B35,Skills[],14,0),"#"), Zoid!C69)), IFERROR(VLOOKUP(Pilot!B35,Skills[],7,0), 0), 0)</f>
        <v>0</v>
      </c>
      <c r="H21" s="9">
        <f t="shared" si="2"/>
        <v>0</v>
      </c>
      <c r="I21" s="2" t="s">
        <v>122</v>
      </c>
    </row>
    <row r="23">
      <c r="A23" s="9" t="str">
        <f>Zoid!G19</f>
        <v>Black</v>
      </c>
      <c r="B23" s="9">
        <f>If(Zoid!G17=True,VLOOKUP(A23,A25:F28,2, False),0)</f>
        <v>0</v>
      </c>
      <c r="C23" s="9">
        <f>If(Zoid!G17=True,VLOOKUP(A23,A25:F28, 3, False),0)</f>
        <v>0</v>
      </c>
      <c r="D23" s="9">
        <f>If(Zoid!G17=True,VLOOKUP(A23,A25:F28, 4, False),0)</f>
        <v>0</v>
      </c>
      <c r="E23" s="9">
        <f>If(Zoid!G17=True, VLOOKUP(A23,A25:F28, 5, False),0)</f>
        <v>0</v>
      </c>
      <c r="F23" s="9">
        <f>If(Zoid!G17=True, VLOOKUP(A23,A25:F28, 6, False),0)</f>
        <v>0</v>
      </c>
      <c r="G23" s="9">
        <f>If(Zoid!G17=True, VLOOKUP(A23,A25:G28, 7, False),0)</f>
        <v>0</v>
      </c>
      <c r="H23" s="9">
        <f>If(Zoid!G17=True, VLOOKUP(A23,A25:F28, 6, False),0)</f>
        <v>0</v>
      </c>
    </row>
    <row r="24">
      <c r="A24" s="2" t="s">
        <v>123</v>
      </c>
      <c r="B24" s="2" t="s">
        <v>22</v>
      </c>
      <c r="C24" s="2" t="s">
        <v>28</v>
      </c>
      <c r="D24" s="2" t="s">
        <v>14</v>
      </c>
      <c r="E24" s="2" t="s">
        <v>124</v>
      </c>
      <c r="F24" s="2" t="s">
        <v>90</v>
      </c>
      <c r="G24" s="2" t="s">
        <v>125</v>
      </c>
      <c r="H24" s="2" t="s">
        <v>126</v>
      </c>
    </row>
    <row r="25">
      <c r="A25" s="2" t="s">
        <v>127</v>
      </c>
      <c r="B25" s="129">
        <f>VLOOKUP(Zoid!G18,Organoid!A:B,2,False)</f>
        <v>0.05</v>
      </c>
      <c r="C25" s="26">
        <f>VLOOKUP(Zoid!G18,Organoid!A:C,3,False)</f>
        <v>0.02</v>
      </c>
      <c r="D25" s="26">
        <f>VLOOKUP(Zoid!G18,Organoid!A:D,4,False)</f>
        <v>0.01</v>
      </c>
      <c r="E25" s="26">
        <f>VLOOKUP(Zoid!G18,Organoid!A:E,5,False)</f>
        <v>0.01</v>
      </c>
      <c r="F25" s="26">
        <f>VLOOKUP(Zoid!G18,Organoid!A:G,6,False)</f>
        <v>0.01</v>
      </c>
      <c r="G25" s="9">
        <f>VLOOKUP(Zoid!G18,Organoid!A:V,22,False)</f>
        <v>0</v>
      </c>
      <c r="H25" s="26">
        <f>VLOOKUP(Zoid!G18,Organoid!A:G,6,False)</f>
        <v>0.01</v>
      </c>
    </row>
    <row r="26">
      <c r="A26" s="2" t="s">
        <v>128</v>
      </c>
      <c r="B26" s="26">
        <f>VLOOKUP(Zoid!G18,Organoid!A:H,7,False)</f>
        <v>0.01</v>
      </c>
      <c r="C26" s="26">
        <f>VLOOKUP(Zoid!G18,Organoid!A:I,8,False)</f>
        <v>0.05</v>
      </c>
      <c r="D26" s="26">
        <f>VLOOKUP(Zoid!G18,Organoid!A:J,9,False)</f>
        <v>0.01</v>
      </c>
      <c r="E26" s="26">
        <f>VLOOKUP(Zoid!G18,Organoid!A:K,10,False)</f>
        <v>0.01</v>
      </c>
      <c r="F26" s="26">
        <f>VLOOKUP(Zoid!G18,Organoid!A:L,11,False)</f>
        <v>0.02</v>
      </c>
      <c r="G26" s="26" t="str">
        <f>VLOOKUP(Zoid!C9,Organoid!A:W,23,False)</f>
        <v/>
      </c>
      <c r="H26" s="26">
        <f>VLOOKUP(Zoid!G18,Organoid!A:L,11,False)</f>
        <v>0.02</v>
      </c>
    </row>
    <row r="27">
      <c r="A27" s="2" t="s">
        <v>129</v>
      </c>
      <c r="B27" s="26">
        <f>VLOOKUP(Zoid!G18,Organoid!A:M,12,False)</f>
        <v>0.01</v>
      </c>
      <c r="C27" s="26">
        <f>VLOOKUP(Zoid!G18,Organoid!A:N,13,False)</f>
        <v>0.01</v>
      </c>
      <c r="D27" s="26">
        <f>VLOOKUP(Zoid!G18,Organoid!A:O,14,False)</f>
        <v>0.05</v>
      </c>
      <c r="E27" s="26">
        <f>VLOOKUP(Zoid!G18,Organoid!A:P,15,False)</f>
        <v>0.02</v>
      </c>
      <c r="F27" s="26">
        <f>VLOOKUP(Zoid!G18,Organoid!A:Q,16,False)</f>
        <v>0.01</v>
      </c>
      <c r="G27" s="26" t="str">
        <f>VLOOKUP(Zoid!C9,Organoid!A:X,24,False)</f>
        <v/>
      </c>
      <c r="H27" s="26">
        <f>VLOOKUP(Zoid!G18,Organoid!A:Q,16,False)</f>
        <v>0.01</v>
      </c>
    </row>
    <row r="28">
      <c r="A28" s="2" t="s">
        <v>97</v>
      </c>
      <c r="B28" s="26">
        <f>VLOOKUP(Zoid!G18,Organoid!A:R,17,False)</f>
        <v>0.01</v>
      </c>
      <c r="C28" s="26">
        <f>VLOOKUP(Zoid!G18,Organoid!A:S,18,False)</f>
        <v>0.01</v>
      </c>
      <c r="D28" s="26">
        <f>VLOOKUP(Zoid!G18,Organoid!A:T,19,False)</f>
        <v>0.02</v>
      </c>
      <c r="E28" s="26">
        <f>VLOOKUP(Zoid!G18,Organoid!A:U,20,False)</f>
        <v>0.01</v>
      </c>
      <c r="F28" s="26">
        <f>VLOOKUP(Zoid!G18,Organoid!A:U,21,False)</f>
        <v>0.05</v>
      </c>
      <c r="G28" s="26" t="str">
        <f>VLOOKUP(Zoid!C9,Organoid!A:Y,25,False)</f>
        <v/>
      </c>
      <c r="H28" s="26">
        <f>VLOOKUP(Zoid!G18,Organoid!A:U,21,False)</f>
        <v>0.05</v>
      </c>
    </row>
  </sheetData>
  <mergeCells count="1">
    <mergeCell ref="A13:A15"/>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13.75"/>
    <col customWidth="1" min="4" max="4" width="13.5"/>
    <col customWidth="1" min="5" max="5" width="15.5"/>
    <col customWidth="1" min="6" max="6" width="13.38"/>
  </cols>
  <sheetData>
    <row r="1" ht="22.5" customHeight="1">
      <c r="A1" s="90" t="s">
        <v>20</v>
      </c>
      <c r="B1" s="90" t="s">
        <v>22</v>
      </c>
      <c r="C1" s="90" t="s">
        <v>59</v>
      </c>
      <c r="D1" s="90" t="s">
        <v>78</v>
      </c>
      <c r="E1" s="90" t="s">
        <v>84</v>
      </c>
      <c r="F1" s="90" t="s">
        <v>90</v>
      </c>
      <c r="G1" s="25"/>
      <c r="H1" s="25"/>
      <c r="I1" s="25"/>
      <c r="J1" s="25"/>
      <c r="K1" s="25"/>
      <c r="L1" s="25"/>
      <c r="M1" s="25"/>
      <c r="N1" s="25"/>
      <c r="O1" s="25"/>
      <c r="P1" s="25"/>
      <c r="Q1" s="25"/>
      <c r="R1" s="25"/>
      <c r="S1" s="25"/>
      <c r="T1" s="25"/>
      <c r="U1" s="25"/>
      <c r="V1" s="25"/>
      <c r="W1" s="25"/>
      <c r="X1" s="25"/>
      <c r="Y1" s="25"/>
      <c r="Z1" s="25"/>
    </row>
    <row r="2" ht="22.5" customHeight="1">
      <c r="A2" s="92">
        <v>1.0</v>
      </c>
      <c r="B2" s="94">
        <f>+50%</f>
        <v>0.5</v>
      </c>
      <c r="C2" s="94">
        <f t="shared" ref="C2:F2" si="1">+10%</f>
        <v>0.1</v>
      </c>
      <c r="D2" s="94">
        <f t="shared" si="1"/>
        <v>0.1</v>
      </c>
      <c r="E2" s="94">
        <f t="shared" si="1"/>
        <v>0.1</v>
      </c>
      <c r="F2" s="94">
        <f t="shared" si="1"/>
        <v>0.1</v>
      </c>
      <c r="G2" s="25"/>
      <c r="H2" s="25"/>
      <c r="I2" s="25"/>
      <c r="J2" s="25"/>
      <c r="K2" s="25"/>
      <c r="L2" s="25"/>
      <c r="M2" s="25"/>
      <c r="N2" s="25"/>
      <c r="O2" s="25"/>
      <c r="P2" s="25"/>
      <c r="Q2" s="25"/>
      <c r="R2" s="25"/>
      <c r="S2" s="25"/>
      <c r="T2" s="25"/>
      <c r="U2" s="25"/>
      <c r="V2" s="25"/>
      <c r="W2" s="25"/>
      <c r="X2" s="25"/>
      <c r="Y2" s="25"/>
      <c r="Z2" s="25"/>
    </row>
    <row r="3" ht="22.5" customHeight="1">
      <c r="A3" s="92">
        <v>2.0</v>
      </c>
      <c r="B3" s="96">
        <v>0.53</v>
      </c>
      <c r="C3" s="96">
        <v>0.13</v>
      </c>
      <c r="D3" s="96">
        <v>0.11</v>
      </c>
      <c r="E3" s="96">
        <v>0.12</v>
      </c>
      <c r="F3" s="96">
        <v>0.11</v>
      </c>
      <c r="G3" s="25"/>
      <c r="H3" s="25"/>
      <c r="I3" s="25"/>
      <c r="J3" s="25"/>
      <c r="K3" s="25"/>
      <c r="L3" s="25"/>
      <c r="M3" s="25"/>
      <c r="N3" s="25"/>
      <c r="O3" s="25"/>
      <c r="P3" s="25"/>
      <c r="Q3" s="25"/>
      <c r="R3" s="25"/>
      <c r="S3" s="25"/>
      <c r="T3" s="25"/>
      <c r="U3" s="25"/>
      <c r="V3" s="25"/>
      <c r="W3" s="25"/>
      <c r="X3" s="25"/>
      <c r="Y3" s="25"/>
      <c r="Z3" s="25"/>
    </row>
    <row r="4" ht="22.5" customHeight="1">
      <c r="A4" s="92">
        <v>3.0</v>
      </c>
      <c r="B4" s="96">
        <v>0.56</v>
      </c>
      <c r="C4" s="96">
        <v>0.16</v>
      </c>
      <c r="D4" s="96">
        <v>0.12</v>
      </c>
      <c r="E4" s="96">
        <v>0.14</v>
      </c>
      <c r="F4" s="96">
        <v>0.12</v>
      </c>
      <c r="G4" s="25"/>
      <c r="H4" s="25"/>
      <c r="I4" s="25"/>
      <c r="J4" s="25"/>
      <c r="K4" s="25"/>
      <c r="L4" s="25"/>
      <c r="M4" s="25"/>
      <c r="N4" s="25"/>
      <c r="O4" s="25"/>
      <c r="P4" s="25"/>
      <c r="Q4" s="25"/>
      <c r="R4" s="25"/>
      <c r="S4" s="25"/>
      <c r="T4" s="25"/>
      <c r="U4" s="25"/>
      <c r="V4" s="25"/>
      <c r="W4" s="25"/>
      <c r="X4" s="25"/>
      <c r="Y4" s="25"/>
      <c r="Z4" s="25"/>
    </row>
    <row r="5" ht="22.5" customHeight="1">
      <c r="A5" s="92">
        <v>4.0</v>
      </c>
      <c r="B5" s="96">
        <v>0.59</v>
      </c>
      <c r="C5" s="96">
        <v>0.19</v>
      </c>
      <c r="D5" s="96">
        <v>0.13</v>
      </c>
      <c r="E5" s="96">
        <v>0.16</v>
      </c>
      <c r="F5" s="96">
        <v>0.13</v>
      </c>
      <c r="G5" s="25"/>
      <c r="H5" s="25"/>
      <c r="I5" s="25"/>
      <c r="J5" s="25"/>
      <c r="K5" s="25"/>
      <c r="L5" s="25"/>
      <c r="M5" s="25"/>
      <c r="N5" s="25"/>
      <c r="O5" s="25"/>
      <c r="P5" s="25"/>
      <c r="Q5" s="25"/>
      <c r="R5" s="25"/>
      <c r="S5" s="25"/>
      <c r="T5" s="25"/>
      <c r="U5" s="25"/>
      <c r="V5" s="25"/>
      <c r="W5" s="25"/>
      <c r="X5" s="25"/>
      <c r="Y5" s="25"/>
      <c r="Z5" s="25"/>
    </row>
    <row r="6" ht="22.5" customHeight="1">
      <c r="A6" s="92">
        <v>5.0</v>
      </c>
      <c r="B6" s="96">
        <v>0.62</v>
      </c>
      <c r="C6" s="96">
        <v>0.22</v>
      </c>
      <c r="D6" s="96">
        <v>0.14</v>
      </c>
      <c r="E6" s="96">
        <v>0.18</v>
      </c>
      <c r="F6" s="96">
        <v>0.14</v>
      </c>
      <c r="G6" s="25"/>
      <c r="H6" s="25"/>
      <c r="I6" s="25"/>
      <c r="J6" s="25"/>
      <c r="K6" s="25"/>
      <c r="L6" s="25"/>
      <c r="M6" s="25"/>
      <c r="N6" s="25"/>
      <c r="O6" s="25"/>
      <c r="P6" s="25"/>
      <c r="Q6" s="25"/>
      <c r="R6" s="25"/>
      <c r="S6" s="25"/>
      <c r="T6" s="25"/>
      <c r="U6" s="25"/>
      <c r="V6" s="25"/>
      <c r="W6" s="25"/>
      <c r="X6" s="25"/>
      <c r="Y6" s="25"/>
      <c r="Z6" s="25"/>
    </row>
    <row r="7" ht="22.5" customHeight="1">
      <c r="A7" s="92">
        <v>6.0</v>
      </c>
      <c r="B7" s="96">
        <v>0.65</v>
      </c>
      <c r="C7" s="96">
        <v>0.25</v>
      </c>
      <c r="D7" s="96">
        <v>0.15</v>
      </c>
      <c r="E7" s="96">
        <v>0.2</v>
      </c>
      <c r="F7" s="96">
        <v>0.15</v>
      </c>
      <c r="G7" s="25"/>
      <c r="H7" s="25"/>
      <c r="I7" s="25"/>
      <c r="J7" s="25"/>
      <c r="K7" s="25"/>
      <c r="L7" s="25"/>
      <c r="M7" s="25"/>
      <c r="N7" s="25"/>
      <c r="O7" s="25"/>
      <c r="P7" s="25"/>
      <c r="Q7" s="25"/>
      <c r="R7" s="25"/>
      <c r="S7" s="25"/>
      <c r="T7" s="25"/>
      <c r="U7" s="25"/>
      <c r="V7" s="25"/>
      <c r="W7" s="25"/>
      <c r="X7" s="25"/>
      <c r="Y7" s="25"/>
      <c r="Z7" s="25"/>
    </row>
    <row r="8" ht="22.5" customHeight="1">
      <c r="A8" s="92">
        <v>7.0</v>
      </c>
      <c r="B8" s="96">
        <v>0.68</v>
      </c>
      <c r="C8" s="96">
        <v>0.28</v>
      </c>
      <c r="D8" s="96">
        <v>0.16</v>
      </c>
      <c r="E8" s="96">
        <v>0.22</v>
      </c>
      <c r="F8" s="96">
        <v>0.16</v>
      </c>
      <c r="G8" s="25"/>
      <c r="H8" s="25"/>
      <c r="I8" s="25"/>
      <c r="J8" s="25"/>
      <c r="K8" s="25"/>
      <c r="L8" s="25"/>
      <c r="M8" s="25"/>
      <c r="N8" s="25"/>
      <c r="O8" s="25"/>
      <c r="P8" s="25"/>
      <c r="Q8" s="25"/>
      <c r="R8" s="25"/>
      <c r="S8" s="25"/>
      <c r="T8" s="25"/>
      <c r="U8" s="25"/>
      <c r="V8" s="25"/>
      <c r="W8" s="25"/>
      <c r="X8" s="25"/>
      <c r="Y8" s="25"/>
      <c r="Z8" s="25"/>
    </row>
    <row r="9" ht="22.5" customHeight="1">
      <c r="A9" s="92">
        <v>8.0</v>
      </c>
      <c r="B9" s="96">
        <v>0.71</v>
      </c>
      <c r="C9" s="96">
        <v>0.31</v>
      </c>
      <c r="D9" s="96">
        <v>0.17</v>
      </c>
      <c r="E9" s="96">
        <v>0.24</v>
      </c>
      <c r="F9" s="96">
        <v>0.17</v>
      </c>
      <c r="G9" s="25"/>
      <c r="H9" s="25"/>
      <c r="I9" s="25"/>
      <c r="J9" s="25"/>
      <c r="K9" s="25"/>
      <c r="L9" s="25"/>
      <c r="M9" s="25"/>
      <c r="N9" s="25"/>
      <c r="O9" s="25"/>
      <c r="P9" s="25"/>
      <c r="Q9" s="25"/>
      <c r="R9" s="25"/>
      <c r="S9" s="25"/>
      <c r="T9" s="25"/>
      <c r="U9" s="25"/>
      <c r="V9" s="25"/>
      <c r="W9" s="25"/>
      <c r="X9" s="25"/>
      <c r="Y9" s="25"/>
      <c r="Z9" s="25"/>
    </row>
    <row r="10" ht="22.5" customHeight="1">
      <c r="A10" s="92">
        <v>9.0</v>
      </c>
      <c r="B10" s="96">
        <v>0.74</v>
      </c>
      <c r="C10" s="96">
        <v>0.34</v>
      </c>
      <c r="D10" s="96">
        <v>0.18</v>
      </c>
      <c r="E10" s="96">
        <v>0.26</v>
      </c>
      <c r="F10" s="96">
        <v>0.18</v>
      </c>
      <c r="G10" s="25"/>
      <c r="H10" s="25"/>
      <c r="I10" s="25"/>
      <c r="J10" s="25"/>
      <c r="K10" s="25"/>
      <c r="L10" s="25"/>
      <c r="M10" s="25"/>
      <c r="N10" s="25"/>
      <c r="O10" s="25"/>
      <c r="P10" s="25"/>
      <c r="Q10" s="25"/>
      <c r="R10" s="25"/>
      <c r="S10" s="25"/>
      <c r="T10" s="25"/>
      <c r="U10" s="25"/>
      <c r="V10" s="25"/>
      <c r="W10" s="25"/>
      <c r="X10" s="25"/>
      <c r="Y10" s="25"/>
      <c r="Z10" s="25"/>
    </row>
    <row r="11" ht="22.5" customHeight="1">
      <c r="A11" s="92">
        <v>10.0</v>
      </c>
      <c r="B11" s="96">
        <v>0.77</v>
      </c>
      <c r="C11" s="96">
        <v>0.37</v>
      </c>
      <c r="D11" s="96">
        <v>0.19</v>
      </c>
      <c r="E11" s="96">
        <v>0.28</v>
      </c>
      <c r="F11" s="96">
        <v>0.19</v>
      </c>
      <c r="G11" s="25"/>
      <c r="H11" s="25"/>
      <c r="I11" s="25"/>
      <c r="J11" s="25"/>
      <c r="K11" s="25"/>
      <c r="L11" s="25"/>
      <c r="M11" s="25"/>
      <c r="N11" s="25"/>
      <c r="O11" s="25"/>
      <c r="P11" s="25"/>
      <c r="Q11" s="25"/>
      <c r="R11" s="25"/>
      <c r="S11" s="25"/>
      <c r="T11" s="25"/>
      <c r="U11" s="25"/>
      <c r="V11" s="25"/>
      <c r="W11" s="25"/>
      <c r="X11" s="25"/>
      <c r="Y11" s="25"/>
      <c r="Z11" s="25"/>
    </row>
    <row r="12" ht="22.5" customHeight="1">
      <c r="A12" s="92">
        <v>11.0</v>
      </c>
      <c r="B12" s="96">
        <v>0.8</v>
      </c>
      <c r="C12" s="96">
        <v>0.4</v>
      </c>
      <c r="D12" s="96">
        <v>0.2</v>
      </c>
      <c r="E12" s="96">
        <v>0.3</v>
      </c>
      <c r="F12" s="96">
        <v>0.2</v>
      </c>
      <c r="G12" s="25"/>
      <c r="H12" s="25"/>
      <c r="I12" s="25"/>
      <c r="J12" s="25"/>
      <c r="K12" s="25"/>
      <c r="L12" s="25"/>
      <c r="M12" s="25"/>
      <c r="N12" s="25"/>
      <c r="O12" s="25"/>
      <c r="P12" s="25"/>
      <c r="Q12" s="25"/>
      <c r="R12" s="25"/>
      <c r="S12" s="25"/>
      <c r="T12" s="25"/>
      <c r="U12" s="25"/>
      <c r="V12" s="25"/>
      <c r="W12" s="25"/>
      <c r="X12" s="25"/>
      <c r="Y12" s="25"/>
      <c r="Z12" s="25"/>
    </row>
    <row r="13" ht="22.5" customHeight="1">
      <c r="A13" s="92">
        <v>12.0</v>
      </c>
      <c r="B13" s="96">
        <v>0.83</v>
      </c>
      <c r="C13" s="96">
        <v>0.43</v>
      </c>
      <c r="D13" s="96">
        <v>0.21</v>
      </c>
      <c r="E13" s="96">
        <v>0.32</v>
      </c>
      <c r="F13" s="96">
        <v>0.21</v>
      </c>
      <c r="G13" s="25"/>
      <c r="H13" s="25"/>
      <c r="I13" s="25"/>
      <c r="J13" s="25"/>
      <c r="K13" s="25"/>
      <c r="L13" s="25"/>
      <c r="M13" s="25"/>
      <c r="N13" s="25"/>
      <c r="O13" s="25"/>
      <c r="P13" s="25"/>
      <c r="Q13" s="25"/>
      <c r="R13" s="25"/>
      <c r="S13" s="25"/>
      <c r="T13" s="25"/>
      <c r="U13" s="25"/>
      <c r="V13" s="25"/>
      <c r="W13" s="25"/>
      <c r="X13" s="25"/>
      <c r="Y13" s="25"/>
      <c r="Z13" s="25"/>
    </row>
    <row r="14" ht="22.5" customHeight="1">
      <c r="A14" s="92">
        <v>13.0</v>
      </c>
      <c r="B14" s="96">
        <v>0.86</v>
      </c>
      <c r="C14" s="96">
        <v>0.47</v>
      </c>
      <c r="D14" s="96">
        <v>0.22</v>
      </c>
      <c r="E14" s="96">
        <v>0.34</v>
      </c>
      <c r="F14" s="96">
        <v>0.22</v>
      </c>
      <c r="G14" s="25"/>
      <c r="H14" s="25"/>
      <c r="I14" s="25"/>
      <c r="J14" s="25"/>
      <c r="K14" s="25"/>
      <c r="L14" s="25"/>
      <c r="M14" s="25"/>
      <c r="N14" s="25"/>
      <c r="O14" s="25"/>
      <c r="P14" s="25"/>
      <c r="Q14" s="25"/>
      <c r="R14" s="25"/>
      <c r="S14" s="25"/>
      <c r="T14" s="25"/>
      <c r="U14" s="25"/>
      <c r="V14" s="25"/>
      <c r="W14" s="25"/>
      <c r="X14" s="25"/>
      <c r="Y14" s="25"/>
      <c r="Z14" s="25"/>
    </row>
    <row r="15" ht="22.5" customHeight="1">
      <c r="A15" s="92">
        <v>14.0</v>
      </c>
      <c r="B15" s="96">
        <v>0.89</v>
      </c>
      <c r="C15" s="96">
        <v>0.5</v>
      </c>
      <c r="D15" s="96">
        <v>0.23</v>
      </c>
      <c r="E15" s="96">
        <v>0.36</v>
      </c>
      <c r="F15" s="96">
        <v>0.23</v>
      </c>
      <c r="G15" s="25"/>
      <c r="H15" s="25"/>
      <c r="I15" s="25"/>
      <c r="J15" s="25"/>
      <c r="K15" s="25"/>
      <c r="L15" s="25"/>
      <c r="M15" s="25"/>
      <c r="N15" s="25"/>
      <c r="O15" s="25"/>
      <c r="P15" s="25"/>
      <c r="Q15" s="25"/>
      <c r="R15" s="25"/>
      <c r="S15" s="25"/>
      <c r="T15" s="25"/>
      <c r="U15" s="25"/>
      <c r="V15" s="25"/>
      <c r="W15" s="25"/>
      <c r="X15" s="25"/>
      <c r="Y15" s="25"/>
      <c r="Z15" s="25"/>
    </row>
    <row r="16" ht="22.5" customHeight="1">
      <c r="A16" s="92">
        <v>15.0</v>
      </c>
      <c r="B16" s="96">
        <v>0.92</v>
      </c>
      <c r="C16" s="96">
        <v>0.53</v>
      </c>
      <c r="D16" s="96">
        <v>0.24</v>
      </c>
      <c r="E16" s="96">
        <v>0.38</v>
      </c>
      <c r="F16" s="96">
        <v>0.24</v>
      </c>
      <c r="G16" s="25"/>
      <c r="H16" s="25"/>
      <c r="I16" s="25"/>
      <c r="J16" s="25"/>
      <c r="K16" s="25"/>
      <c r="L16" s="25"/>
      <c r="M16" s="25"/>
      <c r="N16" s="25"/>
      <c r="O16" s="25"/>
      <c r="P16" s="25"/>
      <c r="Q16" s="25"/>
      <c r="R16" s="25"/>
      <c r="S16" s="25"/>
      <c r="T16" s="25"/>
      <c r="U16" s="25"/>
      <c r="V16" s="25"/>
      <c r="W16" s="25"/>
      <c r="X16" s="25"/>
      <c r="Y16" s="25"/>
      <c r="Z16" s="25"/>
    </row>
    <row r="17" ht="22.5" customHeight="1">
      <c r="A17" s="92">
        <v>16.0</v>
      </c>
      <c r="B17" s="96">
        <v>0.95</v>
      </c>
      <c r="C17" s="96">
        <v>0.56</v>
      </c>
      <c r="D17" s="96">
        <v>0.25</v>
      </c>
      <c r="E17" s="96">
        <v>0.4</v>
      </c>
      <c r="F17" s="96">
        <v>0.25</v>
      </c>
      <c r="G17" s="25"/>
      <c r="H17" s="25"/>
      <c r="I17" s="25"/>
      <c r="J17" s="25"/>
      <c r="K17" s="25"/>
      <c r="L17" s="25"/>
      <c r="M17" s="25"/>
      <c r="N17" s="25"/>
      <c r="O17" s="25"/>
      <c r="P17" s="25"/>
      <c r="Q17" s="25"/>
      <c r="R17" s="25"/>
      <c r="S17" s="25"/>
      <c r="T17" s="25"/>
      <c r="U17" s="25"/>
      <c r="V17" s="25"/>
      <c r="W17" s="25"/>
      <c r="X17" s="25"/>
      <c r="Y17" s="25"/>
      <c r="Z17" s="25"/>
    </row>
    <row r="18" ht="22.5" customHeight="1">
      <c r="A18" s="92">
        <v>17.0</v>
      </c>
      <c r="B18" s="96">
        <v>0.98</v>
      </c>
      <c r="C18" s="96">
        <v>0.59</v>
      </c>
      <c r="D18" s="96">
        <v>0.26</v>
      </c>
      <c r="E18" s="96">
        <v>0.42</v>
      </c>
      <c r="F18" s="96">
        <v>0.26</v>
      </c>
      <c r="G18" s="25"/>
      <c r="H18" s="25"/>
      <c r="I18" s="25"/>
      <c r="J18" s="25"/>
      <c r="K18" s="25"/>
      <c r="L18" s="25"/>
      <c r="M18" s="25"/>
      <c r="N18" s="25"/>
      <c r="O18" s="25"/>
      <c r="P18" s="25"/>
      <c r="Q18" s="25"/>
      <c r="R18" s="25"/>
      <c r="S18" s="25"/>
      <c r="T18" s="25"/>
      <c r="U18" s="25"/>
      <c r="V18" s="25"/>
      <c r="W18" s="25"/>
      <c r="X18" s="25"/>
      <c r="Y18" s="25"/>
      <c r="Z18" s="25"/>
    </row>
    <row r="19" ht="22.5" customHeight="1">
      <c r="A19" s="92">
        <v>18.0</v>
      </c>
      <c r="B19" s="96">
        <v>1.01</v>
      </c>
      <c r="C19" s="96">
        <v>0.62</v>
      </c>
      <c r="D19" s="96">
        <v>0.27</v>
      </c>
      <c r="E19" s="96">
        <v>0.44</v>
      </c>
      <c r="F19" s="96">
        <v>0.27</v>
      </c>
      <c r="G19" s="25"/>
      <c r="H19" s="25"/>
      <c r="I19" s="25"/>
      <c r="J19" s="25"/>
      <c r="K19" s="25"/>
      <c r="L19" s="25"/>
      <c r="M19" s="25"/>
      <c r="N19" s="25"/>
      <c r="O19" s="25"/>
      <c r="P19" s="25"/>
      <c r="Q19" s="25"/>
      <c r="R19" s="25"/>
      <c r="S19" s="25"/>
      <c r="T19" s="25"/>
      <c r="U19" s="25"/>
      <c r="V19" s="25"/>
      <c r="W19" s="25"/>
      <c r="X19" s="25"/>
      <c r="Y19" s="25"/>
      <c r="Z19" s="25"/>
    </row>
    <row r="20" ht="22.5" customHeight="1">
      <c r="A20" s="92">
        <v>19.0</v>
      </c>
      <c r="B20" s="96">
        <v>1.04</v>
      </c>
      <c r="C20" s="96">
        <v>0.65</v>
      </c>
      <c r="D20" s="96">
        <v>0.28</v>
      </c>
      <c r="E20" s="96">
        <v>0.46</v>
      </c>
      <c r="F20" s="96">
        <v>0.28</v>
      </c>
      <c r="G20" s="25"/>
      <c r="H20" s="25"/>
      <c r="I20" s="25"/>
      <c r="J20" s="25"/>
      <c r="K20" s="25"/>
      <c r="L20" s="25"/>
      <c r="M20" s="25"/>
      <c r="N20" s="25"/>
      <c r="O20" s="25"/>
      <c r="P20" s="25"/>
      <c r="Q20" s="25"/>
      <c r="R20" s="25"/>
      <c r="S20" s="25"/>
      <c r="T20" s="25"/>
      <c r="U20" s="25"/>
      <c r="V20" s="25"/>
      <c r="W20" s="25"/>
      <c r="X20" s="25"/>
      <c r="Y20" s="25"/>
      <c r="Z20" s="25"/>
    </row>
    <row r="21" ht="22.5" customHeight="1">
      <c r="A21" s="92">
        <v>20.0</v>
      </c>
      <c r="B21" s="96">
        <v>1.07</v>
      </c>
      <c r="C21" s="96">
        <v>0.68</v>
      </c>
      <c r="D21" s="96">
        <v>0.29</v>
      </c>
      <c r="E21" s="96">
        <v>0.48</v>
      </c>
      <c r="F21" s="96">
        <v>0.29</v>
      </c>
      <c r="G21" s="25"/>
      <c r="H21" s="25"/>
      <c r="I21" s="25"/>
      <c r="J21" s="25"/>
      <c r="K21" s="25"/>
      <c r="L21" s="25"/>
      <c r="M21" s="25"/>
      <c r="N21" s="25"/>
      <c r="O21" s="25"/>
      <c r="P21" s="25"/>
      <c r="Q21" s="25"/>
      <c r="R21" s="25"/>
      <c r="S21" s="25"/>
      <c r="T21" s="25"/>
      <c r="U21" s="25"/>
      <c r="V21" s="25"/>
      <c r="W21" s="25"/>
      <c r="X21" s="25"/>
      <c r="Y21" s="25"/>
      <c r="Z21" s="25"/>
    </row>
    <row r="22" ht="22.5" customHeight="1">
      <c r="A22" s="92">
        <v>21.0</v>
      </c>
      <c r="B22" s="96">
        <v>1.1</v>
      </c>
      <c r="C22" s="96">
        <v>0.71</v>
      </c>
      <c r="D22" s="96">
        <v>0.3</v>
      </c>
      <c r="E22" s="96">
        <v>0.5</v>
      </c>
      <c r="F22" s="96">
        <v>0.3</v>
      </c>
      <c r="G22" s="25"/>
      <c r="H22" s="25"/>
      <c r="I22" s="25"/>
      <c r="J22" s="25"/>
      <c r="K22" s="25"/>
      <c r="L22" s="25"/>
      <c r="M22" s="25"/>
      <c r="N22" s="25"/>
      <c r="O22" s="25"/>
      <c r="P22" s="25"/>
      <c r="Q22" s="25"/>
      <c r="R22" s="25"/>
      <c r="S22" s="25"/>
      <c r="T22" s="25"/>
      <c r="U22" s="25"/>
      <c r="V22" s="25"/>
      <c r="W22" s="25"/>
      <c r="X22" s="25"/>
      <c r="Y22" s="25"/>
      <c r="Z22" s="25"/>
    </row>
    <row r="23" ht="22.5" customHeight="1">
      <c r="A23" s="92">
        <v>22.0</v>
      </c>
      <c r="B23" s="96">
        <v>1.13</v>
      </c>
      <c r="C23" s="96">
        <v>0.74</v>
      </c>
      <c r="D23" s="96">
        <v>0.31</v>
      </c>
      <c r="E23" s="96">
        <v>0.52</v>
      </c>
      <c r="F23" s="96">
        <v>0.31</v>
      </c>
      <c r="G23" s="25"/>
      <c r="H23" s="25"/>
      <c r="I23" s="25"/>
      <c r="J23" s="25"/>
      <c r="K23" s="25"/>
      <c r="L23" s="25"/>
      <c r="M23" s="25"/>
      <c r="N23" s="25"/>
      <c r="O23" s="25"/>
      <c r="P23" s="25"/>
      <c r="Q23" s="25"/>
      <c r="R23" s="25"/>
      <c r="S23" s="25"/>
      <c r="T23" s="25"/>
      <c r="U23" s="25"/>
      <c r="V23" s="25"/>
      <c r="W23" s="25"/>
      <c r="X23" s="25"/>
      <c r="Y23" s="25"/>
      <c r="Z23" s="25"/>
    </row>
    <row r="24" ht="22.5" customHeight="1">
      <c r="A24" s="92">
        <v>23.0</v>
      </c>
      <c r="B24" s="96">
        <v>1.16</v>
      </c>
      <c r="C24" s="96">
        <v>0.77</v>
      </c>
      <c r="D24" s="96">
        <v>0.32</v>
      </c>
      <c r="E24" s="96">
        <v>0.54</v>
      </c>
      <c r="F24" s="96">
        <v>0.32</v>
      </c>
      <c r="G24" s="25"/>
      <c r="H24" s="25"/>
      <c r="I24" s="25"/>
      <c r="J24" s="25"/>
      <c r="K24" s="25"/>
      <c r="L24" s="25"/>
      <c r="M24" s="25"/>
      <c r="N24" s="25"/>
      <c r="O24" s="25"/>
      <c r="P24" s="25"/>
      <c r="Q24" s="25"/>
      <c r="R24" s="25"/>
      <c r="S24" s="25"/>
      <c r="T24" s="25"/>
      <c r="U24" s="25"/>
      <c r="V24" s="25"/>
      <c r="W24" s="25"/>
      <c r="X24" s="25"/>
      <c r="Y24" s="25"/>
      <c r="Z24" s="25"/>
    </row>
    <row r="25" ht="22.5" customHeight="1">
      <c r="A25" s="92">
        <v>24.0</v>
      </c>
      <c r="B25" s="96">
        <v>1.19</v>
      </c>
      <c r="C25" s="96">
        <v>0.8</v>
      </c>
      <c r="D25" s="96">
        <v>0.33</v>
      </c>
      <c r="E25" s="96">
        <v>0.56</v>
      </c>
      <c r="F25" s="96">
        <v>0.33</v>
      </c>
      <c r="G25" s="25"/>
      <c r="H25" s="25"/>
      <c r="I25" s="25"/>
      <c r="J25" s="25"/>
      <c r="K25" s="25"/>
      <c r="L25" s="25"/>
      <c r="M25" s="25"/>
      <c r="N25" s="25"/>
      <c r="O25" s="25"/>
      <c r="P25" s="25"/>
      <c r="Q25" s="25"/>
      <c r="R25" s="25"/>
      <c r="S25" s="25"/>
      <c r="T25" s="25"/>
      <c r="U25" s="25"/>
      <c r="V25" s="25"/>
      <c r="W25" s="25"/>
      <c r="X25" s="25"/>
      <c r="Y25" s="25"/>
      <c r="Z25" s="25"/>
    </row>
    <row r="26" ht="22.5" customHeight="1">
      <c r="A26" s="92">
        <v>25.0</v>
      </c>
      <c r="B26" s="96">
        <v>1.21</v>
      </c>
      <c r="C26" s="96">
        <v>0.83</v>
      </c>
      <c r="D26" s="96">
        <v>0.34</v>
      </c>
      <c r="E26" s="96">
        <v>0.58</v>
      </c>
      <c r="F26" s="96">
        <v>0.34</v>
      </c>
      <c r="G26" s="25"/>
      <c r="H26" s="25"/>
      <c r="I26" s="25"/>
      <c r="J26" s="25"/>
      <c r="K26" s="25"/>
      <c r="L26" s="25"/>
      <c r="M26" s="25"/>
      <c r="N26" s="25"/>
      <c r="O26" s="25"/>
      <c r="P26" s="25"/>
      <c r="Q26" s="25"/>
      <c r="R26" s="25"/>
      <c r="S26" s="25"/>
      <c r="T26" s="25"/>
      <c r="U26" s="25"/>
      <c r="V26" s="25"/>
      <c r="W26" s="25"/>
      <c r="X26" s="25"/>
      <c r="Y26" s="25"/>
      <c r="Z26" s="25"/>
    </row>
    <row r="27" ht="22.5" customHeight="1">
      <c r="A27" s="92">
        <v>26.0</v>
      </c>
      <c r="B27" s="96">
        <v>1.24</v>
      </c>
      <c r="C27" s="96">
        <v>0.86</v>
      </c>
      <c r="D27" s="96">
        <v>0.35</v>
      </c>
      <c r="E27" s="96">
        <v>0.6</v>
      </c>
      <c r="F27" s="96">
        <v>0.35</v>
      </c>
      <c r="G27" s="25"/>
      <c r="H27" s="25"/>
      <c r="I27" s="25"/>
      <c r="J27" s="25"/>
      <c r="K27" s="25"/>
      <c r="L27" s="25"/>
      <c r="M27" s="25"/>
      <c r="N27" s="25"/>
      <c r="O27" s="25"/>
      <c r="P27" s="25"/>
      <c r="Q27" s="25"/>
      <c r="R27" s="25"/>
      <c r="S27" s="25"/>
      <c r="T27" s="25"/>
      <c r="U27" s="25"/>
      <c r="V27" s="25"/>
      <c r="W27" s="25"/>
      <c r="X27" s="25"/>
      <c r="Y27" s="25"/>
      <c r="Z27" s="25"/>
    </row>
    <row r="28" ht="22.5" customHeight="1">
      <c r="A28" s="92">
        <v>27.0</v>
      </c>
      <c r="B28" s="96">
        <v>1.27</v>
      </c>
      <c r="C28" s="96">
        <v>0.89</v>
      </c>
      <c r="D28" s="96">
        <v>0.36</v>
      </c>
      <c r="E28" s="96">
        <v>0.62</v>
      </c>
      <c r="F28" s="96">
        <v>0.36</v>
      </c>
      <c r="G28" s="25"/>
      <c r="H28" s="25"/>
      <c r="I28" s="25"/>
      <c r="J28" s="25"/>
      <c r="K28" s="25"/>
      <c r="L28" s="25"/>
      <c r="M28" s="25"/>
      <c r="N28" s="25"/>
      <c r="O28" s="25"/>
      <c r="P28" s="25"/>
      <c r="Q28" s="25"/>
      <c r="R28" s="25"/>
      <c r="S28" s="25"/>
      <c r="T28" s="25"/>
      <c r="U28" s="25"/>
      <c r="V28" s="25"/>
      <c r="W28" s="25"/>
      <c r="X28" s="25"/>
      <c r="Y28" s="25"/>
      <c r="Z28" s="25"/>
    </row>
    <row r="29" ht="22.5" customHeight="1">
      <c r="A29" s="92">
        <v>28.0</v>
      </c>
      <c r="B29" s="96">
        <v>1.3</v>
      </c>
      <c r="C29" s="96">
        <v>0.92</v>
      </c>
      <c r="D29" s="96">
        <v>0.37</v>
      </c>
      <c r="E29" s="96">
        <v>0.64</v>
      </c>
      <c r="F29" s="96">
        <v>0.37</v>
      </c>
      <c r="G29" s="25"/>
      <c r="H29" s="25"/>
      <c r="I29" s="25"/>
      <c r="J29" s="25"/>
      <c r="K29" s="25"/>
      <c r="L29" s="25"/>
      <c r="M29" s="25"/>
      <c r="N29" s="25"/>
      <c r="O29" s="25"/>
      <c r="P29" s="25"/>
      <c r="Q29" s="25"/>
      <c r="R29" s="25"/>
      <c r="S29" s="25"/>
      <c r="T29" s="25"/>
      <c r="U29" s="25"/>
      <c r="V29" s="25"/>
      <c r="W29" s="25"/>
      <c r="X29" s="25"/>
      <c r="Y29" s="25"/>
      <c r="Z29" s="25"/>
    </row>
    <row r="30" ht="22.5" customHeight="1">
      <c r="A30" s="92">
        <v>29.0</v>
      </c>
      <c r="B30" s="96">
        <v>1.33</v>
      </c>
      <c r="C30" s="96">
        <v>0.95</v>
      </c>
      <c r="D30" s="96">
        <v>0.38</v>
      </c>
      <c r="E30" s="96">
        <v>0.66</v>
      </c>
      <c r="F30" s="96">
        <v>0.38</v>
      </c>
      <c r="G30" s="25"/>
      <c r="H30" s="25"/>
      <c r="I30" s="25"/>
      <c r="J30" s="25"/>
      <c r="K30" s="25"/>
      <c r="L30" s="25"/>
      <c r="M30" s="25"/>
      <c r="N30" s="25"/>
      <c r="O30" s="25"/>
      <c r="P30" s="25"/>
      <c r="Q30" s="25"/>
      <c r="R30" s="25"/>
      <c r="S30" s="25"/>
      <c r="T30" s="25"/>
      <c r="U30" s="25"/>
      <c r="V30" s="25"/>
      <c r="W30" s="25"/>
      <c r="X30" s="25"/>
      <c r="Y30" s="25"/>
      <c r="Z30" s="25"/>
    </row>
    <row r="31" ht="22.5" customHeight="1">
      <c r="A31" s="92">
        <v>30.0</v>
      </c>
      <c r="B31" s="96">
        <v>1.36</v>
      </c>
      <c r="C31" s="96">
        <v>0.98</v>
      </c>
      <c r="D31" s="96">
        <v>0.39</v>
      </c>
      <c r="E31" s="96">
        <v>0.68</v>
      </c>
      <c r="F31" s="96">
        <v>0.39</v>
      </c>
      <c r="G31" s="25"/>
      <c r="H31" s="25"/>
      <c r="I31" s="25"/>
      <c r="J31" s="25"/>
      <c r="K31" s="25"/>
      <c r="L31" s="25"/>
      <c r="M31" s="25"/>
      <c r="N31" s="25"/>
      <c r="O31" s="25"/>
      <c r="P31" s="25"/>
      <c r="Q31" s="25"/>
      <c r="R31" s="25"/>
      <c r="S31" s="25"/>
      <c r="T31" s="25"/>
      <c r="U31" s="25"/>
      <c r="V31" s="25"/>
      <c r="W31" s="25"/>
      <c r="X31" s="25"/>
      <c r="Y31" s="25"/>
      <c r="Z31" s="25"/>
    </row>
    <row r="32" ht="22.5" customHeight="1">
      <c r="A32" s="92">
        <v>31.0</v>
      </c>
      <c r="B32" s="96">
        <v>1.39</v>
      </c>
      <c r="C32" s="96">
        <v>1.01</v>
      </c>
      <c r="D32" s="96">
        <v>0.4</v>
      </c>
      <c r="E32" s="96">
        <v>0.7</v>
      </c>
      <c r="F32" s="96">
        <v>0.4</v>
      </c>
      <c r="G32" s="25"/>
      <c r="H32" s="25"/>
      <c r="I32" s="25"/>
      <c r="J32" s="25"/>
      <c r="K32" s="25"/>
      <c r="L32" s="25"/>
      <c r="M32" s="25"/>
      <c r="N32" s="25"/>
      <c r="O32" s="25"/>
      <c r="P32" s="25"/>
      <c r="Q32" s="25"/>
      <c r="R32" s="25"/>
      <c r="S32" s="25"/>
      <c r="T32" s="25"/>
      <c r="U32" s="25"/>
      <c r="V32" s="25"/>
      <c r="W32" s="25"/>
      <c r="X32" s="25"/>
      <c r="Y32" s="25"/>
      <c r="Z32" s="25"/>
    </row>
    <row r="33" ht="22.5" customHeight="1">
      <c r="A33" s="92">
        <v>32.0</v>
      </c>
      <c r="B33" s="96">
        <v>1.42</v>
      </c>
      <c r="C33" s="96">
        <v>1.04</v>
      </c>
      <c r="D33" s="96">
        <v>0.41</v>
      </c>
      <c r="E33" s="96">
        <v>0.72</v>
      </c>
      <c r="F33" s="96">
        <v>0.41</v>
      </c>
      <c r="G33" s="25"/>
      <c r="H33" s="25"/>
      <c r="I33" s="25"/>
      <c r="J33" s="25"/>
      <c r="K33" s="25"/>
      <c r="L33" s="25"/>
      <c r="M33" s="25"/>
      <c r="N33" s="25"/>
      <c r="O33" s="25"/>
      <c r="P33" s="25"/>
      <c r="Q33" s="25"/>
      <c r="R33" s="25"/>
      <c r="S33" s="25"/>
      <c r="T33" s="25"/>
      <c r="U33" s="25"/>
      <c r="V33" s="25"/>
      <c r="W33" s="25"/>
      <c r="X33" s="25"/>
      <c r="Y33" s="25"/>
      <c r="Z33" s="25"/>
    </row>
    <row r="34" ht="22.5" customHeight="1">
      <c r="A34" s="92">
        <v>33.0</v>
      </c>
      <c r="B34" s="96">
        <v>1.44</v>
      </c>
      <c r="C34" s="96">
        <v>1.07</v>
      </c>
      <c r="D34" s="96">
        <v>0.42</v>
      </c>
      <c r="E34" s="96">
        <v>0.74</v>
      </c>
      <c r="F34" s="96">
        <v>0.42</v>
      </c>
      <c r="G34" s="25"/>
      <c r="H34" s="25"/>
      <c r="I34" s="25"/>
      <c r="J34" s="25"/>
      <c r="K34" s="25"/>
      <c r="L34" s="25"/>
      <c r="M34" s="25"/>
      <c r="N34" s="25"/>
      <c r="O34" s="25"/>
      <c r="P34" s="25"/>
      <c r="Q34" s="25"/>
      <c r="R34" s="25"/>
      <c r="S34" s="25"/>
      <c r="T34" s="25"/>
      <c r="U34" s="25"/>
      <c r="V34" s="25"/>
      <c r="W34" s="25"/>
      <c r="X34" s="25"/>
      <c r="Y34" s="25"/>
      <c r="Z34" s="25"/>
    </row>
    <row r="35" ht="22.5" customHeight="1">
      <c r="A35" s="92">
        <v>34.0</v>
      </c>
      <c r="B35" s="96">
        <v>1.47</v>
      </c>
      <c r="C35" s="96">
        <v>1.1</v>
      </c>
      <c r="D35" s="96">
        <v>0.43</v>
      </c>
      <c r="E35" s="96">
        <v>0.76</v>
      </c>
      <c r="F35" s="96">
        <v>0.43</v>
      </c>
      <c r="G35" s="25"/>
      <c r="H35" s="25"/>
      <c r="I35" s="25"/>
      <c r="J35" s="25"/>
      <c r="K35" s="25"/>
      <c r="L35" s="25"/>
      <c r="M35" s="25"/>
      <c r="N35" s="25"/>
      <c r="O35" s="25"/>
      <c r="P35" s="25"/>
      <c r="Q35" s="25"/>
      <c r="R35" s="25"/>
      <c r="S35" s="25"/>
      <c r="T35" s="25"/>
      <c r="U35" s="25"/>
      <c r="V35" s="25"/>
      <c r="W35" s="25"/>
      <c r="X35" s="25"/>
      <c r="Y35" s="25"/>
      <c r="Z35" s="25"/>
    </row>
    <row r="36" ht="22.5" customHeight="1">
      <c r="A36" s="92">
        <v>35.0</v>
      </c>
      <c r="B36" s="96">
        <v>1.5</v>
      </c>
      <c r="C36" s="96">
        <v>1.13</v>
      </c>
      <c r="D36" s="96">
        <v>0.44</v>
      </c>
      <c r="E36" s="96">
        <v>0.78</v>
      </c>
      <c r="F36" s="96">
        <v>0.44</v>
      </c>
      <c r="G36" s="25"/>
      <c r="H36" s="25"/>
      <c r="I36" s="25"/>
      <c r="J36" s="25"/>
      <c r="K36" s="25"/>
      <c r="L36" s="25"/>
      <c r="M36" s="25"/>
      <c r="N36" s="25"/>
      <c r="O36" s="25"/>
      <c r="P36" s="25"/>
      <c r="Q36" s="25"/>
      <c r="R36" s="25"/>
      <c r="S36" s="25"/>
      <c r="T36" s="25"/>
      <c r="U36" s="25"/>
      <c r="V36" s="25"/>
      <c r="W36" s="25"/>
      <c r="X36" s="25"/>
      <c r="Y36" s="25"/>
      <c r="Z36" s="25"/>
    </row>
    <row r="37" ht="22.5" customHeight="1">
      <c r="A37" s="92">
        <v>36.0</v>
      </c>
      <c r="B37" s="96">
        <v>1.53</v>
      </c>
      <c r="C37" s="96">
        <v>1.16</v>
      </c>
      <c r="D37" s="96">
        <v>0.45</v>
      </c>
      <c r="E37" s="96">
        <v>0.8</v>
      </c>
      <c r="F37" s="96">
        <v>0.45</v>
      </c>
      <c r="G37" s="25"/>
      <c r="H37" s="25"/>
      <c r="I37" s="25"/>
      <c r="J37" s="25"/>
      <c r="K37" s="25"/>
      <c r="L37" s="25"/>
      <c r="M37" s="25"/>
      <c r="N37" s="25"/>
      <c r="O37" s="25"/>
      <c r="P37" s="25"/>
      <c r="Q37" s="25"/>
      <c r="R37" s="25"/>
      <c r="S37" s="25"/>
      <c r="T37" s="25"/>
      <c r="U37" s="25"/>
      <c r="V37" s="25"/>
      <c r="W37" s="25"/>
      <c r="X37" s="25"/>
      <c r="Y37" s="25"/>
      <c r="Z37" s="25"/>
    </row>
    <row r="38" ht="22.5" customHeight="1">
      <c r="A38" s="92">
        <v>37.0</v>
      </c>
      <c r="B38" s="96">
        <v>1.56</v>
      </c>
      <c r="C38" s="96">
        <v>1.19</v>
      </c>
      <c r="D38" s="96">
        <v>0.46</v>
      </c>
      <c r="E38" s="96">
        <v>0.82</v>
      </c>
      <c r="F38" s="96">
        <v>0.46</v>
      </c>
      <c r="G38" s="25"/>
      <c r="H38" s="25"/>
      <c r="I38" s="25"/>
      <c r="J38" s="25"/>
      <c r="K38" s="25"/>
      <c r="L38" s="25"/>
      <c r="M38" s="25"/>
      <c r="N38" s="25"/>
      <c r="O38" s="25"/>
      <c r="P38" s="25"/>
      <c r="Q38" s="25"/>
      <c r="R38" s="25"/>
      <c r="S38" s="25"/>
      <c r="T38" s="25"/>
      <c r="U38" s="25"/>
      <c r="V38" s="25"/>
      <c r="W38" s="25"/>
      <c r="X38" s="25"/>
      <c r="Y38" s="25"/>
      <c r="Z38" s="25"/>
    </row>
    <row r="39" ht="22.5" customHeight="1">
      <c r="A39" s="92">
        <v>38.0</v>
      </c>
      <c r="B39" s="96">
        <v>1.59</v>
      </c>
      <c r="C39" s="96">
        <v>1.22</v>
      </c>
      <c r="D39" s="96">
        <v>0.47</v>
      </c>
      <c r="E39" s="96">
        <v>0.84</v>
      </c>
      <c r="F39" s="96">
        <v>0.47</v>
      </c>
      <c r="G39" s="25"/>
      <c r="H39" s="25"/>
      <c r="I39" s="25"/>
      <c r="J39" s="25"/>
      <c r="K39" s="25"/>
      <c r="L39" s="25"/>
      <c r="M39" s="25"/>
      <c r="N39" s="25"/>
      <c r="O39" s="25"/>
      <c r="P39" s="25"/>
      <c r="Q39" s="25"/>
      <c r="R39" s="25"/>
      <c r="S39" s="25"/>
      <c r="T39" s="25"/>
      <c r="U39" s="25"/>
      <c r="V39" s="25"/>
      <c r="W39" s="25"/>
      <c r="X39" s="25"/>
      <c r="Y39" s="25"/>
      <c r="Z39" s="25"/>
    </row>
    <row r="40" ht="22.5" customHeight="1">
      <c r="A40" s="92">
        <v>39.0</v>
      </c>
      <c r="B40" s="96">
        <v>1.62</v>
      </c>
      <c r="C40" s="96">
        <v>1.25</v>
      </c>
      <c r="D40" s="96">
        <v>0.48</v>
      </c>
      <c r="E40" s="96">
        <v>0.86</v>
      </c>
      <c r="F40" s="96">
        <v>0.48</v>
      </c>
      <c r="G40" s="25"/>
      <c r="H40" s="25"/>
      <c r="I40" s="25"/>
      <c r="J40" s="25"/>
      <c r="K40" s="25"/>
      <c r="L40" s="25"/>
      <c r="M40" s="25"/>
      <c r="N40" s="25"/>
      <c r="O40" s="25"/>
      <c r="P40" s="25"/>
      <c r="Q40" s="25"/>
      <c r="R40" s="25"/>
      <c r="S40" s="25"/>
      <c r="T40" s="25"/>
      <c r="U40" s="25"/>
      <c r="V40" s="25"/>
      <c r="W40" s="25"/>
      <c r="X40" s="25"/>
      <c r="Y40" s="25"/>
      <c r="Z40" s="25"/>
    </row>
    <row r="41" ht="22.5" customHeight="1">
      <c r="A41" s="92">
        <v>40.0</v>
      </c>
      <c r="B41" s="96">
        <v>1.65</v>
      </c>
      <c r="C41" s="96">
        <v>1.28</v>
      </c>
      <c r="D41" s="96">
        <v>0.49</v>
      </c>
      <c r="E41" s="96">
        <v>0.88</v>
      </c>
      <c r="F41" s="96">
        <v>0.49</v>
      </c>
      <c r="G41" s="25"/>
      <c r="H41" s="25"/>
      <c r="I41" s="25"/>
      <c r="J41" s="25"/>
      <c r="K41" s="25"/>
      <c r="L41" s="25"/>
      <c r="M41" s="25"/>
      <c r="N41" s="25"/>
      <c r="O41" s="25"/>
      <c r="P41" s="25"/>
      <c r="Q41" s="25"/>
      <c r="R41" s="25"/>
      <c r="S41" s="25"/>
      <c r="T41" s="25"/>
      <c r="U41" s="25"/>
      <c r="V41" s="25"/>
      <c r="W41" s="25"/>
      <c r="X41" s="25"/>
      <c r="Y41" s="25"/>
      <c r="Z41" s="25"/>
    </row>
    <row r="42" ht="22.5" customHeight="1">
      <c r="A42" s="92">
        <v>41.0</v>
      </c>
      <c r="B42" s="96">
        <v>1.68</v>
      </c>
      <c r="C42" s="96">
        <v>1.31</v>
      </c>
      <c r="D42" s="96">
        <v>0.5</v>
      </c>
      <c r="E42" s="96">
        <v>0.9</v>
      </c>
      <c r="F42" s="96">
        <v>0.5</v>
      </c>
      <c r="G42" s="25"/>
      <c r="H42" s="25"/>
      <c r="I42" s="25"/>
      <c r="J42" s="25"/>
      <c r="K42" s="25"/>
      <c r="L42" s="25"/>
      <c r="M42" s="25"/>
      <c r="N42" s="25"/>
      <c r="O42" s="25"/>
      <c r="P42" s="25"/>
      <c r="Q42" s="25"/>
      <c r="R42" s="25"/>
      <c r="S42" s="25"/>
      <c r="T42" s="25"/>
      <c r="U42" s="25"/>
      <c r="V42" s="25"/>
      <c r="W42" s="25"/>
      <c r="X42" s="25"/>
      <c r="Y42" s="25"/>
      <c r="Z42" s="25"/>
    </row>
    <row r="43" ht="22.5" customHeight="1">
      <c r="A43" s="92">
        <v>42.0</v>
      </c>
      <c r="B43" s="96">
        <v>1.71</v>
      </c>
      <c r="C43" s="96">
        <v>1.34</v>
      </c>
      <c r="D43" s="96">
        <v>0.51</v>
      </c>
      <c r="E43" s="96">
        <v>0.92</v>
      </c>
      <c r="F43" s="96">
        <v>0.51</v>
      </c>
      <c r="G43" s="25"/>
      <c r="H43" s="25"/>
      <c r="I43" s="25"/>
      <c r="J43" s="25"/>
      <c r="K43" s="25"/>
      <c r="L43" s="25"/>
      <c r="M43" s="25"/>
      <c r="N43" s="25"/>
      <c r="O43" s="25"/>
      <c r="P43" s="25"/>
      <c r="Q43" s="25"/>
      <c r="R43" s="25"/>
      <c r="S43" s="25"/>
      <c r="T43" s="25"/>
      <c r="U43" s="25"/>
      <c r="V43" s="25"/>
      <c r="W43" s="25"/>
      <c r="X43" s="25"/>
      <c r="Y43" s="25"/>
      <c r="Z43" s="25"/>
    </row>
    <row r="44" ht="22.5" customHeight="1">
      <c r="A44" s="92">
        <v>43.0</v>
      </c>
      <c r="B44" s="96">
        <v>1.74</v>
      </c>
      <c r="C44" s="96">
        <v>1.37</v>
      </c>
      <c r="D44" s="96">
        <v>0.52</v>
      </c>
      <c r="E44" s="96">
        <v>0.94</v>
      </c>
      <c r="F44" s="96">
        <v>0.52</v>
      </c>
      <c r="G44" s="25"/>
      <c r="H44" s="25"/>
      <c r="I44" s="25"/>
      <c r="J44" s="25"/>
      <c r="K44" s="25"/>
      <c r="L44" s="25"/>
      <c r="M44" s="25"/>
      <c r="N44" s="25"/>
      <c r="O44" s="25"/>
      <c r="P44" s="25"/>
      <c r="Q44" s="25"/>
      <c r="R44" s="25"/>
      <c r="S44" s="25"/>
      <c r="T44" s="25"/>
      <c r="U44" s="25"/>
      <c r="V44" s="25"/>
      <c r="W44" s="25"/>
      <c r="X44" s="25"/>
      <c r="Y44" s="25"/>
      <c r="Z44" s="25"/>
    </row>
    <row r="45" ht="22.5" customHeight="1">
      <c r="A45" s="92">
        <v>44.0</v>
      </c>
      <c r="B45" s="96">
        <v>1.77</v>
      </c>
      <c r="C45" s="96">
        <v>1.4</v>
      </c>
      <c r="D45" s="96">
        <v>0.53</v>
      </c>
      <c r="E45" s="96">
        <v>0.96</v>
      </c>
      <c r="F45" s="96">
        <v>0.53</v>
      </c>
      <c r="G45" s="25"/>
      <c r="H45" s="25"/>
      <c r="I45" s="25"/>
      <c r="J45" s="25"/>
      <c r="K45" s="25"/>
      <c r="L45" s="25"/>
      <c r="M45" s="25"/>
      <c r="N45" s="25"/>
      <c r="O45" s="25"/>
      <c r="P45" s="25"/>
      <c r="Q45" s="25"/>
      <c r="R45" s="25"/>
      <c r="S45" s="25"/>
      <c r="T45" s="25"/>
      <c r="U45" s="25"/>
      <c r="V45" s="25"/>
      <c r="W45" s="25"/>
      <c r="X45" s="25"/>
      <c r="Y45" s="25"/>
      <c r="Z45" s="25"/>
    </row>
    <row r="46" ht="22.5" customHeight="1">
      <c r="A46" s="92">
        <v>45.0</v>
      </c>
      <c r="B46" s="96">
        <v>1.8</v>
      </c>
      <c r="C46" s="96">
        <v>1.43</v>
      </c>
      <c r="D46" s="96">
        <v>0.54</v>
      </c>
      <c r="E46" s="96">
        <v>0.98</v>
      </c>
      <c r="F46" s="96">
        <v>0.54</v>
      </c>
      <c r="G46" s="25"/>
      <c r="H46" s="25"/>
      <c r="I46" s="25"/>
      <c r="J46" s="25"/>
      <c r="K46" s="25"/>
      <c r="L46" s="25"/>
      <c r="M46" s="25"/>
      <c r="N46" s="25"/>
      <c r="O46" s="25"/>
      <c r="P46" s="25"/>
      <c r="Q46" s="25"/>
      <c r="R46" s="25"/>
      <c r="S46" s="25"/>
      <c r="T46" s="25"/>
      <c r="U46" s="25"/>
      <c r="V46" s="25"/>
      <c r="W46" s="25"/>
      <c r="X46" s="25"/>
      <c r="Y46" s="25"/>
      <c r="Z46" s="25"/>
    </row>
    <row r="47" ht="22.5" customHeight="1">
      <c r="A47" s="92">
        <v>46.0</v>
      </c>
      <c r="B47" s="96">
        <v>1.83</v>
      </c>
      <c r="C47" s="96">
        <v>1.46</v>
      </c>
      <c r="D47" s="96">
        <v>0.55</v>
      </c>
      <c r="E47" s="96">
        <v>1.0</v>
      </c>
      <c r="F47" s="96">
        <v>0.55</v>
      </c>
      <c r="G47" s="25"/>
      <c r="H47" s="25"/>
      <c r="I47" s="25"/>
      <c r="J47" s="25"/>
      <c r="K47" s="25"/>
      <c r="L47" s="25"/>
      <c r="M47" s="25"/>
      <c r="N47" s="25"/>
      <c r="O47" s="25"/>
      <c r="P47" s="25"/>
      <c r="Q47" s="25"/>
      <c r="R47" s="25"/>
      <c r="S47" s="25"/>
      <c r="T47" s="25"/>
      <c r="U47" s="25"/>
      <c r="V47" s="25"/>
      <c r="W47" s="25"/>
      <c r="X47" s="25"/>
      <c r="Y47" s="25"/>
      <c r="Z47" s="25"/>
    </row>
    <row r="48" ht="22.5" customHeight="1">
      <c r="A48" s="92">
        <v>47.0</v>
      </c>
      <c r="B48" s="96">
        <v>1.86</v>
      </c>
      <c r="C48" s="96">
        <v>1.49</v>
      </c>
      <c r="D48" s="96">
        <v>0.56</v>
      </c>
      <c r="E48" s="96">
        <v>1.02</v>
      </c>
      <c r="F48" s="96">
        <v>0.56</v>
      </c>
      <c r="G48" s="25"/>
      <c r="H48" s="25"/>
      <c r="I48" s="25"/>
      <c r="J48" s="25"/>
      <c r="K48" s="25"/>
      <c r="L48" s="25"/>
      <c r="M48" s="25"/>
      <c r="N48" s="25"/>
      <c r="O48" s="25"/>
      <c r="P48" s="25"/>
      <c r="Q48" s="25"/>
      <c r="R48" s="25"/>
      <c r="S48" s="25"/>
      <c r="T48" s="25"/>
      <c r="U48" s="25"/>
      <c r="V48" s="25"/>
      <c r="W48" s="25"/>
      <c r="X48" s="25"/>
      <c r="Y48" s="25"/>
      <c r="Z48" s="25"/>
    </row>
    <row r="49" ht="22.5" customHeight="1">
      <c r="A49" s="92">
        <v>48.0</v>
      </c>
      <c r="B49" s="96">
        <v>1.89</v>
      </c>
      <c r="C49" s="96">
        <v>1.52</v>
      </c>
      <c r="D49" s="96">
        <v>0.57</v>
      </c>
      <c r="E49" s="96">
        <v>1.04</v>
      </c>
      <c r="F49" s="96">
        <v>0.57</v>
      </c>
      <c r="G49" s="25"/>
      <c r="H49" s="25"/>
      <c r="I49" s="25"/>
      <c r="J49" s="25"/>
      <c r="K49" s="25"/>
      <c r="L49" s="25"/>
      <c r="M49" s="25"/>
      <c r="N49" s="25"/>
      <c r="O49" s="25"/>
      <c r="P49" s="25"/>
      <c r="Q49" s="25"/>
      <c r="R49" s="25"/>
      <c r="S49" s="25"/>
      <c r="T49" s="25"/>
      <c r="U49" s="25"/>
      <c r="V49" s="25"/>
      <c r="W49" s="25"/>
      <c r="X49" s="25"/>
      <c r="Y49" s="25"/>
      <c r="Z49" s="25"/>
    </row>
    <row r="50" ht="22.5" customHeight="1">
      <c r="A50" s="92">
        <v>49.0</v>
      </c>
      <c r="B50" s="96">
        <v>1.92</v>
      </c>
      <c r="C50" s="96">
        <v>1.55</v>
      </c>
      <c r="D50" s="96">
        <v>0.58</v>
      </c>
      <c r="E50" s="96">
        <v>1.06</v>
      </c>
      <c r="F50" s="96">
        <v>0.58</v>
      </c>
      <c r="G50" s="25"/>
      <c r="H50" s="25"/>
      <c r="I50" s="25"/>
      <c r="J50" s="25"/>
      <c r="K50" s="25"/>
      <c r="L50" s="25"/>
      <c r="M50" s="25"/>
      <c r="N50" s="25"/>
      <c r="O50" s="25"/>
      <c r="P50" s="25"/>
      <c r="Q50" s="25"/>
      <c r="R50" s="25"/>
      <c r="S50" s="25"/>
      <c r="T50" s="25"/>
      <c r="U50" s="25"/>
      <c r="V50" s="25"/>
      <c r="W50" s="25"/>
      <c r="X50" s="25"/>
      <c r="Y50" s="25"/>
      <c r="Z50" s="25"/>
    </row>
    <row r="51" ht="22.5" customHeight="1">
      <c r="A51" s="92">
        <v>50.0</v>
      </c>
      <c r="B51" s="96">
        <v>1.95</v>
      </c>
      <c r="C51" s="96">
        <v>1.58</v>
      </c>
      <c r="D51" s="96">
        <v>0.59</v>
      </c>
      <c r="E51" s="96">
        <v>1.08</v>
      </c>
      <c r="F51" s="96">
        <v>0.59</v>
      </c>
      <c r="G51" s="25"/>
      <c r="H51" s="25"/>
      <c r="I51" s="25"/>
      <c r="J51" s="25"/>
      <c r="K51" s="25"/>
      <c r="L51" s="25"/>
      <c r="M51" s="25"/>
      <c r="N51" s="25"/>
      <c r="O51" s="25"/>
      <c r="P51" s="25"/>
      <c r="Q51" s="25"/>
      <c r="R51" s="25"/>
      <c r="S51" s="25"/>
      <c r="T51" s="25"/>
      <c r="U51" s="25"/>
      <c r="V51" s="25"/>
      <c r="W51" s="25"/>
      <c r="X51" s="25"/>
      <c r="Y51" s="25"/>
      <c r="Z51" s="25"/>
    </row>
    <row r="52" ht="22.5" customHeight="1">
      <c r="A52" s="92">
        <v>51.0</v>
      </c>
      <c r="B52" s="96">
        <v>1.98</v>
      </c>
      <c r="C52" s="96">
        <v>1.61</v>
      </c>
      <c r="D52" s="96">
        <v>0.6</v>
      </c>
      <c r="E52" s="96">
        <v>1.1</v>
      </c>
      <c r="F52" s="96">
        <v>0.6</v>
      </c>
      <c r="G52" s="25"/>
      <c r="H52" s="25"/>
      <c r="I52" s="25"/>
      <c r="J52" s="25"/>
      <c r="K52" s="25"/>
      <c r="L52" s="25"/>
      <c r="M52" s="25"/>
      <c r="N52" s="25"/>
      <c r="O52" s="25"/>
      <c r="P52" s="25"/>
      <c r="Q52" s="25"/>
      <c r="R52" s="25"/>
      <c r="S52" s="25"/>
      <c r="T52" s="25"/>
      <c r="U52" s="25"/>
      <c r="V52" s="25"/>
      <c r="W52" s="25"/>
      <c r="X52" s="25"/>
      <c r="Y52" s="25"/>
      <c r="Z52" s="25"/>
    </row>
    <row r="53" ht="22.5" customHeight="1">
      <c r="A53" s="92">
        <v>52.0</v>
      </c>
      <c r="B53" s="96">
        <v>2.01</v>
      </c>
      <c r="C53" s="96">
        <v>1.65</v>
      </c>
      <c r="D53" s="96">
        <v>0.61</v>
      </c>
      <c r="E53" s="96">
        <v>1.12</v>
      </c>
      <c r="F53" s="96">
        <v>0.61</v>
      </c>
      <c r="G53" s="25"/>
      <c r="H53" s="25"/>
      <c r="I53" s="25"/>
      <c r="J53" s="25"/>
      <c r="K53" s="25"/>
      <c r="L53" s="25"/>
      <c r="M53" s="25"/>
      <c r="N53" s="25"/>
      <c r="O53" s="25"/>
      <c r="P53" s="25"/>
      <c r="Q53" s="25"/>
      <c r="R53" s="25"/>
      <c r="S53" s="25"/>
      <c r="T53" s="25"/>
      <c r="U53" s="25"/>
      <c r="V53" s="25"/>
      <c r="W53" s="25"/>
      <c r="X53" s="25"/>
      <c r="Y53" s="25"/>
      <c r="Z53" s="25"/>
    </row>
    <row r="54" ht="22.5" customHeight="1">
      <c r="A54" s="92">
        <v>53.0</v>
      </c>
      <c r="B54" s="96">
        <v>2.04</v>
      </c>
      <c r="C54" s="96">
        <v>1.68</v>
      </c>
      <c r="D54" s="96">
        <v>0.62</v>
      </c>
      <c r="E54" s="96">
        <v>1.14</v>
      </c>
      <c r="F54" s="96">
        <v>0.62</v>
      </c>
      <c r="G54" s="25"/>
      <c r="H54" s="25"/>
      <c r="I54" s="25"/>
      <c r="J54" s="25"/>
      <c r="K54" s="25"/>
      <c r="L54" s="25"/>
      <c r="M54" s="25"/>
      <c r="N54" s="25"/>
      <c r="O54" s="25"/>
      <c r="P54" s="25"/>
      <c r="Q54" s="25"/>
      <c r="R54" s="25"/>
      <c r="S54" s="25"/>
      <c r="T54" s="25"/>
      <c r="U54" s="25"/>
      <c r="V54" s="25"/>
      <c r="W54" s="25"/>
      <c r="X54" s="25"/>
      <c r="Y54" s="25"/>
      <c r="Z54" s="25"/>
    </row>
    <row r="55" ht="22.5" customHeight="1">
      <c r="A55" s="92">
        <v>54.0</v>
      </c>
      <c r="B55" s="96">
        <v>2.07</v>
      </c>
      <c r="C55" s="96">
        <v>1.71</v>
      </c>
      <c r="D55" s="96">
        <v>0.63</v>
      </c>
      <c r="E55" s="96">
        <v>1.16</v>
      </c>
      <c r="F55" s="96">
        <v>0.63</v>
      </c>
      <c r="G55" s="25"/>
      <c r="H55" s="25"/>
      <c r="I55" s="25"/>
      <c r="J55" s="25"/>
      <c r="K55" s="25"/>
      <c r="L55" s="25"/>
      <c r="M55" s="25"/>
      <c r="N55" s="25"/>
      <c r="O55" s="25"/>
      <c r="P55" s="25"/>
      <c r="Q55" s="25"/>
      <c r="R55" s="25"/>
      <c r="S55" s="25"/>
      <c r="T55" s="25"/>
      <c r="U55" s="25"/>
      <c r="V55" s="25"/>
      <c r="W55" s="25"/>
      <c r="X55" s="25"/>
      <c r="Y55" s="25"/>
      <c r="Z55" s="25"/>
    </row>
    <row r="56" ht="22.5" customHeight="1">
      <c r="A56" s="92">
        <v>55.0</v>
      </c>
      <c r="B56" s="96">
        <v>2.1</v>
      </c>
      <c r="C56" s="96">
        <v>1.74</v>
      </c>
      <c r="D56" s="96">
        <v>0.64</v>
      </c>
      <c r="E56" s="96">
        <v>1.18</v>
      </c>
      <c r="F56" s="96">
        <v>0.64</v>
      </c>
      <c r="G56" s="25"/>
      <c r="H56" s="25"/>
      <c r="I56" s="25"/>
      <c r="J56" s="25"/>
      <c r="K56" s="25"/>
      <c r="L56" s="25"/>
      <c r="M56" s="25"/>
      <c r="N56" s="25"/>
      <c r="O56" s="25"/>
      <c r="P56" s="25"/>
      <c r="Q56" s="25"/>
      <c r="R56" s="25"/>
      <c r="S56" s="25"/>
      <c r="T56" s="25"/>
      <c r="U56" s="25"/>
      <c r="V56" s="25"/>
      <c r="W56" s="25"/>
      <c r="X56" s="25"/>
      <c r="Y56" s="25"/>
      <c r="Z56" s="25"/>
    </row>
    <row r="57" ht="22.5" customHeight="1">
      <c r="A57" s="92">
        <v>56.0</v>
      </c>
      <c r="B57" s="96">
        <v>2.13</v>
      </c>
      <c r="C57" s="96">
        <v>1.77</v>
      </c>
      <c r="D57" s="96">
        <v>0.65</v>
      </c>
      <c r="E57" s="96">
        <v>1.2</v>
      </c>
      <c r="F57" s="96">
        <v>0.65</v>
      </c>
      <c r="G57" s="25"/>
      <c r="H57" s="25"/>
      <c r="I57" s="25"/>
      <c r="J57" s="25"/>
      <c r="K57" s="25"/>
      <c r="L57" s="25"/>
      <c r="M57" s="25"/>
      <c r="N57" s="25"/>
      <c r="O57" s="25"/>
      <c r="P57" s="25"/>
      <c r="Q57" s="25"/>
      <c r="R57" s="25"/>
      <c r="S57" s="25"/>
      <c r="T57" s="25"/>
      <c r="U57" s="25"/>
      <c r="V57" s="25"/>
      <c r="W57" s="25"/>
      <c r="X57" s="25"/>
      <c r="Y57" s="25"/>
      <c r="Z57" s="25"/>
    </row>
    <row r="58" ht="22.5" customHeight="1">
      <c r="A58" s="92">
        <v>57.0</v>
      </c>
      <c r="B58" s="96">
        <v>2.16</v>
      </c>
      <c r="C58" s="96">
        <v>1.8</v>
      </c>
      <c r="D58" s="96">
        <v>0.66</v>
      </c>
      <c r="E58" s="96">
        <v>1.22</v>
      </c>
      <c r="F58" s="96">
        <v>0.66</v>
      </c>
      <c r="G58" s="25"/>
      <c r="H58" s="25"/>
      <c r="I58" s="25"/>
      <c r="J58" s="25"/>
      <c r="K58" s="25"/>
      <c r="L58" s="25"/>
      <c r="M58" s="25"/>
      <c r="N58" s="25"/>
      <c r="O58" s="25"/>
      <c r="P58" s="25"/>
      <c r="Q58" s="25"/>
      <c r="R58" s="25"/>
      <c r="S58" s="25"/>
      <c r="T58" s="25"/>
      <c r="U58" s="25"/>
      <c r="V58" s="25"/>
      <c r="W58" s="25"/>
      <c r="X58" s="25"/>
      <c r="Y58" s="25"/>
      <c r="Z58" s="25"/>
    </row>
    <row r="59" ht="22.5" customHeight="1">
      <c r="A59" s="92">
        <v>58.0</v>
      </c>
      <c r="B59" s="96">
        <v>2.19</v>
      </c>
      <c r="C59" s="96">
        <v>1.83</v>
      </c>
      <c r="D59" s="96">
        <v>0.67</v>
      </c>
      <c r="E59" s="96">
        <v>1.24</v>
      </c>
      <c r="F59" s="96">
        <v>0.67</v>
      </c>
      <c r="G59" s="25"/>
      <c r="H59" s="25"/>
      <c r="I59" s="25"/>
      <c r="J59" s="25"/>
      <c r="K59" s="25"/>
      <c r="L59" s="25"/>
      <c r="M59" s="25"/>
      <c r="N59" s="25"/>
      <c r="O59" s="25"/>
      <c r="P59" s="25"/>
      <c r="Q59" s="25"/>
      <c r="R59" s="25"/>
      <c r="S59" s="25"/>
      <c r="T59" s="25"/>
      <c r="U59" s="25"/>
      <c r="V59" s="25"/>
      <c r="W59" s="25"/>
      <c r="X59" s="25"/>
      <c r="Y59" s="25"/>
      <c r="Z59" s="25"/>
    </row>
    <row r="60" ht="22.5" customHeight="1">
      <c r="A60" s="92">
        <v>59.0</v>
      </c>
      <c r="B60" s="96">
        <v>2.22</v>
      </c>
      <c r="C60" s="96">
        <v>1.86</v>
      </c>
      <c r="D60" s="96">
        <v>0.68</v>
      </c>
      <c r="E60" s="96">
        <v>1.26</v>
      </c>
      <c r="F60" s="96">
        <v>0.68</v>
      </c>
      <c r="G60" s="25"/>
      <c r="H60" s="25"/>
      <c r="I60" s="25"/>
      <c r="J60" s="25"/>
      <c r="K60" s="25"/>
      <c r="L60" s="25"/>
      <c r="M60" s="25"/>
      <c r="N60" s="25"/>
      <c r="O60" s="25"/>
      <c r="P60" s="25"/>
      <c r="Q60" s="25"/>
      <c r="R60" s="25"/>
      <c r="S60" s="25"/>
      <c r="T60" s="25"/>
      <c r="U60" s="25"/>
      <c r="V60" s="25"/>
      <c r="W60" s="25"/>
      <c r="X60" s="25"/>
      <c r="Y60" s="25"/>
      <c r="Z60" s="25"/>
    </row>
    <row r="61" ht="22.5" customHeight="1">
      <c r="A61" s="92">
        <v>60.0</v>
      </c>
      <c r="B61" s="96">
        <v>2.25</v>
      </c>
      <c r="C61" s="96">
        <v>1.89</v>
      </c>
      <c r="D61" s="96">
        <v>0.69</v>
      </c>
      <c r="E61" s="96">
        <v>1.28</v>
      </c>
      <c r="F61" s="96">
        <v>0.69</v>
      </c>
      <c r="G61" s="25"/>
      <c r="H61" s="25"/>
      <c r="I61" s="25"/>
      <c r="J61" s="25"/>
      <c r="K61" s="25"/>
      <c r="L61" s="25"/>
      <c r="M61" s="25"/>
      <c r="N61" s="25"/>
      <c r="O61" s="25"/>
      <c r="P61" s="25"/>
      <c r="Q61" s="25"/>
      <c r="R61" s="25"/>
      <c r="S61" s="25"/>
      <c r="T61" s="25"/>
      <c r="U61" s="25"/>
      <c r="V61" s="25"/>
      <c r="W61" s="25"/>
      <c r="X61" s="25"/>
      <c r="Y61" s="25"/>
      <c r="Z61" s="25"/>
    </row>
    <row r="62" ht="22.5" customHeight="1">
      <c r="A62" s="92">
        <v>61.0</v>
      </c>
      <c r="B62" s="96">
        <v>2.28</v>
      </c>
      <c r="C62" s="96">
        <v>1.92</v>
      </c>
      <c r="D62" s="96">
        <v>0.7</v>
      </c>
      <c r="E62" s="96">
        <v>1.3</v>
      </c>
      <c r="F62" s="96">
        <v>0.7</v>
      </c>
      <c r="G62" s="25"/>
      <c r="H62" s="25"/>
      <c r="I62" s="25"/>
      <c r="J62" s="25"/>
      <c r="K62" s="25"/>
      <c r="L62" s="25"/>
      <c r="M62" s="25"/>
      <c r="N62" s="25"/>
      <c r="O62" s="25"/>
      <c r="P62" s="25"/>
      <c r="Q62" s="25"/>
      <c r="R62" s="25"/>
      <c r="S62" s="25"/>
      <c r="T62" s="25"/>
      <c r="U62" s="25"/>
      <c r="V62" s="25"/>
      <c r="W62" s="25"/>
      <c r="X62" s="25"/>
      <c r="Y62" s="25"/>
      <c r="Z62" s="25"/>
    </row>
    <row r="63" ht="22.5" customHeight="1">
      <c r="A63" s="92">
        <v>62.0</v>
      </c>
      <c r="B63" s="96">
        <v>2.31</v>
      </c>
      <c r="C63" s="96">
        <v>1.95</v>
      </c>
      <c r="D63" s="96">
        <v>0.71</v>
      </c>
      <c r="E63" s="96">
        <v>1.32</v>
      </c>
      <c r="F63" s="96">
        <v>0.71</v>
      </c>
      <c r="G63" s="25"/>
      <c r="H63" s="25"/>
      <c r="I63" s="25"/>
      <c r="J63" s="25"/>
      <c r="K63" s="25"/>
      <c r="L63" s="25"/>
      <c r="M63" s="25"/>
      <c r="N63" s="25"/>
      <c r="O63" s="25"/>
      <c r="P63" s="25"/>
      <c r="Q63" s="25"/>
      <c r="R63" s="25"/>
      <c r="S63" s="25"/>
      <c r="T63" s="25"/>
      <c r="U63" s="25"/>
      <c r="V63" s="25"/>
      <c r="W63" s="25"/>
      <c r="X63" s="25"/>
      <c r="Y63" s="25"/>
      <c r="Z63" s="25"/>
    </row>
    <row r="64" ht="22.5" customHeight="1">
      <c r="A64" s="92">
        <v>63.0</v>
      </c>
      <c r="B64" s="96">
        <v>2.34</v>
      </c>
      <c r="C64" s="96">
        <v>1.98</v>
      </c>
      <c r="D64" s="96">
        <v>0.72</v>
      </c>
      <c r="E64" s="96">
        <v>1.34</v>
      </c>
      <c r="F64" s="96">
        <v>0.72</v>
      </c>
      <c r="G64" s="25"/>
      <c r="H64" s="25"/>
      <c r="I64" s="25"/>
      <c r="J64" s="25"/>
      <c r="K64" s="25"/>
      <c r="L64" s="25"/>
      <c r="M64" s="25"/>
      <c r="N64" s="25"/>
      <c r="O64" s="25"/>
      <c r="P64" s="25"/>
      <c r="Q64" s="25"/>
      <c r="R64" s="25"/>
      <c r="S64" s="25"/>
      <c r="T64" s="25"/>
      <c r="U64" s="25"/>
      <c r="V64" s="25"/>
      <c r="W64" s="25"/>
      <c r="X64" s="25"/>
      <c r="Y64" s="25"/>
      <c r="Z64" s="25"/>
    </row>
    <row r="65" ht="22.5" customHeight="1">
      <c r="A65" s="92">
        <v>64.0</v>
      </c>
      <c r="B65" s="96">
        <v>2.37</v>
      </c>
      <c r="C65" s="96">
        <v>2.01</v>
      </c>
      <c r="D65" s="96">
        <v>0.73</v>
      </c>
      <c r="E65" s="96">
        <v>1.36</v>
      </c>
      <c r="F65" s="96">
        <v>0.73</v>
      </c>
      <c r="G65" s="25"/>
      <c r="H65" s="25"/>
      <c r="I65" s="25"/>
      <c r="J65" s="25"/>
      <c r="K65" s="25"/>
      <c r="L65" s="25"/>
      <c r="M65" s="25"/>
      <c r="N65" s="25"/>
      <c r="O65" s="25"/>
      <c r="P65" s="25"/>
      <c r="Q65" s="25"/>
      <c r="R65" s="25"/>
      <c r="S65" s="25"/>
      <c r="T65" s="25"/>
      <c r="U65" s="25"/>
      <c r="V65" s="25"/>
      <c r="W65" s="25"/>
      <c r="X65" s="25"/>
      <c r="Y65" s="25"/>
      <c r="Z65" s="25"/>
    </row>
    <row r="66" ht="22.5" customHeight="1">
      <c r="A66" s="92">
        <v>65.0</v>
      </c>
      <c r="B66" s="96">
        <v>2.4</v>
      </c>
      <c r="C66" s="96">
        <v>2.04</v>
      </c>
      <c r="D66" s="96">
        <v>0.74</v>
      </c>
      <c r="E66" s="96">
        <v>1.38</v>
      </c>
      <c r="F66" s="96">
        <v>0.74</v>
      </c>
      <c r="G66" s="25"/>
      <c r="H66" s="25"/>
      <c r="I66" s="25"/>
      <c r="J66" s="25"/>
      <c r="K66" s="25"/>
      <c r="L66" s="25"/>
      <c r="M66" s="25"/>
      <c r="N66" s="25"/>
      <c r="O66" s="25"/>
      <c r="P66" s="25"/>
      <c r="Q66" s="25"/>
      <c r="R66" s="25"/>
      <c r="S66" s="25"/>
      <c r="T66" s="25"/>
      <c r="U66" s="25"/>
      <c r="V66" s="25"/>
      <c r="W66" s="25"/>
      <c r="X66" s="25"/>
      <c r="Y66" s="25"/>
      <c r="Z66" s="25"/>
    </row>
    <row r="67" ht="22.5" customHeight="1">
      <c r="A67" s="92">
        <v>66.0</v>
      </c>
      <c r="B67" s="96">
        <v>2.43</v>
      </c>
      <c r="C67" s="96">
        <v>2.07</v>
      </c>
      <c r="D67" s="96">
        <v>0.75</v>
      </c>
      <c r="E67" s="96">
        <v>1.4</v>
      </c>
      <c r="F67" s="96">
        <v>0.75</v>
      </c>
      <c r="G67" s="25"/>
      <c r="H67" s="25"/>
      <c r="I67" s="25"/>
      <c r="J67" s="25"/>
      <c r="K67" s="25"/>
      <c r="L67" s="25"/>
      <c r="M67" s="25"/>
      <c r="N67" s="25"/>
      <c r="O67" s="25"/>
      <c r="P67" s="25"/>
      <c r="Q67" s="25"/>
      <c r="R67" s="25"/>
      <c r="S67" s="25"/>
      <c r="T67" s="25"/>
      <c r="U67" s="25"/>
      <c r="V67" s="25"/>
      <c r="W67" s="25"/>
      <c r="X67" s="25"/>
      <c r="Y67" s="25"/>
      <c r="Z67" s="25"/>
    </row>
    <row r="68" ht="22.5" customHeight="1">
      <c r="A68" s="92">
        <v>67.0</v>
      </c>
      <c r="B68" s="96">
        <v>2.46</v>
      </c>
      <c r="C68" s="96">
        <v>2.1</v>
      </c>
      <c r="D68" s="96">
        <v>0.76</v>
      </c>
      <c r="E68" s="96">
        <v>1.42</v>
      </c>
      <c r="F68" s="96">
        <v>0.76</v>
      </c>
      <c r="G68" s="25"/>
      <c r="H68" s="25"/>
      <c r="I68" s="25"/>
      <c r="J68" s="25"/>
      <c r="K68" s="25"/>
      <c r="L68" s="25"/>
      <c r="M68" s="25"/>
      <c r="N68" s="25"/>
      <c r="O68" s="25"/>
      <c r="P68" s="25"/>
      <c r="Q68" s="25"/>
      <c r="R68" s="25"/>
      <c r="S68" s="25"/>
      <c r="T68" s="25"/>
      <c r="U68" s="25"/>
      <c r="V68" s="25"/>
      <c r="W68" s="25"/>
      <c r="X68" s="25"/>
      <c r="Y68" s="25"/>
      <c r="Z68" s="25"/>
    </row>
    <row r="69" ht="22.5" customHeight="1">
      <c r="A69" s="92">
        <v>68.0</v>
      </c>
      <c r="B69" s="96">
        <v>2.49</v>
      </c>
      <c r="C69" s="96">
        <v>2.13</v>
      </c>
      <c r="D69" s="96">
        <v>0.77</v>
      </c>
      <c r="E69" s="96">
        <v>1.44</v>
      </c>
      <c r="F69" s="96">
        <v>0.77</v>
      </c>
      <c r="G69" s="25"/>
      <c r="H69" s="25"/>
      <c r="I69" s="25"/>
      <c r="J69" s="25"/>
      <c r="K69" s="25"/>
      <c r="L69" s="25"/>
      <c r="M69" s="25"/>
      <c r="N69" s="25"/>
      <c r="O69" s="25"/>
      <c r="P69" s="25"/>
      <c r="Q69" s="25"/>
      <c r="R69" s="25"/>
      <c r="S69" s="25"/>
      <c r="T69" s="25"/>
      <c r="U69" s="25"/>
      <c r="V69" s="25"/>
      <c r="W69" s="25"/>
      <c r="X69" s="25"/>
      <c r="Y69" s="25"/>
      <c r="Z69" s="25"/>
    </row>
    <row r="70" ht="22.5" customHeight="1">
      <c r="A70" s="92">
        <v>69.0</v>
      </c>
      <c r="B70" s="96">
        <v>2.52</v>
      </c>
      <c r="C70" s="96">
        <v>2.16</v>
      </c>
      <c r="D70" s="96">
        <v>0.78</v>
      </c>
      <c r="E70" s="96">
        <v>1.46</v>
      </c>
      <c r="F70" s="96">
        <v>0.78</v>
      </c>
      <c r="G70" s="25"/>
      <c r="H70" s="25"/>
      <c r="I70" s="25"/>
      <c r="J70" s="25"/>
      <c r="K70" s="25"/>
      <c r="L70" s="25"/>
      <c r="M70" s="25"/>
      <c r="N70" s="25"/>
      <c r="O70" s="25"/>
      <c r="P70" s="25"/>
      <c r="Q70" s="25"/>
      <c r="R70" s="25"/>
      <c r="S70" s="25"/>
      <c r="T70" s="25"/>
      <c r="U70" s="25"/>
      <c r="V70" s="25"/>
      <c r="W70" s="25"/>
      <c r="X70" s="25"/>
      <c r="Y70" s="25"/>
      <c r="Z70" s="25"/>
    </row>
    <row r="71" ht="22.5" customHeight="1">
      <c r="A71" s="92">
        <v>70.0</v>
      </c>
      <c r="B71" s="96">
        <v>2.55</v>
      </c>
      <c r="C71" s="96">
        <v>2.19</v>
      </c>
      <c r="D71" s="96">
        <v>0.79</v>
      </c>
      <c r="E71" s="96">
        <v>1.48</v>
      </c>
      <c r="F71" s="96">
        <v>0.79</v>
      </c>
      <c r="G71" s="25"/>
      <c r="H71" s="25"/>
      <c r="I71" s="25"/>
      <c r="J71" s="25"/>
      <c r="K71" s="25"/>
      <c r="L71" s="25"/>
      <c r="M71" s="25"/>
      <c r="N71" s="25"/>
      <c r="O71" s="25"/>
      <c r="P71" s="25"/>
      <c r="Q71" s="25"/>
      <c r="R71" s="25"/>
      <c r="S71" s="25"/>
      <c r="T71" s="25"/>
      <c r="U71" s="25"/>
      <c r="V71" s="25"/>
      <c r="W71" s="25"/>
      <c r="X71" s="25"/>
      <c r="Y71" s="25"/>
      <c r="Z71" s="25"/>
    </row>
    <row r="72" ht="22.5" customHeight="1">
      <c r="A72" s="92">
        <v>71.0</v>
      </c>
      <c r="B72" s="96">
        <v>2.58</v>
      </c>
      <c r="C72" s="96">
        <v>2.22</v>
      </c>
      <c r="D72" s="96">
        <v>0.8</v>
      </c>
      <c r="E72" s="96">
        <v>1.5</v>
      </c>
      <c r="F72" s="96">
        <v>0.8</v>
      </c>
      <c r="G72" s="25"/>
      <c r="H72" s="25"/>
      <c r="I72" s="25"/>
      <c r="J72" s="25"/>
      <c r="K72" s="25"/>
      <c r="L72" s="25"/>
      <c r="M72" s="25"/>
      <c r="N72" s="25"/>
      <c r="O72" s="25"/>
      <c r="P72" s="25"/>
      <c r="Q72" s="25"/>
      <c r="R72" s="25"/>
      <c r="S72" s="25"/>
      <c r="T72" s="25"/>
      <c r="U72" s="25"/>
      <c r="V72" s="25"/>
      <c r="W72" s="25"/>
      <c r="X72" s="25"/>
      <c r="Y72" s="25"/>
      <c r="Z72" s="25"/>
    </row>
    <row r="73" ht="22.5" customHeight="1">
      <c r="A73" s="92">
        <v>72.0</v>
      </c>
      <c r="B73" s="96">
        <v>2.61</v>
      </c>
      <c r="C73" s="96">
        <v>2.25</v>
      </c>
      <c r="D73" s="96">
        <v>0.81</v>
      </c>
      <c r="E73" s="96">
        <v>1.52</v>
      </c>
      <c r="F73" s="96">
        <v>0.81</v>
      </c>
      <c r="G73" s="25"/>
      <c r="H73" s="25"/>
      <c r="I73" s="25"/>
      <c r="J73" s="25"/>
      <c r="K73" s="25"/>
      <c r="L73" s="25"/>
      <c r="M73" s="25"/>
      <c r="N73" s="25"/>
      <c r="O73" s="25"/>
      <c r="P73" s="25"/>
      <c r="Q73" s="25"/>
      <c r="R73" s="25"/>
      <c r="S73" s="25"/>
      <c r="T73" s="25"/>
      <c r="U73" s="25"/>
      <c r="V73" s="25"/>
      <c r="W73" s="25"/>
      <c r="X73" s="25"/>
      <c r="Y73" s="25"/>
      <c r="Z73" s="25"/>
    </row>
    <row r="74" ht="22.5" customHeight="1">
      <c r="A74" s="92">
        <v>73.0</v>
      </c>
      <c r="B74" s="96">
        <v>2.64</v>
      </c>
      <c r="C74" s="96">
        <v>2.28</v>
      </c>
      <c r="D74" s="96">
        <v>0.82</v>
      </c>
      <c r="E74" s="96">
        <v>1.54</v>
      </c>
      <c r="F74" s="96">
        <v>0.82</v>
      </c>
      <c r="G74" s="25"/>
      <c r="H74" s="25"/>
      <c r="I74" s="25"/>
      <c r="J74" s="25"/>
      <c r="K74" s="25"/>
      <c r="L74" s="25"/>
      <c r="M74" s="25"/>
      <c r="N74" s="25"/>
      <c r="O74" s="25"/>
      <c r="P74" s="25"/>
      <c r="Q74" s="25"/>
      <c r="R74" s="25"/>
      <c r="S74" s="25"/>
      <c r="T74" s="25"/>
      <c r="U74" s="25"/>
      <c r="V74" s="25"/>
      <c r="W74" s="25"/>
      <c r="X74" s="25"/>
      <c r="Y74" s="25"/>
      <c r="Z74" s="25"/>
    </row>
    <row r="75" ht="22.5" customHeight="1">
      <c r="A75" s="92">
        <v>74.0</v>
      </c>
      <c r="B75" s="96">
        <v>2.67</v>
      </c>
      <c r="C75" s="96">
        <v>2.31</v>
      </c>
      <c r="D75" s="96">
        <v>0.83</v>
      </c>
      <c r="E75" s="96">
        <v>1.56</v>
      </c>
      <c r="F75" s="96">
        <v>0.83</v>
      </c>
      <c r="G75" s="25"/>
      <c r="H75" s="25"/>
      <c r="I75" s="25"/>
      <c r="J75" s="25"/>
      <c r="K75" s="25"/>
      <c r="L75" s="25"/>
      <c r="M75" s="25"/>
      <c r="N75" s="25"/>
      <c r="O75" s="25"/>
      <c r="P75" s="25"/>
      <c r="Q75" s="25"/>
      <c r="R75" s="25"/>
      <c r="S75" s="25"/>
      <c r="T75" s="25"/>
      <c r="U75" s="25"/>
      <c r="V75" s="25"/>
      <c r="W75" s="25"/>
      <c r="X75" s="25"/>
      <c r="Y75" s="25"/>
      <c r="Z75" s="25"/>
    </row>
    <row r="76" ht="22.5" customHeight="1">
      <c r="A76" s="92">
        <v>75.0</v>
      </c>
      <c r="B76" s="96">
        <v>2.7</v>
      </c>
      <c r="C76" s="96">
        <v>2.34</v>
      </c>
      <c r="D76" s="96">
        <v>0.84</v>
      </c>
      <c r="E76" s="96">
        <v>1.58</v>
      </c>
      <c r="F76" s="96">
        <v>0.84</v>
      </c>
      <c r="G76" s="25"/>
      <c r="H76" s="25"/>
      <c r="I76" s="25"/>
      <c r="J76" s="25"/>
      <c r="K76" s="25"/>
      <c r="L76" s="25"/>
      <c r="M76" s="25"/>
      <c r="N76" s="25"/>
      <c r="O76" s="25"/>
      <c r="P76" s="25"/>
      <c r="Q76" s="25"/>
      <c r="R76" s="25"/>
      <c r="S76" s="25"/>
      <c r="T76" s="25"/>
      <c r="U76" s="25"/>
      <c r="V76" s="25"/>
      <c r="W76" s="25"/>
      <c r="X76" s="25"/>
      <c r="Y76" s="25"/>
      <c r="Z76" s="25"/>
    </row>
    <row r="77" ht="22.5" customHeight="1">
      <c r="A77" s="92">
        <v>76.0</v>
      </c>
      <c r="B77" s="96">
        <v>2.73</v>
      </c>
      <c r="C77" s="96">
        <v>2.37</v>
      </c>
      <c r="D77" s="96">
        <v>0.85</v>
      </c>
      <c r="E77" s="96">
        <v>1.6</v>
      </c>
      <c r="F77" s="96">
        <v>0.85</v>
      </c>
      <c r="G77" s="25"/>
      <c r="H77" s="25"/>
      <c r="I77" s="25"/>
      <c r="J77" s="25"/>
      <c r="K77" s="25"/>
      <c r="L77" s="25"/>
      <c r="M77" s="25"/>
      <c r="N77" s="25"/>
      <c r="O77" s="25"/>
      <c r="P77" s="25"/>
      <c r="Q77" s="25"/>
      <c r="R77" s="25"/>
      <c r="S77" s="25"/>
      <c r="T77" s="25"/>
      <c r="U77" s="25"/>
      <c r="V77" s="25"/>
      <c r="W77" s="25"/>
      <c r="X77" s="25"/>
      <c r="Y77" s="25"/>
      <c r="Z77" s="25"/>
    </row>
    <row r="78" ht="22.5" customHeight="1">
      <c r="A78" s="92">
        <v>77.0</v>
      </c>
      <c r="B78" s="96">
        <v>2.76</v>
      </c>
      <c r="C78" s="96">
        <v>2.4</v>
      </c>
      <c r="D78" s="96">
        <v>0.86</v>
      </c>
      <c r="E78" s="96">
        <v>1.62</v>
      </c>
      <c r="F78" s="96">
        <v>0.86</v>
      </c>
      <c r="G78" s="25"/>
      <c r="H78" s="25"/>
      <c r="I78" s="25"/>
      <c r="J78" s="25"/>
      <c r="K78" s="25"/>
      <c r="L78" s="25"/>
      <c r="M78" s="25"/>
      <c r="N78" s="25"/>
      <c r="O78" s="25"/>
      <c r="P78" s="25"/>
      <c r="Q78" s="25"/>
      <c r="R78" s="25"/>
      <c r="S78" s="25"/>
      <c r="T78" s="25"/>
      <c r="U78" s="25"/>
      <c r="V78" s="25"/>
      <c r="W78" s="25"/>
      <c r="X78" s="25"/>
      <c r="Y78" s="25"/>
      <c r="Z78" s="25"/>
    </row>
    <row r="79" ht="22.5" customHeight="1">
      <c r="A79" s="92">
        <v>78.0</v>
      </c>
      <c r="B79" s="96">
        <v>2.79</v>
      </c>
      <c r="C79" s="96">
        <v>2.43</v>
      </c>
      <c r="D79" s="96">
        <v>0.87</v>
      </c>
      <c r="E79" s="96">
        <v>1.64</v>
      </c>
      <c r="F79" s="96">
        <v>0.87</v>
      </c>
      <c r="G79" s="25"/>
      <c r="H79" s="25"/>
      <c r="I79" s="25"/>
      <c r="J79" s="25"/>
      <c r="K79" s="25"/>
      <c r="L79" s="25"/>
      <c r="M79" s="25"/>
      <c r="N79" s="25"/>
      <c r="O79" s="25"/>
      <c r="P79" s="25"/>
      <c r="Q79" s="25"/>
      <c r="R79" s="25"/>
      <c r="S79" s="25"/>
      <c r="T79" s="25"/>
      <c r="U79" s="25"/>
      <c r="V79" s="25"/>
      <c r="W79" s="25"/>
      <c r="X79" s="25"/>
      <c r="Y79" s="25"/>
      <c r="Z79" s="25"/>
    </row>
    <row r="80" ht="22.5" customHeight="1">
      <c r="A80" s="92">
        <v>79.0</v>
      </c>
      <c r="B80" s="96">
        <v>2.82</v>
      </c>
      <c r="C80" s="96">
        <v>2.46</v>
      </c>
      <c r="D80" s="96">
        <v>0.88</v>
      </c>
      <c r="E80" s="96">
        <v>1.66</v>
      </c>
      <c r="F80" s="96">
        <v>0.88</v>
      </c>
      <c r="G80" s="25"/>
      <c r="H80" s="25"/>
      <c r="I80" s="25"/>
      <c r="J80" s="25"/>
      <c r="K80" s="25"/>
      <c r="L80" s="25"/>
      <c r="M80" s="25"/>
      <c r="N80" s="25"/>
      <c r="O80" s="25"/>
      <c r="P80" s="25"/>
      <c r="Q80" s="25"/>
      <c r="R80" s="25"/>
      <c r="S80" s="25"/>
      <c r="T80" s="25"/>
      <c r="U80" s="25"/>
      <c r="V80" s="25"/>
      <c r="W80" s="25"/>
      <c r="X80" s="25"/>
      <c r="Y80" s="25"/>
      <c r="Z80" s="25"/>
    </row>
    <row r="81" ht="22.5" customHeight="1">
      <c r="A81" s="92">
        <v>80.0</v>
      </c>
      <c r="B81" s="96">
        <v>2.85</v>
      </c>
      <c r="C81" s="96">
        <v>2.49</v>
      </c>
      <c r="D81" s="96">
        <v>0.89</v>
      </c>
      <c r="E81" s="96">
        <v>1.68</v>
      </c>
      <c r="F81" s="96">
        <v>0.89</v>
      </c>
      <c r="G81" s="25"/>
      <c r="H81" s="25"/>
      <c r="I81" s="25"/>
      <c r="J81" s="25"/>
      <c r="K81" s="25"/>
      <c r="L81" s="25"/>
      <c r="M81" s="25"/>
      <c r="N81" s="25"/>
      <c r="O81" s="25"/>
      <c r="P81" s="25"/>
      <c r="Q81" s="25"/>
      <c r="R81" s="25"/>
      <c r="S81" s="25"/>
      <c r="T81" s="25"/>
      <c r="U81" s="25"/>
      <c r="V81" s="25"/>
      <c r="W81" s="25"/>
      <c r="X81" s="25"/>
      <c r="Y81" s="25"/>
      <c r="Z81" s="25"/>
    </row>
    <row r="82" ht="22.5" customHeight="1">
      <c r="A82" s="92">
        <v>81.0</v>
      </c>
      <c r="B82" s="96">
        <v>2.88</v>
      </c>
      <c r="C82" s="96">
        <v>2.52</v>
      </c>
      <c r="D82" s="96">
        <v>0.9</v>
      </c>
      <c r="E82" s="96">
        <v>1.7</v>
      </c>
      <c r="F82" s="96">
        <v>0.9</v>
      </c>
      <c r="G82" s="25"/>
      <c r="H82" s="25"/>
      <c r="I82" s="25"/>
      <c r="J82" s="25"/>
      <c r="K82" s="25"/>
      <c r="L82" s="25"/>
      <c r="M82" s="25"/>
      <c r="N82" s="25"/>
      <c r="O82" s="25"/>
      <c r="P82" s="25"/>
      <c r="Q82" s="25"/>
      <c r="R82" s="25"/>
      <c r="S82" s="25"/>
      <c r="T82" s="25"/>
      <c r="U82" s="25"/>
      <c r="V82" s="25"/>
      <c r="W82" s="25"/>
      <c r="X82" s="25"/>
      <c r="Y82" s="25"/>
      <c r="Z82" s="25"/>
    </row>
    <row r="83" ht="22.5" customHeight="1">
      <c r="A83" s="92">
        <v>82.0</v>
      </c>
      <c r="B83" s="96">
        <v>2.91</v>
      </c>
      <c r="C83" s="96">
        <v>2.55</v>
      </c>
      <c r="D83" s="96">
        <v>0.91</v>
      </c>
      <c r="E83" s="96">
        <v>1.72</v>
      </c>
      <c r="F83" s="96">
        <v>0.91</v>
      </c>
      <c r="G83" s="25"/>
      <c r="H83" s="25"/>
      <c r="I83" s="25"/>
      <c r="J83" s="25"/>
      <c r="K83" s="25"/>
      <c r="L83" s="25"/>
      <c r="M83" s="25"/>
      <c r="N83" s="25"/>
      <c r="O83" s="25"/>
      <c r="P83" s="25"/>
      <c r="Q83" s="25"/>
      <c r="R83" s="25"/>
      <c r="S83" s="25"/>
      <c r="T83" s="25"/>
      <c r="U83" s="25"/>
      <c r="V83" s="25"/>
      <c r="W83" s="25"/>
      <c r="X83" s="25"/>
      <c r="Y83" s="25"/>
      <c r="Z83" s="25"/>
    </row>
    <row r="84" ht="22.5" customHeight="1">
      <c r="A84" s="92">
        <v>83.0</v>
      </c>
      <c r="B84" s="96">
        <v>2.94</v>
      </c>
      <c r="C84" s="96">
        <v>2.58</v>
      </c>
      <c r="D84" s="96">
        <v>0.92</v>
      </c>
      <c r="E84" s="96">
        <v>1.74</v>
      </c>
      <c r="F84" s="96">
        <v>0.92</v>
      </c>
      <c r="G84" s="25"/>
      <c r="H84" s="25"/>
      <c r="I84" s="25"/>
      <c r="J84" s="25"/>
      <c r="K84" s="25"/>
      <c r="L84" s="25"/>
      <c r="M84" s="25"/>
      <c r="N84" s="25"/>
      <c r="O84" s="25"/>
      <c r="P84" s="25"/>
      <c r="Q84" s="25"/>
      <c r="R84" s="25"/>
      <c r="S84" s="25"/>
      <c r="T84" s="25"/>
      <c r="U84" s="25"/>
      <c r="V84" s="25"/>
      <c r="W84" s="25"/>
      <c r="X84" s="25"/>
      <c r="Y84" s="25"/>
      <c r="Z84" s="25"/>
    </row>
    <row r="85" ht="22.5" customHeight="1">
      <c r="A85" s="92">
        <v>84.0</v>
      </c>
      <c r="B85" s="96">
        <v>2.97</v>
      </c>
      <c r="C85" s="96">
        <v>2.61</v>
      </c>
      <c r="D85" s="96">
        <v>0.93</v>
      </c>
      <c r="E85" s="96">
        <v>1.76</v>
      </c>
      <c r="F85" s="96">
        <v>0.93</v>
      </c>
      <c r="G85" s="25"/>
      <c r="H85" s="25"/>
      <c r="I85" s="25"/>
      <c r="J85" s="25"/>
      <c r="K85" s="25"/>
      <c r="L85" s="25"/>
      <c r="M85" s="25"/>
      <c r="N85" s="25"/>
      <c r="O85" s="25"/>
      <c r="P85" s="25"/>
      <c r="Q85" s="25"/>
      <c r="R85" s="25"/>
      <c r="S85" s="25"/>
      <c r="T85" s="25"/>
      <c r="U85" s="25"/>
      <c r="V85" s="25"/>
      <c r="W85" s="25"/>
      <c r="X85" s="25"/>
      <c r="Y85" s="25"/>
      <c r="Z85" s="25"/>
    </row>
    <row r="86" ht="22.5" customHeight="1">
      <c r="A86" s="92">
        <v>85.0</v>
      </c>
      <c r="B86" s="96">
        <v>3.0</v>
      </c>
      <c r="C86" s="96">
        <v>2.64</v>
      </c>
      <c r="D86" s="96">
        <v>0.94</v>
      </c>
      <c r="E86" s="96">
        <v>1.78</v>
      </c>
      <c r="F86" s="96">
        <v>0.94</v>
      </c>
      <c r="G86" s="25"/>
      <c r="H86" s="25"/>
      <c r="I86" s="25"/>
      <c r="J86" s="25"/>
      <c r="K86" s="25"/>
      <c r="L86" s="25"/>
      <c r="M86" s="25"/>
      <c r="N86" s="25"/>
      <c r="O86" s="25"/>
      <c r="P86" s="25"/>
      <c r="Q86" s="25"/>
      <c r="R86" s="25"/>
      <c r="S86" s="25"/>
      <c r="T86" s="25"/>
      <c r="U86" s="25"/>
      <c r="V86" s="25"/>
      <c r="W86" s="25"/>
      <c r="X86" s="25"/>
      <c r="Y86" s="25"/>
      <c r="Z86" s="25"/>
    </row>
    <row r="87" ht="22.5" customHeight="1">
      <c r="A87" s="92">
        <v>86.0</v>
      </c>
      <c r="B87" s="96">
        <v>3.03</v>
      </c>
      <c r="C87" s="96">
        <v>2.67</v>
      </c>
      <c r="D87" s="96">
        <v>0.95</v>
      </c>
      <c r="E87" s="96">
        <v>1.8</v>
      </c>
      <c r="F87" s="96">
        <v>0.95</v>
      </c>
      <c r="G87" s="25"/>
      <c r="H87" s="25"/>
      <c r="I87" s="25"/>
      <c r="J87" s="25"/>
      <c r="K87" s="25"/>
      <c r="L87" s="25"/>
      <c r="M87" s="25"/>
      <c r="N87" s="25"/>
      <c r="O87" s="25"/>
      <c r="P87" s="25"/>
      <c r="Q87" s="25"/>
      <c r="R87" s="25"/>
      <c r="S87" s="25"/>
      <c r="T87" s="25"/>
      <c r="U87" s="25"/>
      <c r="V87" s="25"/>
      <c r="W87" s="25"/>
      <c r="X87" s="25"/>
      <c r="Y87" s="25"/>
      <c r="Z87" s="25"/>
    </row>
    <row r="88" ht="22.5" customHeight="1">
      <c r="A88" s="92">
        <v>87.0</v>
      </c>
      <c r="B88" s="96">
        <v>3.06</v>
      </c>
      <c r="C88" s="96">
        <v>2.7</v>
      </c>
      <c r="D88" s="96">
        <v>0.96</v>
      </c>
      <c r="E88" s="96">
        <v>1.82</v>
      </c>
      <c r="F88" s="96">
        <v>0.96</v>
      </c>
      <c r="G88" s="25"/>
      <c r="H88" s="25"/>
      <c r="I88" s="25"/>
      <c r="J88" s="25"/>
      <c r="K88" s="25"/>
      <c r="L88" s="25"/>
      <c r="M88" s="25"/>
      <c r="N88" s="25"/>
      <c r="O88" s="25"/>
      <c r="P88" s="25"/>
      <c r="Q88" s="25"/>
      <c r="R88" s="25"/>
      <c r="S88" s="25"/>
      <c r="T88" s="25"/>
      <c r="U88" s="25"/>
      <c r="V88" s="25"/>
      <c r="W88" s="25"/>
      <c r="X88" s="25"/>
      <c r="Y88" s="25"/>
      <c r="Z88" s="25"/>
    </row>
    <row r="89" ht="22.5" customHeight="1">
      <c r="A89" s="92">
        <v>88.0</v>
      </c>
      <c r="B89" s="96">
        <v>3.09</v>
      </c>
      <c r="C89" s="96">
        <v>2.73</v>
      </c>
      <c r="D89" s="96">
        <v>0.97</v>
      </c>
      <c r="E89" s="96">
        <v>1.84</v>
      </c>
      <c r="F89" s="96">
        <v>0.97</v>
      </c>
      <c r="G89" s="25"/>
      <c r="H89" s="25"/>
      <c r="I89" s="25"/>
      <c r="J89" s="25"/>
      <c r="K89" s="25"/>
      <c r="L89" s="25"/>
      <c r="M89" s="25"/>
      <c r="N89" s="25"/>
      <c r="O89" s="25"/>
      <c r="P89" s="25"/>
      <c r="Q89" s="25"/>
      <c r="R89" s="25"/>
      <c r="S89" s="25"/>
      <c r="T89" s="25"/>
      <c r="U89" s="25"/>
      <c r="V89" s="25"/>
      <c r="W89" s="25"/>
      <c r="X89" s="25"/>
      <c r="Y89" s="25"/>
      <c r="Z89" s="25"/>
    </row>
    <row r="90" ht="22.5" customHeight="1">
      <c r="A90" s="92">
        <v>89.0</v>
      </c>
      <c r="B90" s="96">
        <v>3.12</v>
      </c>
      <c r="C90" s="96">
        <v>2.76</v>
      </c>
      <c r="D90" s="96">
        <v>0.98</v>
      </c>
      <c r="E90" s="96">
        <v>1.86</v>
      </c>
      <c r="F90" s="96">
        <v>0.98</v>
      </c>
      <c r="G90" s="25"/>
      <c r="H90" s="25"/>
      <c r="I90" s="25"/>
      <c r="J90" s="25"/>
      <c r="K90" s="25"/>
      <c r="L90" s="25"/>
      <c r="M90" s="25"/>
      <c r="N90" s="25"/>
      <c r="O90" s="25"/>
      <c r="P90" s="25"/>
      <c r="Q90" s="25"/>
      <c r="R90" s="25"/>
      <c r="S90" s="25"/>
      <c r="T90" s="25"/>
      <c r="U90" s="25"/>
      <c r="V90" s="25"/>
      <c r="W90" s="25"/>
      <c r="X90" s="25"/>
      <c r="Y90" s="25"/>
      <c r="Z90" s="25"/>
    </row>
    <row r="91" ht="22.5" customHeight="1">
      <c r="A91" s="92">
        <v>90.0</v>
      </c>
      <c r="B91" s="96">
        <v>3.15</v>
      </c>
      <c r="C91" s="96">
        <v>2.79</v>
      </c>
      <c r="D91" s="96">
        <v>0.99</v>
      </c>
      <c r="E91" s="96">
        <v>1.88</v>
      </c>
      <c r="F91" s="96">
        <v>0.99</v>
      </c>
      <c r="G91" s="25"/>
      <c r="H91" s="25"/>
      <c r="I91" s="25"/>
      <c r="J91" s="25"/>
      <c r="K91" s="25"/>
      <c r="L91" s="25"/>
      <c r="M91" s="25"/>
      <c r="N91" s="25"/>
      <c r="O91" s="25"/>
      <c r="P91" s="25"/>
      <c r="Q91" s="25"/>
      <c r="R91" s="25"/>
      <c r="S91" s="25"/>
      <c r="T91" s="25"/>
      <c r="U91" s="25"/>
      <c r="V91" s="25"/>
      <c r="W91" s="25"/>
      <c r="X91" s="25"/>
      <c r="Y91" s="25"/>
      <c r="Z91" s="25"/>
    </row>
    <row r="92" ht="22.5" customHeight="1">
      <c r="A92" s="92">
        <v>91.0</v>
      </c>
      <c r="B92" s="96">
        <v>3.18</v>
      </c>
      <c r="C92" s="96">
        <v>2.82</v>
      </c>
      <c r="D92" s="96">
        <v>1.0</v>
      </c>
      <c r="E92" s="96">
        <v>1.9</v>
      </c>
      <c r="F92" s="96">
        <v>1.0</v>
      </c>
      <c r="G92" s="25"/>
      <c r="H92" s="25"/>
      <c r="I92" s="25"/>
      <c r="J92" s="25"/>
      <c r="K92" s="25"/>
      <c r="L92" s="25"/>
      <c r="M92" s="25"/>
      <c r="N92" s="25"/>
      <c r="O92" s="25"/>
      <c r="P92" s="25"/>
      <c r="Q92" s="25"/>
      <c r="R92" s="25"/>
      <c r="S92" s="25"/>
      <c r="T92" s="25"/>
      <c r="U92" s="25"/>
      <c r="V92" s="25"/>
      <c r="W92" s="25"/>
      <c r="X92" s="25"/>
      <c r="Y92" s="25"/>
      <c r="Z92" s="25"/>
    </row>
    <row r="93" ht="22.5" customHeight="1">
      <c r="A93" s="92">
        <v>92.0</v>
      </c>
      <c r="B93" s="96">
        <v>3.21</v>
      </c>
      <c r="C93" s="96">
        <v>2.85</v>
      </c>
      <c r="D93" s="96">
        <v>1.01</v>
      </c>
      <c r="E93" s="96">
        <v>1.92</v>
      </c>
      <c r="F93" s="96">
        <v>1.01</v>
      </c>
      <c r="G93" s="25"/>
      <c r="H93" s="25"/>
      <c r="I93" s="25"/>
      <c r="J93" s="25"/>
      <c r="K93" s="25"/>
      <c r="L93" s="25"/>
      <c r="M93" s="25"/>
      <c r="N93" s="25"/>
      <c r="O93" s="25"/>
      <c r="P93" s="25"/>
      <c r="Q93" s="25"/>
      <c r="R93" s="25"/>
      <c r="S93" s="25"/>
      <c r="T93" s="25"/>
      <c r="U93" s="25"/>
      <c r="V93" s="25"/>
      <c r="W93" s="25"/>
      <c r="X93" s="25"/>
      <c r="Y93" s="25"/>
      <c r="Z93" s="25"/>
    </row>
    <row r="94" ht="22.5" customHeight="1">
      <c r="A94" s="92">
        <v>93.0</v>
      </c>
      <c r="B94" s="96">
        <v>3.24</v>
      </c>
      <c r="C94" s="96">
        <v>2.88</v>
      </c>
      <c r="D94" s="96">
        <v>1.02</v>
      </c>
      <c r="E94" s="96">
        <v>1.94</v>
      </c>
      <c r="F94" s="96">
        <v>1.02</v>
      </c>
      <c r="G94" s="25"/>
      <c r="H94" s="25"/>
      <c r="I94" s="25"/>
      <c r="J94" s="25"/>
      <c r="K94" s="25"/>
      <c r="L94" s="25"/>
      <c r="M94" s="25"/>
      <c r="N94" s="25"/>
      <c r="O94" s="25"/>
      <c r="P94" s="25"/>
      <c r="Q94" s="25"/>
      <c r="R94" s="25"/>
      <c r="S94" s="25"/>
      <c r="T94" s="25"/>
      <c r="U94" s="25"/>
      <c r="V94" s="25"/>
      <c r="W94" s="25"/>
      <c r="X94" s="25"/>
      <c r="Y94" s="25"/>
      <c r="Z94" s="25"/>
    </row>
    <row r="95" ht="22.5" customHeight="1">
      <c r="A95" s="92">
        <v>94.0</v>
      </c>
      <c r="B95" s="96">
        <v>3.27</v>
      </c>
      <c r="C95" s="96">
        <v>2.91</v>
      </c>
      <c r="D95" s="96">
        <v>1.03</v>
      </c>
      <c r="E95" s="96">
        <v>1.96</v>
      </c>
      <c r="F95" s="96">
        <v>1.03</v>
      </c>
      <c r="G95" s="25"/>
      <c r="H95" s="25"/>
      <c r="I95" s="25"/>
      <c r="J95" s="25"/>
      <c r="K95" s="25"/>
      <c r="L95" s="25"/>
      <c r="M95" s="25"/>
      <c r="N95" s="25"/>
      <c r="O95" s="25"/>
      <c r="P95" s="25"/>
      <c r="Q95" s="25"/>
      <c r="R95" s="25"/>
      <c r="S95" s="25"/>
      <c r="T95" s="25"/>
      <c r="U95" s="25"/>
      <c r="V95" s="25"/>
      <c r="W95" s="25"/>
      <c r="X95" s="25"/>
      <c r="Y95" s="25"/>
      <c r="Z95" s="25"/>
    </row>
    <row r="96" ht="22.5" customHeight="1">
      <c r="A96" s="92">
        <v>95.0</v>
      </c>
      <c r="B96" s="96">
        <v>3.3</v>
      </c>
      <c r="C96" s="96">
        <v>2.94</v>
      </c>
      <c r="D96" s="96">
        <v>1.04</v>
      </c>
      <c r="E96" s="96">
        <v>1.98</v>
      </c>
      <c r="F96" s="96">
        <v>1.04</v>
      </c>
      <c r="G96" s="25"/>
      <c r="H96" s="25"/>
      <c r="I96" s="25"/>
      <c r="J96" s="25"/>
      <c r="K96" s="25"/>
      <c r="L96" s="25"/>
      <c r="M96" s="25"/>
      <c r="N96" s="25"/>
      <c r="O96" s="25"/>
      <c r="P96" s="25"/>
      <c r="Q96" s="25"/>
      <c r="R96" s="25"/>
      <c r="S96" s="25"/>
      <c r="T96" s="25"/>
      <c r="U96" s="25"/>
      <c r="V96" s="25"/>
      <c r="W96" s="25"/>
      <c r="X96" s="25"/>
      <c r="Y96" s="25"/>
      <c r="Z96" s="25"/>
    </row>
    <row r="97" ht="22.5" customHeight="1">
      <c r="A97" s="92">
        <v>96.0</v>
      </c>
      <c r="B97" s="96">
        <v>3.33</v>
      </c>
      <c r="C97" s="96">
        <v>2.97</v>
      </c>
      <c r="D97" s="96">
        <v>1.05</v>
      </c>
      <c r="E97" s="96">
        <v>2.0</v>
      </c>
      <c r="F97" s="96">
        <v>1.05</v>
      </c>
      <c r="G97" s="25"/>
      <c r="H97" s="25"/>
      <c r="I97" s="25"/>
      <c r="J97" s="25"/>
      <c r="K97" s="25"/>
      <c r="L97" s="25"/>
      <c r="M97" s="25"/>
      <c r="N97" s="25"/>
      <c r="O97" s="25"/>
      <c r="P97" s="25"/>
      <c r="Q97" s="25"/>
      <c r="R97" s="25"/>
      <c r="S97" s="25"/>
      <c r="T97" s="25"/>
      <c r="U97" s="25"/>
      <c r="V97" s="25"/>
      <c r="W97" s="25"/>
      <c r="X97" s="25"/>
      <c r="Y97" s="25"/>
      <c r="Z97" s="25"/>
    </row>
    <row r="98" ht="22.5" customHeight="1">
      <c r="A98" s="92">
        <v>97.0</v>
      </c>
      <c r="B98" s="96">
        <v>3.36</v>
      </c>
      <c r="C98" s="96">
        <v>3.0</v>
      </c>
      <c r="D98" s="96">
        <v>1.06</v>
      </c>
      <c r="E98" s="96">
        <v>2.02</v>
      </c>
      <c r="F98" s="96">
        <v>1.06</v>
      </c>
      <c r="G98" s="25"/>
      <c r="H98" s="25"/>
      <c r="I98" s="25"/>
      <c r="J98" s="25"/>
      <c r="K98" s="25"/>
      <c r="L98" s="25"/>
      <c r="M98" s="25"/>
      <c r="N98" s="25"/>
      <c r="O98" s="25"/>
      <c r="P98" s="25"/>
      <c r="Q98" s="25"/>
      <c r="R98" s="25"/>
      <c r="S98" s="25"/>
      <c r="T98" s="25"/>
      <c r="U98" s="25"/>
      <c r="V98" s="25"/>
      <c r="W98" s="25"/>
      <c r="X98" s="25"/>
      <c r="Y98" s="25"/>
      <c r="Z98" s="25"/>
    </row>
    <row r="99" ht="22.5" customHeight="1">
      <c r="A99" s="92">
        <v>98.0</v>
      </c>
      <c r="B99" s="96">
        <v>3.39</v>
      </c>
      <c r="C99" s="96">
        <v>3.03</v>
      </c>
      <c r="D99" s="96">
        <v>1.07</v>
      </c>
      <c r="E99" s="96">
        <v>2.04</v>
      </c>
      <c r="F99" s="96">
        <v>1.07</v>
      </c>
      <c r="G99" s="25"/>
      <c r="H99" s="25"/>
      <c r="I99" s="25"/>
      <c r="J99" s="25"/>
      <c r="K99" s="25"/>
      <c r="L99" s="25"/>
      <c r="M99" s="25"/>
      <c r="N99" s="25"/>
      <c r="O99" s="25"/>
      <c r="P99" s="25"/>
      <c r="Q99" s="25"/>
      <c r="R99" s="25"/>
      <c r="S99" s="25"/>
      <c r="T99" s="25"/>
      <c r="U99" s="25"/>
      <c r="V99" s="25"/>
      <c r="W99" s="25"/>
      <c r="X99" s="25"/>
      <c r="Y99" s="25"/>
      <c r="Z99" s="25"/>
    </row>
    <row r="100" ht="22.5" customHeight="1">
      <c r="A100" s="92">
        <v>99.0</v>
      </c>
      <c r="B100" s="96">
        <v>3.42</v>
      </c>
      <c r="C100" s="96">
        <v>3.06</v>
      </c>
      <c r="D100" s="96">
        <v>1.08</v>
      </c>
      <c r="E100" s="96">
        <v>2.06</v>
      </c>
      <c r="F100" s="96">
        <v>1.08</v>
      </c>
      <c r="G100" s="25"/>
      <c r="H100" s="25"/>
      <c r="I100" s="25"/>
      <c r="J100" s="25"/>
      <c r="K100" s="25"/>
      <c r="L100" s="25"/>
      <c r="M100" s="25"/>
      <c r="N100" s="25"/>
      <c r="O100" s="25"/>
      <c r="P100" s="25"/>
      <c r="Q100" s="25"/>
      <c r="R100" s="25"/>
      <c r="S100" s="25"/>
      <c r="T100" s="25"/>
      <c r="U100" s="25"/>
      <c r="V100" s="25"/>
      <c r="W100" s="25"/>
      <c r="X100" s="25"/>
      <c r="Y100" s="25"/>
      <c r="Z100" s="25"/>
    </row>
    <row r="101" ht="22.5" customHeight="1">
      <c r="A101" s="92">
        <v>100.0</v>
      </c>
      <c r="B101" s="96">
        <v>3.45</v>
      </c>
      <c r="C101" s="96">
        <v>3.09</v>
      </c>
      <c r="D101" s="96">
        <v>1.09</v>
      </c>
      <c r="E101" s="96">
        <v>2.08</v>
      </c>
      <c r="F101" s="96">
        <v>1.09</v>
      </c>
      <c r="G101" s="25"/>
      <c r="H101" s="25"/>
      <c r="I101" s="25"/>
      <c r="J101" s="25"/>
      <c r="K101" s="25"/>
      <c r="L101" s="25"/>
      <c r="M101" s="25"/>
      <c r="N101" s="25"/>
      <c r="O101" s="25"/>
      <c r="P101" s="25"/>
      <c r="Q101" s="25"/>
      <c r="R101" s="25"/>
      <c r="S101" s="25"/>
      <c r="T101" s="25"/>
      <c r="U101" s="25"/>
      <c r="V101" s="25"/>
      <c r="W101" s="25"/>
      <c r="X101" s="25"/>
      <c r="Y101" s="25"/>
      <c r="Z101" s="25"/>
    </row>
    <row r="102">
      <c r="A102" s="153"/>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row>
    <row r="103">
      <c r="A103" s="11"/>
      <c r="B103" s="11"/>
      <c r="C103" s="11"/>
      <c r="D103" s="11"/>
      <c r="E103" s="11"/>
      <c r="F103" s="11"/>
      <c r="G103" s="25"/>
      <c r="H103" s="25"/>
      <c r="I103" s="25"/>
      <c r="J103" s="25"/>
      <c r="K103" s="25"/>
      <c r="L103" s="25"/>
      <c r="M103" s="25"/>
      <c r="N103" s="25"/>
      <c r="O103" s="25"/>
      <c r="P103" s="25"/>
      <c r="Q103" s="25"/>
      <c r="R103" s="25"/>
      <c r="S103" s="25"/>
      <c r="T103" s="25"/>
      <c r="U103" s="25"/>
      <c r="V103" s="25"/>
      <c r="W103" s="25"/>
      <c r="X103" s="25"/>
      <c r="Y103" s="25"/>
      <c r="Z103" s="25"/>
    </row>
    <row r="104" ht="22.5" customHeight="1">
      <c r="A104" s="90" t="s">
        <v>20</v>
      </c>
      <c r="B104" s="90" t="s">
        <v>22</v>
      </c>
      <c r="C104" s="90" t="s">
        <v>59</v>
      </c>
      <c r="D104" s="90" t="s">
        <v>78</v>
      </c>
      <c r="E104" s="90" t="s">
        <v>84</v>
      </c>
      <c r="F104" s="90" t="s">
        <v>90</v>
      </c>
      <c r="G104" s="25"/>
      <c r="H104" s="25"/>
      <c r="I104" s="25"/>
      <c r="J104" s="25"/>
      <c r="K104" s="25"/>
      <c r="L104" s="25"/>
      <c r="M104" s="25"/>
      <c r="N104" s="25"/>
      <c r="O104" s="25"/>
      <c r="P104" s="25"/>
      <c r="Q104" s="25"/>
      <c r="R104" s="25"/>
      <c r="S104" s="25"/>
      <c r="T104" s="25"/>
      <c r="U104" s="25"/>
      <c r="V104" s="25"/>
      <c r="W104" s="25"/>
      <c r="X104" s="25"/>
      <c r="Y104" s="25"/>
      <c r="Z104" s="25"/>
    </row>
    <row r="105" ht="22.5" customHeight="1">
      <c r="A105" s="92">
        <v>1.0</v>
      </c>
      <c r="B105" s="94">
        <f>+50%</f>
        <v>0.5</v>
      </c>
      <c r="C105" s="94">
        <f t="shared" ref="C105:F105" si="2">+10%</f>
        <v>0.1</v>
      </c>
      <c r="D105" s="94">
        <f t="shared" si="2"/>
        <v>0.1</v>
      </c>
      <c r="E105" s="94">
        <f t="shared" si="2"/>
        <v>0.1</v>
      </c>
      <c r="F105" s="94">
        <f t="shared" si="2"/>
        <v>0.1</v>
      </c>
      <c r="G105" s="25"/>
      <c r="H105" s="25"/>
      <c r="I105" s="25"/>
      <c r="J105" s="25"/>
      <c r="K105" s="25"/>
      <c r="L105" s="25"/>
      <c r="M105" s="25"/>
      <c r="N105" s="25"/>
      <c r="O105" s="25"/>
      <c r="P105" s="25"/>
      <c r="Q105" s="25"/>
      <c r="R105" s="25"/>
      <c r="S105" s="25"/>
      <c r="T105" s="25"/>
      <c r="U105" s="25"/>
      <c r="V105" s="25"/>
      <c r="W105" s="25"/>
      <c r="X105" s="25"/>
      <c r="Y105" s="25"/>
      <c r="Z105" s="25"/>
    </row>
    <row r="106" ht="22.5" customHeight="1">
      <c r="A106" s="92">
        <v>2.0</v>
      </c>
      <c r="B106" s="96">
        <v>0.52</v>
      </c>
      <c r="C106" s="96">
        <v>0.11</v>
      </c>
      <c r="D106" s="96">
        <v>0.11</v>
      </c>
      <c r="E106" s="96">
        <v>0.13</v>
      </c>
      <c r="F106" s="96">
        <v>0.13</v>
      </c>
      <c r="G106" s="25"/>
      <c r="H106" s="25"/>
      <c r="I106" s="25"/>
      <c r="J106" s="25"/>
      <c r="K106" s="25"/>
      <c r="L106" s="25"/>
      <c r="M106" s="25"/>
      <c r="N106" s="25"/>
      <c r="O106" s="25"/>
      <c r="P106" s="25"/>
      <c r="Q106" s="25"/>
      <c r="R106" s="25"/>
      <c r="S106" s="25"/>
      <c r="T106" s="25"/>
      <c r="U106" s="25"/>
      <c r="V106" s="25"/>
      <c r="W106" s="25"/>
      <c r="X106" s="25"/>
      <c r="Y106" s="25"/>
      <c r="Z106" s="25"/>
    </row>
    <row r="107" ht="22.5" customHeight="1">
      <c r="A107" s="92">
        <v>3.0</v>
      </c>
      <c r="B107" s="96">
        <v>0.54</v>
      </c>
      <c r="C107" s="96">
        <v>0.12</v>
      </c>
      <c r="D107" s="96">
        <v>0.12</v>
      </c>
      <c r="E107" s="96">
        <v>0.16</v>
      </c>
      <c r="F107" s="96">
        <v>0.16</v>
      </c>
      <c r="G107" s="25"/>
      <c r="H107" s="25"/>
      <c r="I107" s="25"/>
      <c r="J107" s="25"/>
      <c r="K107" s="25"/>
      <c r="L107" s="25"/>
      <c r="M107" s="25"/>
      <c r="N107" s="25"/>
      <c r="O107" s="25"/>
      <c r="P107" s="25"/>
      <c r="Q107" s="25"/>
      <c r="R107" s="25"/>
      <c r="S107" s="25"/>
      <c r="T107" s="25"/>
      <c r="U107" s="25"/>
      <c r="V107" s="25"/>
      <c r="W107" s="25"/>
      <c r="X107" s="25"/>
      <c r="Y107" s="25"/>
      <c r="Z107" s="25"/>
    </row>
    <row r="108" ht="22.5" customHeight="1">
      <c r="A108" s="92">
        <v>4.0</v>
      </c>
      <c r="B108" s="96">
        <v>0.56</v>
      </c>
      <c r="C108" s="96">
        <v>0.13</v>
      </c>
      <c r="D108" s="96">
        <v>0.13</v>
      </c>
      <c r="E108" s="96">
        <v>0.19</v>
      </c>
      <c r="F108" s="96">
        <v>0.19</v>
      </c>
      <c r="G108" s="25"/>
      <c r="H108" s="25"/>
      <c r="I108" s="25"/>
      <c r="J108" s="25"/>
      <c r="K108" s="25"/>
      <c r="L108" s="25"/>
      <c r="M108" s="25"/>
      <c r="N108" s="25"/>
      <c r="O108" s="25"/>
      <c r="P108" s="25"/>
      <c r="Q108" s="25"/>
      <c r="R108" s="25"/>
      <c r="S108" s="25"/>
      <c r="T108" s="25"/>
      <c r="U108" s="25"/>
      <c r="V108" s="25"/>
      <c r="W108" s="25"/>
      <c r="X108" s="25"/>
      <c r="Y108" s="25"/>
      <c r="Z108" s="25"/>
    </row>
    <row r="109" ht="22.5" customHeight="1">
      <c r="A109" s="92">
        <v>5.0</v>
      </c>
      <c r="B109" s="96">
        <v>0.58</v>
      </c>
      <c r="C109" s="96">
        <v>0.14</v>
      </c>
      <c r="D109" s="96">
        <v>0.14</v>
      </c>
      <c r="E109" s="96">
        <v>0.22</v>
      </c>
      <c r="F109" s="96">
        <v>0.22</v>
      </c>
      <c r="G109" s="25"/>
      <c r="H109" s="25"/>
      <c r="I109" s="25"/>
      <c r="J109" s="25"/>
      <c r="K109" s="25"/>
      <c r="L109" s="25"/>
      <c r="M109" s="25"/>
      <c r="N109" s="25"/>
      <c r="O109" s="25"/>
      <c r="P109" s="25"/>
      <c r="Q109" s="25"/>
      <c r="R109" s="25"/>
      <c r="S109" s="25"/>
      <c r="T109" s="25"/>
      <c r="U109" s="25"/>
      <c r="V109" s="25"/>
      <c r="W109" s="25"/>
      <c r="X109" s="25"/>
      <c r="Y109" s="25"/>
      <c r="Z109" s="25"/>
    </row>
    <row r="110" ht="22.5" customHeight="1">
      <c r="A110" s="92">
        <v>6.0</v>
      </c>
      <c r="B110" s="96">
        <v>0.6</v>
      </c>
      <c r="C110" s="96">
        <v>0.15</v>
      </c>
      <c r="D110" s="96">
        <v>0.15</v>
      </c>
      <c r="E110" s="96">
        <v>0.25</v>
      </c>
      <c r="F110" s="96">
        <v>0.25</v>
      </c>
      <c r="G110" s="25"/>
      <c r="H110" s="25"/>
      <c r="I110" s="25"/>
      <c r="J110" s="25"/>
      <c r="K110" s="25"/>
      <c r="L110" s="25"/>
      <c r="M110" s="25"/>
      <c r="N110" s="25"/>
      <c r="O110" s="25"/>
      <c r="P110" s="25"/>
      <c r="Q110" s="25"/>
      <c r="R110" s="25"/>
      <c r="S110" s="25"/>
      <c r="T110" s="25"/>
      <c r="U110" s="25"/>
      <c r="V110" s="25"/>
      <c r="W110" s="25"/>
      <c r="X110" s="25"/>
      <c r="Y110" s="25"/>
      <c r="Z110" s="25"/>
    </row>
    <row r="111" ht="22.5" customHeight="1">
      <c r="A111" s="92">
        <v>7.0</v>
      </c>
      <c r="B111" s="96">
        <v>0.62</v>
      </c>
      <c r="C111" s="96">
        <v>0.16</v>
      </c>
      <c r="D111" s="96">
        <v>0.16</v>
      </c>
      <c r="E111" s="96">
        <v>0.28</v>
      </c>
      <c r="F111" s="96">
        <v>0.28</v>
      </c>
      <c r="G111" s="25"/>
      <c r="H111" s="25"/>
      <c r="I111" s="25"/>
      <c r="J111" s="25"/>
      <c r="K111" s="25"/>
      <c r="L111" s="25"/>
      <c r="M111" s="25"/>
      <c r="N111" s="25"/>
      <c r="O111" s="25"/>
      <c r="P111" s="25"/>
      <c r="Q111" s="25"/>
      <c r="R111" s="25"/>
      <c r="S111" s="25"/>
      <c r="T111" s="25"/>
      <c r="U111" s="25"/>
      <c r="V111" s="25"/>
      <c r="W111" s="25"/>
      <c r="X111" s="25"/>
      <c r="Y111" s="25"/>
      <c r="Z111" s="25"/>
    </row>
    <row r="112" ht="22.5" customHeight="1">
      <c r="A112" s="92">
        <v>8.0</v>
      </c>
      <c r="B112" s="96">
        <v>0.64</v>
      </c>
      <c r="C112" s="96">
        <v>0.17</v>
      </c>
      <c r="D112" s="96">
        <v>0.17</v>
      </c>
      <c r="E112" s="96">
        <v>0.31</v>
      </c>
      <c r="F112" s="96">
        <v>0.31</v>
      </c>
      <c r="G112" s="25"/>
      <c r="H112" s="25"/>
      <c r="I112" s="25"/>
      <c r="J112" s="25"/>
      <c r="K112" s="25"/>
      <c r="L112" s="25"/>
      <c r="M112" s="25"/>
      <c r="N112" s="25"/>
      <c r="O112" s="25"/>
      <c r="P112" s="25"/>
      <c r="Q112" s="25"/>
      <c r="R112" s="25"/>
      <c r="S112" s="25"/>
      <c r="T112" s="25"/>
      <c r="U112" s="25"/>
      <c r="V112" s="25"/>
      <c r="W112" s="25"/>
      <c r="X112" s="25"/>
      <c r="Y112" s="25"/>
      <c r="Z112" s="25"/>
    </row>
    <row r="113" ht="22.5" customHeight="1">
      <c r="A113" s="92">
        <v>9.0</v>
      </c>
      <c r="B113" s="96">
        <v>0.66</v>
      </c>
      <c r="C113" s="96">
        <v>0.18</v>
      </c>
      <c r="D113" s="96">
        <v>0.18</v>
      </c>
      <c r="E113" s="96">
        <v>0.34</v>
      </c>
      <c r="F113" s="96">
        <v>0.34</v>
      </c>
      <c r="G113" s="25"/>
      <c r="H113" s="25"/>
      <c r="I113" s="25"/>
      <c r="J113" s="25"/>
      <c r="K113" s="25"/>
      <c r="L113" s="25"/>
      <c r="M113" s="25"/>
      <c r="N113" s="25"/>
      <c r="O113" s="25"/>
      <c r="P113" s="25"/>
      <c r="Q113" s="25"/>
      <c r="R113" s="25"/>
      <c r="S113" s="25"/>
      <c r="T113" s="25"/>
      <c r="U113" s="25"/>
      <c r="V113" s="25"/>
      <c r="W113" s="25"/>
      <c r="X113" s="25"/>
      <c r="Y113" s="25"/>
      <c r="Z113" s="25"/>
    </row>
    <row r="114" ht="22.5" customHeight="1">
      <c r="A114" s="92">
        <v>10.0</v>
      </c>
      <c r="B114" s="96">
        <v>0.68</v>
      </c>
      <c r="C114" s="96">
        <v>0.19</v>
      </c>
      <c r="D114" s="96">
        <v>0.19</v>
      </c>
      <c r="E114" s="96">
        <v>0.37</v>
      </c>
      <c r="F114" s="96">
        <v>0.37</v>
      </c>
      <c r="G114" s="25"/>
      <c r="H114" s="25"/>
      <c r="I114" s="25"/>
      <c r="J114" s="25"/>
      <c r="K114" s="25"/>
      <c r="L114" s="25"/>
      <c r="M114" s="25"/>
      <c r="N114" s="25"/>
      <c r="O114" s="25"/>
      <c r="P114" s="25"/>
      <c r="Q114" s="25"/>
      <c r="R114" s="25"/>
      <c r="S114" s="25"/>
      <c r="T114" s="25"/>
      <c r="U114" s="25"/>
      <c r="V114" s="25"/>
      <c r="W114" s="25"/>
      <c r="X114" s="25"/>
      <c r="Y114" s="25"/>
      <c r="Z114" s="25"/>
    </row>
    <row r="115" ht="22.5" customHeight="1">
      <c r="A115" s="92">
        <v>11.0</v>
      </c>
      <c r="B115" s="96">
        <v>0.7</v>
      </c>
      <c r="C115" s="96">
        <v>0.2</v>
      </c>
      <c r="D115" s="96">
        <v>0.2</v>
      </c>
      <c r="E115" s="96">
        <v>0.4</v>
      </c>
      <c r="F115" s="96">
        <v>0.4</v>
      </c>
      <c r="G115" s="25"/>
      <c r="H115" s="25"/>
      <c r="I115" s="25"/>
      <c r="J115" s="25"/>
      <c r="K115" s="25"/>
      <c r="L115" s="25"/>
      <c r="M115" s="25"/>
      <c r="N115" s="25"/>
      <c r="O115" s="25"/>
      <c r="P115" s="25"/>
      <c r="Q115" s="25"/>
      <c r="R115" s="25"/>
      <c r="S115" s="25"/>
      <c r="T115" s="25"/>
      <c r="U115" s="25"/>
      <c r="V115" s="25"/>
      <c r="W115" s="25"/>
      <c r="X115" s="25"/>
      <c r="Y115" s="25"/>
      <c r="Z115" s="25"/>
    </row>
    <row r="116" ht="22.5" customHeight="1">
      <c r="A116" s="92">
        <v>12.0</v>
      </c>
      <c r="B116" s="96">
        <v>0.72</v>
      </c>
      <c r="C116" s="96">
        <v>0.21</v>
      </c>
      <c r="D116" s="96">
        <v>0.21</v>
      </c>
      <c r="E116" s="96">
        <v>0.43</v>
      </c>
      <c r="F116" s="96">
        <v>0.43</v>
      </c>
      <c r="G116" s="25"/>
      <c r="H116" s="25"/>
      <c r="I116" s="25"/>
      <c r="J116" s="25"/>
      <c r="K116" s="25"/>
      <c r="L116" s="25"/>
      <c r="M116" s="25"/>
      <c r="N116" s="25"/>
      <c r="O116" s="25"/>
      <c r="P116" s="25"/>
      <c r="Q116" s="25"/>
      <c r="R116" s="25"/>
      <c r="S116" s="25"/>
      <c r="T116" s="25"/>
      <c r="U116" s="25"/>
      <c r="V116" s="25"/>
      <c r="W116" s="25"/>
      <c r="X116" s="25"/>
      <c r="Y116" s="25"/>
      <c r="Z116" s="25"/>
    </row>
    <row r="117" ht="22.5" customHeight="1">
      <c r="A117" s="92">
        <v>13.0</v>
      </c>
      <c r="B117" s="96">
        <v>0.74</v>
      </c>
      <c r="C117" s="96">
        <v>0.22</v>
      </c>
      <c r="D117" s="96">
        <v>0.22</v>
      </c>
      <c r="E117" s="96">
        <v>0.47</v>
      </c>
      <c r="F117" s="96">
        <v>0.47</v>
      </c>
      <c r="G117" s="25"/>
      <c r="H117" s="25"/>
      <c r="I117" s="25"/>
      <c r="J117" s="25"/>
      <c r="K117" s="25"/>
      <c r="L117" s="25"/>
      <c r="M117" s="25"/>
      <c r="N117" s="25"/>
      <c r="O117" s="25"/>
      <c r="P117" s="25"/>
      <c r="Q117" s="25"/>
      <c r="R117" s="25"/>
      <c r="S117" s="25"/>
      <c r="T117" s="25"/>
      <c r="U117" s="25"/>
      <c r="V117" s="25"/>
      <c r="W117" s="25"/>
      <c r="X117" s="25"/>
      <c r="Y117" s="25"/>
      <c r="Z117" s="25"/>
    </row>
    <row r="118" ht="22.5" customHeight="1">
      <c r="A118" s="92">
        <v>14.0</v>
      </c>
      <c r="B118" s="96">
        <v>0.76</v>
      </c>
      <c r="C118" s="96">
        <v>0.23</v>
      </c>
      <c r="D118" s="96">
        <v>0.23</v>
      </c>
      <c r="E118" s="96">
        <v>0.5</v>
      </c>
      <c r="F118" s="96">
        <v>0.5</v>
      </c>
      <c r="G118" s="25"/>
      <c r="H118" s="25"/>
      <c r="I118" s="25"/>
      <c r="J118" s="25"/>
      <c r="K118" s="25"/>
      <c r="L118" s="25"/>
      <c r="M118" s="25"/>
      <c r="N118" s="25"/>
      <c r="O118" s="25"/>
      <c r="P118" s="25"/>
      <c r="Q118" s="25"/>
      <c r="R118" s="25"/>
      <c r="S118" s="25"/>
      <c r="T118" s="25"/>
      <c r="U118" s="25"/>
      <c r="V118" s="25"/>
      <c r="W118" s="25"/>
      <c r="X118" s="25"/>
      <c r="Y118" s="25"/>
      <c r="Z118" s="25"/>
    </row>
    <row r="119" ht="22.5" customHeight="1">
      <c r="A119" s="92">
        <v>15.0</v>
      </c>
      <c r="B119" s="96">
        <v>0.78</v>
      </c>
      <c r="C119" s="96">
        <v>0.24</v>
      </c>
      <c r="D119" s="96">
        <v>0.24</v>
      </c>
      <c r="E119" s="96">
        <v>0.53</v>
      </c>
      <c r="F119" s="96">
        <v>0.53</v>
      </c>
      <c r="G119" s="25"/>
      <c r="H119" s="25"/>
      <c r="I119" s="25"/>
      <c r="J119" s="25"/>
      <c r="K119" s="25"/>
      <c r="L119" s="25"/>
      <c r="M119" s="25"/>
      <c r="N119" s="25"/>
      <c r="O119" s="25"/>
      <c r="P119" s="25"/>
      <c r="Q119" s="25"/>
      <c r="R119" s="25"/>
      <c r="S119" s="25"/>
      <c r="T119" s="25"/>
      <c r="U119" s="25"/>
      <c r="V119" s="25"/>
      <c r="W119" s="25"/>
      <c r="X119" s="25"/>
      <c r="Y119" s="25"/>
      <c r="Z119" s="25"/>
    </row>
    <row r="120" ht="22.5" customHeight="1">
      <c r="A120" s="92">
        <v>16.0</v>
      </c>
      <c r="B120" s="96">
        <v>0.8</v>
      </c>
      <c r="C120" s="96">
        <v>0.25</v>
      </c>
      <c r="D120" s="96">
        <v>0.25</v>
      </c>
      <c r="E120" s="96">
        <v>0.56</v>
      </c>
      <c r="F120" s="96">
        <v>0.56</v>
      </c>
      <c r="G120" s="25"/>
      <c r="H120" s="25"/>
      <c r="I120" s="25"/>
      <c r="J120" s="25"/>
      <c r="K120" s="25"/>
      <c r="L120" s="25"/>
      <c r="M120" s="25"/>
      <c r="N120" s="25"/>
      <c r="O120" s="25"/>
      <c r="P120" s="25"/>
      <c r="Q120" s="25"/>
      <c r="R120" s="25"/>
      <c r="S120" s="25"/>
      <c r="T120" s="25"/>
      <c r="U120" s="25"/>
      <c r="V120" s="25"/>
      <c r="W120" s="25"/>
      <c r="X120" s="25"/>
      <c r="Y120" s="25"/>
      <c r="Z120" s="25"/>
    </row>
    <row r="121" ht="22.5" customHeight="1">
      <c r="A121" s="92">
        <v>17.0</v>
      </c>
      <c r="B121" s="96">
        <v>0.82</v>
      </c>
      <c r="C121" s="96">
        <v>0.26</v>
      </c>
      <c r="D121" s="96">
        <v>0.26</v>
      </c>
      <c r="E121" s="96">
        <v>0.59</v>
      </c>
      <c r="F121" s="96">
        <v>0.59</v>
      </c>
      <c r="G121" s="25"/>
      <c r="H121" s="25"/>
      <c r="I121" s="25"/>
      <c r="J121" s="25"/>
      <c r="K121" s="25"/>
      <c r="L121" s="25"/>
      <c r="M121" s="25"/>
      <c r="N121" s="25"/>
      <c r="O121" s="25"/>
      <c r="P121" s="25"/>
      <c r="Q121" s="25"/>
      <c r="R121" s="25"/>
      <c r="S121" s="25"/>
      <c r="T121" s="25"/>
      <c r="U121" s="25"/>
      <c r="V121" s="25"/>
      <c r="W121" s="25"/>
      <c r="X121" s="25"/>
      <c r="Y121" s="25"/>
      <c r="Z121" s="25"/>
    </row>
    <row r="122" ht="22.5" customHeight="1">
      <c r="A122" s="92">
        <v>18.0</v>
      </c>
      <c r="B122" s="96">
        <v>0.84</v>
      </c>
      <c r="C122" s="96">
        <v>0.27</v>
      </c>
      <c r="D122" s="96">
        <v>0.27</v>
      </c>
      <c r="E122" s="96">
        <v>0.62</v>
      </c>
      <c r="F122" s="96">
        <v>0.62</v>
      </c>
      <c r="G122" s="25"/>
      <c r="H122" s="25"/>
      <c r="I122" s="25"/>
      <c r="J122" s="25"/>
      <c r="K122" s="25"/>
      <c r="L122" s="25"/>
      <c r="M122" s="25"/>
      <c r="N122" s="25"/>
      <c r="O122" s="25"/>
      <c r="P122" s="25"/>
      <c r="Q122" s="25"/>
      <c r="R122" s="25"/>
      <c r="S122" s="25"/>
      <c r="T122" s="25"/>
      <c r="U122" s="25"/>
      <c r="V122" s="25"/>
      <c r="W122" s="25"/>
      <c r="X122" s="25"/>
      <c r="Y122" s="25"/>
      <c r="Z122" s="25"/>
    </row>
    <row r="123" ht="22.5" customHeight="1">
      <c r="A123" s="92">
        <v>19.0</v>
      </c>
      <c r="B123" s="96">
        <v>0.86</v>
      </c>
      <c r="C123" s="96">
        <v>0.28</v>
      </c>
      <c r="D123" s="96">
        <v>0.28</v>
      </c>
      <c r="E123" s="96">
        <v>0.65</v>
      </c>
      <c r="F123" s="96">
        <v>0.65</v>
      </c>
      <c r="G123" s="25"/>
      <c r="H123" s="25"/>
      <c r="I123" s="25"/>
      <c r="J123" s="25"/>
      <c r="K123" s="25"/>
      <c r="L123" s="25"/>
      <c r="M123" s="25"/>
      <c r="N123" s="25"/>
      <c r="O123" s="25"/>
      <c r="P123" s="25"/>
      <c r="Q123" s="25"/>
      <c r="R123" s="25"/>
      <c r="S123" s="25"/>
      <c r="T123" s="25"/>
      <c r="U123" s="25"/>
      <c r="V123" s="25"/>
      <c r="W123" s="25"/>
      <c r="X123" s="25"/>
      <c r="Y123" s="25"/>
      <c r="Z123" s="25"/>
    </row>
    <row r="124" ht="22.5" customHeight="1">
      <c r="A124" s="92">
        <v>20.0</v>
      </c>
      <c r="B124" s="96">
        <v>0.88</v>
      </c>
      <c r="C124" s="96">
        <v>0.29</v>
      </c>
      <c r="D124" s="96">
        <v>0.29</v>
      </c>
      <c r="E124" s="96">
        <v>0.68</v>
      </c>
      <c r="F124" s="96">
        <v>0.68</v>
      </c>
      <c r="G124" s="25"/>
      <c r="H124" s="25"/>
      <c r="I124" s="25"/>
      <c r="J124" s="25"/>
      <c r="K124" s="25"/>
      <c r="L124" s="25"/>
      <c r="M124" s="25"/>
      <c r="N124" s="25"/>
      <c r="O124" s="25"/>
      <c r="P124" s="25"/>
      <c r="Q124" s="25"/>
      <c r="R124" s="25"/>
      <c r="S124" s="25"/>
      <c r="T124" s="25"/>
      <c r="U124" s="25"/>
      <c r="V124" s="25"/>
      <c r="W124" s="25"/>
      <c r="X124" s="25"/>
      <c r="Y124" s="25"/>
      <c r="Z124" s="25"/>
    </row>
    <row r="125" ht="22.5" customHeight="1">
      <c r="A125" s="92">
        <v>21.0</v>
      </c>
      <c r="B125" s="96">
        <v>0.9</v>
      </c>
      <c r="C125" s="96">
        <v>0.3</v>
      </c>
      <c r="D125" s="96">
        <v>0.3</v>
      </c>
      <c r="E125" s="96">
        <v>0.71</v>
      </c>
      <c r="F125" s="96">
        <v>0.71</v>
      </c>
      <c r="G125" s="25"/>
      <c r="H125" s="25"/>
      <c r="I125" s="25"/>
      <c r="J125" s="25"/>
      <c r="K125" s="25"/>
      <c r="L125" s="25"/>
      <c r="M125" s="25"/>
      <c r="N125" s="25"/>
      <c r="O125" s="25"/>
      <c r="P125" s="25"/>
      <c r="Q125" s="25"/>
      <c r="R125" s="25"/>
      <c r="S125" s="25"/>
      <c r="T125" s="25"/>
      <c r="U125" s="25"/>
      <c r="V125" s="25"/>
      <c r="W125" s="25"/>
      <c r="X125" s="25"/>
      <c r="Y125" s="25"/>
      <c r="Z125" s="25"/>
    </row>
    <row r="126" ht="22.5" customHeight="1">
      <c r="A126" s="92">
        <v>22.0</v>
      </c>
      <c r="B126" s="96">
        <v>0.92</v>
      </c>
      <c r="C126" s="96">
        <v>0.31</v>
      </c>
      <c r="D126" s="96">
        <v>0.31</v>
      </c>
      <c r="E126" s="96">
        <v>0.74</v>
      </c>
      <c r="F126" s="96">
        <v>0.74</v>
      </c>
      <c r="G126" s="25"/>
      <c r="H126" s="25"/>
      <c r="I126" s="25"/>
      <c r="J126" s="25"/>
      <c r="K126" s="25"/>
      <c r="L126" s="25"/>
      <c r="M126" s="25"/>
      <c r="N126" s="25"/>
      <c r="O126" s="25"/>
      <c r="P126" s="25"/>
      <c r="Q126" s="25"/>
      <c r="R126" s="25"/>
      <c r="S126" s="25"/>
      <c r="T126" s="25"/>
      <c r="U126" s="25"/>
      <c r="V126" s="25"/>
      <c r="W126" s="25"/>
      <c r="X126" s="25"/>
      <c r="Y126" s="25"/>
      <c r="Z126" s="25"/>
    </row>
    <row r="127" ht="22.5" customHeight="1">
      <c r="A127" s="92">
        <v>23.0</v>
      </c>
      <c r="B127" s="96">
        <v>0.94</v>
      </c>
      <c r="C127" s="96">
        <v>0.32</v>
      </c>
      <c r="D127" s="96">
        <v>0.32</v>
      </c>
      <c r="E127" s="96">
        <v>0.77</v>
      </c>
      <c r="F127" s="96">
        <v>0.77</v>
      </c>
      <c r="G127" s="25"/>
      <c r="H127" s="25"/>
      <c r="I127" s="25"/>
      <c r="J127" s="25"/>
      <c r="K127" s="25"/>
      <c r="L127" s="25"/>
      <c r="M127" s="25"/>
      <c r="N127" s="25"/>
      <c r="O127" s="25"/>
      <c r="P127" s="25"/>
      <c r="Q127" s="25"/>
      <c r="R127" s="25"/>
      <c r="S127" s="25"/>
      <c r="T127" s="25"/>
      <c r="U127" s="25"/>
      <c r="V127" s="25"/>
      <c r="W127" s="25"/>
      <c r="X127" s="25"/>
      <c r="Y127" s="25"/>
      <c r="Z127" s="25"/>
    </row>
    <row r="128" ht="22.5" customHeight="1">
      <c r="A128" s="92">
        <v>24.0</v>
      </c>
      <c r="B128" s="96">
        <v>0.96</v>
      </c>
      <c r="C128" s="96">
        <v>0.33</v>
      </c>
      <c r="D128" s="96">
        <v>0.33</v>
      </c>
      <c r="E128" s="96">
        <v>0.8</v>
      </c>
      <c r="F128" s="96">
        <v>0.8</v>
      </c>
      <c r="G128" s="25"/>
      <c r="H128" s="25"/>
      <c r="I128" s="25"/>
      <c r="J128" s="25"/>
      <c r="K128" s="25"/>
      <c r="L128" s="25"/>
      <c r="M128" s="25"/>
      <c r="N128" s="25"/>
      <c r="O128" s="25"/>
      <c r="P128" s="25"/>
      <c r="Q128" s="25"/>
      <c r="R128" s="25"/>
      <c r="S128" s="25"/>
      <c r="T128" s="25"/>
      <c r="U128" s="25"/>
      <c r="V128" s="25"/>
      <c r="W128" s="25"/>
      <c r="X128" s="25"/>
      <c r="Y128" s="25"/>
      <c r="Z128" s="25"/>
    </row>
    <row r="129" ht="22.5" customHeight="1">
      <c r="A129" s="92">
        <v>25.0</v>
      </c>
      <c r="B129" s="96">
        <v>0.98</v>
      </c>
      <c r="C129" s="96">
        <v>0.34</v>
      </c>
      <c r="D129" s="96">
        <v>0.34</v>
      </c>
      <c r="E129" s="96">
        <v>0.83</v>
      </c>
      <c r="F129" s="96">
        <v>0.83</v>
      </c>
      <c r="G129" s="25"/>
      <c r="H129" s="25"/>
      <c r="I129" s="25"/>
      <c r="J129" s="25"/>
      <c r="K129" s="25"/>
      <c r="L129" s="25"/>
      <c r="M129" s="25"/>
      <c r="N129" s="25"/>
      <c r="O129" s="25"/>
      <c r="P129" s="25"/>
      <c r="Q129" s="25"/>
      <c r="R129" s="25"/>
      <c r="S129" s="25"/>
      <c r="T129" s="25"/>
      <c r="U129" s="25"/>
      <c r="V129" s="25"/>
      <c r="W129" s="25"/>
      <c r="X129" s="25"/>
      <c r="Y129" s="25"/>
      <c r="Z129" s="25"/>
    </row>
    <row r="130" ht="22.5" customHeight="1">
      <c r="A130" s="92">
        <v>26.0</v>
      </c>
      <c r="B130" s="96">
        <v>1.0</v>
      </c>
      <c r="C130" s="96">
        <v>0.35</v>
      </c>
      <c r="D130" s="96">
        <v>0.35</v>
      </c>
      <c r="E130" s="96">
        <v>0.86</v>
      </c>
      <c r="F130" s="96">
        <v>0.86</v>
      </c>
      <c r="G130" s="25"/>
      <c r="H130" s="25"/>
      <c r="I130" s="25"/>
      <c r="J130" s="25"/>
      <c r="K130" s="25"/>
      <c r="L130" s="25"/>
      <c r="M130" s="25"/>
      <c r="N130" s="25"/>
      <c r="O130" s="25"/>
      <c r="P130" s="25"/>
      <c r="Q130" s="25"/>
      <c r="R130" s="25"/>
      <c r="S130" s="25"/>
      <c r="T130" s="25"/>
      <c r="U130" s="25"/>
      <c r="V130" s="25"/>
      <c r="W130" s="25"/>
      <c r="X130" s="25"/>
      <c r="Y130" s="25"/>
      <c r="Z130" s="25"/>
    </row>
    <row r="131" ht="22.5" customHeight="1">
      <c r="A131" s="92">
        <v>27.0</v>
      </c>
      <c r="B131" s="96">
        <v>1.02</v>
      </c>
      <c r="C131" s="96">
        <v>0.36</v>
      </c>
      <c r="D131" s="96">
        <v>0.36</v>
      </c>
      <c r="E131" s="96">
        <v>0.89</v>
      </c>
      <c r="F131" s="96">
        <v>0.89</v>
      </c>
      <c r="G131" s="25"/>
      <c r="H131" s="25"/>
      <c r="I131" s="25"/>
      <c r="J131" s="25"/>
      <c r="K131" s="25"/>
      <c r="L131" s="25"/>
      <c r="M131" s="25"/>
      <c r="N131" s="25"/>
      <c r="O131" s="25"/>
      <c r="P131" s="25"/>
      <c r="Q131" s="25"/>
      <c r="R131" s="25"/>
      <c r="S131" s="25"/>
      <c r="T131" s="25"/>
      <c r="U131" s="25"/>
      <c r="V131" s="25"/>
      <c r="W131" s="25"/>
      <c r="X131" s="25"/>
      <c r="Y131" s="25"/>
      <c r="Z131" s="25"/>
    </row>
    <row r="132" ht="22.5" customHeight="1">
      <c r="A132" s="92">
        <v>28.0</v>
      </c>
      <c r="B132" s="96">
        <v>1.04</v>
      </c>
      <c r="C132" s="96">
        <v>0.37</v>
      </c>
      <c r="D132" s="96">
        <v>0.37</v>
      </c>
      <c r="E132" s="96">
        <v>0.92</v>
      </c>
      <c r="F132" s="96">
        <v>0.92</v>
      </c>
      <c r="G132" s="25"/>
      <c r="H132" s="25"/>
      <c r="I132" s="25"/>
      <c r="J132" s="25"/>
      <c r="K132" s="25"/>
      <c r="L132" s="25"/>
      <c r="M132" s="25"/>
      <c r="N132" s="25"/>
      <c r="O132" s="25"/>
      <c r="P132" s="25"/>
      <c r="Q132" s="25"/>
      <c r="R132" s="25"/>
      <c r="S132" s="25"/>
      <c r="T132" s="25"/>
      <c r="U132" s="25"/>
      <c r="V132" s="25"/>
      <c r="W132" s="25"/>
      <c r="X132" s="25"/>
      <c r="Y132" s="25"/>
      <c r="Z132" s="25"/>
    </row>
    <row r="133" ht="22.5" customHeight="1">
      <c r="A133" s="92">
        <v>29.0</v>
      </c>
      <c r="B133" s="96">
        <v>1.06</v>
      </c>
      <c r="C133" s="96">
        <v>0.38</v>
      </c>
      <c r="D133" s="96">
        <v>0.38</v>
      </c>
      <c r="E133" s="96">
        <v>0.95</v>
      </c>
      <c r="F133" s="96">
        <v>0.95</v>
      </c>
      <c r="G133" s="25"/>
      <c r="H133" s="25"/>
      <c r="I133" s="25"/>
      <c r="J133" s="25"/>
      <c r="K133" s="25"/>
      <c r="L133" s="25"/>
      <c r="M133" s="25"/>
      <c r="N133" s="25"/>
      <c r="O133" s="25"/>
      <c r="P133" s="25"/>
      <c r="Q133" s="25"/>
      <c r="R133" s="25"/>
      <c r="S133" s="25"/>
      <c r="T133" s="25"/>
      <c r="U133" s="25"/>
      <c r="V133" s="25"/>
      <c r="W133" s="25"/>
      <c r="X133" s="25"/>
      <c r="Y133" s="25"/>
      <c r="Z133" s="25"/>
    </row>
    <row r="134" ht="22.5" customHeight="1">
      <c r="A134" s="92">
        <v>30.0</v>
      </c>
      <c r="B134" s="96">
        <v>1.08</v>
      </c>
      <c r="C134" s="96">
        <v>0.39</v>
      </c>
      <c r="D134" s="96">
        <v>0.39</v>
      </c>
      <c r="E134" s="96">
        <v>0.98</v>
      </c>
      <c r="F134" s="96">
        <v>0.98</v>
      </c>
      <c r="G134" s="25"/>
      <c r="H134" s="25"/>
      <c r="I134" s="25"/>
      <c r="J134" s="25"/>
      <c r="K134" s="25"/>
      <c r="L134" s="25"/>
      <c r="M134" s="25"/>
      <c r="N134" s="25"/>
      <c r="O134" s="25"/>
      <c r="P134" s="25"/>
      <c r="Q134" s="25"/>
      <c r="R134" s="25"/>
      <c r="S134" s="25"/>
      <c r="T134" s="25"/>
      <c r="U134" s="25"/>
      <c r="V134" s="25"/>
      <c r="W134" s="25"/>
      <c r="X134" s="25"/>
      <c r="Y134" s="25"/>
      <c r="Z134" s="25"/>
    </row>
    <row r="135" ht="22.5" customHeight="1">
      <c r="A135" s="92">
        <v>31.0</v>
      </c>
      <c r="B135" s="96">
        <v>1.1</v>
      </c>
      <c r="C135" s="96">
        <v>0.4</v>
      </c>
      <c r="D135" s="96">
        <v>0.4</v>
      </c>
      <c r="E135" s="96">
        <v>1.01</v>
      </c>
      <c r="F135" s="96">
        <v>1.01</v>
      </c>
      <c r="G135" s="25"/>
      <c r="H135" s="25"/>
      <c r="I135" s="25"/>
      <c r="J135" s="25"/>
      <c r="K135" s="25"/>
      <c r="L135" s="25"/>
      <c r="M135" s="25"/>
      <c r="N135" s="25"/>
      <c r="O135" s="25"/>
      <c r="P135" s="25"/>
      <c r="Q135" s="25"/>
      <c r="R135" s="25"/>
      <c r="S135" s="25"/>
      <c r="T135" s="25"/>
      <c r="U135" s="25"/>
      <c r="V135" s="25"/>
      <c r="W135" s="25"/>
      <c r="X135" s="25"/>
      <c r="Y135" s="25"/>
      <c r="Z135" s="25"/>
    </row>
    <row r="136" ht="22.5" customHeight="1">
      <c r="A136" s="92">
        <v>32.0</v>
      </c>
      <c r="B136" s="96">
        <v>1.12</v>
      </c>
      <c r="C136" s="96">
        <v>0.41</v>
      </c>
      <c r="D136" s="96">
        <v>0.41</v>
      </c>
      <c r="E136" s="96">
        <v>1.04</v>
      </c>
      <c r="F136" s="96">
        <v>1.04</v>
      </c>
      <c r="G136" s="25"/>
      <c r="H136" s="25"/>
      <c r="I136" s="25"/>
      <c r="J136" s="25"/>
      <c r="K136" s="25"/>
      <c r="L136" s="25"/>
      <c r="M136" s="25"/>
      <c r="N136" s="25"/>
      <c r="O136" s="25"/>
      <c r="P136" s="25"/>
      <c r="Q136" s="25"/>
      <c r="R136" s="25"/>
      <c r="S136" s="25"/>
      <c r="T136" s="25"/>
      <c r="U136" s="25"/>
      <c r="V136" s="25"/>
      <c r="W136" s="25"/>
      <c r="X136" s="25"/>
      <c r="Y136" s="25"/>
      <c r="Z136" s="25"/>
    </row>
    <row r="137" ht="22.5" customHeight="1">
      <c r="A137" s="92">
        <v>33.0</v>
      </c>
      <c r="B137" s="96">
        <v>1.14</v>
      </c>
      <c r="C137" s="96">
        <v>0.42</v>
      </c>
      <c r="D137" s="96">
        <v>0.42</v>
      </c>
      <c r="E137" s="96">
        <v>1.07</v>
      </c>
      <c r="F137" s="96">
        <v>1.07</v>
      </c>
      <c r="G137" s="25"/>
      <c r="H137" s="25"/>
      <c r="I137" s="25"/>
      <c r="J137" s="25"/>
      <c r="K137" s="25"/>
      <c r="L137" s="25"/>
      <c r="M137" s="25"/>
      <c r="N137" s="25"/>
      <c r="O137" s="25"/>
      <c r="P137" s="25"/>
      <c r="Q137" s="25"/>
      <c r="R137" s="25"/>
      <c r="S137" s="25"/>
      <c r="T137" s="25"/>
      <c r="U137" s="25"/>
      <c r="V137" s="25"/>
      <c r="W137" s="25"/>
      <c r="X137" s="25"/>
      <c r="Y137" s="25"/>
      <c r="Z137" s="25"/>
    </row>
    <row r="138" ht="22.5" customHeight="1">
      <c r="A138" s="92">
        <v>34.0</v>
      </c>
      <c r="B138" s="96">
        <v>1.16</v>
      </c>
      <c r="C138" s="96">
        <v>0.43</v>
      </c>
      <c r="D138" s="96">
        <v>0.43</v>
      </c>
      <c r="E138" s="96">
        <v>1.1</v>
      </c>
      <c r="F138" s="96">
        <v>1.1</v>
      </c>
      <c r="G138" s="25"/>
      <c r="H138" s="25"/>
      <c r="I138" s="25"/>
      <c r="J138" s="25"/>
      <c r="K138" s="25"/>
      <c r="L138" s="25"/>
      <c r="M138" s="25"/>
      <c r="N138" s="25"/>
      <c r="O138" s="25"/>
      <c r="P138" s="25"/>
      <c r="Q138" s="25"/>
      <c r="R138" s="25"/>
      <c r="S138" s="25"/>
      <c r="T138" s="25"/>
      <c r="U138" s="25"/>
      <c r="V138" s="25"/>
      <c r="W138" s="25"/>
      <c r="X138" s="25"/>
      <c r="Y138" s="25"/>
      <c r="Z138" s="25"/>
    </row>
    <row r="139" ht="22.5" customHeight="1">
      <c r="A139" s="92">
        <v>35.0</v>
      </c>
      <c r="B139" s="96">
        <v>1.18</v>
      </c>
      <c r="C139" s="96">
        <v>0.44</v>
      </c>
      <c r="D139" s="96">
        <v>0.44</v>
      </c>
      <c r="E139" s="96">
        <v>1.13</v>
      </c>
      <c r="F139" s="96">
        <v>1.13</v>
      </c>
      <c r="G139" s="25"/>
      <c r="H139" s="25"/>
      <c r="I139" s="25"/>
      <c r="J139" s="25"/>
      <c r="K139" s="25"/>
      <c r="L139" s="25"/>
      <c r="M139" s="25"/>
      <c r="N139" s="25"/>
      <c r="O139" s="25"/>
      <c r="P139" s="25"/>
      <c r="Q139" s="25"/>
      <c r="R139" s="25"/>
      <c r="S139" s="25"/>
      <c r="T139" s="25"/>
      <c r="U139" s="25"/>
      <c r="V139" s="25"/>
      <c r="W139" s="25"/>
      <c r="X139" s="25"/>
      <c r="Y139" s="25"/>
      <c r="Z139" s="25"/>
    </row>
    <row r="140" ht="22.5" customHeight="1">
      <c r="A140" s="92">
        <v>36.0</v>
      </c>
      <c r="B140" s="96">
        <v>1.2</v>
      </c>
      <c r="C140" s="96">
        <v>0.45</v>
      </c>
      <c r="D140" s="96">
        <v>0.45</v>
      </c>
      <c r="E140" s="96">
        <v>1.16</v>
      </c>
      <c r="F140" s="96">
        <v>1.16</v>
      </c>
      <c r="G140" s="25"/>
      <c r="H140" s="25"/>
      <c r="I140" s="25"/>
      <c r="J140" s="25"/>
      <c r="K140" s="25"/>
      <c r="L140" s="25"/>
      <c r="M140" s="25"/>
      <c r="N140" s="25"/>
      <c r="O140" s="25"/>
      <c r="P140" s="25"/>
      <c r="Q140" s="25"/>
      <c r="R140" s="25"/>
      <c r="S140" s="25"/>
      <c r="T140" s="25"/>
      <c r="U140" s="25"/>
      <c r="V140" s="25"/>
      <c r="W140" s="25"/>
      <c r="X140" s="25"/>
      <c r="Y140" s="25"/>
      <c r="Z140" s="25"/>
    </row>
    <row r="141" ht="22.5" customHeight="1">
      <c r="A141" s="92">
        <v>37.0</v>
      </c>
      <c r="B141" s="96">
        <v>1.22</v>
      </c>
      <c r="C141" s="96">
        <v>0.46</v>
      </c>
      <c r="D141" s="96">
        <v>0.46</v>
      </c>
      <c r="E141" s="96">
        <v>1.19</v>
      </c>
      <c r="F141" s="96">
        <v>1.19</v>
      </c>
      <c r="G141" s="25"/>
      <c r="H141" s="25"/>
      <c r="I141" s="25"/>
      <c r="J141" s="25"/>
      <c r="K141" s="25"/>
      <c r="L141" s="25"/>
      <c r="M141" s="25"/>
      <c r="N141" s="25"/>
      <c r="O141" s="25"/>
      <c r="P141" s="25"/>
      <c r="Q141" s="25"/>
      <c r="R141" s="25"/>
      <c r="S141" s="25"/>
      <c r="T141" s="25"/>
      <c r="U141" s="25"/>
      <c r="V141" s="25"/>
      <c r="W141" s="25"/>
      <c r="X141" s="25"/>
      <c r="Y141" s="25"/>
      <c r="Z141" s="25"/>
    </row>
    <row r="142" ht="22.5" customHeight="1">
      <c r="A142" s="92">
        <v>38.0</v>
      </c>
      <c r="B142" s="96">
        <v>1.24</v>
      </c>
      <c r="C142" s="96">
        <v>0.47</v>
      </c>
      <c r="D142" s="96">
        <v>0.47</v>
      </c>
      <c r="E142" s="96">
        <v>1.22</v>
      </c>
      <c r="F142" s="96">
        <v>1.22</v>
      </c>
      <c r="G142" s="25"/>
      <c r="H142" s="25"/>
      <c r="I142" s="25"/>
      <c r="J142" s="25"/>
      <c r="K142" s="25"/>
      <c r="L142" s="25"/>
      <c r="M142" s="25"/>
      <c r="N142" s="25"/>
      <c r="O142" s="25"/>
      <c r="P142" s="25"/>
      <c r="Q142" s="25"/>
      <c r="R142" s="25"/>
      <c r="S142" s="25"/>
      <c r="T142" s="25"/>
      <c r="U142" s="25"/>
      <c r="V142" s="25"/>
      <c r="W142" s="25"/>
      <c r="X142" s="25"/>
      <c r="Y142" s="25"/>
      <c r="Z142" s="25"/>
    </row>
    <row r="143" ht="22.5" customHeight="1">
      <c r="A143" s="92">
        <v>39.0</v>
      </c>
      <c r="B143" s="96">
        <v>1.26</v>
      </c>
      <c r="C143" s="96">
        <v>0.48</v>
      </c>
      <c r="D143" s="96">
        <v>0.48</v>
      </c>
      <c r="E143" s="96">
        <v>1.25</v>
      </c>
      <c r="F143" s="96">
        <v>1.25</v>
      </c>
      <c r="G143" s="25"/>
      <c r="H143" s="25"/>
      <c r="I143" s="25"/>
      <c r="J143" s="25"/>
      <c r="K143" s="25"/>
      <c r="L143" s="25"/>
      <c r="M143" s="25"/>
      <c r="N143" s="25"/>
      <c r="O143" s="25"/>
      <c r="P143" s="25"/>
      <c r="Q143" s="25"/>
      <c r="R143" s="25"/>
      <c r="S143" s="25"/>
      <c r="T143" s="25"/>
      <c r="U143" s="25"/>
      <c r="V143" s="25"/>
      <c r="W143" s="25"/>
      <c r="X143" s="25"/>
      <c r="Y143" s="25"/>
      <c r="Z143" s="25"/>
    </row>
    <row r="144" ht="22.5" customHeight="1">
      <c r="A144" s="92">
        <v>40.0</v>
      </c>
      <c r="B144" s="96">
        <v>1.28</v>
      </c>
      <c r="C144" s="96">
        <v>0.49</v>
      </c>
      <c r="D144" s="96">
        <v>0.49</v>
      </c>
      <c r="E144" s="96">
        <v>1.28</v>
      </c>
      <c r="F144" s="96">
        <v>1.28</v>
      </c>
      <c r="G144" s="25"/>
      <c r="H144" s="25"/>
      <c r="I144" s="25"/>
      <c r="J144" s="25"/>
      <c r="K144" s="25"/>
      <c r="L144" s="25"/>
      <c r="M144" s="25"/>
      <c r="N144" s="25"/>
      <c r="O144" s="25"/>
      <c r="P144" s="25"/>
      <c r="Q144" s="25"/>
      <c r="R144" s="25"/>
      <c r="S144" s="25"/>
      <c r="T144" s="25"/>
      <c r="U144" s="25"/>
      <c r="V144" s="25"/>
      <c r="W144" s="25"/>
      <c r="X144" s="25"/>
      <c r="Y144" s="25"/>
      <c r="Z144" s="25"/>
    </row>
    <row r="145" ht="22.5" customHeight="1">
      <c r="A145" s="92">
        <v>41.0</v>
      </c>
      <c r="B145" s="96">
        <v>1.3</v>
      </c>
      <c r="C145" s="96">
        <v>0.5</v>
      </c>
      <c r="D145" s="96">
        <v>0.5</v>
      </c>
      <c r="E145" s="96">
        <v>1.31</v>
      </c>
      <c r="F145" s="96">
        <v>1.31</v>
      </c>
      <c r="G145" s="25"/>
      <c r="H145" s="25"/>
      <c r="I145" s="25"/>
      <c r="J145" s="25"/>
      <c r="K145" s="25"/>
      <c r="L145" s="25"/>
      <c r="M145" s="25"/>
      <c r="N145" s="25"/>
      <c r="O145" s="25"/>
      <c r="P145" s="25"/>
      <c r="Q145" s="25"/>
      <c r="R145" s="25"/>
      <c r="S145" s="25"/>
      <c r="T145" s="25"/>
      <c r="U145" s="25"/>
      <c r="V145" s="25"/>
      <c r="W145" s="25"/>
      <c r="X145" s="25"/>
      <c r="Y145" s="25"/>
      <c r="Z145" s="25"/>
    </row>
    <row r="146" ht="22.5" customHeight="1">
      <c r="A146" s="92">
        <v>42.0</v>
      </c>
      <c r="B146" s="96">
        <v>1.32</v>
      </c>
      <c r="C146" s="96">
        <v>0.51</v>
      </c>
      <c r="D146" s="96">
        <v>0.51</v>
      </c>
      <c r="E146" s="96">
        <v>1.34</v>
      </c>
      <c r="F146" s="96">
        <v>1.34</v>
      </c>
      <c r="G146" s="25"/>
      <c r="H146" s="25"/>
      <c r="I146" s="25"/>
      <c r="J146" s="25"/>
      <c r="K146" s="25"/>
      <c r="L146" s="25"/>
      <c r="M146" s="25"/>
      <c r="N146" s="25"/>
      <c r="O146" s="25"/>
      <c r="P146" s="25"/>
      <c r="Q146" s="25"/>
      <c r="R146" s="25"/>
      <c r="S146" s="25"/>
      <c r="T146" s="25"/>
      <c r="U146" s="25"/>
      <c r="V146" s="25"/>
      <c r="W146" s="25"/>
      <c r="X146" s="25"/>
      <c r="Y146" s="25"/>
      <c r="Z146" s="25"/>
    </row>
    <row r="147" ht="22.5" customHeight="1">
      <c r="A147" s="92">
        <v>43.0</v>
      </c>
      <c r="B147" s="96">
        <v>1.34</v>
      </c>
      <c r="C147" s="96">
        <v>0.52</v>
      </c>
      <c r="D147" s="96">
        <v>0.52</v>
      </c>
      <c r="E147" s="96">
        <v>1.37</v>
      </c>
      <c r="F147" s="96">
        <v>1.37</v>
      </c>
      <c r="G147" s="25"/>
      <c r="H147" s="25"/>
      <c r="I147" s="25"/>
      <c r="J147" s="25"/>
      <c r="K147" s="25"/>
      <c r="L147" s="25"/>
      <c r="M147" s="25"/>
      <c r="N147" s="25"/>
      <c r="O147" s="25"/>
      <c r="P147" s="25"/>
      <c r="Q147" s="25"/>
      <c r="R147" s="25"/>
      <c r="S147" s="25"/>
      <c r="T147" s="25"/>
      <c r="U147" s="25"/>
      <c r="V147" s="25"/>
      <c r="W147" s="25"/>
      <c r="X147" s="25"/>
      <c r="Y147" s="25"/>
      <c r="Z147" s="25"/>
    </row>
    <row r="148" ht="22.5" customHeight="1">
      <c r="A148" s="92">
        <v>44.0</v>
      </c>
      <c r="B148" s="96">
        <v>1.36</v>
      </c>
      <c r="C148" s="96">
        <v>0.53</v>
      </c>
      <c r="D148" s="96">
        <v>0.53</v>
      </c>
      <c r="E148" s="96">
        <v>1.4</v>
      </c>
      <c r="F148" s="96">
        <v>1.4</v>
      </c>
      <c r="G148" s="25"/>
      <c r="H148" s="25"/>
      <c r="I148" s="25"/>
      <c r="J148" s="25"/>
      <c r="K148" s="25"/>
      <c r="L148" s="25"/>
      <c r="M148" s="25"/>
      <c r="N148" s="25"/>
      <c r="O148" s="25"/>
      <c r="P148" s="25"/>
      <c r="Q148" s="25"/>
      <c r="R148" s="25"/>
      <c r="S148" s="25"/>
      <c r="T148" s="25"/>
      <c r="U148" s="25"/>
      <c r="V148" s="25"/>
      <c r="W148" s="25"/>
      <c r="X148" s="25"/>
      <c r="Y148" s="25"/>
      <c r="Z148" s="25"/>
    </row>
    <row r="149" ht="22.5" customHeight="1">
      <c r="A149" s="92">
        <v>45.0</v>
      </c>
      <c r="B149" s="96">
        <v>1.38</v>
      </c>
      <c r="C149" s="96">
        <v>0.54</v>
      </c>
      <c r="D149" s="96">
        <v>0.54</v>
      </c>
      <c r="E149" s="96">
        <v>1.43</v>
      </c>
      <c r="F149" s="96">
        <v>1.43</v>
      </c>
      <c r="G149" s="25"/>
      <c r="H149" s="25"/>
      <c r="I149" s="25"/>
      <c r="J149" s="25"/>
      <c r="K149" s="25"/>
      <c r="L149" s="25"/>
      <c r="M149" s="25"/>
      <c r="N149" s="25"/>
      <c r="O149" s="25"/>
      <c r="P149" s="25"/>
      <c r="Q149" s="25"/>
      <c r="R149" s="25"/>
      <c r="S149" s="25"/>
      <c r="T149" s="25"/>
      <c r="U149" s="25"/>
      <c r="V149" s="25"/>
      <c r="W149" s="25"/>
      <c r="X149" s="25"/>
      <c r="Y149" s="25"/>
      <c r="Z149" s="25"/>
    </row>
    <row r="150" ht="22.5" customHeight="1">
      <c r="A150" s="92">
        <v>46.0</v>
      </c>
      <c r="B150" s="96">
        <v>1.4</v>
      </c>
      <c r="C150" s="96">
        <v>0.55</v>
      </c>
      <c r="D150" s="96">
        <v>0.55</v>
      </c>
      <c r="E150" s="96">
        <v>1.46</v>
      </c>
      <c r="F150" s="96">
        <v>1.46</v>
      </c>
      <c r="G150" s="25"/>
      <c r="H150" s="25"/>
      <c r="I150" s="25"/>
      <c r="J150" s="25"/>
      <c r="K150" s="25"/>
      <c r="L150" s="25"/>
      <c r="M150" s="25"/>
      <c r="N150" s="25"/>
      <c r="O150" s="25"/>
      <c r="P150" s="25"/>
      <c r="Q150" s="25"/>
      <c r="R150" s="25"/>
      <c r="S150" s="25"/>
      <c r="T150" s="25"/>
      <c r="U150" s="25"/>
      <c r="V150" s="25"/>
      <c r="W150" s="25"/>
      <c r="X150" s="25"/>
      <c r="Y150" s="25"/>
      <c r="Z150" s="25"/>
    </row>
    <row r="151" ht="22.5" customHeight="1">
      <c r="A151" s="92">
        <v>47.0</v>
      </c>
      <c r="B151" s="96">
        <v>1.42</v>
      </c>
      <c r="C151" s="96">
        <v>0.56</v>
      </c>
      <c r="D151" s="96">
        <v>0.56</v>
      </c>
      <c r="E151" s="96">
        <v>1.49</v>
      </c>
      <c r="F151" s="96">
        <v>1.49</v>
      </c>
      <c r="G151" s="25"/>
      <c r="H151" s="25"/>
      <c r="I151" s="25"/>
      <c r="J151" s="25"/>
      <c r="K151" s="25"/>
      <c r="L151" s="25"/>
      <c r="M151" s="25"/>
      <c r="N151" s="25"/>
      <c r="O151" s="25"/>
      <c r="P151" s="25"/>
      <c r="Q151" s="25"/>
      <c r="R151" s="25"/>
      <c r="S151" s="25"/>
      <c r="T151" s="25"/>
      <c r="U151" s="25"/>
      <c r="V151" s="25"/>
      <c r="W151" s="25"/>
      <c r="X151" s="25"/>
      <c r="Y151" s="25"/>
      <c r="Z151" s="25"/>
    </row>
    <row r="152" ht="22.5" customHeight="1">
      <c r="A152" s="92">
        <v>48.0</v>
      </c>
      <c r="B152" s="96">
        <v>1.44</v>
      </c>
      <c r="C152" s="96">
        <v>0.57</v>
      </c>
      <c r="D152" s="96">
        <v>0.57</v>
      </c>
      <c r="E152" s="96">
        <v>1.52</v>
      </c>
      <c r="F152" s="96">
        <v>1.52</v>
      </c>
      <c r="G152" s="25"/>
      <c r="H152" s="25"/>
      <c r="I152" s="25"/>
      <c r="J152" s="25"/>
      <c r="K152" s="25"/>
      <c r="L152" s="25"/>
      <c r="M152" s="25"/>
      <c r="N152" s="25"/>
      <c r="O152" s="25"/>
      <c r="P152" s="25"/>
      <c r="Q152" s="25"/>
      <c r="R152" s="25"/>
      <c r="S152" s="25"/>
      <c r="T152" s="25"/>
      <c r="U152" s="25"/>
      <c r="V152" s="25"/>
      <c r="W152" s="25"/>
      <c r="X152" s="25"/>
      <c r="Y152" s="25"/>
      <c r="Z152" s="25"/>
    </row>
    <row r="153" ht="22.5" customHeight="1">
      <c r="A153" s="92">
        <v>49.0</v>
      </c>
      <c r="B153" s="96">
        <v>1.46</v>
      </c>
      <c r="C153" s="96">
        <v>0.58</v>
      </c>
      <c r="D153" s="96">
        <v>0.58</v>
      </c>
      <c r="E153" s="96">
        <v>1.55</v>
      </c>
      <c r="F153" s="96">
        <v>1.55</v>
      </c>
      <c r="G153" s="25"/>
      <c r="H153" s="25"/>
      <c r="I153" s="25"/>
      <c r="J153" s="25"/>
      <c r="K153" s="25"/>
      <c r="L153" s="25"/>
      <c r="M153" s="25"/>
      <c r="N153" s="25"/>
      <c r="O153" s="25"/>
      <c r="P153" s="25"/>
      <c r="Q153" s="25"/>
      <c r="R153" s="25"/>
      <c r="S153" s="25"/>
      <c r="T153" s="25"/>
      <c r="U153" s="25"/>
      <c r="V153" s="25"/>
      <c r="W153" s="25"/>
      <c r="X153" s="25"/>
      <c r="Y153" s="25"/>
      <c r="Z153" s="25"/>
    </row>
    <row r="154" ht="22.5" customHeight="1">
      <c r="A154" s="92">
        <v>50.0</v>
      </c>
      <c r="B154" s="96">
        <v>1.48</v>
      </c>
      <c r="C154" s="96">
        <v>0.59</v>
      </c>
      <c r="D154" s="96">
        <v>0.59</v>
      </c>
      <c r="E154" s="96">
        <v>1.58</v>
      </c>
      <c r="F154" s="96">
        <v>1.58</v>
      </c>
      <c r="G154" s="25"/>
      <c r="H154" s="25"/>
      <c r="I154" s="25"/>
      <c r="J154" s="25"/>
      <c r="K154" s="25"/>
      <c r="L154" s="25"/>
      <c r="M154" s="25"/>
      <c r="N154" s="25"/>
      <c r="O154" s="25"/>
      <c r="P154" s="25"/>
      <c r="Q154" s="25"/>
      <c r="R154" s="25"/>
      <c r="S154" s="25"/>
      <c r="T154" s="25"/>
      <c r="U154" s="25"/>
      <c r="V154" s="25"/>
      <c r="W154" s="25"/>
      <c r="X154" s="25"/>
      <c r="Y154" s="25"/>
      <c r="Z154" s="25"/>
    </row>
    <row r="155" ht="22.5" customHeight="1">
      <c r="A155" s="92">
        <v>51.0</v>
      </c>
      <c r="B155" s="96">
        <v>1.5</v>
      </c>
      <c r="C155" s="96">
        <v>0.6</v>
      </c>
      <c r="D155" s="96">
        <v>0.6</v>
      </c>
      <c r="E155" s="96">
        <v>1.61</v>
      </c>
      <c r="F155" s="96">
        <v>1.61</v>
      </c>
      <c r="G155" s="25"/>
      <c r="H155" s="25"/>
      <c r="I155" s="25"/>
      <c r="J155" s="25"/>
      <c r="K155" s="25"/>
      <c r="L155" s="25"/>
      <c r="M155" s="25"/>
      <c r="N155" s="25"/>
      <c r="O155" s="25"/>
      <c r="P155" s="25"/>
      <c r="Q155" s="25"/>
      <c r="R155" s="25"/>
      <c r="S155" s="25"/>
      <c r="T155" s="25"/>
      <c r="U155" s="25"/>
      <c r="V155" s="25"/>
      <c r="W155" s="25"/>
      <c r="X155" s="25"/>
      <c r="Y155" s="25"/>
      <c r="Z155" s="25"/>
    </row>
    <row r="156" ht="22.5" customHeight="1">
      <c r="A156" s="92">
        <v>52.0</v>
      </c>
      <c r="B156" s="96">
        <v>1.52</v>
      </c>
      <c r="C156" s="96">
        <v>0.61</v>
      </c>
      <c r="D156" s="96">
        <v>0.61</v>
      </c>
      <c r="E156" s="96">
        <v>1.65</v>
      </c>
      <c r="F156" s="96">
        <v>1.65</v>
      </c>
      <c r="G156" s="25"/>
      <c r="H156" s="25"/>
      <c r="I156" s="25"/>
      <c r="J156" s="25"/>
      <c r="K156" s="25"/>
      <c r="L156" s="25"/>
      <c r="M156" s="25"/>
      <c r="N156" s="25"/>
      <c r="O156" s="25"/>
      <c r="P156" s="25"/>
      <c r="Q156" s="25"/>
      <c r="R156" s="25"/>
      <c r="S156" s="25"/>
      <c r="T156" s="25"/>
      <c r="U156" s="25"/>
      <c r="V156" s="25"/>
      <c r="W156" s="25"/>
      <c r="X156" s="25"/>
      <c r="Y156" s="25"/>
      <c r="Z156" s="25"/>
    </row>
    <row r="157" ht="22.5" customHeight="1">
      <c r="A157" s="92">
        <v>53.0</v>
      </c>
      <c r="B157" s="96">
        <v>1.54</v>
      </c>
      <c r="C157" s="96">
        <v>0.62</v>
      </c>
      <c r="D157" s="96">
        <v>0.62</v>
      </c>
      <c r="E157" s="96">
        <v>1.68</v>
      </c>
      <c r="F157" s="96">
        <v>1.68</v>
      </c>
      <c r="G157" s="25"/>
      <c r="H157" s="25"/>
      <c r="I157" s="25"/>
      <c r="J157" s="25"/>
      <c r="K157" s="25"/>
      <c r="L157" s="25"/>
      <c r="M157" s="25"/>
      <c r="N157" s="25"/>
      <c r="O157" s="25"/>
      <c r="P157" s="25"/>
      <c r="Q157" s="25"/>
      <c r="R157" s="25"/>
      <c r="S157" s="25"/>
      <c r="T157" s="25"/>
      <c r="U157" s="25"/>
      <c r="V157" s="25"/>
      <c r="W157" s="25"/>
      <c r="X157" s="25"/>
      <c r="Y157" s="25"/>
      <c r="Z157" s="25"/>
    </row>
    <row r="158" ht="22.5" customHeight="1">
      <c r="A158" s="92">
        <v>54.0</v>
      </c>
      <c r="B158" s="96">
        <v>1.56</v>
      </c>
      <c r="C158" s="96">
        <v>0.63</v>
      </c>
      <c r="D158" s="96">
        <v>0.63</v>
      </c>
      <c r="E158" s="96">
        <v>1.71</v>
      </c>
      <c r="F158" s="96">
        <v>1.71</v>
      </c>
      <c r="G158" s="25"/>
      <c r="H158" s="25"/>
      <c r="I158" s="25"/>
      <c r="J158" s="25"/>
      <c r="K158" s="25"/>
      <c r="L158" s="25"/>
      <c r="M158" s="25"/>
      <c r="N158" s="25"/>
      <c r="O158" s="25"/>
      <c r="P158" s="25"/>
      <c r="Q158" s="25"/>
      <c r="R158" s="25"/>
      <c r="S158" s="25"/>
      <c r="T158" s="25"/>
      <c r="U158" s="25"/>
      <c r="V158" s="25"/>
      <c r="W158" s="25"/>
      <c r="X158" s="25"/>
      <c r="Y158" s="25"/>
      <c r="Z158" s="25"/>
    </row>
    <row r="159" ht="22.5" customHeight="1">
      <c r="A159" s="92">
        <v>55.0</v>
      </c>
      <c r="B159" s="96">
        <v>1.58</v>
      </c>
      <c r="C159" s="96">
        <v>0.64</v>
      </c>
      <c r="D159" s="96">
        <v>0.64</v>
      </c>
      <c r="E159" s="96">
        <v>1.74</v>
      </c>
      <c r="F159" s="96">
        <v>1.74</v>
      </c>
      <c r="G159" s="25"/>
      <c r="H159" s="25"/>
      <c r="I159" s="25"/>
      <c r="J159" s="25"/>
      <c r="K159" s="25"/>
      <c r="L159" s="25"/>
      <c r="M159" s="25"/>
      <c r="N159" s="25"/>
      <c r="O159" s="25"/>
      <c r="P159" s="25"/>
      <c r="Q159" s="25"/>
      <c r="R159" s="25"/>
      <c r="S159" s="25"/>
      <c r="T159" s="25"/>
      <c r="U159" s="25"/>
      <c r="V159" s="25"/>
      <c r="W159" s="25"/>
      <c r="X159" s="25"/>
      <c r="Y159" s="25"/>
      <c r="Z159" s="25"/>
    </row>
    <row r="160" ht="22.5" customHeight="1">
      <c r="A160" s="92">
        <v>56.0</v>
      </c>
      <c r="B160" s="96">
        <v>1.6</v>
      </c>
      <c r="C160" s="96">
        <v>0.65</v>
      </c>
      <c r="D160" s="96">
        <v>0.65</v>
      </c>
      <c r="E160" s="96">
        <v>1.77</v>
      </c>
      <c r="F160" s="96">
        <v>1.77</v>
      </c>
      <c r="G160" s="25"/>
      <c r="H160" s="25"/>
      <c r="I160" s="25"/>
      <c r="J160" s="25"/>
      <c r="K160" s="25"/>
      <c r="L160" s="25"/>
      <c r="M160" s="25"/>
      <c r="N160" s="25"/>
      <c r="O160" s="25"/>
      <c r="P160" s="25"/>
      <c r="Q160" s="25"/>
      <c r="R160" s="25"/>
      <c r="S160" s="25"/>
      <c r="T160" s="25"/>
      <c r="U160" s="25"/>
      <c r="V160" s="25"/>
      <c r="W160" s="25"/>
      <c r="X160" s="25"/>
      <c r="Y160" s="25"/>
      <c r="Z160" s="25"/>
    </row>
    <row r="161" ht="22.5" customHeight="1">
      <c r="A161" s="92">
        <v>57.0</v>
      </c>
      <c r="B161" s="96">
        <v>1.62</v>
      </c>
      <c r="C161" s="96">
        <v>0.66</v>
      </c>
      <c r="D161" s="96">
        <v>0.66</v>
      </c>
      <c r="E161" s="96">
        <v>1.8</v>
      </c>
      <c r="F161" s="96">
        <v>1.8</v>
      </c>
      <c r="G161" s="25"/>
      <c r="H161" s="25"/>
      <c r="I161" s="25"/>
      <c r="J161" s="25"/>
      <c r="K161" s="25"/>
      <c r="L161" s="25"/>
      <c r="M161" s="25"/>
      <c r="N161" s="25"/>
      <c r="O161" s="25"/>
      <c r="P161" s="25"/>
      <c r="Q161" s="25"/>
      <c r="R161" s="25"/>
      <c r="S161" s="25"/>
      <c r="T161" s="25"/>
      <c r="U161" s="25"/>
      <c r="V161" s="25"/>
      <c r="W161" s="25"/>
      <c r="X161" s="25"/>
      <c r="Y161" s="25"/>
      <c r="Z161" s="25"/>
    </row>
    <row r="162" ht="22.5" customHeight="1">
      <c r="A162" s="92">
        <v>58.0</v>
      </c>
      <c r="B162" s="96">
        <v>1.64</v>
      </c>
      <c r="C162" s="96">
        <v>0.67</v>
      </c>
      <c r="D162" s="96">
        <v>0.67</v>
      </c>
      <c r="E162" s="96">
        <v>1.83</v>
      </c>
      <c r="F162" s="96">
        <v>1.83</v>
      </c>
      <c r="G162" s="25"/>
      <c r="H162" s="25"/>
      <c r="I162" s="25"/>
      <c r="J162" s="25"/>
      <c r="K162" s="25"/>
      <c r="L162" s="25"/>
      <c r="M162" s="25"/>
      <c r="N162" s="25"/>
      <c r="O162" s="25"/>
      <c r="P162" s="25"/>
      <c r="Q162" s="25"/>
      <c r="R162" s="25"/>
      <c r="S162" s="25"/>
      <c r="T162" s="25"/>
      <c r="U162" s="25"/>
      <c r="V162" s="25"/>
      <c r="W162" s="25"/>
      <c r="X162" s="25"/>
      <c r="Y162" s="25"/>
      <c r="Z162" s="25"/>
    </row>
    <row r="163" ht="22.5" customHeight="1">
      <c r="A163" s="92">
        <v>59.0</v>
      </c>
      <c r="B163" s="96">
        <v>1.66</v>
      </c>
      <c r="C163" s="96">
        <v>0.68</v>
      </c>
      <c r="D163" s="96">
        <v>0.68</v>
      </c>
      <c r="E163" s="96">
        <v>1.86</v>
      </c>
      <c r="F163" s="96">
        <v>1.86</v>
      </c>
      <c r="G163" s="25"/>
      <c r="H163" s="25"/>
      <c r="I163" s="25"/>
      <c r="J163" s="25"/>
      <c r="K163" s="25"/>
      <c r="L163" s="25"/>
      <c r="M163" s="25"/>
      <c r="N163" s="25"/>
      <c r="O163" s="25"/>
      <c r="P163" s="25"/>
      <c r="Q163" s="25"/>
      <c r="R163" s="25"/>
      <c r="S163" s="25"/>
      <c r="T163" s="25"/>
      <c r="U163" s="25"/>
      <c r="V163" s="25"/>
      <c r="W163" s="25"/>
      <c r="X163" s="25"/>
      <c r="Y163" s="25"/>
      <c r="Z163" s="25"/>
    </row>
    <row r="164" ht="22.5" customHeight="1">
      <c r="A164" s="92">
        <v>60.0</v>
      </c>
      <c r="B164" s="96">
        <v>1.68</v>
      </c>
      <c r="C164" s="96">
        <v>0.69</v>
      </c>
      <c r="D164" s="96">
        <v>0.69</v>
      </c>
      <c r="E164" s="96">
        <v>1.89</v>
      </c>
      <c r="F164" s="96">
        <v>1.89</v>
      </c>
      <c r="G164" s="25"/>
      <c r="H164" s="25"/>
      <c r="I164" s="25"/>
      <c r="J164" s="25"/>
      <c r="K164" s="25"/>
      <c r="L164" s="25"/>
      <c r="M164" s="25"/>
      <c r="N164" s="25"/>
      <c r="O164" s="25"/>
      <c r="P164" s="25"/>
      <c r="Q164" s="25"/>
      <c r="R164" s="25"/>
      <c r="S164" s="25"/>
      <c r="T164" s="25"/>
      <c r="U164" s="25"/>
      <c r="V164" s="25"/>
      <c r="W164" s="25"/>
      <c r="X164" s="25"/>
      <c r="Y164" s="25"/>
      <c r="Z164" s="25"/>
    </row>
    <row r="165" ht="22.5" customHeight="1">
      <c r="A165" s="92">
        <v>61.0</v>
      </c>
      <c r="B165" s="96">
        <v>1.7</v>
      </c>
      <c r="C165" s="96">
        <v>0.7</v>
      </c>
      <c r="D165" s="96">
        <v>0.7</v>
      </c>
      <c r="E165" s="96">
        <v>1.92</v>
      </c>
      <c r="F165" s="96">
        <v>1.92</v>
      </c>
      <c r="G165" s="25"/>
      <c r="H165" s="25"/>
      <c r="I165" s="25"/>
      <c r="J165" s="25"/>
      <c r="K165" s="25"/>
      <c r="L165" s="25"/>
      <c r="M165" s="25"/>
      <c r="N165" s="25"/>
      <c r="O165" s="25"/>
      <c r="P165" s="25"/>
      <c r="Q165" s="25"/>
      <c r="R165" s="25"/>
      <c r="S165" s="25"/>
      <c r="T165" s="25"/>
      <c r="U165" s="25"/>
      <c r="V165" s="25"/>
      <c r="W165" s="25"/>
      <c r="X165" s="25"/>
      <c r="Y165" s="25"/>
      <c r="Z165" s="25"/>
    </row>
    <row r="166" ht="22.5" customHeight="1">
      <c r="A166" s="92">
        <v>62.0</v>
      </c>
      <c r="B166" s="96">
        <v>1.72</v>
      </c>
      <c r="C166" s="96">
        <v>0.71</v>
      </c>
      <c r="D166" s="96">
        <v>0.71</v>
      </c>
      <c r="E166" s="96">
        <v>1.95</v>
      </c>
      <c r="F166" s="96">
        <v>1.95</v>
      </c>
      <c r="G166" s="25"/>
      <c r="H166" s="25"/>
      <c r="I166" s="25"/>
      <c r="J166" s="25"/>
      <c r="K166" s="25"/>
      <c r="L166" s="25"/>
      <c r="M166" s="25"/>
      <c r="N166" s="25"/>
      <c r="O166" s="25"/>
      <c r="P166" s="25"/>
      <c r="Q166" s="25"/>
      <c r="R166" s="25"/>
      <c r="S166" s="25"/>
      <c r="T166" s="25"/>
      <c r="U166" s="25"/>
      <c r="V166" s="25"/>
      <c r="W166" s="25"/>
      <c r="X166" s="25"/>
      <c r="Y166" s="25"/>
      <c r="Z166" s="25"/>
    </row>
    <row r="167" ht="22.5" customHeight="1">
      <c r="A167" s="92">
        <v>63.0</v>
      </c>
      <c r="B167" s="96">
        <v>1.74</v>
      </c>
      <c r="C167" s="96">
        <v>0.72</v>
      </c>
      <c r="D167" s="96">
        <v>0.72</v>
      </c>
      <c r="E167" s="96">
        <v>1.98</v>
      </c>
      <c r="F167" s="96">
        <v>1.98</v>
      </c>
      <c r="G167" s="25"/>
      <c r="H167" s="25"/>
      <c r="I167" s="25"/>
      <c r="J167" s="25"/>
      <c r="K167" s="25"/>
      <c r="L167" s="25"/>
      <c r="M167" s="25"/>
      <c r="N167" s="25"/>
      <c r="O167" s="25"/>
      <c r="P167" s="25"/>
      <c r="Q167" s="25"/>
      <c r="R167" s="25"/>
      <c r="S167" s="25"/>
      <c r="T167" s="25"/>
      <c r="U167" s="25"/>
      <c r="V167" s="25"/>
      <c r="W167" s="25"/>
      <c r="X167" s="25"/>
      <c r="Y167" s="25"/>
      <c r="Z167" s="25"/>
    </row>
    <row r="168" ht="22.5" customHeight="1">
      <c r="A168" s="92">
        <v>64.0</v>
      </c>
      <c r="B168" s="96">
        <v>1.76</v>
      </c>
      <c r="C168" s="96">
        <v>0.73</v>
      </c>
      <c r="D168" s="96">
        <v>0.73</v>
      </c>
      <c r="E168" s="96">
        <v>2.01</v>
      </c>
      <c r="F168" s="96">
        <v>2.01</v>
      </c>
      <c r="G168" s="25"/>
      <c r="H168" s="25"/>
      <c r="I168" s="25"/>
      <c r="J168" s="25"/>
      <c r="K168" s="25"/>
      <c r="L168" s="25"/>
      <c r="M168" s="25"/>
      <c r="N168" s="25"/>
      <c r="O168" s="25"/>
      <c r="P168" s="25"/>
      <c r="Q168" s="25"/>
      <c r="R168" s="25"/>
      <c r="S168" s="25"/>
      <c r="T168" s="25"/>
      <c r="U168" s="25"/>
      <c r="V168" s="25"/>
      <c r="W168" s="25"/>
      <c r="X168" s="25"/>
      <c r="Y168" s="25"/>
      <c r="Z168" s="25"/>
    </row>
    <row r="169" ht="22.5" customHeight="1">
      <c r="A169" s="92">
        <v>65.0</v>
      </c>
      <c r="B169" s="96">
        <v>1.78</v>
      </c>
      <c r="C169" s="96">
        <v>0.74</v>
      </c>
      <c r="D169" s="96">
        <v>0.74</v>
      </c>
      <c r="E169" s="96">
        <v>2.04</v>
      </c>
      <c r="F169" s="96">
        <v>2.04</v>
      </c>
      <c r="G169" s="25"/>
      <c r="H169" s="25"/>
      <c r="I169" s="25"/>
      <c r="J169" s="25"/>
      <c r="K169" s="25"/>
      <c r="L169" s="25"/>
      <c r="M169" s="25"/>
      <c r="N169" s="25"/>
      <c r="O169" s="25"/>
      <c r="P169" s="25"/>
      <c r="Q169" s="25"/>
      <c r="R169" s="25"/>
      <c r="S169" s="25"/>
      <c r="T169" s="25"/>
      <c r="U169" s="25"/>
      <c r="V169" s="25"/>
      <c r="W169" s="25"/>
      <c r="X169" s="25"/>
      <c r="Y169" s="25"/>
      <c r="Z169" s="25"/>
    </row>
    <row r="170" ht="22.5" customHeight="1">
      <c r="A170" s="92">
        <v>66.0</v>
      </c>
      <c r="B170" s="96">
        <v>1.8</v>
      </c>
      <c r="C170" s="96">
        <v>0.75</v>
      </c>
      <c r="D170" s="96">
        <v>0.75</v>
      </c>
      <c r="E170" s="96">
        <v>2.07</v>
      </c>
      <c r="F170" s="96">
        <v>2.07</v>
      </c>
      <c r="G170" s="25"/>
      <c r="H170" s="25"/>
      <c r="I170" s="25"/>
      <c r="J170" s="25"/>
      <c r="K170" s="25"/>
      <c r="L170" s="25"/>
      <c r="M170" s="25"/>
      <c r="N170" s="25"/>
      <c r="O170" s="25"/>
      <c r="P170" s="25"/>
      <c r="Q170" s="25"/>
      <c r="R170" s="25"/>
      <c r="S170" s="25"/>
      <c r="T170" s="25"/>
      <c r="U170" s="25"/>
      <c r="V170" s="25"/>
      <c r="W170" s="25"/>
      <c r="X170" s="25"/>
      <c r="Y170" s="25"/>
      <c r="Z170" s="25"/>
    </row>
    <row r="171" ht="22.5" customHeight="1">
      <c r="A171" s="92">
        <v>67.0</v>
      </c>
      <c r="B171" s="96">
        <v>1.82</v>
      </c>
      <c r="C171" s="96">
        <v>0.76</v>
      </c>
      <c r="D171" s="96">
        <v>0.76</v>
      </c>
      <c r="E171" s="96">
        <v>2.1</v>
      </c>
      <c r="F171" s="96">
        <v>2.1</v>
      </c>
      <c r="G171" s="25"/>
      <c r="H171" s="25"/>
      <c r="I171" s="25"/>
      <c r="J171" s="25"/>
      <c r="K171" s="25"/>
      <c r="L171" s="25"/>
      <c r="M171" s="25"/>
      <c r="N171" s="25"/>
      <c r="O171" s="25"/>
      <c r="P171" s="25"/>
      <c r="Q171" s="25"/>
      <c r="R171" s="25"/>
      <c r="S171" s="25"/>
      <c r="T171" s="25"/>
      <c r="U171" s="25"/>
      <c r="V171" s="25"/>
      <c r="W171" s="25"/>
      <c r="X171" s="25"/>
      <c r="Y171" s="25"/>
      <c r="Z171" s="25"/>
    </row>
    <row r="172" ht="22.5" customHeight="1">
      <c r="A172" s="92">
        <v>68.0</v>
      </c>
      <c r="B172" s="96">
        <v>1.84</v>
      </c>
      <c r="C172" s="96">
        <v>0.77</v>
      </c>
      <c r="D172" s="96">
        <v>0.77</v>
      </c>
      <c r="E172" s="96">
        <v>2.13</v>
      </c>
      <c r="F172" s="96">
        <v>2.13</v>
      </c>
      <c r="G172" s="25"/>
      <c r="H172" s="25"/>
      <c r="I172" s="25"/>
      <c r="J172" s="25"/>
      <c r="K172" s="25"/>
      <c r="L172" s="25"/>
      <c r="M172" s="25"/>
      <c r="N172" s="25"/>
      <c r="O172" s="25"/>
      <c r="P172" s="25"/>
      <c r="Q172" s="25"/>
      <c r="R172" s="25"/>
      <c r="S172" s="25"/>
      <c r="T172" s="25"/>
      <c r="U172" s="25"/>
      <c r="V172" s="25"/>
      <c r="W172" s="25"/>
      <c r="X172" s="25"/>
      <c r="Y172" s="25"/>
      <c r="Z172" s="25"/>
    </row>
    <row r="173" ht="22.5" customHeight="1">
      <c r="A173" s="92">
        <v>69.0</v>
      </c>
      <c r="B173" s="96">
        <v>1.86</v>
      </c>
      <c r="C173" s="96">
        <v>0.78</v>
      </c>
      <c r="D173" s="96">
        <v>0.78</v>
      </c>
      <c r="E173" s="96">
        <v>2.16</v>
      </c>
      <c r="F173" s="96">
        <v>2.16</v>
      </c>
      <c r="G173" s="25"/>
      <c r="H173" s="25"/>
      <c r="I173" s="25"/>
      <c r="J173" s="25"/>
      <c r="K173" s="25"/>
      <c r="L173" s="25"/>
      <c r="M173" s="25"/>
      <c r="N173" s="25"/>
      <c r="O173" s="25"/>
      <c r="P173" s="25"/>
      <c r="Q173" s="25"/>
      <c r="R173" s="25"/>
      <c r="S173" s="25"/>
      <c r="T173" s="25"/>
      <c r="U173" s="25"/>
      <c r="V173" s="25"/>
      <c r="W173" s="25"/>
      <c r="X173" s="25"/>
      <c r="Y173" s="25"/>
      <c r="Z173" s="25"/>
    </row>
    <row r="174" ht="22.5" customHeight="1">
      <c r="A174" s="92">
        <v>70.0</v>
      </c>
      <c r="B174" s="96">
        <v>1.88</v>
      </c>
      <c r="C174" s="96">
        <v>0.79</v>
      </c>
      <c r="D174" s="96">
        <v>0.79</v>
      </c>
      <c r="E174" s="96">
        <v>2.19</v>
      </c>
      <c r="F174" s="96">
        <v>2.19</v>
      </c>
      <c r="G174" s="25"/>
      <c r="H174" s="25"/>
      <c r="I174" s="25"/>
      <c r="J174" s="25"/>
      <c r="K174" s="25"/>
      <c r="L174" s="25"/>
      <c r="M174" s="25"/>
      <c r="N174" s="25"/>
      <c r="O174" s="25"/>
      <c r="P174" s="25"/>
      <c r="Q174" s="25"/>
      <c r="R174" s="25"/>
      <c r="S174" s="25"/>
      <c r="T174" s="25"/>
      <c r="U174" s="25"/>
      <c r="V174" s="25"/>
      <c r="W174" s="25"/>
      <c r="X174" s="25"/>
      <c r="Y174" s="25"/>
      <c r="Z174" s="25"/>
    </row>
    <row r="175" ht="22.5" customHeight="1">
      <c r="A175" s="92">
        <v>71.0</v>
      </c>
      <c r="B175" s="96">
        <v>1.9</v>
      </c>
      <c r="C175" s="96">
        <v>0.8</v>
      </c>
      <c r="D175" s="96">
        <v>0.8</v>
      </c>
      <c r="E175" s="96">
        <v>2.22</v>
      </c>
      <c r="F175" s="96">
        <v>2.22</v>
      </c>
      <c r="G175" s="25"/>
      <c r="H175" s="25"/>
      <c r="I175" s="25"/>
      <c r="J175" s="25"/>
      <c r="K175" s="25"/>
      <c r="L175" s="25"/>
      <c r="M175" s="25"/>
      <c r="N175" s="25"/>
      <c r="O175" s="25"/>
      <c r="P175" s="25"/>
      <c r="Q175" s="25"/>
      <c r="R175" s="25"/>
      <c r="S175" s="25"/>
      <c r="T175" s="25"/>
      <c r="U175" s="25"/>
      <c r="V175" s="25"/>
      <c r="W175" s="25"/>
      <c r="X175" s="25"/>
      <c r="Y175" s="25"/>
      <c r="Z175" s="25"/>
    </row>
    <row r="176" ht="22.5" customHeight="1">
      <c r="A176" s="92">
        <v>72.0</v>
      </c>
      <c r="B176" s="96">
        <v>1.92</v>
      </c>
      <c r="C176" s="96">
        <v>0.81</v>
      </c>
      <c r="D176" s="96">
        <v>0.81</v>
      </c>
      <c r="E176" s="96">
        <v>2.25</v>
      </c>
      <c r="F176" s="96">
        <v>2.25</v>
      </c>
      <c r="G176" s="25"/>
      <c r="H176" s="25"/>
      <c r="I176" s="25"/>
      <c r="J176" s="25"/>
      <c r="K176" s="25"/>
      <c r="L176" s="25"/>
      <c r="M176" s="25"/>
      <c r="N176" s="25"/>
      <c r="O176" s="25"/>
      <c r="P176" s="25"/>
      <c r="Q176" s="25"/>
      <c r="R176" s="25"/>
      <c r="S176" s="25"/>
      <c r="T176" s="25"/>
      <c r="U176" s="25"/>
      <c r="V176" s="25"/>
      <c r="W176" s="25"/>
      <c r="X176" s="25"/>
      <c r="Y176" s="25"/>
      <c r="Z176" s="25"/>
    </row>
    <row r="177" ht="22.5" customHeight="1">
      <c r="A177" s="92">
        <v>73.0</v>
      </c>
      <c r="B177" s="96">
        <v>1.94</v>
      </c>
      <c r="C177" s="96">
        <v>0.82</v>
      </c>
      <c r="D177" s="96">
        <v>0.82</v>
      </c>
      <c r="E177" s="96">
        <v>2.28</v>
      </c>
      <c r="F177" s="96">
        <v>2.28</v>
      </c>
      <c r="G177" s="25"/>
      <c r="H177" s="25"/>
      <c r="I177" s="25"/>
      <c r="J177" s="25"/>
      <c r="K177" s="25"/>
      <c r="L177" s="25"/>
      <c r="M177" s="25"/>
      <c r="N177" s="25"/>
      <c r="O177" s="25"/>
      <c r="P177" s="25"/>
      <c r="Q177" s="25"/>
      <c r="R177" s="25"/>
      <c r="S177" s="25"/>
      <c r="T177" s="25"/>
      <c r="U177" s="25"/>
      <c r="V177" s="25"/>
      <c r="W177" s="25"/>
      <c r="X177" s="25"/>
      <c r="Y177" s="25"/>
      <c r="Z177" s="25"/>
    </row>
    <row r="178" ht="22.5" customHeight="1">
      <c r="A178" s="92">
        <v>74.0</v>
      </c>
      <c r="B178" s="96">
        <v>1.96</v>
      </c>
      <c r="C178" s="96">
        <v>0.83</v>
      </c>
      <c r="D178" s="96">
        <v>0.83</v>
      </c>
      <c r="E178" s="96">
        <v>2.31</v>
      </c>
      <c r="F178" s="96">
        <v>2.31</v>
      </c>
      <c r="G178" s="25"/>
      <c r="H178" s="25"/>
      <c r="I178" s="25"/>
      <c r="J178" s="25"/>
      <c r="K178" s="25"/>
      <c r="L178" s="25"/>
      <c r="M178" s="25"/>
      <c r="N178" s="25"/>
      <c r="O178" s="25"/>
      <c r="P178" s="25"/>
      <c r="Q178" s="25"/>
      <c r="R178" s="25"/>
      <c r="S178" s="25"/>
      <c r="T178" s="25"/>
      <c r="U178" s="25"/>
      <c r="V178" s="25"/>
      <c r="W178" s="25"/>
      <c r="X178" s="25"/>
      <c r="Y178" s="25"/>
      <c r="Z178" s="25"/>
    </row>
    <row r="179" ht="22.5" customHeight="1">
      <c r="A179" s="92">
        <v>75.0</v>
      </c>
      <c r="B179" s="96">
        <v>1.98</v>
      </c>
      <c r="C179" s="96">
        <v>0.84</v>
      </c>
      <c r="D179" s="96">
        <v>0.84</v>
      </c>
      <c r="E179" s="96">
        <v>2.34</v>
      </c>
      <c r="F179" s="96">
        <v>2.34</v>
      </c>
      <c r="G179" s="25"/>
      <c r="H179" s="25"/>
      <c r="I179" s="25"/>
      <c r="J179" s="25"/>
      <c r="K179" s="25"/>
      <c r="L179" s="25"/>
      <c r="M179" s="25"/>
      <c r="N179" s="25"/>
      <c r="O179" s="25"/>
      <c r="P179" s="25"/>
      <c r="Q179" s="25"/>
      <c r="R179" s="25"/>
      <c r="S179" s="25"/>
      <c r="T179" s="25"/>
      <c r="U179" s="25"/>
      <c r="V179" s="25"/>
      <c r="W179" s="25"/>
      <c r="X179" s="25"/>
      <c r="Y179" s="25"/>
      <c r="Z179" s="25"/>
    </row>
    <row r="180" ht="22.5" customHeight="1">
      <c r="A180" s="92">
        <v>76.0</v>
      </c>
      <c r="B180" s="96">
        <v>2.0</v>
      </c>
      <c r="C180" s="96">
        <v>0.85</v>
      </c>
      <c r="D180" s="96">
        <v>0.85</v>
      </c>
      <c r="E180" s="96">
        <v>2.37</v>
      </c>
      <c r="F180" s="96">
        <v>2.37</v>
      </c>
      <c r="G180" s="25"/>
      <c r="H180" s="25"/>
      <c r="I180" s="25"/>
      <c r="J180" s="25"/>
      <c r="K180" s="25"/>
      <c r="L180" s="25"/>
      <c r="M180" s="25"/>
      <c r="N180" s="25"/>
      <c r="O180" s="25"/>
      <c r="P180" s="25"/>
      <c r="Q180" s="25"/>
      <c r="R180" s="25"/>
      <c r="S180" s="25"/>
      <c r="T180" s="25"/>
      <c r="U180" s="25"/>
      <c r="V180" s="25"/>
      <c r="W180" s="25"/>
      <c r="X180" s="25"/>
      <c r="Y180" s="25"/>
      <c r="Z180" s="25"/>
    </row>
    <row r="181" ht="22.5" customHeight="1">
      <c r="A181" s="92">
        <v>77.0</v>
      </c>
      <c r="B181" s="96">
        <v>2.02</v>
      </c>
      <c r="C181" s="96">
        <v>0.86</v>
      </c>
      <c r="D181" s="96">
        <v>0.86</v>
      </c>
      <c r="E181" s="96">
        <v>2.4</v>
      </c>
      <c r="F181" s="96">
        <v>2.4</v>
      </c>
      <c r="G181" s="25"/>
      <c r="H181" s="25"/>
      <c r="I181" s="25"/>
      <c r="J181" s="25"/>
      <c r="K181" s="25"/>
      <c r="L181" s="25"/>
      <c r="M181" s="25"/>
      <c r="N181" s="25"/>
      <c r="O181" s="25"/>
      <c r="P181" s="25"/>
      <c r="Q181" s="25"/>
      <c r="R181" s="25"/>
      <c r="S181" s="25"/>
      <c r="T181" s="25"/>
      <c r="U181" s="25"/>
      <c r="V181" s="25"/>
      <c r="W181" s="25"/>
      <c r="X181" s="25"/>
      <c r="Y181" s="25"/>
      <c r="Z181" s="25"/>
    </row>
    <row r="182" ht="22.5" customHeight="1">
      <c r="A182" s="92">
        <v>78.0</v>
      </c>
      <c r="B182" s="96">
        <v>2.04</v>
      </c>
      <c r="C182" s="96">
        <v>0.87</v>
      </c>
      <c r="D182" s="96">
        <v>0.87</v>
      </c>
      <c r="E182" s="96">
        <v>2.43</v>
      </c>
      <c r="F182" s="96">
        <v>2.43</v>
      </c>
      <c r="G182" s="25"/>
      <c r="H182" s="25"/>
      <c r="I182" s="25"/>
      <c r="J182" s="25"/>
      <c r="K182" s="25"/>
      <c r="L182" s="25"/>
      <c r="M182" s="25"/>
      <c r="N182" s="25"/>
      <c r="O182" s="25"/>
      <c r="P182" s="25"/>
      <c r="Q182" s="25"/>
      <c r="R182" s="25"/>
      <c r="S182" s="25"/>
      <c r="T182" s="25"/>
      <c r="U182" s="25"/>
      <c r="V182" s="25"/>
      <c r="W182" s="25"/>
      <c r="X182" s="25"/>
      <c r="Y182" s="25"/>
      <c r="Z182" s="25"/>
    </row>
    <row r="183" ht="22.5" customHeight="1">
      <c r="A183" s="92">
        <v>79.0</v>
      </c>
      <c r="B183" s="96">
        <v>2.06</v>
      </c>
      <c r="C183" s="96">
        <v>0.88</v>
      </c>
      <c r="D183" s="96">
        <v>0.88</v>
      </c>
      <c r="E183" s="96">
        <v>2.46</v>
      </c>
      <c r="F183" s="96">
        <v>2.46</v>
      </c>
      <c r="G183" s="25"/>
      <c r="H183" s="25"/>
      <c r="I183" s="25"/>
      <c r="J183" s="25"/>
      <c r="K183" s="25"/>
      <c r="L183" s="25"/>
      <c r="M183" s="25"/>
      <c r="N183" s="25"/>
      <c r="O183" s="25"/>
      <c r="P183" s="25"/>
      <c r="Q183" s="25"/>
      <c r="R183" s="25"/>
      <c r="S183" s="25"/>
      <c r="T183" s="25"/>
      <c r="U183" s="25"/>
      <c r="V183" s="25"/>
      <c r="W183" s="25"/>
      <c r="X183" s="25"/>
      <c r="Y183" s="25"/>
      <c r="Z183" s="25"/>
    </row>
    <row r="184" ht="22.5" customHeight="1">
      <c r="A184" s="92">
        <v>80.0</v>
      </c>
      <c r="B184" s="96">
        <v>2.08</v>
      </c>
      <c r="C184" s="96">
        <v>0.89</v>
      </c>
      <c r="D184" s="96">
        <v>0.89</v>
      </c>
      <c r="E184" s="96">
        <v>2.49</v>
      </c>
      <c r="F184" s="96">
        <v>2.49</v>
      </c>
      <c r="G184" s="25"/>
      <c r="H184" s="25"/>
      <c r="I184" s="25"/>
      <c r="J184" s="25"/>
      <c r="K184" s="25"/>
      <c r="L184" s="25"/>
      <c r="M184" s="25"/>
      <c r="N184" s="25"/>
      <c r="O184" s="25"/>
      <c r="P184" s="25"/>
      <c r="Q184" s="25"/>
      <c r="R184" s="25"/>
      <c r="S184" s="25"/>
      <c r="T184" s="25"/>
      <c r="U184" s="25"/>
      <c r="V184" s="25"/>
      <c r="W184" s="25"/>
      <c r="X184" s="25"/>
      <c r="Y184" s="25"/>
      <c r="Z184" s="25"/>
    </row>
    <row r="185" ht="22.5" customHeight="1">
      <c r="A185" s="92">
        <v>81.0</v>
      </c>
      <c r="B185" s="96">
        <v>2.1</v>
      </c>
      <c r="C185" s="96">
        <v>0.9</v>
      </c>
      <c r="D185" s="96">
        <v>0.9</v>
      </c>
      <c r="E185" s="96">
        <v>2.52</v>
      </c>
      <c r="F185" s="96">
        <v>2.52</v>
      </c>
      <c r="G185" s="25"/>
      <c r="H185" s="25"/>
      <c r="I185" s="25"/>
      <c r="J185" s="25"/>
      <c r="K185" s="25"/>
      <c r="L185" s="25"/>
      <c r="M185" s="25"/>
      <c r="N185" s="25"/>
      <c r="O185" s="25"/>
      <c r="P185" s="25"/>
      <c r="Q185" s="25"/>
      <c r="R185" s="25"/>
      <c r="S185" s="25"/>
      <c r="T185" s="25"/>
      <c r="U185" s="25"/>
      <c r="V185" s="25"/>
      <c r="W185" s="25"/>
      <c r="X185" s="25"/>
      <c r="Y185" s="25"/>
      <c r="Z185" s="25"/>
    </row>
    <row r="186" ht="22.5" customHeight="1">
      <c r="A186" s="92">
        <v>82.0</v>
      </c>
      <c r="B186" s="96">
        <v>2.12</v>
      </c>
      <c r="C186" s="96">
        <v>0.91</v>
      </c>
      <c r="D186" s="96">
        <v>0.91</v>
      </c>
      <c r="E186" s="96">
        <v>2.55</v>
      </c>
      <c r="F186" s="96">
        <v>2.55</v>
      </c>
      <c r="G186" s="25"/>
      <c r="H186" s="25"/>
      <c r="I186" s="25"/>
      <c r="J186" s="25"/>
      <c r="K186" s="25"/>
      <c r="L186" s="25"/>
      <c r="M186" s="25"/>
      <c r="N186" s="25"/>
      <c r="O186" s="25"/>
      <c r="P186" s="25"/>
      <c r="Q186" s="25"/>
      <c r="R186" s="25"/>
      <c r="S186" s="25"/>
      <c r="T186" s="25"/>
      <c r="U186" s="25"/>
      <c r="V186" s="25"/>
      <c r="W186" s="25"/>
      <c r="X186" s="25"/>
      <c r="Y186" s="25"/>
      <c r="Z186" s="25"/>
    </row>
    <row r="187" ht="22.5" customHeight="1">
      <c r="A187" s="92">
        <v>83.0</v>
      </c>
      <c r="B187" s="96">
        <v>2.14</v>
      </c>
      <c r="C187" s="96">
        <v>0.92</v>
      </c>
      <c r="D187" s="96">
        <v>0.92</v>
      </c>
      <c r="E187" s="96">
        <v>2.58</v>
      </c>
      <c r="F187" s="96">
        <v>2.58</v>
      </c>
      <c r="G187" s="25"/>
      <c r="H187" s="25"/>
      <c r="I187" s="25"/>
      <c r="J187" s="25"/>
      <c r="K187" s="25"/>
      <c r="L187" s="25"/>
      <c r="M187" s="25"/>
      <c r="N187" s="25"/>
      <c r="O187" s="25"/>
      <c r="P187" s="25"/>
      <c r="Q187" s="25"/>
      <c r="R187" s="25"/>
      <c r="S187" s="25"/>
      <c r="T187" s="25"/>
      <c r="U187" s="25"/>
      <c r="V187" s="25"/>
      <c r="W187" s="25"/>
      <c r="X187" s="25"/>
      <c r="Y187" s="25"/>
      <c r="Z187" s="25"/>
    </row>
    <row r="188" ht="22.5" customHeight="1">
      <c r="A188" s="92">
        <v>84.0</v>
      </c>
      <c r="B188" s="96">
        <v>2.16</v>
      </c>
      <c r="C188" s="96">
        <v>0.93</v>
      </c>
      <c r="D188" s="96">
        <v>0.93</v>
      </c>
      <c r="E188" s="96">
        <v>2.61</v>
      </c>
      <c r="F188" s="96">
        <v>2.61</v>
      </c>
      <c r="G188" s="25"/>
      <c r="H188" s="25"/>
      <c r="I188" s="25"/>
      <c r="J188" s="25"/>
      <c r="K188" s="25"/>
      <c r="L188" s="25"/>
      <c r="M188" s="25"/>
      <c r="N188" s="25"/>
      <c r="O188" s="25"/>
      <c r="P188" s="25"/>
      <c r="Q188" s="25"/>
      <c r="R188" s="25"/>
      <c r="S188" s="25"/>
      <c r="T188" s="25"/>
      <c r="U188" s="25"/>
      <c r="V188" s="25"/>
      <c r="W188" s="25"/>
      <c r="X188" s="25"/>
      <c r="Y188" s="25"/>
      <c r="Z188" s="25"/>
    </row>
    <row r="189" ht="22.5" customHeight="1">
      <c r="A189" s="92">
        <v>85.0</v>
      </c>
      <c r="B189" s="96">
        <v>2.18</v>
      </c>
      <c r="C189" s="96">
        <v>0.94</v>
      </c>
      <c r="D189" s="96">
        <v>0.94</v>
      </c>
      <c r="E189" s="96">
        <v>2.64</v>
      </c>
      <c r="F189" s="96">
        <v>2.64</v>
      </c>
      <c r="G189" s="25"/>
      <c r="H189" s="25"/>
      <c r="I189" s="25"/>
      <c r="J189" s="25"/>
      <c r="K189" s="25"/>
      <c r="L189" s="25"/>
      <c r="M189" s="25"/>
      <c r="N189" s="25"/>
      <c r="O189" s="25"/>
      <c r="P189" s="25"/>
      <c r="Q189" s="25"/>
      <c r="R189" s="25"/>
      <c r="S189" s="25"/>
      <c r="T189" s="25"/>
      <c r="U189" s="25"/>
      <c r="V189" s="25"/>
      <c r="W189" s="25"/>
      <c r="X189" s="25"/>
      <c r="Y189" s="25"/>
      <c r="Z189" s="25"/>
    </row>
    <row r="190" ht="22.5" customHeight="1">
      <c r="A190" s="92">
        <v>86.0</v>
      </c>
      <c r="B190" s="96">
        <v>2.2</v>
      </c>
      <c r="C190" s="96">
        <v>0.95</v>
      </c>
      <c r="D190" s="96">
        <v>0.95</v>
      </c>
      <c r="E190" s="96">
        <v>2.67</v>
      </c>
      <c r="F190" s="96">
        <v>2.67</v>
      </c>
      <c r="G190" s="25"/>
      <c r="H190" s="25"/>
      <c r="I190" s="25"/>
      <c r="J190" s="25"/>
      <c r="K190" s="25"/>
      <c r="L190" s="25"/>
      <c r="M190" s="25"/>
      <c r="N190" s="25"/>
      <c r="O190" s="25"/>
      <c r="P190" s="25"/>
      <c r="Q190" s="25"/>
      <c r="R190" s="25"/>
      <c r="S190" s="25"/>
      <c r="T190" s="25"/>
      <c r="U190" s="25"/>
      <c r="V190" s="25"/>
      <c r="W190" s="25"/>
      <c r="X190" s="25"/>
      <c r="Y190" s="25"/>
      <c r="Z190" s="25"/>
    </row>
    <row r="191" ht="22.5" customHeight="1">
      <c r="A191" s="92">
        <v>87.0</v>
      </c>
      <c r="B191" s="96">
        <v>2.22</v>
      </c>
      <c r="C191" s="96">
        <v>0.96</v>
      </c>
      <c r="D191" s="96">
        <v>0.96</v>
      </c>
      <c r="E191" s="96">
        <v>2.7</v>
      </c>
      <c r="F191" s="96">
        <v>2.7</v>
      </c>
      <c r="G191" s="25"/>
      <c r="H191" s="25"/>
      <c r="I191" s="25"/>
      <c r="J191" s="25"/>
      <c r="K191" s="25"/>
      <c r="L191" s="25"/>
      <c r="M191" s="25"/>
      <c r="N191" s="25"/>
      <c r="O191" s="25"/>
      <c r="P191" s="25"/>
      <c r="Q191" s="25"/>
      <c r="R191" s="25"/>
      <c r="S191" s="25"/>
      <c r="T191" s="25"/>
      <c r="U191" s="25"/>
      <c r="V191" s="25"/>
      <c r="W191" s="25"/>
      <c r="X191" s="25"/>
      <c r="Y191" s="25"/>
      <c r="Z191" s="25"/>
    </row>
    <row r="192" ht="22.5" customHeight="1">
      <c r="A192" s="92">
        <v>88.0</v>
      </c>
      <c r="B192" s="96">
        <v>2.24</v>
      </c>
      <c r="C192" s="96">
        <v>0.97</v>
      </c>
      <c r="D192" s="96">
        <v>0.97</v>
      </c>
      <c r="E192" s="96">
        <v>2.73</v>
      </c>
      <c r="F192" s="96">
        <v>2.73</v>
      </c>
      <c r="G192" s="25"/>
      <c r="H192" s="25"/>
      <c r="I192" s="25"/>
      <c r="J192" s="25"/>
      <c r="K192" s="25"/>
      <c r="L192" s="25"/>
      <c r="M192" s="25"/>
      <c r="N192" s="25"/>
      <c r="O192" s="25"/>
      <c r="P192" s="25"/>
      <c r="Q192" s="25"/>
      <c r="R192" s="25"/>
      <c r="S192" s="25"/>
      <c r="T192" s="25"/>
      <c r="U192" s="25"/>
      <c r="V192" s="25"/>
      <c r="W192" s="25"/>
      <c r="X192" s="25"/>
      <c r="Y192" s="25"/>
      <c r="Z192" s="25"/>
    </row>
    <row r="193" ht="22.5" customHeight="1">
      <c r="A193" s="92">
        <v>89.0</v>
      </c>
      <c r="B193" s="96">
        <v>2.26</v>
      </c>
      <c r="C193" s="96">
        <v>0.98</v>
      </c>
      <c r="D193" s="96">
        <v>0.98</v>
      </c>
      <c r="E193" s="96">
        <v>2.76</v>
      </c>
      <c r="F193" s="96">
        <v>2.76</v>
      </c>
      <c r="G193" s="25"/>
      <c r="H193" s="25"/>
      <c r="I193" s="25"/>
      <c r="J193" s="25"/>
      <c r="K193" s="25"/>
      <c r="L193" s="25"/>
      <c r="M193" s="25"/>
      <c r="N193" s="25"/>
      <c r="O193" s="25"/>
      <c r="P193" s="25"/>
      <c r="Q193" s="25"/>
      <c r="R193" s="25"/>
      <c r="S193" s="25"/>
      <c r="T193" s="25"/>
      <c r="U193" s="25"/>
      <c r="V193" s="25"/>
      <c r="W193" s="25"/>
      <c r="X193" s="25"/>
      <c r="Y193" s="25"/>
      <c r="Z193" s="25"/>
    </row>
    <row r="194" ht="22.5" customHeight="1">
      <c r="A194" s="92">
        <v>90.0</v>
      </c>
      <c r="B194" s="96">
        <v>2.28</v>
      </c>
      <c r="C194" s="96">
        <v>0.99</v>
      </c>
      <c r="D194" s="96">
        <v>0.99</v>
      </c>
      <c r="E194" s="96">
        <v>2.79</v>
      </c>
      <c r="F194" s="96">
        <v>2.79</v>
      </c>
      <c r="G194" s="25"/>
      <c r="H194" s="25"/>
      <c r="I194" s="25"/>
      <c r="J194" s="25"/>
      <c r="K194" s="25"/>
      <c r="L194" s="25"/>
      <c r="M194" s="25"/>
      <c r="N194" s="25"/>
      <c r="O194" s="25"/>
      <c r="P194" s="25"/>
      <c r="Q194" s="25"/>
      <c r="R194" s="25"/>
      <c r="S194" s="25"/>
      <c r="T194" s="25"/>
      <c r="U194" s="25"/>
      <c r="V194" s="25"/>
      <c r="W194" s="25"/>
      <c r="X194" s="25"/>
      <c r="Y194" s="25"/>
      <c r="Z194" s="25"/>
    </row>
    <row r="195" ht="22.5" customHeight="1">
      <c r="A195" s="92">
        <v>91.0</v>
      </c>
      <c r="B195" s="96">
        <v>2.3</v>
      </c>
      <c r="C195" s="96">
        <v>1.0</v>
      </c>
      <c r="D195" s="96">
        <v>1.0</v>
      </c>
      <c r="E195" s="96">
        <v>2.82</v>
      </c>
      <c r="F195" s="96">
        <v>2.82</v>
      </c>
      <c r="G195" s="25"/>
      <c r="H195" s="25"/>
      <c r="I195" s="25"/>
      <c r="J195" s="25"/>
      <c r="K195" s="25"/>
      <c r="L195" s="25"/>
      <c r="M195" s="25"/>
      <c r="N195" s="25"/>
      <c r="O195" s="25"/>
      <c r="P195" s="25"/>
      <c r="Q195" s="25"/>
      <c r="R195" s="25"/>
      <c r="S195" s="25"/>
      <c r="T195" s="25"/>
      <c r="U195" s="25"/>
      <c r="V195" s="25"/>
      <c r="W195" s="25"/>
      <c r="X195" s="25"/>
      <c r="Y195" s="25"/>
      <c r="Z195" s="25"/>
    </row>
    <row r="196" ht="22.5" customHeight="1">
      <c r="A196" s="92">
        <v>92.0</v>
      </c>
      <c r="B196" s="96">
        <v>2.32</v>
      </c>
      <c r="C196" s="96">
        <v>1.01</v>
      </c>
      <c r="D196" s="96">
        <v>1.01</v>
      </c>
      <c r="E196" s="96">
        <v>2.85</v>
      </c>
      <c r="F196" s="96">
        <v>2.85</v>
      </c>
      <c r="G196" s="25"/>
      <c r="H196" s="25"/>
      <c r="I196" s="25"/>
      <c r="J196" s="25"/>
      <c r="K196" s="25"/>
      <c r="L196" s="25"/>
      <c r="M196" s="25"/>
      <c r="N196" s="25"/>
      <c r="O196" s="25"/>
      <c r="P196" s="25"/>
      <c r="Q196" s="25"/>
      <c r="R196" s="25"/>
      <c r="S196" s="25"/>
      <c r="T196" s="25"/>
      <c r="U196" s="25"/>
      <c r="V196" s="25"/>
      <c r="W196" s="25"/>
      <c r="X196" s="25"/>
      <c r="Y196" s="25"/>
      <c r="Z196" s="25"/>
    </row>
    <row r="197" ht="22.5" customHeight="1">
      <c r="A197" s="92">
        <v>93.0</v>
      </c>
      <c r="B197" s="96">
        <v>2.34</v>
      </c>
      <c r="C197" s="96">
        <v>1.02</v>
      </c>
      <c r="D197" s="96">
        <v>1.02</v>
      </c>
      <c r="E197" s="96">
        <v>2.88</v>
      </c>
      <c r="F197" s="96">
        <v>2.88</v>
      </c>
      <c r="G197" s="25"/>
      <c r="H197" s="25"/>
      <c r="I197" s="25"/>
      <c r="J197" s="25"/>
      <c r="K197" s="25"/>
      <c r="L197" s="25"/>
      <c r="M197" s="25"/>
      <c r="N197" s="25"/>
      <c r="O197" s="25"/>
      <c r="P197" s="25"/>
      <c r="Q197" s="25"/>
      <c r="R197" s="25"/>
      <c r="S197" s="25"/>
      <c r="T197" s="25"/>
      <c r="U197" s="25"/>
      <c r="V197" s="25"/>
      <c r="W197" s="25"/>
      <c r="X197" s="25"/>
      <c r="Y197" s="25"/>
      <c r="Z197" s="25"/>
    </row>
    <row r="198" ht="22.5" customHeight="1">
      <c r="A198" s="92">
        <v>94.0</v>
      </c>
      <c r="B198" s="96">
        <v>2.36</v>
      </c>
      <c r="C198" s="96">
        <v>1.03</v>
      </c>
      <c r="D198" s="96">
        <v>1.03</v>
      </c>
      <c r="E198" s="96">
        <v>2.91</v>
      </c>
      <c r="F198" s="96">
        <v>2.91</v>
      </c>
      <c r="G198" s="25"/>
      <c r="H198" s="25"/>
      <c r="I198" s="25"/>
      <c r="J198" s="25"/>
      <c r="K198" s="25"/>
      <c r="L198" s="25"/>
      <c r="M198" s="25"/>
      <c r="N198" s="25"/>
      <c r="O198" s="25"/>
      <c r="P198" s="25"/>
      <c r="Q198" s="25"/>
      <c r="R198" s="25"/>
      <c r="S198" s="25"/>
      <c r="T198" s="25"/>
      <c r="U198" s="25"/>
      <c r="V198" s="25"/>
      <c r="W198" s="25"/>
      <c r="X198" s="25"/>
      <c r="Y198" s="25"/>
      <c r="Z198" s="25"/>
    </row>
    <row r="199" ht="22.5" customHeight="1">
      <c r="A199" s="92">
        <v>95.0</v>
      </c>
      <c r="B199" s="96">
        <v>2.38</v>
      </c>
      <c r="C199" s="96">
        <v>1.04</v>
      </c>
      <c r="D199" s="96">
        <v>1.04</v>
      </c>
      <c r="E199" s="96">
        <v>2.94</v>
      </c>
      <c r="F199" s="96">
        <v>2.94</v>
      </c>
      <c r="G199" s="25"/>
      <c r="H199" s="25"/>
      <c r="I199" s="25"/>
      <c r="J199" s="25"/>
      <c r="K199" s="25"/>
      <c r="L199" s="25"/>
      <c r="M199" s="25"/>
      <c r="N199" s="25"/>
      <c r="O199" s="25"/>
      <c r="P199" s="25"/>
      <c r="Q199" s="25"/>
      <c r="R199" s="25"/>
      <c r="S199" s="25"/>
      <c r="T199" s="25"/>
      <c r="U199" s="25"/>
      <c r="V199" s="25"/>
      <c r="W199" s="25"/>
      <c r="X199" s="25"/>
      <c r="Y199" s="25"/>
      <c r="Z199" s="25"/>
    </row>
    <row r="200" ht="22.5" customHeight="1">
      <c r="A200" s="92">
        <v>96.0</v>
      </c>
      <c r="B200" s="96">
        <v>2.4</v>
      </c>
      <c r="C200" s="96">
        <v>1.05</v>
      </c>
      <c r="D200" s="96">
        <v>1.05</v>
      </c>
      <c r="E200" s="96">
        <v>2.97</v>
      </c>
      <c r="F200" s="96">
        <v>2.97</v>
      </c>
      <c r="G200" s="25"/>
      <c r="H200" s="25"/>
      <c r="I200" s="25"/>
      <c r="J200" s="25"/>
      <c r="K200" s="25"/>
      <c r="L200" s="25"/>
      <c r="M200" s="25"/>
      <c r="N200" s="25"/>
      <c r="O200" s="25"/>
      <c r="P200" s="25"/>
      <c r="Q200" s="25"/>
      <c r="R200" s="25"/>
      <c r="S200" s="25"/>
      <c r="T200" s="25"/>
      <c r="U200" s="25"/>
      <c r="V200" s="25"/>
      <c r="W200" s="25"/>
      <c r="X200" s="25"/>
      <c r="Y200" s="25"/>
      <c r="Z200" s="25"/>
    </row>
    <row r="201" ht="22.5" customHeight="1">
      <c r="A201" s="92">
        <v>97.0</v>
      </c>
      <c r="B201" s="96">
        <v>2.42</v>
      </c>
      <c r="C201" s="96">
        <v>1.06</v>
      </c>
      <c r="D201" s="96">
        <v>1.06</v>
      </c>
      <c r="E201" s="96">
        <v>3.0</v>
      </c>
      <c r="F201" s="96">
        <v>3.0</v>
      </c>
      <c r="G201" s="25"/>
      <c r="H201" s="25"/>
      <c r="I201" s="25"/>
      <c r="J201" s="25"/>
      <c r="K201" s="25"/>
      <c r="L201" s="25"/>
      <c r="M201" s="25"/>
      <c r="N201" s="25"/>
      <c r="O201" s="25"/>
      <c r="P201" s="25"/>
      <c r="Q201" s="25"/>
      <c r="R201" s="25"/>
      <c r="S201" s="25"/>
      <c r="T201" s="25"/>
      <c r="U201" s="25"/>
      <c r="V201" s="25"/>
      <c r="W201" s="25"/>
      <c r="X201" s="25"/>
      <c r="Y201" s="25"/>
      <c r="Z201" s="25"/>
    </row>
    <row r="202" ht="22.5" customHeight="1">
      <c r="A202" s="92">
        <v>98.0</v>
      </c>
      <c r="B202" s="96">
        <v>2.44</v>
      </c>
      <c r="C202" s="96">
        <v>1.07</v>
      </c>
      <c r="D202" s="96">
        <v>1.07</v>
      </c>
      <c r="E202" s="96">
        <v>3.03</v>
      </c>
      <c r="F202" s="96">
        <v>3.03</v>
      </c>
      <c r="G202" s="25"/>
      <c r="H202" s="25"/>
      <c r="I202" s="25"/>
      <c r="J202" s="25"/>
      <c r="K202" s="25"/>
      <c r="L202" s="25"/>
      <c r="M202" s="25"/>
      <c r="N202" s="25"/>
      <c r="O202" s="25"/>
      <c r="P202" s="25"/>
      <c r="Q202" s="25"/>
      <c r="R202" s="25"/>
      <c r="S202" s="25"/>
      <c r="T202" s="25"/>
      <c r="U202" s="25"/>
      <c r="V202" s="25"/>
      <c r="W202" s="25"/>
      <c r="X202" s="25"/>
      <c r="Y202" s="25"/>
      <c r="Z202" s="25"/>
    </row>
    <row r="203" ht="22.5" customHeight="1">
      <c r="A203" s="92">
        <v>99.0</v>
      </c>
      <c r="B203" s="96">
        <v>2.46</v>
      </c>
      <c r="C203" s="96">
        <v>1.08</v>
      </c>
      <c r="D203" s="96">
        <v>1.08</v>
      </c>
      <c r="E203" s="96">
        <v>3.06</v>
      </c>
      <c r="F203" s="96">
        <v>3.06</v>
      </c>
      <c r="G203" s="25"/>
      <c r="H203" s="25"/>
      <c r="I203" s="25"/>
      <c r="J203" s="25"/>
      <c r="K203" s="25"/>
      <c r="L203" s="25"/>
      <c r="M203" s="25"/>
      <c r="N203" s="25"/>
      <c r="O203" s="25"/>
      <c r="P203" s="25"/>
      <c r="Q203" s="25"/>
      <c r="R203" s="25"/>
      <c r="S203" s="25"/>
      <c r="T203" s="25"/>
      <c r="U203" s="25"/>
      <c r="V203" s="25"/>
      <c r="W203" s="25"/>
      <c r="X203" s="25"/>
      <c r="Y203" s="25"/>
      <c r="Z203" s="25"/>
    </row>
    <row r="204" ht="22.5" customHeight="1">
      <c r="A204" s="92">
        <v>100.0</v>
      </c>
      <c r="B204" s="96">
        <v>2.48</v>
      </c>
      <c r="C204" s="96">
        <v>1.09</v>
      </c>
      <c r="D204" s="96">
        <v>1.09</v>
      </c>
      <c r="E204" s="96">
        <v>3.09</v>
      </c>
      <c r="F204" s="96">
        <v>3.09</v>
      </c>
      <c r="G204" s="25"/>
      <c r="H204" s="25"/>
      <c r="I204" s="25"/>
      <c r="J204" s="25"/>
      <c r="K204" s="25"/>
      <c r="L204" s="25"/>
      <c r="M204" s="25"/>
      <c r="N204" s="25"/>
      <c r="O204" s="25"/>
      <c r="P204" s="25"/>
      <c r="Q204" s="25"/>
      <c r="R204" s="25"/>
      <c r="S204" s="25"/>
      <c r="T204" s="25"/>
      <c r="U204" s="25"/>
      <c r="V204" s="25"/>
      <c r="W204" s="25"/>
      <c r="X204" s="25"/>
      <c r="Y204" s="25"/>
      <c r="Z204" s="25"/>
    </row>
    <row r="205">
      <c r="A205" s="153"/>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c r="A206" s="11"/>
      <c r="B206" s="11"/>
      <c r="C206" s="11"/>
      <c r="D206" s="11"/>
      <c r="E206" s="11"/>
      <c r="F206" s="11"/>
      <c r="G206" s="25"/>
      <c r="H206" s="25"/>
      <c r="I206" s="25"/>
      <c r="J206" s="25"/>
      <c r="K206" s="25"/>
      <c r="L206" s="25"/>
      <c r="M206" s="25"/>
      <c r="N206" s="25"/>
      <c r="O206" s="25"/>
      <c r="P206" s="25"/>
      <c r="Q206" s="25"/>
      <c r="R206" s="25"/>
      <c r="S206" s="25"/>
      <c r="T206" s="25"/>
      <c r="U206" s="25"/>
      <c r="V206" s="25"/>
      <c r="W206" s="25"/>
      <c r="X206" s="25"/>
      <c r="Y206" s="25"/>
      <c r="Z206" s="25"/>
    </row>
    <row r="207" ht="22.5" customHeight="1">
      <c r="A207" s="90" t="s">
        <v>20</v>
      </c>
      <c r="B207" s="90" t="s">
        <v>22</v>
      </c>
      <c r="C207" s="90" t="s">
        <v>59</v>
      </c>
      <c r="D207" s="90" t="s">
        <v>78</v>
      </c>
      <c r="E207" s="90" t="s">
        <v>84</v>
      </c>
      <c r="F207" s="90" t="s">
        <v>90</v>
      </c>
      <c r="G207" s="25"/>
      <c r="H207" s="25"/>
      <c r="I207" s="25"/>
      <c r="J207" s="25"/>
      <c r="K207" s="25"/>
      <c r="L207" s="25"/>
      <c r="M207" s="25"/>
      <c r="N207" s="25"/>
      <c r="O207" s="25"/>
      <c r="P207" s="25"/>
      <c r="Q207" s="25"/>
      <c r="R207" s="25"/>
      <c r="S207" s="25"/>
      <c r="T207" s="25"/>
      <c r="U207" s="25"/>
      <c r="V207" s="25"/>
      <c r="W207" s="25"/>
      <c r="X207" s="25"/>
      <c r="Y207" s="25"/>
      <c r="Z207" s="25"/>
    </row>
    <row r="208" ht="22.5" customHeight="1">
      <c r="A208" s="92">
        <v>1.0</v>
      </c>
      <c r="B208" s="94">
        <f>+50%</f>
        <v>0.5</v>
      </c>
      <c r="C208" s="94">
        <f t="shared" ref="C208:F208" si="3">+10%</f>
        <v>0.1</v>
      </c>
      <c r="D208" s="94">
        <f t="shared" si="3"/>
        <v>0.1</v>
      </c>
      <c r="E208" s="94">
        <f t="shared" si="3"/>
        <v>0.1</v>
      </c>
      <c r="F208" s="94">
        <f t="shared" si="3"/>
        <v>0.1</v>
      </c>
      <c r="G208" s="25"/>
      <c r="H208" s="25"/>
      <c r="I208" s="25"/>
      <c r="J208" s="25"/>
      <c r="K208" s="25"/>
      <c r="L208" s="25"/>
      <c r="M208" s="25"/>
      <c r="N208" s="25"/>
      <c r="O208" s="25"/>
      <c r="P208" s="25"/>
      <c r="Q208" s="25"/>
      <c r="R208" s="25"/>
      <c r="S208" s="25"/>
      <c r="T208" s="25"/>
      <c r="U208" s="25"/>
      <c r="V208" s="25"/>
      <c r="W208" s="25"/>
      <c r="X208" s="25"/>
      <c r="Y208" s="25"/>
      <c r="Z208" s="25"/>
    </row>
    <row r="209" ht="22.5" customHeight="1">
      <c r="A209" s="92">
        <v>2.0</v>
      </c>
      <c r="B209" s="96">
        <v>0.51</v>
      </c>
      <c r="C209" s="96">
        <v>0.13</v>
      </c>
      <c r="D209" s="96">
        <v>0.13</v>
      </c>
      <c r="E209" s="96">
        <v>0.12</v>
      </c>
      <c r="F209" s="96">
        <v>0.11</v>
      </c>
      <c r="G209" s="25"/>
      <c r="H209" s="25"/>
      <c r="I209" s="25"/>
      <c r="J209" s="25"/>
      <c r="K209" s="25"/>
      <c r="L209" s="25"/>
      <c r="M209" s="25"/>
      <c r="N209" s="25"/>
      <c r="O209" s="25"/>
      <c r="P209" s="25"/>
      <c r="Q209" s="25"/>
      <c r="R209" s="25"/>
      <c r="S209" s="25"/>
      <c r="T209" s="25"/>
      <c r="U209" s="25"/>
      <c r="V209" s="25"/>
      <c r="W209" s="25"/>
      <c r="X209" s="25"/>
      <c r="Y209" s="25"/>
      <c r="Z209" s="25"/>
    </row>
    <row r="210" ht="22.5" customHeight="1">
      <c r="A210" s="92">
        <v>3.0</v>
      </c>
      <c r="B210" s="96">
        <v>0.52</v>
      </c>
      <c r="C210" s="96">
        <v>0.16</v>
      </c>
      <c r="D210" s="96">
        <v>0.16</v>
      </c>
      <c r="E210" s="96">
        <v>0.14</v>
      </c>
      <c r="F210" s="96">
        <v>0.12</v>
      </c>
      <c r="G210" s="25"/>
      <c r="H210" s="25"/>
      <c r="I210" s="25"/>
      <c r="J210" s="25"/>
      <c r="K210" s="25"/>
      <c r="L210" s="25"/>
      <c r="M210" s="25"/>
      <c r="N210" s="25"/>
      <c r="O210" s="25"/>
      <c r="P210" s="25"/>
      <c r="Q210" s="25"/>
      <c r="R210" s="25"/>
      <c r="S210" s="25"/>
      <c r="T210" s="25"/>
      <c r="U210" s="25"/>
      <c r="V210" s="25"/>
      <c r="W210" s="25"/>
      <c r="X210" s="25"/>
      <c r="Y210" s="25"/>
      <c r="Z210" s="25"/>
    </row>
    <row r="211" ht="22.5" customHeight="1">
      <c r="A211" s="92">
        <v>4.0</v>
      </c>
      <c r="B211" s="96">
        <v>0.53</v>
      </c>
      <c r="C211" s="96">
        <v>0.19</v>
      </c>
      <c r="D211" s="96">
        <v>0.19</v>
      </c>
      <c r="E211" s="96">
        <v>0.16</v>
      </c>
      <c r="F211" s="96">
        <v>0.13</v>
      </c>
      <c r="G211" s="25"/>
      <c r="H211" s="25"/>
      <c r="I211" s="25"/>
      <c r="J211" s="25"/>
      <c r="K211" s="25"/>
      <c r="L211" s="25"/>
      <c r="M211" s="25"/>
      <c r="N211" s="25"/>
      <c r="O211" s="25"/>
      <c r="P211" s="25"/>
      <c r="Q211" s="25"/>
      <c r="R211" s="25"/>
      <c r="S211" s="25"/>
      <c r="T211" s="25"/>
      <c r="U211" s="25"/>
      <c r="V211" s="25"/>
      <c r="W211" s="25"/>
      <c r="X211" s="25"/>
      <c r="Y211" s="25"/>
      <c r="Z211" s="25"/>
    </row>
    <row r="212" ht="22.5" customHeight="1">
      <c r="A212" s="92">
        <v>5.0</v>
      </c>
      <c r="B212" s="96">
        <v>0.54</v>
      </c>
      <c r="C212" s="96">
        <v>0.22</v>
      </c>
      <c r="D212" s="96">
        <v>0.22</v>
      </c>
      <c r="E212" s="96">
        <v>0.18</v>
      </c>
      <c r="F212" s="96">
        <v>0.14</v>
      </c>
      <c r="G212" s="25"/>
      <c r="H212" s="25"/>
      <c r="I212" s="25"/>
      <c r="J212" s="25"/>
      <c r="K212" s="25"/>
      <c r="L212" s="25"/>
      <c r="M212" s="25"/>
      <c r="N212" s="25"/>
      <c r="O212" s="25"/>
      <c r="P212" s="25"/>
      <c r="Q212" s="25"/>
      <c r="R212" s="25"/>
      <c r="S212" s="25"/>
      <c r="T212" s="25"/>
      <c r="U212" s="25"/>
      <c r="V212" s="25"/>
      <c r="W212" s="25"/>
      <c r="X212" s="25"/>
      <c r="Y212" s="25"/>
      <c r="Z212" s="25"/>
    </row>
    <row r="213" ht="22.5" customHeight="1">
      <c r="A213" s="92">
        <v>6.0</v>
      </c>
      <c r="B213" s="96">
        <v>0.55</v>
      </c>
      <c r="C213" s="96">
        <v>0.25</v>
      </c>
      <c r="D213" s="96">
        <v>0.25</v>
      </c>
      <c r="E213" s="96">
        <v>0.2</v>
      </c>
      <c r="F213" s="96">
        <v>0.15</v>
      </c>
      <c r="G213" s="25"/>
      <c r="H213" s="25"/>
      <c r="I213" s="25"/>
      <c r="J213" s="25"/>
      <c r="K213" s="25"/>
      <c r="L213" s="25"/>
      <c r="M213" s="25"/>
      <c r="N213" s="25"/>
      <c r="O213" s="25"/>
      <c r="P213" s="25"/>
      <c r="Q213" s="25"/>
      <c r="R213" s="25"/>
      <c r="S213" s="25"/>
      <c r="T213" s="25"/>
      <c r="U213" s="25"/>
      <c r="V213" s="25"/>
      <c r="W213" s="25"/>
      <c r="X213" s="25"/>
      <c r="Y213" s="25"/>
      <c r="Z213" s="25"/>
    </row>
    <row r="214" ht="22.5" customHeight="1">
      <c r="A214" s="92">
        <v>7.0</v>
      </c>
      <c r="B214" s="96">
        <v>0.56</v>
      </c>
      <c r="C214" s="96">
        <v>0.28</v>
      </c>
      <c r="D214" s="96">
        <v>0.28</v>
      </c>
      <c r="E214" s="96">
        <v>0.22</v>
      </c>
      <c r="F214" s="96">
        <v>0.16</v>
      </c>
      <c r="G214" s="25"/>
      <c r="H214" s="25"/>
      <c r="I214" s="25"/>
      <c r="J214" s="25"/>
      <c r="K214" s="25"/>
      <c r="L214" s="25"/>
      <c r="M214" s="25"/>
      <c r="N214" s="25"/>
      <c r="O214" s="25"/>
      <c r="P214" s="25"/>
      <c r="Q214" s="25"/>
      <c r="R214" s="25"/>
      <c r="S214" s="25"/>
      <c r="T214" s="25"/>
      <c r="U214" s="25"/>
      <c r="V214" s="25"/>
      <c r="W214" s="25"/>
      <c r="X214" s="25"/>
      <c r="Y214" s="25"/>
      <c r="Z214" s="25"/>
    </row>
    <row r="215" ht="22.5" customHeight="1">
      <c r="A215" s="92">
        <v>8.0</v>
      </c>
      <c r="B215" s="96">
        <v>0.57</v>
      </c>
      <c r="C215" s="96">
        <v>0.31</v>
      </c>
      <c r="D215" s="96">
        <v>0.31</v>
      </c>
      <c r="E215" s="96">
        <v>0.24</v>
      </c>
      <c r="F215" s="96">
        <v>0.17</v>
      </c>
      <c r="G215" s="25"/>
      <c r="H215" s="25"/>
      <c r="I215" s="25"/>
      <c r="J215" s="25"/>
      <c r="K215" s="25"/>
      <c r="L215" s="25"/>
      <c r="M215" s="25"/>
      <c r="N215" s="25"/>
      <c r="O215" s="25"/>
      <c r="P215" s="25"/>
      <c r="Q215" s="25"/>
      <c r="R215" s="25"/>
      <c r="S215" s="25"/>
      <c r="T215" s="25"/>
      <c r="U215" s="25"/>
      <c r="V215" s="25"/>
      <c r="W215" s="25"/>
      <c r="X215" s="25"/>
      <c r="Y215" s="25"/>
      <c r="Z215" s="25"/>
    </row>
    <row r="216" ht="22.5" customHeight="1">
      <c r="A216" s="92">
        <v>9.0</v>
      </c>
      <c r="B216" s="96">
        <v>0.58</v>
      </c>
      <c r="C216" s="96">
        <v>0.34</v>
      </c>
      <c r="D216" s="96">
        <v>0.34</v>
      </c>
      <c r="E216" s="96">
        <v>0.26</v>
      </c>
      <c r="F216" s="96">
        <v>0.18</v>
      </c>
      <c r="G216" s="25"/>
      <c r="H216" s="25"/>
      <c r="I216" s="25"/>
      <c r="J216" s="25"/>
      <c r="K216" s="25"/>
      <c r="L216" s="25"/>
      <c r="M216" s="25"/>
      <c r="N216" s="25"/>
      <c r="O216" s="25"/>
      <c r="P216" s="25"/>
      <c r="Q216" s="25"/>
      <c r="R216" s="25"/>
      <c r="S216" s="25"/>
      <c r="T216" s="25"/>
      <c r="U216" s="25"/>
      <c r="V216" s="25"/>
      <c r="W216" s="25"/>
      <c r="X216" s="25"/>
      <c r="Y216" s="25"/>
      <c r="Z216" s="25"/>
    </row>
    <row r="217" ht="22.5" customHeight="1">
      <c r="A217" s="92">
        <v>10.0</v>
      </c>
      <c r="B217" s="96">
        <v>0.59</v>
      </c>
      <c r="C217" s="96">
        <v>0.37</v>
      </c>
      <c r="D217" s="96">
        <v>0.37</v>
      </c>
      <c r="E217" s="96">
        <v>0.28</v>
      </c>
      <c r="F217" s="96">
        <v>0.19</v>
      </c>
      <c r="G217" s="25"/>
      <c r="H217" s="25"/>
      <c r="I217" s="25"/>
      <c r="J217" s="25"/>
      <c r="K217" s="25"/>
      <c r="L217" s="25"/>
      <c r="M217" s="25"/>
      <c r="N217" s="25"/>
      <c r="O217" s="25"/>
      <c r="P217" s="25"/>
      <c r="Q217" s="25"/>
      <c r="R217" s="25"/>
      <c r="S217" s="25"/>
      <c r="T217" s="25"/>
      <c r="U217" s="25"/>
      <c r="V217" s="25"/>
      <c r="W217" s="25"/>
      <c r="X217" s="25"/>
      <c r="Y217" s="25"/>
      <c r="Z217" s="25"/>
    </row>
    <row r="218" ht="22.5" customHeight="1">
      <c r="A218" s="92">
        <v>11.0</v>
      </c>
      <c r="B218" s="96">
        <v>0.6</v>
      </c>
      <c r="C218" s="96">
        <v>0.4</v>
      </c>
      <c r="D218" s="96">
        <v>0.4</v>
      </c>
      <c r="E218" s="96">
        <v>0.3</v>
      </c>
      <c r="F218" s="96">
        <v>0.2</v>
      </c>
      <c r="G218" s="25"/>
      <c r="H218" s="25"/>
      <c r="I218" s="25"/>
      <c r="J218" s="25"/>
      <c r="K218" s="25"/>
      <c r="L218" s="25"/>
      <c r="M218" s="25"/>
      <c r="N218" s="25"/>
      <c r="O218" s="25"/>
      <c r="P218" s="25"/>
      <c r="Q218" s="25"/>
      <c r="R218" s="25"/>
      <c r="S218" s="25"/>
      <c r="T218" s="25"/>
      <c r="U218" s="25"/>
      <c r="V218" s="25"/>
      <c r="W218" s="25"/>
      <c r="X218" s="25"/>
      <c r="Y218" s="25"/>
      <c r="Z218" s="25"/>
    </row>
    <row r="219" ht="22.5" customHeight="1">
      <c r="A219" s="92">
        <v>12.0</v>
      </c>
      <c r="B219" s="96">
        <v>0.61</v>
      </c>
      <c r="C219" s="96">
        <v>0.43</v>
      </c>
      <c r="D219" s="96">
        <v>0.43</v>
      </c>
      <c r="E219" s="96">
        <v>0.32</v>
      </c>
      <c r="F219" s="96">
        <v>0.21</v>
      </c>
      <c r="G219" s="25"/>
      <c r="H219" s="25"/>
      <c r="I219" s="25"/>
      <c r="J219" s="25"/>
      <c r="K219" s="25"/>
      <c r="L219" s="25"/>
      <c r="M219" s="25"/>
      <c r="N219" s="25"/>
      <c r="O219" s="25"/>
      <c r="P219" s="25"/>
      <c r="Q219" s="25"/>
      <c r="R219" s="25"/>
      <c r="S219" s="25"/>
      <c r="T219" s="25"/>
      <c r="U219" s="25"/>
      <c r="V219" s="25"/>
      <c r="W219" s="25"/>
      <c r="X219" s="25"/>
      <c r="Y219" s="25"/>
      <c r="Z219" s="25"/>
    </row>
    <row r="220" ht="22.5" customHeight="1">
      <c r="A220" s="92">
        <v>13.0</v>
      </c>
      <c r="B220" s="96">
        <v>0.62</v>
      </c>
      <c r="C220" s="96">
        <v>0.47</v>
      </c>
      <c r="D220" s="96">
        <v>0.47</v>
      </c>
      <c r="E220" s="96">
        <v>0.34</v>
      </c>
      <c r="F220" s="96">
        <v>0.22</v>
      </c>
      <c r="G220" s="25"/>
      <c r="H220" s="25"/>
      <c r="I220" s="25"/>
      <c r="J220" s="25"/>
      <c r="K220" s="25"/>
      <c r="L220" s="25"/>
      <c r="M220" s="25"/>
      <c r="N220" s="25"/>
      <c r="O220" s="25"/>
      <c r="P220" s="25"/>
      <c r="Q220" s="25"/>
      <c r="R220" s="25"/>
      <c r="S220" s="25"/>
      <c r="T220" s="25"/>
      <c r="U220" s="25"/>
      <c r="V220" s="25"/>
      <c r="W220" s="25"/>
      <c r="X220" s="25"/>
      <c r="Y220" s="25"/>
      <c r="Z220" s="25"/>
    </row>
    <row r="221" ht="22.5" customHeight="1">
      <c r="A221" s="92">
        <v>14.0</v>
      </c>
      <c r="B221" s="96">
        <v>0.63</v>
      </c>
      <c r="C221" s="96">
        <v>0.5</v>
      </c>
      <c r="D221" s="96">
        <v>0.5</v>
      </c>
      <c r="E221" s="96">
        <v>0.36</v>
      </c>
      <c r="F221" s="96">
        <v>0.23</v>
      </c>
      <c r="G221" s="25"/>
      <c r="H221" s="25"/>
      <c r="I221" s="25"/>
      <c r="J221" s="25"/>
      <c r="K221" s="25"/>
      <c r="L221" s="25"/>
      <c r="M221" s="25"/>
      <c r="N221" s="25"/>
      <c r="O221" s="25"/>
      <c r="P221" s="25"/>
      <c r="Q221" s="25"/>
      <c r="R221" s="25"/>
      <c r="S221" s="25"/>
      <c r="T221" s="25"/>
      <c r="U221" s="25"/>
      <c r="V221" s="25"/>
      <c r="W221" s="25"/>
      <c r="X221" s="25"/>
      <c r="Y221" s="25"/>
      <c r="Z221" s="25"/>
    </row>
    <row r="222" ht="22.5" customHeight="1">
      <c r="A222" s="92">
        <v>15.0</v>
      </c>
      <c r="B222" s="96">
        <v>0.64</v>
      </c>
      <c r="C222" s="96">
        <v>0.53</v>
      </c>
      <c r="D222" s="96">
        <v>0.53</v>
      </c>
      <c r="E222" s="96">
        <v>0.38</v>
      </c>
      <c r="F222" s="96">
        <v>0.24</v>
      </c>
      <c r="G222" s="25"/>
      <c r="H222" s="25"/>
      <c r="I222" s="25"/>
      <c r="J222" s="25"/>
      <c r="K222" s="25"/>
      <c r="L222" s="25"/>
      <c r="M222" s="25"/>
      <c r="N222" s="25"/>
      <c r="O222" s="25"/>
      <c r="P222" s="25"/>
      <c r="Q222" s="25"/>
      <c r="R222" s="25"/>
      <c r="S222" s="25"/>
      <c r="T222" s="25"/>
      <c r="U222" s="25"/>
      <c r="V222" s="25"/>
      <c r="W222" s="25"/>
      <c r="X222" s="25"/>
      <c r="Y222" s="25"/>
      <c r="Z222" s="25"/>
    </row>
    <row r="223" ht="22.5" customHeight="1">
      <c r="A223" s="92">
        <v>16.0</v>
      </c>
      <c r="B223" s="96">
        <v>0.65</v>
      </c>
      <c r="C223" s="96">
        <v>0.56</v>
      </c>
      <c r="D223" s="96">
        <v>0.56</v>
      </c>
      <c r="E223" s="96">
        <v>0.4</v>
      </c>
      <c r="F223" s="96">
        <v>0.25</v>
      </c>
      <c r="G223" s="25"/>
      <c r="H223" s="25"/>
      <c r="I223" s="25"/>
      <c r="J223" s="25"/>
      <c r="K223" s="25"/>
      <c r="L223" s="25"/>
      <c r="M223" s="25"/>
      <c r="N223" s="25"/>
      <c r="O223" s="25"/>
      <c r="P223" s="25"/>
      <c r="Q223" s="25"/>
      <c r="R223" s="25"/>
      <c r="S223" s="25"/>
      <c r="T223" s="25"/>
      <c r="U223" s="25"/>
      <c r="V223" s="25"/>
      <c r="W223" s="25"/>
      <c r="X223" s="25"/>
      <c r="Y223" s="25"/>
      <c r="Z223" s="25"/>
    </row>
    <row r="224" ht="22.5" customHeight="1">
      <c r="A224" s="92">
        <v>17.0</v>
      </c>
      <c r="B224" s="96">
        <v>0.66</v>
      </c>
      <c r="C224" s="96">
        <v>0.59</v>
      </c>
      <c r="D224" s="96">
        <v>0.59</v>
      </c>
      <c r="E224" s="96">
        <v>0.42</v>
      </c>
      <c r="F224" s="96">
        <v>0.26</v>
      </c>
      <c r="G224" s="25"/>
      <c r="H224" s="25"/>
      <c r="I224" s="25"/>
      <c r="J224" s="25"/>
      <c r="K224" s="25"/>
      <c r="L224" s="25"/>
      <c r="M224" s="25"/>
      <c r="N224" s="25"/>
      <c r="O224" s="25"/>
      <c r="P224" s="25"/>
      <c r="Q224" s="25"/>
      <c r="R224" s="25"/>
      <c r="S224" s="25"/>
      <c r="T224" s="25"/>
      <c r="U224" s="25"/>
      <c r="V224" s="25"/>
      <c r="W224" s="25"/>
      <c r="X224" s="25"/>
      <c r="Y224" s="25"/>
      <c r="Z224" s="25"/>
    </row>
    <row r="225" ht="22.5" customHeight="1">
      <c r="A225" s="92">
        <v>18.0</v>
      </c>
      <c r="B225" s="96">
        <v>0.66</v>
      </c>
      <c r="C225" s="96">
        <v>0.62</v>
      </c>
      <c r="D225" s="96">
        <v>0.62</v>
      </c>
      <c r="E225" s="96">
        <v>0.44</v>
      </c>
      <c r="F225" s="96">
        <v>0.27</v>
      </c>
      <c r="G225" s="25"/>
      <c r="H225" s="25"/>
      <c r="I225" s="25"/>
      <c r="J225" s="25"/>
      <c r="K225" s="25"/>
      <c r="L225" s="25"/>
      <c r="M225" s="25"/>
      <c r="N225" s="25"/>
      <c r="O225" s="25"/>
      <c r="P225" s="25"/>
      <c r="Q225" s="25"/>
      <c r="R225" s="25"/>
      <c r="S225" s="25"/>
      <c r="T225" s="25"/>
      <c r="U225" s="25"/>
      <c r="V225" s="25"/>
      <c r="W225" s="25"/>
      <c r="X225" s="25"/>
      <c r="Y225" s="25"/>
      <c r="Z225" s="25"/>
    </row>
    <row r="226" ht="22.5" customHeight="1">
      <c r="A226" s="92">
        <v>19.0</v>
      </c>
      <c r="B226" s="96">
        <v>0.67</v>
      </c>
      <c r="C226" s="96">
        <v>0.65</v>
      </c>
      <c r="D226" s="96">
        <v>0.65</v>
      </c>
      <c r="E226" s="96">
        <v>0.46</v>
      </c>
      <c r="F226" s="96">
        <v>0.28</v>
      </c>
      <c r="G226" s="25"/>
      <c r="H226" s="25"/>
      <c r="I226" s="25"/>
      <c r="J226" s="25"/>
      <c r="K226" s="25"/>
      <c r="L226" s="25"/>
      <c r="M226" s="25"/>
      <c r="N226" s="25"/>
      <c r="O226" s="25"/>
      <c r="P226" s="25"/>
      <c r="Q226" s="25"/>
      <c r="R226" s="25"/>
      <c r="S226" s="25"/>
      <c r="T226" s="25"/>
      <c r="U226" s="25"/>
      <c r="V226" s="25"/>
      <c r="W226" s="25"/>
      <c r="X226" s="25"/>
      <c r="Y226" s="25"/>
      <c r="Z226" s="25"/>
    </row>
    <row r="227" ht="22.5" customHeight="1">
      <c r="A227" s="92">
        <v>20.0</v>
      </c>
      <c r="B227" s="96">
        <v>0.68</v>
      </c>
      <c r="C227" s="96">
        <v>0.68</v>
      </c>
      <c r="D227" s="96">
        <v>0.68</v>
      </c>
      <c r="E227" s="96">
        <v>0.48</v>
      </c>
      <c r="F227" s="96">
        <v>0.29</v>
      </c>
      <c r="G227" s="25"/>
      <c r="H227" s="25"/>
      <c r="I227" s="25"/>
      <c r="J227" s="25"/>
      <c r="K227" s="25"/>
      <c r="L227" s="25"/>
      <c r="M227" s="25"/>
      <c r="N227" s="25"/>
      <c r="O227" s="25"/>
      <c r="P227" s="25"/>
      <c r="Q227" s="25"/>
      <c r="R227" s="25"/>
      <c r="S227" s="25"/>
      <c r="T227" s="25"/>
      <c r="U227" s="25"/>
      <c r="V227" s="25"/>
      <c r="W227" s="25"/>
      <c r="X227" s="25"/>
      <c r="Y227" s="25"/>
      <c r="Z227" s="25"/>
    </row>
    <row r="228" ht="22.5" customHeight="1">
      <c r="A228" s="92">
        <v>21.0</v>
      </c>
      <c r="B228" s="96">
        <v>0.69</v>
      </c>
      <c r="C228" s="96">
        <v>0.71</v>
      </c>
      <c r="D228" s="96">
        <v>0.71</v>
      </c>
      <c r="E228" s="96">
        <v>0.5</v>
      </c>
      <c r="F228" s="96">
        <v>0.3</v>
      </c>
      <c r="G228" s="25"/>
      <c r="H228" s="25"/>
      <c r="I228" s="25"/>
      <c r="J228" s="25"/>
      <c r="K228" s="25"/>
      <c r="L228" s="25"/>
      <c r="M228" s="25"/>
      <c r="N228" s="25"/>
      <c r="O228" s="25"/>
      <c r="P228" s="25"/>
      <c r="Q228" s="25"/>
      <c r="R228" s="25"/>
      <c r="S228" s="25"/>
      <c r="T228" s="25"/>
      <c r="U228" s="25"/>
      <c r="V228" s="25"/>
      <c r="W228" s="25"/>
      <c r="X228" s="25"/>
      <c r="Y228" s="25"/>
      <c r="Z228" s="25"/>
    </row>
    <row r="229" ht="22.5" customHeight="1">
      <c r="A229" s="92">
        <v>22.0</v>
      </c>
      <c r="B229" s="96">
        <v>0.7</v>
      </c>
      <c r="C229" s="96">
        <v>0.74</v>
      </c>
      <c r="D229" s="96">
        <v>0.74</v>
      </c>
      <c r="E229" s="96">
        <v>0.52</v>
      </c>
      <c r="F229" s="96">
        <v>0.31</v>
      </c>
      <c r="G229" s="25"/>
      <c r="H229" s="25"/>
      <c r="I229" s="25"/>
      <c r="J229" s="25"/>
      <c r="K229" s="25"/>
      <c r="L229" s="25"/>
      <c r="M229" s="25"/>
      <c r="N229" s="25"/>
      <c r="O229" s="25"/>
      <c r="P229" s="25"/>
      <c r="Q229" s="25"/>
      <c r="R229" s="25"/>
      <c r="S229" s="25"/>
      <c r="T229" s="25"/>
      <c r="U229" s="25"/>
      <c r="V229" s="25"/>
      <c r="W229" s="25"/>
      <c r="X229" s="25"/>
      <c r="Y229" s="25"/>
      <c r="Z229" s="25"/>
    </row>
    <row r="230" ht="22.5" customHeight="1">
      <c r="A230" s="92">
        <v>23.0</v>
      </c>
      <c r="B230" s="96">
        <v>0.71</v>
      </c>
      <c r="C230" s="96">
        <v>0.77</v>
      </c>
      <c r="D230" s="96">
        <v>0.77</v>
      </c>
      <c r="E230" s="96">
        <v>0.54</v>
      </c>
      <c r="F230" s="96">
        <v>0.32</v>
      </c>
      <c r="G230" s="25"/>
      <c r="H230" s="25"/>
      <c r="I230" s="25"/>
      <c r="J230" s="25"/>
      <c r="K230" s="25"/>
      <c r="L230" s="25"/>
      <c r="M230" s="25"/>
      <c r="N230" s="25"/>
      <c r="O230" s="25"/>
      <c r="P230" s="25"/>
      <c r="Q230" s="25"/>
      <c r="R230" s="25"/>
      <c r="S230" s="25"/>
      <c r="T230" s="25"/>
      <c r="U230" s="25"/>
      <c r="V230" s="25"/>
      <c r="W230" s="25"/>
      <c r="X230" s="25"/>
      <c r="Y230" s="25"/>
      <c r="Z230" s="25"/>
    </row>
    <row r="231" ht="22.5" customHeight="1">
      <c r="A231" s="92">
        <v>24.0</v>
      </c>
      <c r="B231" s="96">
        <v>0.72</v>
      </c>
      <c r="C231" s="96">
        <v>0.8</v>
      </c>
      <c r="D231" s="96">
        <v>0.8</v>
      </c>
      <c r="E231" s="96">
        <v>0.56</v>
      </c>
      <c r="F231" s="96">
        <v>0.33</v>
      </c>
      <c r="G231" s="25"/>
      <c r="H231" s="25"/>
      <c r="I231" s="25"/>
      <c r="J231" s="25"/>
      <c r="K231" s="25"/>
      <c r="L231" s="25"/>
      <c r="M231" s="25"/>
      <c r="N231" s="25"/>
      <c r="O231" s="25"/>
      <c r="P231" s="25"/>
      <c r="Q231" s="25"/>
      <c r="R231" s="25"/>
      <c r="S231" s="25"/>
      <c r="T231" s="25"/>
      <c r="U231" s="25"/>
      <c r="V231" s="25"/>
      <c r="W231" s="25"/>
      <c r="X231" s="25"/>
      <c r="Y231" s="25"/>
      <c r="Z231" s="25"/>
    </row>
    <row r="232" ht="22.5" customHeight="1">
      <c r="A232" s="92">
        <v>25.0</v>
      </c>
      <c r="B232" s="96">
        <v>0.73</v>
      </c>
      <c r="C232" s="96">
        <v>0.83</v>
      </c>
      <c r="D232" s="96">
        <v>0.83</v>
      </c>
      <c r="E232" s="96">
        <v>0.58</v>
      </c>
      <c r="F232" s="96">
        <v>0.34</v>
      </c>
      <c r="G232" s="25"/>
      <c r="H232" s="25"/>
      <c r="I232" s="25"/>
      <c r="J232" s="25"/>
      <c r="K232" s="25"/>
      <c r="L232" s="25"/>
      <c r="M232" s="25"/>
      <c r="N232" s="25"/>
      <c r="O232" s="25"/>
      <c r="P232" s="25"/>
      <c r="Q232" s="25"/>
      <c r="R232" s="25"/>
      <c r="S232" s="25"/>
      <c r="T232" s="25"/>
      <c r="U232" s="25"/>
      <c r="V232" s="25"/>
      <c r="W232" s="25"/>
      <c r="X232" s="25"/>
      <c r="Y232" s="25"/>
      <c r="Z232" s="25"/>
    </row>
    <row r="233" ht="22.5" customHeight="1">
      <c r="A233" s="92">
        <v>26.0</v>
      </c>
      <c r="B233" s="96">
        <v>0.74</v>
      </c>
      <c r="C233" s="96">
        <v>0.86</v>
      </c>
      <c r="D233" s="96">
        <v>0.86</v>
      </c>
      <c r="E233" s="96">
        <v>0.6</v>
      </c>
      <c r="F233" s="96">
        <v>0.35</v>
      </c>
      <c r="G233" s="25"/>
      <c r="H233" s="25"/>
      <c r="I233" s="25"/>
      <c r="J233" s="25"/>
      <c r="K233" s="25"/>
      <c r="L233" s="25"/>
      <c r="M233" s="25"/>
      <c r="N233" s="25"/>
      <c r="O233" s="25"/>
      <c r="P233" s="25"/>
      <c r="Q233" s="25"/>
      <c r="R233" s="25"/>
      <c r="S233" s="25"/>
      <c r="T233" s="25"/>
      <c r="U233" s="25"/>
      <c r="V233" s="25"/>
      <c r="W233" s="25"/>
      <c r="X233" s="25"/>
      <c r="Y233" s="25"/>
      <c r="Z233" s="25"/>
    </row>
    <row r="234" ht="22.5" customHeight="1">
      <c r="A234" s="92">
        <v>27.0</v>
      </c>
      <c r="B234" s="96">
        <v>0.75</v>
      </c>
      <c r="C234" s="96">
        <v>0.89</v>
      </c>
      <c r="D234" s="96">
        <v>0.89</v>
      </c>
      <c r="E234" s="96">
        <v>0.62</v>
      </c>
      <c r="F234" s="96">
        <v>0.36</v>
      </c>
      <c r="G234" s="25"/>
      <c r="H234" s="25"/>
      <c r="I234" s="25"/>
      <c r="J234" s="25"/>
      <c r="K234" s="25"/>
      <c r="L234" s="25"/>
      <c r="M234" s="25"/>
      <c r="N234" s="25"/>
      <c r="O234" s="25"/>
      <c r="P234" s="25"/>
      <c r="Q234" s="25"/>
      <c r="R234" s="25"/>
      <c r="S234" s="25"/>
      <c r="T234" s="25"/>
      <c r="U234" s="25"/>
      <c r="V234" s="25"/>
      <c r="W234" s="25"/>
      <c r="X234" s="25"/>
      <c r="Y234" s="25"/>
      <c r="Z234" s="25"/>
    </row>
    <row r="235" ht="22.5" customHeight="1">
      <c r="A235" s="92">
        <v>28.0</v>
      </c>
      <c r="B235" s="96">
        <v>0.76</v>
      </c>
      <c r="C235" s="96">
        <v>0.92</v>
      </c>
      <c r="D235" s="96">
        <v>0.92</v>
      </c>
      <c r="E235" s="96">
        <v>0.64</v>
      </c>
      <c r="F235" s="96">
        <v>0.37</v>
      </c>
      <c r="G235" s="25"/>
      <c r="H235" s="25"/>
      <c r="I235" s="25"/>
      <c r="J235" s="25"/>
      <c r="K235" s="25"/>
      <c r="L235" s="25"/>
      <c r="M235" s="25"/>
      <c r="N235" s="25"/>
      <c r="O235" s="25"/>
      <c r="P235" s="25"/>
      <c r="Q235" s="25"/>
      <c r="R235" s="25"/>
      <c r="S235" s="25"/>
      <c r="T235" s="25"/>
      <c r="U235" s="25"/>
      <c r="V235" s="25"/>
      <c r="W235" s="25"/>
      <c r="X235" s="25"/>
      <c r="Y235" s="25"/>
      <c r="Z235" s="25"/>
    </row>
    <row r="236" ht="22.5" customHeight="1">
      <c r="A236" s="92">
        <v>29.0</v>
      </c>
      <c r="B236" s="96">
        <v>0.77</v>
      </c>
      <c r="C236" s="96">
        <v>0.95</v>
      </c>
      <c r="D236" s="96">
        <v>0.95</v>
      </c>
      <c r="E236" s="96">
        <v>0.66</v>
      </c>
      <c r="F236" s="96">
        <v>0.38</v>
      </c>
      <c r="G236" s="25"/>
      <c r="H236" s="25"/>
      <c r="I236" s="25"/>
      <c r="J236" s="25"/>
      <c r="K236" s="25"/>
      <c r="L236" s="25"/>
      <c r="M236" s="25"/>
      <c r="N236" s="25"/>
      <c r="O236" s="25"/>
      <c r="P236" s="25"/>
      <c r="Q236" s="25"/>
      <c r="R236" s="25"/>
      <c r="S236" s="25"/>
      <c r="T236" s="25"/>
      <c r="U236" s="25"/>
      <c r="V236" s="25"/>
      <c r="W236" s="25"/>
      <c r="X236" s="25"/>
      <c r="Y236" s="25"/>
      <c r="Z236" s="25"/>
    </row>
    <row r="237" ht="22.5" customHeight="1">
      <c r="A237" s="92">
        <v>30.0</v>
      </c>
      <c r="B237" s="96">
        <v>0.78</v>
      </c>
      <c r="C237" s="96">
        <v>0.98</v>
      </c>
      <c r="D237" s="96">
        <v>0.98</v>
      </c>
      <c r="E237" s="96">
        <v>0.68</v>
      </c>
      <c r="F237" s="96">
        <v>0.39</v>
      </c>
      <c r="G237" s="25"/>
      <c r="H237" s="25"/>
      <c r="I237" s="25"/>
      <c r="J237" s="25"/>
      <c r="K237" s="25"/>
      <c r="L237" s="25"/>
      <c r="M237" s="25"/>
      <c r="N237" s="25"/>
      <c r="O237" s="25"/>
      <c r="P237" s="25"/>
      <c r="Q237" s="25"/>
      <c r="R237" s="25"/>
      <c r="S237" s="25"/>
      <c r="T237" s="25"/>
      <c r="U237" s="25"/>
      <c r="V237" s="25"/>
      <c r="W237" s="25"/>
      <c r="X237" s="25"/>
      <c r="Y237" s="25"/>
      <c r="Z237" s="25"/>
    </row>
    <row r="238" ht="22.5" customHeight="1">
      <c r="A238" s="92">
        <v>31.0</v>
      </c>
      <c r="B238" s="96">
        <v>0.79</v>
      </c>
      <c r="C238" s="96">
        <v>1.01</v>
      </c>
      <c r="D238" s="96">
        <v>1.01</v>
      </c>
      <c r="E238" s="96">
        <v>0.7</v>
      </c>
      <c r="F238" s="96">
        <v>0.4</v>
      </c>
      <c r="G238" s="25"/>
      <c r="H238" s="25"/>
      <c r="I238" s="25"/>
      <c r="J238" s="25"/>
      <c r="K238" s="25"/>
      <c r="L238" s="25"/>
      <c r="M238" s="25"/>
      <c r="N238" s="25"/>
      <c r="O238" s="25"/>
      <c r="P238" s="25"/>
      <c r="Q238" s="25"/>
      <c r="R238" s="25"/>
      <c r="S238" s="25"/>
      <c r="T238" s="25"/>
      <c r="U238" s="25"/>
      <c r="V238" s="25"/>
      <c r="W238" s="25"/>
      <c r="X238" s="25"/>
      <c r="Y238" s="25"/>
      <c r="Z238" s="25"/>
    </row>
    <row r="239" ht="22.5" customHeight="1">
      <c r="A239" s="92">
        <v>32.0</v>
      </c>
      <c r="B239" s="96">
        <v>0.8</v>
      </c>
      <c r="C239" s="96">
        <v>1.04</v>
      </c>
      <c r="D239" s="96">
        <v>1.04</v>
      </c>
      <c r="E239" s="96">
        <v>0.72</v>
      </c>
      <c r="F239" s="96">
        <v>0.41</v>
      </c>
      <c r="G239" s="25"/>
      <c r="H239" s="25"/>
      <c r="I239" s="25"/>
      <c r="J239" s="25"/>
      <c r="K239" s="25"/>
      <c r="L239" s="25"/>
      <c r="M239" s="25"/>
      <c r="N239" s="25"/>
      <c r="O239" s="25"/>
      <c r="P239" s="25"/>
      <c r="Q239" s="25"/>
      <c r="R239" s="25"/>
      <c r="S239" s="25"/>
      <c r="T239" s="25"/>
      <c r="U239" s="25"/>
      <c r="V239" s="25"/>
      <c r="W239" s="25"/>
      <c r="X239" s="25"/>
      <c r="Y239" s="25"/>
      <c r="Z239" s="25"/>
    </row>
    <row r="240" ht="22.5" customHeight="1">
      <c r="A240" s="92">
        <v>33.0</v>
      </c>
      <c r="B240" s="96">
        <v>0.81</v>
      </c>
      <c r="C240" s="96">
        <v>1.07</v>
      </c>
      <c r="D240" s="96">
        <v>1.07</v>
      </c>
      <c r="E240" s="96">
        <v>0.74</v>
      </c>
      <c r="F240" s="96">
        <v>0.42</v>
      </c>
      <c r="G240" s="25"/>
      <c r="H240" s="25"/>
      <c r="I240" s="25"/>
      <c r="J240" s="25"/>
      <c r="K240" s="25"/>
      <c r="L240" s="25"/>
      <c r="M240" s="25"/>
      <c r="N240" s="25"/>
      <c r="O240" s="25"/>
      <c r="P240" s="25"/>
      <c r="Q240" s="25"/>
      <c r="R240" s="25"/>
      <c r="S240" s="25"/>
      <c r="T240" s="25"/>
      <c r="U240" s="25"/>
      <c r="V240" s="25"/>
      <c r="W240" s="25"/>
      <c r="X240" s="25"/>
      <c r="Y240" s="25"/>
      <c r="Z240" s="25"/>
    </row>
    <row r="241" ht="22.5" customHeight="1">
      <c r="A241" s="92">
        <v>34.0</v>
      </c>
      <c r="B241" s="96">
        <v>0.82</v>
      </c>
      <c r="C241" s="96">
        <v>1.1</v>
      </c>
      <c r="D241" s="96">
        <v>1.1</v>
      </c>
      <c r="E241" s="96">
        <v>0.76</v>
      </c>
      <c r="F241" s="96">
        <v>0.43</v>
      </c>
      <c r="G241" s="25"/>
      <c r="H241" s="25"/>
      <c r="I241" s="25"/>
      <c r="J241" s="25"/>
      <c r="K241" s="25"/>
      <c r="L241" s="25"/>
      <c r="M241" s="25"/>
      <c r="N241" s="25"/>
      <c r="O241" s="25"/>
      <c r="P241" s="25"/>
      <c r="Q241" s="25"/>
      <c r="R241" s="25"/>
      <c r="S241" s="25"/>
      <c r="T241" s="25"/>
      <c r="U241" s="25"/>
      <c r="V241" s="25"/>
      <c r="W241" s="25"/>
      <c r="X241" s="25"/>
      <c r="Y241" s="25"/>
      <c r="Z241" s="25"/>
    </row>
    <row r="242" ht="22.5" customHeight="1">
      <c r="A242" s="92">
        <v>35.0</v>
      </c>
      <c r="B242" s="96">
        <v>0.83</v>
      </c>
      <c r="C242" s="96">
        <v>1.13</v>
      </c>
      <c r="D242" s="96">
        <v>1.13</v>
      </c>
      <c r="E242" s="96">
        <v>0.78</v>
      </c>
      <c r="F242" s="96">
        <v>0.44</v>
      </c>
      <c r="G242" s="25"/>
      <c r="H242" s="25"/>
      <c r="I242" s="25"/>
      <c r="J242" s="25"/>
      <c r="K242" s="25"/>
      <c r="L242" s="25"/>
      <c r="M242" s="25"/>
      <c r="N242" s="25"/>
      <c r="O242" s="25"/>
      <c r="P242" s="25"/>
      <c r="Q242" s="25"/>
      <c r="R242" s="25"/>
      <c r="S242" s="25"/>
      <c r="T242" s="25"/>
      <c r="U242" s="25"/>
      <c r="V242" s="25"/>
      <c r="W242" s="25"/>
      <c r="X242" s="25"/>
      <c r="Y242" s="25"/>
      <c r="Z242" s="25"/>
    </row>
    <row r="243" ht="22.5" customHeight="1">
      <c r="A243" s="92">
        <v>36.0</v>
      </c>
      <c r="B243" s="96">
        <v>0.84</v>
      </c>
      <c r="C243" s="96">
        <v>1.16</v>
      </c>
      <c r="D243" s="96">
        <v>1.16</v>
      </c>
      <c r="E243" s="96">
        <v>0.8</v>
      </c>
      <c r="F243" s="96">
        <v>0.45</v>
      </c>
      <c r="G243" s="25"/>
      <c r="H243" s="25"/>
      <c r="I243" s="25"/>
      <c r="J243" s="25"/>
      <c r="K243" s="25"/>
      <c r="L243" s="25"/>
      <c r="M243" s="25"/>
      <c r="N243" s="25"/>
      <c r="O243" s="25"/>
      <c r="P243" s="25"/>
      <c r="Q243" s="25"/>
      <c r="R243" s="25"/>
      <c r="S243" s="25"/>
      <c r="T243" s="25"/>
      <c r="U243" s="25"/>
      <c r="V243" s="25"/>
      <c r="W243" s="25"/>
      <c r="X243" s="25"/>
      <c r="Y243" s="25"/>
      <c r="Z243" s="25"/>
    </row>
    <row r="244" ht="22.5" customHeight="1">
      <c r="A244" s="92">
        <v>37.0</v>
      </c>
      <c r="B244" s="96">
        <v>0.85</v>
      </c>
      <c r="C244" s="96">
        <v>1.19</v>
      </c>
      <c r="D244" s="96">
        <v>1.19</v>
      </c>
      <c r="E244" s="96">
        <v>0.82</v>
      </c>
      <c r="F244" s="96">
        <v>0.46</v>
      </c>
      <c r="G244" s="25"/>
      <c r="H244" s="25"/>
      <c r="I244" s="25"/>
      <c r="J244" s="25"/>
      <c r="K244" s="25"/>
      <c r="L244" s="25"/>
      <c r="M244" s="25"/>
      <c r="N244" s="25"/>
      <c r="O244" s="25"/>
      <c r="P244" s="25"/>
      <c r="Q244" s="25"/>
      <c r="R244" s="25"/>
      <c r="S244" s="25"/>
      <c r="T244" s="25"/>
      <c r="U244" s="25"/>
      <c r="V244" s="25"/>
      <c r="W244" s="25"/>
      <c r="X244" s="25"/>
      <c r="Y244" s="25"/>
      <c r="Z244" s="25"/>
    </row>
    <row r="245" ht="22.5" customHeight="1">
      <c r="A245" s="92">
        <v>38.0</v>
      </c>
      <c r="B245" s="96">
        <v>0.86</v>
      </c>
      <c r="C245" s="96">
        <v>1.22</v>
      </c>
      <c r="D245" s="96">
        <v>1.22</v>
      </c>
      <c r="E245" s="96">
        <v>0.84</v>
      </c>
      <c r="F245" s="96">
        <v>0.47</v>
      </c>
      <c r="G245" s="25"/>
      <c r="H245" s="25"/>
      <c r="I245" s="25"/>
      <c r="J245" s="25"/>
      <c r="K245" s="25"/>
      <c r="L245" s="25"/>
      <c r="M245" s="25"/>
      <c r="N245" s="25"/>
      <c r="O245" s="25"/>
      <c r="P245" s="25"/>
      <c r="Q245" s="25"/>
      <c r="R245" s="25"/>
      <c r="S245" s="25"/>
      <c r="T245" s="25"/>
      <c r="U245" s="25"/>
      <c r="V245" s="25"/>
      <c r="W245" s="25"/>
      <c r="X245" s="25"/>
      <c r="Y245" s="25"/>
      <c r="Z245" s="25"/>
    </row>
    <row r="246" ht="22.5" customHeight="1">
      <c r="A246" s="92">
        <v>39.0</v>
      </c>
      <c r="B246" s="96">
        <v>0.87</v>
      </c>
      <c r="C246" s="96">
        <v>1.25</v>
      </c>
      <c r="D246" s="96">
        <v>1.25</v>
      </c>
      <c r="E246" s="96">
        <v>0.86</v>
      </c>
      <c r="F246" s="96">
        <v>0.48</v>
      </c>
      <c r="G246" s="25"/>
      <c r="H246" s="25"/>
      <c r="I246" s="25"/>
      <c r="J246" s="25"/>
      <c r="K246" s="25"/>
      <c r="L246" s="25"/>
      <c r="M246" s="25"/>
      <c r="N246" s="25"/>
      <c r="O246" s="25"/>
      <c r="P246" s="25"/>
      <c r="Q246" s="25"/>
      <c r="R246" s="25"/>
      <c r="S246" s="25"/>
      <c r="T246" s="25"/>
      <c r="U246" s="25"/>
      <c r="V246" s="25"/>
      <c r="W246" s="25"/>
      <c r="X246" s="25"/>
      <c r="Y246" s="25"/>
      <c r="Z246" s="25"/>
    </row>
    <row r="247" ht="22.5" customHeight="1">
      <c r="A247" s="92">
        <v>40.0</v>
      </c>
      <c r="B247" s="96">
        <v>0.88</v>
      </c>
      <c r="C247" s="96">
        <v>1.28</v>
      </c>
      <c r="D247" s="96">
        <v>1.28</v>
      </c>
      <c r="E247" s="96">
        <v>0.88</v>
      </c>
      <c r="F247" s="96">
        <v>0.49</v>
      </c>
      <c r="G247" s="25"/>
      <c r="H247" s="25"/>
      <c r="I247" s="25"/>
      <c r="J247" s="25"/>
      <c r="K247" s="25"/>
      <c r="L247" s="25"/>
      <c r="M247" s="25"/>
      <c r="N247" s="25"/>
      <c r="O247" s="25"/>
      <c r="P247" s="25"/>
      <c r="Q247" s="25"/>
      <c r="R247" s="25"/>
      <c r="S247" s="25"/>
      <c r="T247" s="25"/>
      <c r="U247" s="25"/>
      <c r="V247" s="25"/>
      <c r="W247" s="25"/>
      <c r="X247" s="25"/>
      <c r="Y247" s="25"/>
      <c r="Z247" s="25"/>
    </row>
    <row r="248" ht="22.5" customHeight="1">
      <c r="A248" s="92">
        <v>41.0</v>
      </c>
      <c r="B248" s="96">
        <v>0.89</v>
      </c>
      <c r="C248" s="96">
        <v>1.31</v>
      </c>
      <c r="D248" s="96">
        <v>1.31</v>
      </c>
      <c r="E248" s="96">
        <v>0.9</v>
      </c>
      <c r="F248" s="96">
        <v>0.5</v>
      </c>
      <c r="G248" s="25"/>
      <c r="H248" s="25"/>
      <c r="I248" s="25"/>
      <c r="J248" s="25"/>
      <c r="K248" s="25"/>
      <c r="L248" s="25"/>
      <c r="M248" s="25"/>
      <c r="N248" s="25"/>
      <c r="O248" s="25"/>
      <c r="P248" s="25"/>
      <c r="Q248" s="25"/>
      <c r="R248" s="25"/>
      <c r="S248" s="25"/>
      <c r="T248" s="25"/>
      <c r="U248" s="25"/>
      <c r="V248" s="25"/>
      <c r="W248" s="25"/>
      <c r="X248" s="25"/>
      <c r="Y248" s="25"/>
      <c r="Z248" s="25"/>
    </row>
    <row r="249" ht="22.5" customHeight="1">
      <c r="A249" s="92">
        <v>42.0</v>
      </c>
      <c r="B249" s="96">
        <v>0.9</v>
      </c>
      <c r="C249" s="96">
        <v>1.34</v>
      </c>
      <c r="D249" s="96">
        <v>1.34</v>
      </c>
      <c r="E249" s="96">
        <v>0.92</v>
      </c>
      <c r="F249" s="96">
        <v>0.51</v>
      </c>
      <c r="G249" s="25"/>
      <c r="H249" s="25"/>
      <c r="I249" s="25"/>
      <c r="J249" s="25"/>
      <c r="K249" s="25"/>
      <c r="L249" s="25"/>
      <c r="M249" s="25"/>
      <c r="N249" s="25"/>
      <c r="O249" s="25"/>
      <c r="P249" s="25"/>
      <c r="Q249" s="25"/>
      <c r="R249" s="25"/>
      <c r="S249" s="25"/>
      <c r="T249" s="25"/>
      <c r="U249" s="25"/>
      <c r="V249" s="25"/>
      <c r="W249" s="25"/>
      <c r="X249" s="25"/>
      <c r="Y249" s="25"/>
      <c r="Z249" s="25"/>
    </row>
    <row r="250" ht="22.5" customHeight="1">
      <c r="A250" s="92">
        <v>43.0</v>
      </c>
      <c r="B250" s="96">
        <v>0.91</v>
      </c>
      <c r="C250" s="96">
        <v>1.37</v>
      </c>
      <c r="D250" s="96">
        <v>1.37</v>
      </c>
      <c r="E250" s="96">
        <v>0.94</v>
      </c>
      <c r="F250" s="96">
        <v>0.52</v>
      </c>
      <c r="G250" s="25"/>
      <c r="H250" s="25"/>
      <c r="I250" s="25"/>
      <c r="J250" s="25"/>
      <c r="K250" s="25"/>
      <c r="L250" s="25"/>
      <c r="M250" s="25"/>
      <c r="N250" s="25"/>
      <c r="O250" s="25"/>
      <c r="P250" s="25"/>
      <c r="Q250" s="25"/>
      <c r="R250" s="25"/>
      <c r="S250" s="25"/>
      <c r="T250" s="25"/>
      <c r="U250" s="25"/>
      <c r="V250" s="25"/>
      <c r="W250" s="25"/>
      <c r="X250" s="25"/>
      <c r="Y250" s="25"/>
      <c r="Z250" s="25"/>
    </row>
    <row r="251" ht="22.5" customHeight="1">
      <c r="A251" s="92">
        <v>44.0</v>
      </c>
      <c r="B251" s="96">
        <v>0.92</v>
      </c>
      <c r="C251" s="96">
        <v>1.4</v>
      </c>
      <c r="D251" s="96">
        <v>1.4</v>
      </c>
      <c r="E251" s="96">
        <v>0.96</v>
      </c>
      <c r="F251" s="96">
        <v>0.53</v>
      </c>
      <c r="G251" s="25"/>
      <c r="H251" s="25"/>
      <c r="I251" s="25"/>
      <c r="J251" s="25"/>
      <c r="K251" s="25"/>
      <c r="L251" s="25"/>
      <c r="M251" s="25"/>
      <c r="N251" s="25"/>
      <c r="O251" s="25"/>
      <c r="P251" s="25"/>
      <c r="Q251" s="25"/>
      <c r="R251" s="25"/>
      <c r="S251" s="25"/>
      <c r="T251" s="25"/>
      <c r="U251" s="25"/>
      <c r="V251" s="25"/>
      <c r="W251" s="25"/>
      <c r="X251" s="25"/>
      <c r="Y251" s="25"/>
      <c r="Z251" s="25"/>
    </row>
    <row r="252" ht="22.5" customHeight="1">
      <c r="A252" s="92">
        <v>45.0</v>
      </c>
      <c r="B252" s="96">
        <v>0.93</v>
      </c>
      <c r="C252" s="96">
        <v>1.43</v>
      </c>
      <c r="D252" s="96">
        <v>1.43</v>
      </c>
      <c r="E252" s="96">
        <v>0.98</v>
      </c>
      <c r="F252" s="96">
        <v>0.54</v>
      </c>
      <c r="G252" s="25"/>
      <c r="H252" s="25"/>
      <c r="I252" s="25"/>
      <c r="J252" s="25"/>
      <c r="K252" s="25"/>
      <c r="L252" s="25"/>
      <c r="M252" s="25"/>
      <c r="N252" s="25"/>
      <c r="O252" s="25"/>
      <c r="P252" s="25"/>
      <c r="Q252" s="25"/>
      <c r="R252" s="25"/>
      <c r="S252" s="25"/>
      <c r="T252" s="25"/>
      <c r="U252" s="25"/>
      <c r="V252" s="25"/>
      <c r="W252" s="25"/>
      <c r="X252" s="25"/>
      <c r="Y252" s="25"/>
      <c r="Z252" s="25"/>
    </row>
    <row r="253" ht="22.5" customHeight="1">
      <c r="A253" s="92">
        <v>46.0</v>
      </c>
      <c r="B253" s="96">
        <v>0.94</v>
      </c>
      <c r="C253" s="96">
        <v>1.46</v>
      </c>
      <c r="D253" s="96">
        <v>1.46</v>
      </c>
      <c r="E253" s="96">
        <v>1.0</v>
      </c>
      <c r="F253" s="96">
        <v>0.55</v>
      </c>
      <c r="G253" s="25"/>
      <c r="H253" s="25"/>
      <c r="I253" s="25"/>
      <c r="J253" s="25"/>
      <c r="K253" s="25"/>
      <c r="L253" s="25"/>
      <c r="M253" s="25"/>
      <c r="N253" s="25"/>
      <c r="O253" s="25"/>
      <c r="P253" s="25"/>
      <c r="Q253" s="25"/>
      <c r="R253" s="25"/>
      <c r="S253" s="25"/>
      <c r="T253" s="25"/>
      <c r="U253" s="25"/>
      <c r="V253" s="25"/>
      <c r="W253" s="25"/>
      <c r="X253" s="25"/>
      <c r="Y253" s="25"/>
      <c r="Z253" s="25"/>
    </row>
    <row r="254" ht="22.5" customHeight="1">
      <c r="A254" s="92">
        <v>47.0</v>
      </c>
      <c r="B254" s="96">
        <v>0.95</v>
      </c>
      <c r="C254" s="96">
        <v>1.49</v>
      </c>
      <c r="D254" s="96">
        <v>1.49</v>
      </c>
      <c r="E254" s="96">
        <v>1.02</v>
      </c>
      <c r="F254" s="96">
        <v>0.56</v>
      </c>
      <c r="G254" s="25"/>
      <c r="H254" s="25"/>
      <c r="I254" s="25"/>
      <c r="J254" s="25"/>
      <c r="K254" s="25"/>
      <c r="L254" s="25"/>
      <c r="M254" s="25"/>
      <c r="N254" s="25"/>
      <c r="O254" s="25"/>
      <c r="P254" s="25"/>
      <c r="Q254" s="25"/>
      <c r="R254" s="25"/>
      <c r="S254" s="25"/>
      <c r="T254" s="25"/>
      <c r="U254" s="25"/>
      <c r="V254" s="25"/>
      <c r="W254" s="25"/>
      <c r="X254" s="25"/>
      <c r="Y254" s="25"/>
      <c r="Z254" s="25"/>
    </row>
    <row r="255" ht="22.5" customHeight="1">
      <c r="A255" s="92">
        <v>48.0</v>
      </c>
      <c r="B255" s="96">
        <v>0.96</v>
      </c>
      <c r="C255" s="96">
        <v>1.52</v>
      </c>
      <c r="D255" s="96">
        <v>1.52</v>
      </c>
      <c r="E255" s="96">
        <v>1.04</v>
      </c>
      <c r="F255" s="96">
        <v>0.57</v>
      </c>
      <c r="G255" s="25"/>
      <c r="H255" s="25"/>
      <c r="I255" s="25"/>
      <c r="J255" s="25"/>
      <c r="K255" s="25"/>
      <c r="L255" s="25"/>
      <c r="M255" s="25"/>
      <c r="N255" s="25"/>
      <c r="O255" s="25"/>
      <c r="P255" s="25"/>
      <c r="Q255" s="25"/>
      <c r="R255" s="25"/>
      <c r="S255" s="25"/>
      <c r="T255" s="25"/>
      <c r="U255" s="25"/>
      <c r="V255" s="25"/>
      <c r="W255" s="25"/>
      <c r="X255" s="25"/>
      <c r="Y255" s="25"/>
      <c r="Z255" s="25"/>
    </row>
    <row r="256" ht="22.5" customHeight="1">
      <c r="A256" s="92">
        <v>49.0</v>
      </c>
      <c r="B256" s="96">
        <v>0.97</v>
      </c>
      <c r="C256" s="96">
        <v>1.55</v>
      </c>
      <c r="D256" s="96">
        <v>1.55</v>
      </c>
      <c r="E256" s="96">
        <v>1.06</v>
      </c>
      <c r="F256" s="96">
        <v>0.58</v>
      </c>
      <c r="G256" s="25"/>
      <c r="H256" s="25"/>
      <c r="I256" s="25"/>
      <c r="J256" s="25"/>
      <c r="K256" s="25"/>
      <c r="L256" s="25"/>
      <c r="M256" s="25"/>
      <c r="N256" s="25"/>
      <c r="O256" s="25"/>
      <c r="P256" s="25"/>
      <c r="Q256" s="25"/>
      <c r="R256" s="25"/>
      <c r="S256" s="25"/>
      <c r="T256" s="25"/>
      <c r="U256" s="25"/>
      <c r="V256" s="25"/>
      <c r="W256" s="25"/>
      <c r="X256" s="25"/>
      <c r="Y256" s="25"/>
      <c r="Z256" s="25"/>
    </row>
    <row r="257" ht="22.5" customHeight="1">
      <c r="A257" s="92">
        <v>50.0</v>
      </c>
      <c r="B257" s="96">
        <v>0.98</v>
      </c>
      <c r="C257" s="96">
        <v>1.58</v>
      </c>
      <c r="D257" s="96">
        <v>1.58</v>
      </c>
      <c r="E257" s="96">
        <v>1.08</v>
      </c>
      <c r="F257" s="96">
        <v>0.59</v>
      </c>
      <c r="G257" s="25"/>
      <c r="H257" s="25"/>
      <c r="I257" s="25"/>
      <c r="J257" s="25"/>
      <c r="K257" s="25"/>
      <c r="L257" s="25"/>
      <c r="M257" s="25"/>
      <c r="N257" s="25"/>
      <c r="O257" s="25"/>
      <c r="P257" s="25"/>
      <c r="Q257" s="25"/>
      <c r="R257" s="25"/>
      <c r="S257" s="25"/>
      <c r="T257" s="25"/>
      <c r="U257" s="25"/>
      <c r="V257" s="25"/>
      <c r="W257" s="25"/>
      <c r="X257" s="25"/>
      <c r="Y257" s="25"/>
      <c r="Z257" s="25"/>
    </row>
    <row r="258" ht="22.5" customHeight="1">
      <c r="A258" s="92">
        <v>51.0</v>
      </c>
      <c r="B258" s="96">
        <v>0.99</v>
      </c>
      <c r="C258" s="96">
        <v>1.61</v>
      </c>
      <c r="D258" s="96">
        <v>1.61</v>
      </c>
      <c r="E258" s="96">
        <v>1.1</v>
      </c>
      <c r="F258" s="96">
        <v>0.6</v>
      </c>
      <c r="G258" s="25"/>
      <c r="H258" s="25"/>
      <c r="I258" s="25"/>
      <c r="J258" s="25"/>
      <c r="K258" s="25"/>
      <c r="L258" s="25"/>
      <c r="M258" s="25"/>
      <c r="N258" s="25"/>
      <c r="O258" s="25"/>
      <c r="P258" s="25"/>
      <c r="Q258" s="25"/>
      <c r="R258" s="25"/>
      <c r="S258" s="25"/>
      <c r="T258" s="25"/>
      <c r="U258" s="25"/>
      <c r="V258" s="25"/>
      <c r="W258" s="25"/>
      <c r="X258" s="25"/>
      <c r="Y258" s="25"/>
      <c r="Z258" s="25"/>
    </row>
    <row r="259" ht="22.5" customHeight="1">
      <c r="A259" s="92">
        <v>52.0</v>
      </c>
      <c r="B259" s="96">
        <v>1.0</v>
      </c>
      <c r="C259" s="96">
        <v>1.65</v>
      </c>
      <c r="D259" s="96">
        <v>1.65</v>
      </c>
      <c r="E259" s="96">
        <v>1.12</v>
      </c>
      <c r="F259" s="96">
        <v>0.61</v>
      </c>
      <c r="G259" s="25"/>
      <c r="H259" s="25"/>
      <c r="I259" s="25"/>
      <c r="J259" s="25"/>
      <c r="K259" s="25"/>
      <c r="L259" s="25"/>
      <c r="M259" s="25"/>
      <c r="N259" s="25"/>
      <c r="O259" s="25"/>
      <c r="P259" s="25"/>
      <c r="Q259" s="25"/>
      <c r="R259" s="25"/>
      <c r="S259" s="25"/>
      <c r="T259" s="25"/>
      <c r="U259" s="25"/>
      <c r="V259" s="25"/>
      <c r="W259" s="25"/>
      <c r="X259" s="25"/>
      <c r="Y259" s="25"/>
      <c r="Z259" s="25"/>
    </row>
    <row r="260" ht="22.5" customHeight="1">
      <c r="A260" s="92">
        <v>53.0</v>
      </c>
      <c r="B260" s="96">
        <v>1.01</v>
      </c>
      <c r="C260" s="96">
        <v>1.68</v>
      </c>
      <c r="D260" s="96">
        <v>1.68</v>
      </c>
      <c r="E260" s="96">
        <v>1.14</v>
      </c>
      <c r="F260" s="96">
        <v>0.62</v>
      </c>
      <c r="G260" s="25"/>
      <c r="H260" s="25"/>
      <c r="I260" s="25"/>
      <c r="J260" s="25"/>
      <c r="K260" s="25"/>
      <c r="L260" s="25"/>
      <c r="M260" s="25"/>
      <c r="N260" s="25"/>
      <c r="O260" s="25"/>
      <c r="P260" s="25"/>
      <c r="Q260" s="25"/>
      <c r="R260" s="25"/>
      <c r="S260" s="25"/>
      <c r="T260" s="25"/>
      <c r="U260" s="25"/>
      <c r="V260" s="25"/>
      <c r="W260" s="25"/>
      <c r="X260" s="25"/>
      <c r="Y260" s="25"/>
      <c r="Z260" s="25"/>
    </row>
    <row r="261" ht="22.5" customHeight="1">
      <c r="A261" s="92">
        <v>54.0</v>
      </c>
      <c r="B261" s="96">
        <v>1.02</v>
      </c>
      <c r="C261" s="96">
        <v>1.71</v>
      </c>
      <c r="D261" s="96">
        <v>1.71</v>
      </c>
      <c r="E261" s="96">
        <v>1.16</v>
      </c>
      <c r="F261" s="96">
        <v>0.63</v>
      </c>
      <c r="G261" s="25"/>
      <c r="H261" s="25"/>
      <c r="I261" s="25"/>
      <c r="J261" s="25"/>
      <c r="K261" s="25"/>
      <c r="L261" s="25"/>
      <c r="M261" s="25"/>
      <c r="N261" s="25"/>
      <c r="O261" s="25"/>
      <c r="P261" s="25"/>
      <c r="Q261" s="25"/>
      <c r="R261" s="25"/>
      <c r="S261" s="25"/>
      <c r="T261" s="25"/>
      <c r="U261" s="25"/>
      <c r="V261" s="25"/>
      <c r="W261" s="25"/>
      <c r="X261" s="25"/>
      <c r="Y261" s="25"/>
      <c r="Z261" s="25"/>
    </row>
    <row r="262" ht="22.5" customHeight="1">
      <c r="A262" s="92">
        <v>55.0</v>
      </c>
      <c r="B262" s="96">
        <v>1.03</v>
      </c>
      <c r="C262" s="96">
        <v>1.74</v>
      </c>
      <c r="D262" s="96">
        <v>1.74</v>
      </c>
      <c r="E262" s="96">
        <v>1.18</v>
      </c>
      <c r="F262" s="96">
        <v>0.64</v>
      </c>
      <c r="G262" s="25"/>
      <c r="H262" s="25"/>
      <c r="I262" s="25"/>
      <c r="J262" s="25"/>
      <c r="K262" s="25"/>
      <c r="L262" s="25"/>
      <c r="M262" s="25"/>
      <c r="N262" s="25"/>
      <c r="O262" s="25"/>
      <c r="P262" s="25"/>
      <c r="Q262" s="25"/>
      <c r="R262" s="25"/>
      <c r="S262" s="25"/>
      <c r="T262" s="25"/>
      <c r="U262" s="25"/>
      <c r="V262" s="25"/>
      <c r="W262" s="25"/>
      <c r="X262" s="25"/>
      <c r="Y262" s="25"/>
      <c r="Z262" s="25"/>
    </row>
    <row r="263" ht="22.5" customHeight="1">
      <c r="A263" s="92">
        <v>56.0</v>
      </c>
      <c r="B263" s="96">
        <v>1.04</v>
      </c>
      <c r="C263" s="96">
        <v>1.77</v>
      </c>
      <c r="D263" s="96">
        <v>1.77</v>
      </c>
      <c r="E263" s="96">
        <v>1.2</v>
      </c>
      <c r="F263" s="96">
        <v>0.65</v>
      </c>
      <c r="G263" s="25"/>
      <c r="H263" s="25"/>
      <c r="I263" s="25"/>
      <c r="J263" s="25"/>
      <c r="K263" s="25"/>
      <c r="L263" s="25"/>
      <c r="M263" s="25"/>
      <c r="N263" s="25"/>
      <c r="O263" s="25"/>
      <c r="P263" s="25"/>
      <c r="Q263" s="25"/>
      <c r="R263" s="25"/>
      <c r="S263" s="25"/>
      <c r="T263" s="25"/>
      <c r="U263" s="25"/>
      <c r="V263" s="25"/>
      <c r="W263" s="25"/>
      <c r="X263" s="25"/>
      <c r="Y263" s="25"/>
      <c r="Z263" s="25"/>
    </row>
    <row r="264" ht="22.5" customHeight="1">
      <c r="A264" s="92">
        <v>57.0</v>
      </c>
      <c r="B264" s="96">
        <v>1.05</v>
      </c>
      <c r="C264" s="96">
        <v>1.8</v>
      </c>
      <c r="D264" s="96">
        <v>1.8</v>
      </c>
      <c r="E264" s="96">
        <v>1.22</v>
      </c>
      <c r="F264" s="96">
        <v>0.66</v>
      </c>
      <c r="G264" s="25"/>
      <c r="H264" s="25"/>
      <c r="I264" s="25"/>
      <c r="J264" s="25"/>
      <c r="K264" s="25"/>
      <c r="L264" s="25"/>
      <c r="M264" s="25"/>
      <c r="N264" s="25"/>
      <c r="O264" s="25"/>
      <c r="P264" s="25"/>
      <c r="Q264" s="25"/>
      <c r="R264" s="25"/>
      <c r="S264" s="25"/>
      <c r="T264" s="25"/>
      <c r="U264" s="25"/>
      <c r="V264" s="25"/>
      <c r="W264" s="25"/>
      <c r="X264" s="25"/>
      <c r="Y264" s="25"/>
      <c r="Z264" s="25"/>
    </row>
    <row r="265" ht="22.5" customHeight="1">
      <c r="A265" s="92">
        <v>58.0</v>
      </c>
      <c r="B265" s="96">
        <v>1.06</v>
      </c>
      <c r="C265" s="96">
        <v>1.83</v>
      </c>
      <c r="D265" s="96">
        <v>1.83</v>
      </c>
      <c r="E265" s="96">
        <v>1.24</v>
      </c>
      <c r="F265" s="96">
        <v>0.67</v>
      </c>
      <c r="G265" s="25"/>
      <c r="H265" s="25"/>
      <c r="I265" s="25"/>
      <c r="J265" s="25"/>
      <c r="K265" s="25"/>
      <c r="L265" s="25"/>
      <c r="M265" s="25"/>
      <c r="N265" s="25"/>
      <c r="O265" s="25"/>
      <c r="P265" s="25"/>
      <c r="Q265" s="25"/>
      <c r="R265" s="25"/>
      <c r="S265" s="25"/>
      <c r="T265" s="25"/>
      <c r="U265" s="25"/>
      <c r="V265" s="25"/>
      <c r="W265" s="25"/>
      <c r="X265" s="25"/>
      <c r="Y265" s="25"/>
      <c r="Z265" s="25"/>
    </row>
    <row r="266" ht="22.5" customHeight="1">
      <c r="A266" s="92">
        <v>59.0</v>
      </c>
      <c r="B266" s="96">
        <v>1.07</v>
      </c>
      <c r="C266" s="96">
        <v>1.86</v>
      </c>
      <c r="D266" s="96">
        <v>1.86</v>
      </c>
      <c r="E266" s="96">
        <v>1.26</v>
      </c>
      <c r="F266" s="96">
        <v>0.68</v>
      </c>
      <c r="G266" s="25"/>
      <c r="H266" s="25"/>
      <c r="I266" s="25"/>
      <c r="J266" s="25"/>
      <c r="K266" s="25"/>
      <c r="L266" s="25"/>
      <c r="M266" s="25"/>
      <c r="N266" s="25"/>
      <c r="O266" s="25"/>
      <c r="P266" s="25"/>
      <c r="Q266" s="25"/>
      <c r="R266" s="25"/>
      <c r="S266" s="25"/>
      <c r="T266" s="25"/>
      <c r="U266" s="25"/>
      <c r="V266" s="25"/>
      <c r="W266" s="25"/>
      <c r="X266" s="25"/>
      <c r="Y266" s="25"/>
      <c r="Z266" s="25"/>
    </row>
    <row r="267" ht="22.5" customHeight="1">
      <c r="A267" s="92">
        <v>60.0</v>
      </c>
      <c r="B267" s="96">
        <v>1.08</v>
      </c>
      <c r="C267" s="96">
        <v>1.89</v>
      </c>
      <c r="D267" s="96">
        <v>1.89</v>
      </c>
      <c r="E267" s="96">
        <v>1.28</v>
      </c>
      <c r="F267" s="96">
        <v>0.69</v>
      </c>
      <c r="G267" s="25"/>
      <c r="H267" s="25"/>
      <c r="I267" s="25"/>
      <c r="J267" s="25"/>
      <c r="K267" s="25"/>
      <c r="L267" s="25"/>
      <c r="M267" s="25"/>
      <c r="N267" s="25"/>
      <c r="O267" s="25"/>
      <c r="P267" s="25"/>
      <c r="Q267" s="25"/>
      <c r="R267" s="25"/>
      <c r="S267" s="25"/>
      <c r="T267" s="25"/>
      <c r="U267" s="25"/>
      <c r="V267" s="25"/>
      <c r="W267" s="25"/>
      <c r="X267" s="25"/>
      <c r="Y267" s="25"/>
      <c r="Z267" s="25"/>
    </row>
    <row r="268" ht="22.5" customHeight="1">
      <c r="A268" s="92">
        <v>61.0</v>
      </c>
      <c r="B268" s="96">
        <v>1.09</v>
      </c>
      <c r="C268" s="96">
        <v>1.92</v>
      </c>
      <c r="D268" s="96">
        <v>1.92</v>
      </c>
      <c r="E268" s="96">
        <v>1.3</v>
      </c>
      <c r="F268" s="96">
        <v>0.7</v>
      </c>
      <c r="G268" s="25"/>
      <c r="H268" s="25"/>
      <c r="I268" s="25"/>
      <c r="J268" s="25"/>
      <c r="K268" s="25"/>
      <c r="L268" s="25"/>
      <c r="M268" s="25"/>
      <c r="N268" s="25"/>
      <c r="O268" s="25"/>
      <c r="P268" s="25"/>
      <c r="Q268" s="25"/>
      <c r="R268" s="25"/>
      <c r="S268" s="25"/>
      <c r="T268" s="25"/>
      <c r="U268" s="25"/>
      <c r="V268" s="25"/>
      <c r="W268" s="25"/>
      <c r="X268" s="25"/>
      <c r="Y268" s="25"/>
      <c r="Z268" s="25"/>
    </row>
    <row r="269" ht="22.5" customHeight="1">
      <c r="A269" s="92">
        <v>62.0</v>
      </c>
      <c r="B269" s="96">
        <v>1.1</v>
      </c>
      <c r="C269" s="96">
        <v>1.95</v>
      </c>
      <c r="D269" s="96">
        <v>1.95</v>
      </c>
      <c r="E269" s="96">
        <v>1.32</v>
      </c>
      <c r="F269" s="96">
        <v>0.71</v>
      </c>
      <c r="G269" s="25"/>
      <c r="H269" s="25"/>
      <c r="I269" s="25"/>
      <c r="J269" s="25"/>
      <c r="K269" s="25"/>
      <c r="L269" s="25"/>
      <c r="M269" s="25"/>
      <c r="N269" s="25"/>
      <c r="O269" s="25"/>
      <c r="P269" s="25"/>
      <c r="Q269" s="25"/>
      <c r="R269" s="25"/>
      <c r="S269" s="25"/>
      <c r="T269" s="25"/>
      <c r="U269" s="25"/>
      <c r="V269" s="25"/>
      <c r="W269" s="25"/>
      <c r="X269" s="25"/>
      <c r="Y269" s="25"/>
      <c r="Z269" s="25"/>
    </row>
    <row r="270" ht="22.5" customHeight="1">
      <c r="A270" s="92">
        <v>63.0</v>
      </c>
      <c r="B270" s="96">
        <v>1.11</v>
      </c>
      <c r="C270" s="96">
        <v>1.98</v>
      </c>
      <c r="D270" s="96">
        <v>1.98</v>
      </c>
      <c r="E270" s="96">
        <v>1.34</v>
      </c>
      <c r="F270" s="96">
        <v>0.72</v>
      </c>
      <c r="G270" s="25"/>
      <c r="H270" s="25"/>
      <c r="I270" s="25"/>
      <c r="J270" s="25"/>
      <c r="K270" s="25"/>
      <c r="L270" s="25"/>
      <c r="M270" s="25"/>
      <c r="N270" s="25"/>
      <c r="O270" s="25"/>
      <c r="P270" s="25"/>
      <c r="Q270" s="25"/>
      <c r="R270" s="25"/>
      <c r="S270" s="25"/>
      <c r="T270" s="25"/>
      <c r="U270" s="25"/>
      <c r="V270" s="25"/>
      <c r="W270" s="25"/>
      <c r="X270" s="25"/>
      <c r="Y270" s="25"/>
      <c r="Z270" s="25"/>
    </row>
    <row r="271" ht="22.5" customHeight="1">
      <c r="A271" s="92">
        <v>64.0</v>
      </c>
      <c r="B271" s="96">
        <v>1.12</v>
      </c>
      <c r="C271" s="96">
        <v>2.01</v>
      </c>
      <c r="D271" s="96">
        <v>2.01</v>
      </c>
      <c r="E271" s="96">
        <v>1.36</v>
      </c>
      <c r="F271" s="96">
        <v>0.73</v>
      </c>
      <c r="G271" s="25"/>
      <c r="H271" s="25"/>
      <c r="I271" s="25"/>
      <c r="J271" s="25"/>
      <c r="K271" s="25"/>
      <c r="L271" s="25"/>
      <c r="M271" s="25"/>
      <c r="N271" s="25"/>
      <c r="O271" s="25"/>
      <c r="P271" s="25"/>
      <c r="Q271" s="25"/>
      <c r="R271" s="25"/>
      <c r="S271" s="25"/>
      <c r="T271" s="25"/>
      <c r="U271" s="25"/>
      <c r="V271" s="25"/>
      <c r="W271" s="25"/>
      <c r="X271" s="25"/>
      <c r="Y271" s="25"/>
      <c r="Z271" s="25"/>
    </row>
    <row r="272" ht="22.5" customHeight="1">
      <c r="A272" s="92">
        <v>65.0</v>
      </c>
      <c r="B272" s="96">
        <v>1.13</v>
      </c>
      <c r="C272" s="96">
        <v>2.04</v>
      </c>
      <c r="D272" s="96">
        <v>2.04</v>
      </c>
      <c r="E272" s="96">
        <v>1.38</v>
      </c>
      <c r="F272" s="96">
        <v>0.74</v>
      </c>
      <c r="G272" s="25"/>
      <c r="H272" s="25"/>
      <c r="I272" s="25"/>
      <c r="J272" s="25"/>
      <c r="K272" s="25"/>
      <c r="L272" s="25"/>
      <c r="M272" s="25"/>
      <c r="N272" s="25"/>
      <c r="O272" s="25"/>
      <c r="P272" s="25"/>
      <c r="Q272" s="25"/>
      <c r="R272" s="25"/>
      <c r="S272" s="25"/>
      <c r="T272" s="25"/>
      <c r="U272" s="25"/>
      <c r="V272" s="25"/>
      <c r="W272" s="25"/>
      <c r="X272" s="25"/>
      <c r="Y272" s="25"/>
      <c r="Z272" s="25"/>
    </row>
    <row r="273" ht="22.5" customHeight="1">
      <c r="A273" s="92">
        <v>66.0</v>
      </c>
      <c r="B273" s="96">
        <v>1.14</v>
      </c>
      <c r="C273" s="96">
        <v>2.07</v>
      </c>
      <c r="D273" s="96">
        <v>2.07</v>
      </c>
      <c r="E273" s="96">
        <v>1.4</v>
      </c>
      <c r="F273" s="96">
        <v>0.75</v>
      </c>
      <c r="G273" s="25"/>
      <c r="H273" s="25"/>
      <c r="I273" s="25"/>
      <c r="J273" s="25"/>
      <c r="K273" s="25"/>
      <c r="L273" s="25"/>
      <c r="M273" s="25"/>
      <c r="N273" s="25"/>
      <c r="O273" s="25"/>
      <c r="P273" s="25"/>
      <c r="Q273" s="25"/>
      <c r="R273" s="25"/>
      <c r="S273" s="25"/>
      <c r="T273" s="25"/>
      <c r="U273" s="25"/>
      <c r="V273" s="25"/>
      <c r="W273" s="25"/>
      <c r="X273" s="25"/>
      <c r="Y273" s="25"/>
      <c r="Z273" s="25"/>
    </row>
    <row r="274" ht="22.5" customHeight="1">
      <c r="A274" s="92">
        <v>67.0</v>
      </c>
      <c r="B274" s="96">
        <v>1.15</v>
      </c>
      <c r="C274" s="96">
        <v>2.1</v>
      </c>
      <c r="D274" s="96">
        <v>2.1</v>
      </c>
      <c r="E274" s="96">
        <v>1.42</v>
      </c>
      <c r="F274" s="96">
        <v>0.76</v>
      </c>
      <c r="G274" s="25"/>
      <c r="H274" s="25"/>
      <c r="I274" s="25"/>
      <c r="J274" s="25"/>
      <c r="K274" s="25"/>
      <c r="L274" s="25"/>
      <c r="M274" s="25"/>
      <c r="N274" s="25"/>
      <c r="O274" s="25"/>
      <c r="P274" s="25"/>
      <c r="Q274" s="25"/>
      <c r="R274" s="25"/>
      <c r="S274" s="25"/>
      <c r="T274" s="25"/>
      <c r="U274" s="25"/>
      <c r="V274" s="25"/>
      <c r="W274" s="25"/>
      <c r="X274" s="25"/>
      <c r="Y274" s="25"/>
      <c r="Z274" s="25"/>
    </row>
    <row r="275" ht="22.5" customHeight="1">
      <c r="A275" s="92">
        <v>68.0</v>
      </c>
      <c r="B275" s="96">
        <v>1.16</v>
      </c>
      <c r="C275" s="96">
        <v>2.13</v>
      </c>
      <c r="D275" s="96">
        <v>2.13</v>
      </c>
      <c r="E275" s="96">
        <v>1.44</v>
      </c>
      <c r="F275" s="96">
        <v>0.77</v>
      </c>
      <c r="G275" s="25"/>
      <c r="H275" s="25"/>
      <c r="I275" s="25"/>
      <c r="J275" s="25"/>
      <c r="K275" s="25"/>
      <c r="L275" s="25"/>
      <c r="M275" s="25"/>
      <c r="N275" s="25"/>
      <c r="O275" s="25"/>
      <c r="P275" s="25"/>
      <c r="Q275" s="25"/>
      <c r="R275" s="25"/>
      <c r="S275" s="25"/>
      <c r="T275" s="25"/>
      <c r="U275" s="25"/>
      <c r="V275" s="25"/>
      <c r="W275" s="25"/>
      <c r="X275" s="25"/>
      <c r="Y275" s="25"/>
      <c r="Z275" s="25"/>
    </row>
    <row r="276" ht="22.5" customHeight="1">
      <c r="A276" s="92">
        <v>69.0</v>
      </c>
      <c r="B276" s="96">
        <v>1.17</v>
      </c>
      <c r="C276" s="96">
        <v>2.16</v>
      </c>
      <c r="D276" s="96">
        <v>2.16</v>
      </c>
      <c r="E276" s="96">
        <v>1.46</v>
      </c>
      <c r="F276" s="96">
        <v>0.78</v>
      </c>
      <c r="G276" s="25"/>
      <c r="H276" s="25"/>
      <c r="I276" s="25"/>
      <c r="J276" s="25"/>
      <c r="K276" s="25"/>
      <c r="L276" s="25"/>
      <c r="M276" s="25"/>
      <c r="N276" s="25"/>
      <c r="O276" s="25"/>
      <c r="P276" s="25"/>
      <c r="Q276" s="25"/>
      <c r="R276" s="25"/>
      <c r="S276" s="25"/>
      <c r="T276" s="25"/>
      <c r="U276" s="25"/>
      <c r="V276" s="25"/>
      <c r="W276" s="25"/>
      <c r="X276" s="25"/>
      <c r="Y276" s="25"/>
      <c r="Z276" s="25"/>
    </row>
    <row r="277" ht="22.5" customHeight="1">
      <c r="A277" s="92">
        <v>70.0</v>
      </c>
      <c r="B277" s="96">
        <v>1.18</v>
      </c>
      <c r="C277" s="96">
        <v>2.19</v>
      </c>
      <c r="D277" s="96">
        <v>2.19</v>
      </c>
      <c r="E277" s="96">
        <v>1.48</v>
      </c>
      <c r="F277" s="96">
        <v>0.79</v>
      </c>
      <c r="G277" s="25"/>
      <c r="H277" s="25"/>
      <c r="I277" s="25"/>
      <c r="J277" s="25"/>
      <c r="K277" s="25"/>
      <c r="L277" s="25"/>
      <c r="M277" s="25"/>
      <c r="N277" s="25"/>
      <c r="O277" s="25"/>
      <c r="P277" s="25"/>
      <c r="Q277" s="25"/>
      <c r="R277" s="25"/>
      <c r="S277" s="25"/>
      <c r="T277" s="25"/>
      <c r="U277" s="25"/>
      <c r="V277" s="25"/>
      <c r="W277" s="25"/>
      <c r="X277" s="25"/>
      <c r="Y277" s="25"/>
      <c r="Z277" s="25"/>
    </row>
    <row r="278" ht="22.5" customHeight="1">
      <c r="A278" s="92">
        <v>71.0</v>
      </c>
      <c r="B278" s="96">
        <v>1.19</v>
      </c>
      <c r="C278" s="96">
        <v>2.22</v>
      </c>
      <c r="D278" s="96">
        <v>2.22</v>
      </c>
      <c r="E278" s="96">
        <v>1.5</v>
      </c>
      <c r="F278" s="96">
        <v>0.8</v>
      </c>
      <c r="G278" s="25"/>
      <c r="H278" s="25"/>
      <c r="I278" s="25"/>
      <c r="J278" s="25"/>
      <c r="K278" s="25"/>
      <c r="L278" s="25"/>
      <c r="M278" s="25"/>
      <c r="N278" s="25"/>
      <c r="O278" s="25"/>
      <c r="P278" s="25"/>
      <c r="Q278" s="25"/>
      <c r="R278" s="25"/>
      <c r="S278" s="25"/>
      <c r="T278" s="25"/>
      <c r="U278" s="25"/>
      <c r="V278" s="25"/>
      <c r="W278" s="25"/>
      <c r="X278" s="25"/>
      <c r="Y278" s="25"/>
      <c r="Z278" s="25"/>
    </row>
    <row r="279" ht="22.5" customHeight="1">
      <c r="A279" s="92">
        <v>72.0</v>
      </c>
      <c r="B279" s="96">
        <v>1.2</v>
      </c>
      <c r="C279" s="96">
        <v>2.25</v>
      </c>
      <c r="D279" s="96">
        <v>2.25</v>
      </c>
      <c r="E279" s="96">
        <v>1.52</v>
      </c>
      <c r="F279" s="96">
        <v>0.81</v>
      </c>
      <c r="G279" s="25"/>
      <c r="H279" s="25"/>
      <c r="I279" s="25"/>
      <c r="J279" s="25"/>
      <c r="K279" s="25"/>
      <c r="L279" s="25"/>
      <c r="M279" s="25"/>
      <c r="N279" s="25"/>
      <c r="O279" s="25"/>
      <c r="P279" s="25"/>
      <c r="Q279" s="25"/>
      <c r="R279" s="25"/>
      <c r="S279" s="25"/>
      <c r="T279" s="25"/>
      <c r="U279" s="25"/>
      <c r="V279" s="25"/>
      <c r="W279" s="25"/>
      <c r="X279" s="25"/>
      <c r="Y279" s="25"/>
      <c r="Z279" s="25"/>
    </row>
    <row r="280" ht="22.5" customHeight="1">
      <c r="A280" s="92">
        <v>73.0</v>
      </c>
      <c r="B280" s="96">
        <v>1.21</v>
      </c>
      <c r="C280" s="96">
        <v>2.28</v>
      </c>
      <c r="D280" s="96">
        <v>2.28</v>
      </c>
      <c r="E280" s="96">
        <v>1.54</v>
      </c>
      <c r="F280" s="96">
        <v>0.82</v>
      </c>
      <c r="G280" s="25"/>
      <c r="H280" s="25"/>
      <c r="I280" s="25"/>
      <c r="J280" s="25"/>
      <c r="K280" s="25"/>
      <c r="L280" s="25"/>
      <c r="M280" s="25"/>
      <c r="N280" s="25"/>
      <c r="O280" s="25"/>
      <c r="P280" s="25"/>
      <c r="Q280" s="25"/>
      <c r="R280" s="25"/>
      <c r="S280" s="25"/>
      <c r="T280" s="25"/>
      <c r="U280" s="25"/>
      <c r="V280" s="25"/>
      <c r="W280" s="25"/>
      <c r="X280" s="25"/>
      <c r="Y280" s="25"/>
      <c r="Z280" s="25"/>
    </row>
    <row r="281" ht="22.5" customHeight="1">
      <c r="A281" s="92">
        <v>74.0</v>
      </c>
      <c r="B281" s="96">
        <v>1.22</v>
      </c>
      <c r="C281" s="96">
        <v>2.31</v>
      </c>
      <c r="D281" s="96">
        <v>2.31</v>
      </c>
      <c r="E281" s="96">
        <v>1.56</v>
      </c>
      <c r="F281" s="96">
        <v>0.83</v>
      </c>
      <c r="G281" s="25"/>
      <c r="H281" s="25"/>
      <c r="I281" s="25"/>
      <c r="J281" s="25"/>
      <c r="K281" s="25"/>
      <c r="L281" s="25"/>
      <c r="M281" s="25"/>
      <c r="N281" s="25"/>
      <c r="O281" s="25"/>
      <c r="P281" s="25"/>
      <c r="Q281" s="25"/>
      <c r="R281" s="25"/>
      <c r="S281" s="25"/>
      <c r="T281" s="25"/>
      <c r="U281" s="25"/>
      <c r="V281" s="25"/>
      <c r="W281" s="25"/>
      <c r="X281" s="25"/>
      <c r="Y281" s="25"/>
      <c r="Z281" s="25"/>
    </row>
    <row r="282" ht="22.5" customHeight="1">
      <c r="A282" s="92">
        <v>75.0</v>
      </c>
      <c r="B282" s="96">
        <v>1.23</v>
      </c>
      <c r="C282" s="96">
        <v>2.34</v>
      </c>
      <c r="D282" s="96">
        <v>2.34</v>
      </c>
      <c r="E282" s="96">
        <v>1.58</v>
      </c>
      <c r="F282" s="96">
        <v>0.84</v>
      </c>
      <c r="G282" s="25"/>
      <c r="H282" s="25"/>
      <c r="I282" s="25"/>
      <c r="J282" s="25"/>
      <c r="K282" s="25"/>
      <c r="L282" s="25"/>
      <c r="M282" s="25"/>
      <c r="N282" s="25"/>
      <c r="O282" s="25"/>
      <c r="P282" s="25"/>
      <c r="Q282" s="25"/>
      <c r="R282" s="25"/>
      <c r="S282" s="25"/>
      <c r="T282" s="25"/>
      <c r="U282" s="25"/>
      <c r="V282" s="25"/>
      <c r="W282" s="25"/>
      <c r="X282" s="25"/>
      <c r="Y282" s="25"/>
      <c r="Z282" s="25"/>
    </row>
    <row r="283" ht="22.5" customHeight="1">
      <c r="A283" s="92">
        <v>76.0</v>
      </c>
      <c r="B283" s="96">
        <v>1.24</v>
      </c>
      <c r="C283" s="96">
        <v>2.37</v>
      </c>
      <c r="D283" s="96">
        <v>2.37</v>
      </c>
      <c r="E283" s="96">
        <v>1.6</v>
      </c>
      <c r="F283" s="96">
        <v>0.85</v>
      </c>
      <c r="G283" s="25"/>
      <c r="H283" s="25"/>
      <c r="I283" s="25"/>
      <c r="J283" s="25"/>
      <c r="K283" s="25"/>
      <c r="L283" s="25"/>
      <c r="M283" s="25"/>
      <c r="N283" s="25"/>
      <c r="O283" s="25"/>
      <c r="P283" s="25"/>
      <c r="Q283" s="25"/>
      <c r="R283" s="25"/>
      <c r="S283" s="25"/>
      <c r="T283" s="25"/>
      <c r="U283" s="25"/>
      <c r="V283" s="25"/>
      <c r="W283" s="25"/>
      <c r="X283" s="25"/>
      <c r="Y283" s="25"/>
      <c r="Z283" s="25"/>
    </row>
    <row r="284" ht="22.5" customHeight="1">
      <c r="A284" s="92">
        <v>77.0</v>
      </c>
      <c r="B284" s="96">
        <v>1.25</v>
      </c>
      <c r="C284" s="96">
        <v>2.4</v>
      </c>
      <c r="D284" s="96">
        <v>2.4</v>
      </c>
      <c r="E284" s="96">
        <v>1.62</v>
      </c>
      <c r="F284" s="96">
        <v>0.86</v>
      </c>
      <c r="G284" s="25"/>
      <c r="H284" s="25"/>
      <c r="I284" s="25"/>
      <c r="J284" s="25"/>
      <c r="K284" s="25"/>
      <c r="L284" s="25"/>
      <c r="M284" s="25"/>
      <c r="N284" s="25"/>
      <c r="O284" s="25"/>
      <c r="P284" s="25"/>
      <c r="Q284" s="25"/>
      <c r="R284" s="25"/>
      <c r="S284" s="25"/>
      <c r="T284" s="25"/>
      <c r="U284" s="25"/>
      <c r="V284" s="25"/>
      <c r="W284" s="25"/>
      <c r="X284" s="25"/>
      <c r="Y284" s="25"/>
      <c r="Z284" s="25"/>
    </row>
    <row r="285" ht="22.5" customHeight="1">
      <c r="A285" s="92">
        <v>78.0</v>
      </c>
      <c r="B285" s="96">
        <v>1.26</v>
      </c>
      <c r="C285" s="96">
        <v>2.43</v>
      </c>
      <c r="D285" s="96">
        <v>2.43</v>
      </c>
      <c r="E285" s="96">
        <v>1.64</v>
      </c>
      <c r="F285" s="96">
        <v>0.87</v>
      </c>
      <c r="G285" s="25"/>
      <c r="H285" s="25"/>
      <c r="I285" s="25"/>
      <c r="J285" s="25"/>
      <c r="K285" s="25"/>
      <c r="L285" s="25"/>
      <c r="M285" s="25"/>
      <c r="N285" s="25"/>
      <c r="O285" s="25"/>
      <c r="P285" s="25"/>
      <c r="Q285" s="25"/>
      <c r="R285" s="25"/>
      <c r="S285" s="25"/>
      <c r="T285" s="25"/>
      <c r="U285" s="25"/>
      <c r="V285" s="25"/>
      <c r="W285" s="25"/>
      <c r="X285" s="25"/>
      <c r="Y285" s="25"/>
      <c r="Z285" s="25"/>
    </row>
    <row r="286" ht="22.5" customHeight="1">
      <c r="A286" s="92">
        <v>79.0</v>
      </c>
      <c r="B286" s="96">
        <v>1.27</v>
      </c>
      <c r="C286" s="96">
        <v>2.46</v>
      </c>
      <c r="D286" s="96">
        <v>2.46</v>
      </c>
      <c r="E286" s="96">
        <v>1.66</v>
      </c>
      <c r="F286" s="96">
        <v>0.88</v>
      </c>
      <c r="G286" s="25"/>
      <c r="H286" s="25"/>
      <c r="I286" s="25"/>
      <c r="J286" s="25"/>
      <c r="K286" s="25"/>
      <c r="L286" s="25"/>
      <c r="M286" s="25"/>
      <c r="N286" s="25"/>
      <c r="O286" s="25"/>
      <c r="P286" s="25"/>
      <c r="Q286" s="25"/>
      <c r="R286" s="25"/>
      <c r="S286" s="25"/>
      <c r="T286" s="25"/>
      <c r="U286" s="25"/>
      <c r="V286" s="25"/>
      <c r="W286" s="25"/>
      <c r="X286" s="25"/>
      <c r="Y286" s="25"/>
      <c r="Z286" s="25"/>
    </row>
    <row r="287" ht="22.5" customHeight="1">
      <c r="A287" s="92">
        <v>80.0</v>
      </c>
      <c r="B287" s="96">
        <v>1.28</v>
      </c>
      <c r="C287" s="96">
        <v>2.49</v>
      </c>
      <c r="D287" s="96">
        <v>2.49</v>
      </c>
      <c r="E287" s="96">
        <v>1.68</v>
      </c>
      <c r="F287" s="96">
        <v>0.89</v>
      </c>
      <c r="G287" s="25"/>
      <c r="H287" s="25"/>
      <c r="I287" s="25"/>
      <c r="J287" s="25"/>
      <c r="K287" s="25"/>
      <c r="L287" s="25"/>
      <c r="M287" s="25"/>
      <c r="N287" s="25"/>
      <c r="O287" s="25"/>
      <c r="P287" s="25"/>
      <c r="Q287" s="25"/>
      <c r="R287" s="25"/>
      <c r="S287" s="25"/>
      <c r="T287" s="25"/>
      <c r="U287" s="25"/>
      <c r="V287" s="25"/>
      <c r="W287" s="25"/>
      <c r="X287" s="25"/>
      <c r="Y287" s="25"/>
      <c r="Z287" s="25"/>
    </row>
    <row r="288" ht="22.5" customHeight="1">
      <c r="A288" s="92">
        <v>81.0</v>
      </c>
      <c r="B288" s="96">
        <v>1.29</v>
      </c>
      <c r="C288" s="96">
        <v>2.52</v>
      </c>
      <c r="D288" s="96">
        <v>2.52</v>
      </c>
      <c r="E288" s="96">
        <v>1.7</v>
      </c>
      <c r="F288" s="96">
        <v>0.9</v>
      </c>
      <c r="G288" s="25"/>
      <c r="H288" s="25"/>
      <c r="I288" s="25"/>
      <c r="J288" s="25"/>
      <c r="K288" s="25"/>
      <c r="L288" s="25"/>
      <c r="M288" s="25"/>
      <c r="N288" s="25"/>
      <c r="O288" s="25"/>
      <c r="P288" s="25"/>
      <c r="Q288" s="25"/>
      <c r="R288" s="25"/>
      <c r="S288" s="25"/>
      <c r="T288" s="25"/>
      <c r="U288" s="25"/>
      <c r="V288" s="25"/>
      <c r="W288" s="25"/>
      <c r="X288" s="25"/>
      <c r="Y288" s="25"/>
      <c r="Z288" s="25"/>
    </row>
    <row r="289" ht="22.5" customHeight="1">
      <c r="A289" s="92">
        <v>82.0</v>
      </c>
      <c r="B289" s="96">
        <v>1.3</v>
      </c>
      <c r="C289" s="96">
        <v>2.55</v>
      </c>
      <c r="D289" s="96">
        <v>2.55</v>
      </c>
      <c r="E289" s="96">
        <v>1.72</v>
      </c>
      <c r="F289" s="96">
        <v>0.91</v>
      </c>
      <c r="G289" s="25"/>
      <c r="H289" s="25"/>
      <c r="I289" s="25"/>
      <c r="J289" s="25"/>
      <c r="K289" s="25"/>
      <c r="L289" s="25"/>
      <c r="M289" s="25"/>
      <c r="N289" s="25"/>
      <c r="O289" s="25"/>
      <c r="P289" s="25"/>
      <c r="Q289" s="25"/>
      <c r="R289" s="25"/>
      <c r="S289" s="25"/>
      <c r="T289" s="25"/>
      <c r="U289" s="25"/>
      <c r="V289" s="25"/>
      <c r="W289" s="25"/>
      <c r="X289" s="25"/>
      <c r="Y289" s="25"/>
      <c r="Z289" s="25"/>
    </row>
    <row r="290" ht="22.5" customHeight="1">
      <c r="A290" s="92">
        <v>83.0</v>
      </c>
      <c r="B290" s="96">
        <v>1.31</v>
      </c>
      <c r="C290" s="96">
        <v>2.58</v>
      </c>
      <c r="D290" s="96">
        <v>2.58</v>
      </c>
      <c r="E290" s="96">
        <v>1.74</v>
      </c>
      <c r="F290" s="96">
        <v>0.92</v>
      </c>
      <c r="G290" s="25"/>
      <c r="H290" s="25"/>
      <c r="I290" s="25"/>
      <c r="J290" s="25"/>
      <c r="K290" s="25"/>
      <c r="L290" s="25"/>
      <c r="M290" s="25"/>
      <c r="N290" s="25"/>
      <c r="O290" s="25"/>
      <c r="P290" s="25"/>
      <c r="Q290" s="25"/>
      <c r="R290" s="25"/>
      <c r="S290" s="25"/>
      <c r="T290" s="25"/>
      <c r="U290" s="25"/>
      <c r="V290" s="25"/>
      <c r="W290" s="25"/>
      <c r="X290" s="25"/>
      <c r="Y290" s="25"/>
      <c r="Z290" s="25"/>
    </row>
    <row r="291" ht="22.5" customHeight="1">
      <c r="A291" s="92">
        <v>84.0</v>
      </c>
      <c r="B291" s="96">
        <v>1.32</v>
      </c>
      <c r="C291" s="96">
        <v>2.61</v>
      </c>
      <c r="D291" s="96">
        <v>2.61</v>
      </c>
      <c r="E291" s="96">
        <v>1.76</v>
      </c>
      <c r="F291" s="96">
        <v>0.93</v>
      </c>
      <c r="G291" s="25"/>
      <c r="H291" s="25"/>
      <c r="I291" s="25"/>
      <c r="J291" s="25"/>
      <c r="K291" s="25"/>
      <c r="L291" s="25"/>
      <c r="M291" s="25"/>
      <c r="N291" s="25"/>
      <c r="O291" s="25"/>
      <c r="P291" s="25"/>
      <c r="Q291" s="25"/>
      <c r="R291" s="25"/>
      <c r="S291" s="25"/>
      <c r="T291" s="25"/>
      <c r="U291" s="25"/>
      <c r="V291" s="25"/>
      <c r="W291" s="25"/>
      <c r="X291" s="25"/>
      <c r="Y291" s="25"/>
      <c r="Z291" s="25"/>
    </row>
    <row r="292" ht="22.5" customHeight="1">
      <c r="A292" s="92">
        <v>85.0</v>
      </c>
      <c r="B292" s="96">
        <v>1.33</v>
      </c>
      <c r="C292" s="96">
        <v>2.64</v>
      </c>
      <c r="D292" s="96">
        <v>2.64</v>
      </c>
      <c r="E292" s="96">
        <v>1.78</v>
      </c>
      <c r="F292" s="96">
        <v>0.94</v>
      </c>
      <c r="G292" s="25"/>
      <c r="H292" s="25"/>
      <c r="I292" s="25"/>
      <c r="J292" s="25"/>
      <c r="K292" s="25"/>
      <c r="L292" s="25"/>
      <c r="M292" s="25"/>
      <c r="N292" s="25"/>
      <c r="O292" s="25"/>
      <c r="P292" s="25"/>
      <c r="Q292" s="25"/>
      <c r="R292" s="25"/>
      <c r="S292" s="25"/>
      <c r="T292" s="25"/>
      <c r="U292" s="25"/>
      <c r="V292" s="25"/>
      <c r="W292" s="25"/>
      <c r="X292" s="25"/>
      <c r="Y292" s="25"/>
      <c r="Z292" s="25"/>
    </row>
    <row r="293" ht="22.5" customHeight="1">
      <c r="A293" s="92">
        <v>86.0</v>
      </c>
      <c r="B293" s="96">
        <v>1.34</v>
      </c>
      <c r="C293" s="96">
        <v>2.67</v>
      </c>
      <c r="D293" s="96">
        <v>2.67</v>
      </c>
      <c r="E293" s="96">
        <v>1.8</v>
      </c>
      <c r="F293" s="96">
        <v>0.95</v>
      </c>
      <c r="G293" s="25"/>
      <c r="H293" s="25"/>
      <c r="I293" s="25"/>
      <c r="J293" s="25"/>
      <c r="K293" s="25"/>
      <c r="L293" s="25"/>
      <c r="M293" s="25"/>
      <c r="N293" s="25"/>
      <c r="O293" s="25"/>
      <c r="P293" s="25"/>
      <c r="Q293" s="25"/>
      <c r="R293" s="25"/>
      <c r="S293" s="25"/>
      <c r="T293" s="25"/>
      <c r="U293" s="25"/>
      <c r="V293" s="25"/>
      <c r="W293" s="25"/>
      <c r="X293" s="25"/>
      <c r="Y293" s="25"/>
      <c r="Z293" s="25"/>
    </row>
    <row r="294" ht="22.5" customHeight="1">
      <c r="A294" s="92">
        <v>87.0</v>
      </c>
      <c r="B294" s="96">
        <v>1.35</v>
      </c>
      <c r="C294" s="96">
        <v>2.7</v>
      </c>
      <c r="D294" s="96">
        <v>2.7</v>
      </c>
      <c r="E294" s="96">
        <v>1.82</v>
      </c>
      <c r="F294" s="96">
        <v>0.96</v>
      </c>
      <c r="G294" s="25"/>
      <c r="H294" s="25"/>
      <c r="I294" s="25"/>
      <c r="J294" s="25"/>
      <c r="K294" s="25"/>
      <c r="L294" s="25"/>
      <c r="M294" s="25"/>
      <c r="N294" s="25"/>
      <c r="O294" s="25"/>
      <c r="P294" s="25"/>
      <c r="Q294" s="25"/>
      <c r="R294" s="25"/>
      <c r="S294" s="25"/>
      <c r="T294" s="25"/>
      <c r="U294" s="25"/>
      <c r="V294" s="25"/>
      <c r="W294" s="25"/>
      <c r="X294" s="25"/>
      <c r="Y294" s="25"/>
      <c r="Z294" s="25"/>
    </row>
    <row r="295" ht="22.5" customHeight="1">
      <c r="A295" s="92">
        <v>88.0</v>
      </c>
      <c r="B295" s="96">
        <v>1.36</v>
      </c>
      <c r="C295" s="96">
        <v>2.73</v>
      </c>
      <c r="D295" s="96">
        <v>2.73</v>
      </c>
      <c r="E295" s="96">
        <v>1.84</v>
      </c>
      <c r="F295" s="96">
        <v>0.97</v>
      </c>
      <c r="G295" s="25"/>
      <c r="H295" s="25"/>
      <c r="I295" s="25"/>
      <c r="J295" s="25"/>
      <c r="K295" s="25"/>
      <c r="L295" s="25"/>
      <c r="M295" s="25"/>
      <c r="N295" s="25"/>
      <c r="O295" s="25"/>
      <c r="P295" s="25"/>
      <c r="Q295" s="25"/>
      <c r="R295" s="25"/>
      <c r="S295" s="25"/>
      <c r="T295" s="25"/>
      <c r="U295" s="25"/>
      <c r="V295" s="25"/>
      <c r="W295" s="25"/>
      <c r="X295" s="25"/>
      <c r="Y295" s="25"/>
      <c r="Z295" s="25"/>
    </row>
    <row r="296" ht="22.5" customHeight="1">
      <c r="A296" s="92">
        <v>89.0</v>
      </c>
      <c r="B296" s="96">
        <v>1.37</v>
      </c>
      <c r="C296" s="96">
        <v>2.76</v>
      </c>
      <c r="D296" s="96">
        <v>2.76</v>
      </c>
      <c r="E296" s="96">
        <v>1.86</v>
      </c>
      <c r="F296" s="96">
        <v>0.98</v>
      </c>
      <c r="G296" s="25"/>
      <c r="H296" s="25"/>
      <c r="I296" s="25"/>
      <c r="J296" s="25"/>
      <c r="K296" s="25"/>
      <c r="L296" s="25"/>
      <c r="M296" s="25"/>
      <c r="N296" s="25"/>
      <c r="O296" s="25"/>
      <c r="P296" s="25"/>
      <c r="Q296" s="25"/>
      <c r="R296" s="25"/>
      <c r="S296" s="25"/>
      <c r="T296" s="25"/>
      <c r="U296" s="25"/>
      <c r="V296" s="25"/>
      <c r="W296" s="25"/>
      <c r="X296" s="25"/>
      <c r="Y296" s="25"/>
      <c r="Z296" s="25"/>
    </row>
    <row r="297" ht="22.5" customHeight="1">
      <c r="A297" s="92">
        <v>90.0</v>
      </c>
      <c r="B297" s="96">
        <v>1.38</v>
      </c>
      <c r="C297" s="96">
        <v>2.79</v>
      </c>
      <c r="D297" s="96">
        <v>2.79</v>
      </c>
      <c r="E297" s="96">
        <v>1.88</v>
      </c>
      <c r="F297" s="96">
        <v>0.99</v>
      </c>
      <c r="G297" s="25"/>
      <c r="H297" s="25"/>
      <c r="I297" s="25"/>
      <c r="J297" s="25"/>
      <c r="K297" s="25"/>
      <c r="L297" s="25"/>
      <c r="M297" s="25"/>
      <c r="N297" s="25"/>
      <c r="O297" s="25"/>
      <c r="P297" s="25"/>
      <c r="Q297" s="25"/>
      <c r="R297" s="25"/>
      <c r="S297" s="25"/>
      <c r="T297" s="25"/>
      <c r="U297" s="25"/>
      <c r="V297" s="25"/>
      <c r="W297" s="25"/>
      <c r="X297" s="25"/>
      <c r="Y297" s="25"/>
      <c r="Z297" s="25"/>
    </row>
    <row r="298" ht="22.5" customHeight="1">
      <c r="A298" s="92">
        <v>91.0</v>
      </c>
      <c r="B298" s="96">
        <v>1.39</v>
      </c>
      <c r="C298" s="96">
        <v>2.82</v>
      </c>
      <c r="D298" s="96">
        <v>2.82</v>
      </c>
      <c r="E298" s="96">
        <v>1.9</v>
      </c>
      <c r="F298" s="96">
        <v>1.0</v>
      </c>
      <c r="G298" s="25"/>
      <c r="H298" s="25"/>
      <c r="I298" s="25"/>
      <c r="J298" s="25"/>
      <c r="K298" s="25"/>
      <c r="L298" s="25"/>
      <c r="M298" s="25"/>
      <c r="N298" s="25"/>
      <c r="O298" s="25"/>
      <c r="P298" s="25"/>
      <c r="Q298" s="25"/>
      <c r="R298" s="25"/>
      <c r="S298" s="25"/>
      <c r="T298" s="25"/>
      <c r="U298" s="25"/>
      <c r="V298" s="25"/>
      <c r="W298" s="25"/>
      <c r="X298" s="25"/>
      <c r="Y298" s="25"/>
      <c r="Z298" s="25"/>
    </row>
    <row r="299" ht="22.5" customHeight="1">
      <c r="A299" s="92">
        <v>92.0</v>
      </c>
      <c r="B299" s="96">
        <v>1.4</v>
      </c>
      <c r="C299" s="96">
        <v>2.85</v>
      </c>
      <c r="D299" s="96">
        <v>2.85</v>
      </c>
      <c r="E299" s="96">
        <v>1.92</v>
      </c>
      <c r="F299" s="96">
        <v>1.01</v>
      </c>
      <c r="G299" s="25"/>
      <c r="H299" s="25"/>
      <c r="I299" s="25"/>
      <c r="J299" s="25"/>
      <c r="K299" s="25"/>
      <c r="L299" s="25"/>
      <c r="M299" s="25"/>
      <c r="N299" s="25"/>
      <c r="O299" s="25"/>
      <c r="P299" s="25"/>
      <c r="Q299" s="25"/>
      <c r="R299" s="25"/>
      <c r="S299" s="25"/>
      <c r="T299" s="25"/>
      <c r="U299" s="25"/>
      <c r="V299" s="25"/>
      <c r="W299" s="25"/>
      <c r="X299" s="25"/>
      <c r="Y299" s="25"/>
      <c r="Z299" s="25"/>
    </row>
    <row r="300" ht="22.5" customHeight="1">
      <c r="A300" s="92">
        <v>93.0</v>
      </c>
      <c r="B300" s="96">
        <v>1.41</v>
      </c>
      <c r="C300" s="96">
        <v>2.88</v>
      </c>
      <c r="D300" s="96">
        <v>2.88</v>
      </c>
      <c r="E300" s="96">
        <v>1.94</v>
      </c>
      <c r="F300" s="96">
        <v>1.02</v>
      </c>
      <c r="G300" s="25"/>
      <c r="H300" s="25"/>
      <c r="I300" s="25"/>
      <c r="J300" s="25"/>
      <c r="K300" s="25"/>
      <c r="L300" s="25"/>
      <c r="M300" s="25"/>
      <c r="N300" s="25"/>
      <c r="O300" s="25"/>
      <c r="P300" s="25"/>
      <c r="Q300" s="25"/>
      <c r="R300" s="25"/>
      <c r="S300" s="25"/>
      <c r="T300" s="25"/>
      <c r="U300" s="25"/>
      <c r="V300" s="25"/>
      <c r="W300" s="25"/>
      <c r="X300" s="25"/>
      <c r="Y300" s="25"/>
      <c r="Z300" s="25"/>
    </row>
    <row r="301" ht="22.5" customHeight="1">
      <c r="A301" s="92">
        <v>94.0</v>
      </c>
      <c r="B301" s="96">
        <v>1.42</v>
      </c>
      <c r="C301" s="96">
        <v>2.91</v>
      </c>
      <c r="D301" s="96">
        <v>2.91</v>
      </c>
      <c r="E301" s="96">
        <v>1.96</v>
      </c>
      <c r="F301" s="96">
        <v>1.03</v>
      </c>
      <c r="G301" s="25"/>
      <c r="H301" s="25"/>
      <c r="I301" s="25"/>
      <c r="J301" s="25"/>
      <c r="K301" s="25"/>
      <c r="L301" s="25"/>
      <c r="M301" s="25"/>
      <c r="N301" s="25"/>
      <c r="O301" s="25"/>
      <c r="P301" s="25"/>
      <c r="Q301" s="25"/>
      <c r="R301" s="25"/>
      <c r="S301" s="25"/>
      <c r="T301" s="25"/>
      <c r="U301" s="25"/>
      <c r="V301" s="25"/>
      <c r="W301" s="25"/>
      <c r="X301" s="25"/>
      <c r="Y301" s="25"/>
      <c r="Z301" s="25"/>
    </row>
    <row r="302" ht="22.5" customHeight="1">
      <c r="A302" s="92">
        <v>95.0</v>
      </c>
      <c r="B302" s="96">
        <v>1.43</v>
      </c>
      <c r="C302" s="96">
        <v>2.94</v>
      </c>
      <c r="D302" s="96">
        <v>2.94</v>
      </c>
      <c r="E302" s="96">
        <v>1.98</v>
      </c>
      <c r="F302" s="96">
        <v>1.04</v>
      </c>
      <c r="G302" s="25"/>
      <c r="H302" s="25"/>
      <c r="I302" s="25"/>
      <c r="J302" s="25"/>
      <c r="K302" s="25"/>
      <c r="L302" s="25"/>
      <c r="M302" s="25"/>
      <c r="N302" s="25"/>
      <c r="O302" s="25"/>
      <c r="P302" s="25"/>
      <c r="Q302" s="25"/>
      <c r="R302" s="25"/>
      <c r="S302" s="25"/>
      <c r="T302" s="25"/>
      <c r="U302" s="25"/>
      <c r="V302" s="25"/>
      <c r="W302" s="25"/>
      <c r="X302" s="25"/>
      <c r="Y302" s="25"/>
      <c r="Z302" s="25"/>
    </row>
    <row r="303" ht="22.5" customHeight="1">
      <c r="A303" s="92">
        <v>96.0</v>
      </c>
      <c r="B303" s="96">
        <v>1.44</v>
      </c>
      <c r="C303" s="96">
        <v>2.97</v>
      </c>
      <c r="D303" s="96">
        <v>2.97</v>
      </c>
      <c r="E303" s="96">
        <v>2.0</v>
      </c>
      <c r="F303" s="96">
        <v>1.05</v>
      </c>
      <c r="G303" s="25"/>
      <c r="H303" s="25"/>
      <c r="I303" s="25"/>
      <c r="J303" s="25"/>
      <c r="K303" s="25"/>
      <c r="L303" s="25"/>
      <c r="M303" s="25"/>
      <c r="N303" s="25"/>
      <c r="O303" s="25"/>
      <c r="P303" s="25"/>
      <c r="Q303" s="25"/>
      <c r="R303" s="25"/>
      <c r="S303" s="25"/>
      <c r="T303" s="25"/>
      <c r="U303" s="25"/>
      <c r="V303" s="25"/>
      <c r="W303" s="25"/>
      <c r="X303" s="25"/>
      <c r="Y303" s="25"/>
      <c r="Z303" s="25"/>
    </row>
    <row r="304" ht="22.5" customHeight="1">
      <c r="A304" s="92">
        <v>97.0</v>
      </c>
      <c r="B304" s="96">
        <v>1.45</v>
      </c>
      <c r="C304" s="96">
        <v>3.0</v>
      </c>
      <c r="D304" s="96">
        <v>3.0</v>
      </c>
      <c r="E304" s="96">
        <v>2.02</v>
      </c>
      <c r="F304" s="96">
        <v>1.06</v>
      </c>
      <c r="G304" s="25"/>
      <c r="H304" s="25"/>
      <c r="I304" s="25"/>
      <c r="J304" s="25"/>
      <c r="K304" s="25"/>
      <c r="L304" s="25"/>
      <c r="M304" s="25"/>
      <c r="N304" s="25"/>
      <c r="O304" s="25"/>
      <c r="P304" s="25"/>
      <c r="Q304" s="25"/>
      <c r="R304" s="25"/>
      <c r="S304" s="25"/>
      <c r="T304" s="25"/>
      <c r="U304" s="25"/>
      <c r="V304" s="25"/>
      <c r="W304" s="25"/>
      <c r="X304" s="25"/>
      <c r="Y304" s="25"/>
      <c r="Z304" s="25"/>
    </row>
    <row r="305" ht="22.5" customHeight="1">
      <c r="A305" s="92">
        <v>98.0</v>
      </c>
      <c r="B305" s="96">
        <v>1.46</v>
      </c>
      <c r="C305" s="96">
        <v>3.03</v>
      </c>
      <c r="D305" s="96">
        <v>3.03</v>
      </c>
      <c r="E305" s="96">
        <v>2.04</v>
      </c>
      <c r="F305" s="96">
        <v>1.07</v>
      </c>
      <c r="G305" s="25"/>
      <c r="H305" s="25"/>
      <c r="I305" s="25"/>
      <c r="J305" s="25"/>
      <c r="K305" s="25"/>
      <c r="L305" s="25"/>
      <c r="M305" s="25"/>
      <c r="N305" s="25"/>
      <c r="O305" s="25"/>
      <c r="P305" s="25"/>
      <c r="Q305" s="25"/>
      <c r="R305" s="25"/>
      <c r="S305" s="25"/>
      <c r="T305" s="25"/>
      <c r="U305" s="25"/>
      <c r="V305" s="25"/>
      <c r="W305" s="25"/>
      <c r="X305" s="25"/>
      <c r="Y305" s="25"/>
      <c r="Z305" s="25"/>
    </row>
    <row r="306" ht="22.5" customHeight="1">
      <c r="A306" s="92">
        <v>99.0</v>
      </c>
      <c r="B306" s="96">
        <v>1.47</v>
      </c>
      <c r="C306" s="96">
        <v>3.06</v>
      </c>
      <c r="D306" s="96">
        <v>3.06</v>
      </c>
      <c r="E306" s="96">
        <v>2.06</v>
      </c>
      <c r="F306" s="96">
        <v>1.08</v>
      </c>
      <c r="G306" s="25"/>
      <c r="H306" s="25"/>
      <c r="I306" s="25"/>
      <c r="J306" s="25"/>
      <c r="K306" s="25"/>
      <c r="L306" s="25"/>
      <c r="M306" s="25"/>
      <c r="N306" s="25"/>
      <c r="O306" s="25"/>
      <c r="P306" s="25"/>
      <c r="Q306" s="25"/>
      <c r="R306" s="25"/>
      <c r="S306" s="25"/>
      <c r="T306" s="25"/>
      <c r="U306" s="25"/>
      <c r="V306" s="25"/>
      <c r="W306" s="25"/>
      <c r="X306" s="25"/>
      <c r="Y306" s="25"/>
      <c r="Z306" s="25"/>
    </row>
    <row r="307" ht="22.5" customHeight="1">
      <c r="A307" s="92">
        <v>100.0</v>
      </c>
      <c r="B307" s="96">
        <v>1.48</v>
      </c>
      <c r="C307" s="96">
        <v>3.09</v>
      </c>
      <c r="D307" s="96">
        <v>3.09</v>
      </c>
      <c r="E307" s="96">
        <v>2.08</v>
      </c>
      <c r="F307" s="96">
        <v>1.09</v>
      </c>
      <c r="G307" s="25"/>
      <c r="H307" s="25"/>
      <c r="I307" s="25"/>
      <c r="J307" s="25"/>
      <c r="K307" s="25"/>
      <c r="L307" s="25"/>
      <c r="M307" s="25"/>
      <c r="N307" s="25"/>
      <c r="O307" s="25"/>
      <c r="P307" s="25"/>
      <c r="Q307" s="25"/>
      <c r="R307" s="25"/>
      <c r="S307" s="25"/>
      <c r="T307" s="25"/>
      <c r="U307" s="25"/>
      <c r="V307" s="25"/>
      <c r="W307" s="25"/>
      <c r="X307" s="25"/>
      <c r="Y307" s="25"/>
      <c r="Z307" s="25"/>
    </row>
    <row r="308">
      <c r="A308" s="153"/>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ht="22.5" customHeight="1">
      <c r="A309" s="90" t="s">
        <v>20</v>
      </c>
      <c r="B309" s="90" t="s">
        <v>22</v>
      </c>
      <c r="C309" s="90" t="s">
        <v>59</v>
      </c>
      <c r="D309" s="90" t="s">
        <v>78</v>
      </c>
      <c r="E309" s="90" t="s">
        <v>84</v>
      </c>
      <c r="F309" s="90" t="s">
        <v>90</v>
      </c>
      <c r="G309" s="25"/>
      <c r="H309" s="25"/>
      <c r="I309" s="25"/>
      <c r="J309" s="25"/>
      <c r="K309" s="25"/>
      <c r="L309" s="25"/>
      <c r="M309" s="25"/>
      <c r="N309" s="25"/>
      <c r="O309" s="25"/>
      <c r="P309" s="25"/>
      <c r="Q309" s="25"/>
      <c r="R309" s="25"/>
      <c r="S309" s="25"/>
      <c r="T309" s="25"/>
      <c r="U309" s="25"/>
      <c r="V309" s="25"/>
      <c r="W309" s="25"/>
      <c r="X309" s="25"/>
      <c r="Y309" s="25"/>
      <c r="Z309" s="25"/>
    </row>
    <row r="310" ht="22.5" customHeight="1">
      <c r="A310" s="92">
        <v>1.0</v>
      </c>
      <c r="B310" s="94">
        <f>+50%</f>
        <v>0.5</v>
      </c>
      <c r="C310" s="94">
        <f t="shared" ref="C310:F310" si="4">+10%</f>
        <v>0.1</v>
      </c>
      <c r="D310" s="94">
        <f t="shared" si="4"/>
        <v>0.1</v>
      </c>
      <c r="E310" s="94">
        <f t="shared" si="4"/>
        <v>0.1</v>
      </c>
      <c r="F310" s="94">
        <f t="shared" si="4"/>
        <v>0.1</v>
      </c>
      <c r="G310" s="25"/>
      <c r="H310" s="25"/>
      <c r="I310" s="25"/>
      <c r="J310" s="25"/>
      <c r="K310" s="25"/>
      <c r="L310" s="25"/>
      <c r="M310" s="25"/>
      <c r="N310" s="25"/>
      <c r="O310" s="25"/>
      <c r="P310" s="25"/>
      <c r="Q310" s="25"/>
      <c r="R310" s="25"/>
      <c r="S310" s="25"/>
      <c r="T310" s="25"/>
      <c r="U310" s="25"/>
      <c r="V310" s="25"/>
      <c r="W310" s="25"/>
      <c r="X310" s="25"/>
      <c r="Y310" s="25"/>
      <c r="Z310" s="25"/>
    </row>
    <row r="311" ht="22.5" customHeight="1">
      <c r="A311" s="92">
        <v>2.0</v>
      </c>
      <c r="B311" s="96">
        <v>0.52</v>
      </c>
      <c r="C311" s="96">
        <v>0.12</v>
      </c>
      <c r="D311" s="96">
        <v>0.12</v>
      </c>
      <c r="E311" s="96">
        <v>0.12</v>
      </c>
      <c r="F311" s="96">
        <v>0.12</v>
      </c>
      <c r="G311" s="25"/>
      <c r="H311" s="25"/>
      <c r="I311" s="25"/>
      <c r="J311" s="25"/>
      <c r="K311" s="25"/>
      <c r="L311" s="25"/>
      <c r="M311" s="25"/>
      <c r="N311" s="25"/>
      <c r="O311" s="25"/>
      <c r="P311" s="25"/>
      <c r="Q311" s="25"/>
      <c r="R311" s="25"/>
      <c r="S311" s="25"/>
      <c r="T311" s="25"/>
      <c r="U311" s="25"/>
      <c r="V311" s="25"/>
      <c r="W311" s="25"/>
      <c r="X311" s="25"/>
      <c r="Y311" s="25"/>
      <c r="Z311" s="25"/>
    </row>
    <row r="312" ht="22.5" customHeight="1">
      <c r="A312" s="92">
        <v>3.0</v>
      </c>
      <c r="B312" s="96">
        <v>0.54</v>
      </c>
      <c r="C312" s="96">
        <v>0.14</v>
      </c>
      <c r="D312" s="96">
        <v>0.14</v>
      </c>
      <c r="E312" s="96">
        <v>0.14</v>
      </c>
      <c r="F312" s="96">
        <v>0.14</v>
      </c>
      <c r="G312" s="25"/>
      <c r="H312" s="25"/>
      <c r="I312" s="25"/>
      <c r="J312" s="25"/>
      <c r="K312" s="25"/>
      <c r="L312" s="25"/>
      <c r="M312" s="25"/>
      <c r="N312" s="25"/>
      <c r="O312" s="25"/>
      <c r="P312" s="25"/>
      <c r="Q312" s="25"/>
      <c r="R312" s="25"/>
      <c r="S312" s="25"/>
      <c r="T312" s="25"/>
      <c r="U312" s="25"/>
      <c r="V312" s="25"/>
      <c r="W312" s="25"/>
      <c r="X312" s="25"/>
      <c r="Y312" s="25"/>
      <c r="Z312" s="25"/>
    </row>
    <row r="313" ht="22.5" customHeight="1">
      <c r="A313" s="92">
        <v>4.0</v>
      </c>
      <c r="B313" s="96">
        <v>0.56</v>
      </c>
      <c r="C313" s="96">
        <v>0.16</v>
      </c>
      <c r="D313" s="96">
        <v>0.16</v>
      </c>
      <c r="E313" s="96">
        <v>0.16</v>
      </c>
      <c r="F313" s="96">
        <v>0.16</v>
      </c>
      <c r="G313" s="25"/>
      <c r="H313" s="25"/>
      <c r="I313" s="25"/>
      <c r="J313" s="25"/>
      <c r="K313" s="25"/>
      <c r="L313" s="25"/>
      <c r="M313" s="25"/>
      <c r="N313" s="25"/>
      <c r="O313" s="25"/>
      <c r="P313" s="25"/>
      <c r="Q313" s="25"/>
      <c r="R313" s="25"/>
      <c r="S313" s="25"/>
      <c r="T313" s="25"/>
      <c r="U313" s="25"/>
      <c r="V313" s="25"/>
      <c r="W313" s="25"/>
      <c r="X313" s="25"/>
      <c r="Y313" s="25"/>
      <c r="Z313" s="25"/>
    </row>
    <row r="314" ht="22.5" customHeight="1">
      <c r="A314" s="92">
        <v>5.0</v>
      </c>
      <c r="B314" s="96">
        <v>0.58</v>
      </c>
      <c r="C314" s="96">
        <v>0.18</v>
      </c>
      <c r="D314" s="96">
        <v>0.18</v>
      </c>
      <c r="E314" s="96">
        <v>0.18</v>
      </c>
      <c r="F314" s="96">
        <v>0.18</v>
      </c>
      <c r="G314" s="25"/>
      <c r="H314" s="25"/>
      <c r="I314" s="25"/>
      <c r="J314" s="25"/>
      <c r="K314" s="25"/>
      <c r="L314" s="25"/>
      <c r="M314" s="25"/>
      <c r="N314" s="25"/>
      <c r="O314" s="25"/>
      <c r="P314" s="25"/>
      <c r="Q314" s="25"/>
      <c r="R314" s="25"/>
      <c r="S314" s="25"/>
      <c r="T314" s="25"/>
      <c r="U314" s="25"/>
      <c r="V314" s="25"/>
      <c r="W314" s="25"/>
      <c r="X314" s="25"/>
      <c r="Y314" s="25"/>
      <c r="Z314" s="25"/>
    </row>
    <row r="315" ht="22.5" customHeight="1">
      <c r="A315" s="92">
        <v>6.0</v>
      </c>
      <c r="B315" s="96">
        <v>0.6</v>
      </c>
      <c r="C315" s="96">
        <v>0.2</v>
      </c>
      <c r="D315" s="96">
        <v>0.2</v>
      </c>
      <c r="E315" s="96">
        <v>0.2</v>
      </c>
      <c r="F315" s="96">
        <v>0.2</v>
      </c>
      <c r="G315" s="25"/>
      <c r="H315" s="25"/>
      <c r="I315" s="25"/>
      <c r="J315" s="25"/>
      <c r="K315" s="25"/>
      <c r="L315" s="25"/>
      <c r="M315" s="25"/>
      <c r="N315" s="25"/>
      <c r="O315" s="25"/>
      <c r="P315" s="25"/>
      <c r="Q315" s="25"/>
      <c r="R315" s="25"/>
      <c r="S315" s="25"/>
      <c r="T315" s="25"/>
      <c r="U315" s="25"/>
      <c r="V315" s="25"/>
      <c r="W315" s="25"/>
      <c r="X315" s="25"/>
      <c r="Y315" s="25"/>
      <c r="Z315" s="25"/>
    </row>
    <row r="316" ht="22.5" customHeight="1">
      <c r="A316" s="92">
        <v>7.0</v>
      </c>
      <c r="B316" s="96">
        <v>0.62</v>
      </c>
      <c r="C316" s="96">
        <v>0.22</v>
      </c>
      <c r="D316" s="96">
        <v>0.22</v>
      </c>
      <c r="E316" s="96">
        <v>0.22</v>
      </c>
      <c r="F316" s="96">
        <v>0.22</v>
      </c>
      <c r="G316" s="25"/>
      <c r="H316" s="25"/>
      <c r="I316" s="25"/>
      <c r="J316" s="25"/>
      <c r="K316" s="25"/>
      <c r="L316" s="25"/>
      <c r="M316" s="25"/>
      <c r="N316" s="25"/>
      <c r="O316" s="25"/>
      <c r="P316" s="25"/>
      <c r="Q316" s="25"/>
      <c r="R316" s="25"/>
      <c r="S316" s="25"/>
      <c r="T316" s="25"/>
      <c r="U316" s="25"/>
      <c r="V316" s="25"/>
      <c r="W316" s="25"/>
      <c r="X316" s="25"/>
      <c r="Y316" s="25"/>
      <c r="Z316" s="25"/>
    </row>
    <row r="317" ht="22.5" customHeight="1">
      <c r="A317" s="92">
        <v>8.0</v>
      </c>
      <c r="B317" s="96">
        <v>0.64</v>
      </c>
      <c r="C317" s="96">
        <v>0.24</v>
      </c>
      <c r="D317" s="96">
        <v>0.24</v>
      </c>
      <c r="E317" s="96">
        <v>0.24</v>
      </c>
      <c r="F317" s="96">
        <v>0.24</v>
      </c>
      <c r="G317" s="25"/>
      <c r="H317" s="25"/>
      <c r="I317" s="25"/>
      <c r="J317" s="25"/>
      <c r="K317" s="25"/>
      <c r="L317" s="25"/>
      <c r="M317" s="25"/>
      <c r="N317" s="25"/>
      <c r="O317" s="25"/>
      <c r="P317" s="25"/>
      <c r="Q317" s="25"/>
      <c r="R317" s="25"/>
      <c r="S317" s="25"/>
      <c r="T317" s="25"/>
      <c r="U317" s="25"/>
      <c r="V317" s="25"/>
      <c r="W317" s="25"/>
      <c r="X317" s="25"/>
      <c r="Y317" s="25"/>
      <c r="Z317" s="25"/>
    </row>
    <row r="318" ht="22.5" customHeight="1">
      <c r="A318" s="92">
        <v>9.0</v>
      </c>
      <c r="B318" s="96">
        <v>0.66</v>
      </c>
      <c r="C318" s="96">
        <v>0.26</v>
      </c>
      <c r="D318" s="96">
        <v>0.26</v>
      </c>
      <c r="E318" s="96">
        <v>0.26</v>
      </c>
      <c r="F318" s="96">
        <v>0.26</v>
      </c>
      <c r="G318" s="25"/>
      <c r="H318" s="25"/>
      <c r="I318" s="25"/>
      <c r="J318" s="25"/>
      <c r="K318" s="25"/>
      <c r="L318" s="25"/>
      <c r="M318" s="25"/>
      <c r="N318" s="25"/>
      <c r="O318" s="25"/>
      <c r="P318" s="25"/>
      <c r="Q318" s="25"/>
      <c r="R318" s="25"/>
      <c r="S318" s="25"/>
      <c r="T318" s="25"/>
      <c r="U318" s="25"/>
      <c r="V318" s="25"/>
      <c r="W318" s="25"/>
      <c r="X318" s="25"/>
      <c r="Y318" s="25"/>
      <c r="Z318" s="25"/>
    </row>
    <row r="319" ht="22.5" customHeight="1">
      <c r="A319" s="92">
        <v>10.0</v>
      </c>
      <c r="B319" s="96">
        <v>0.68</v>
      </c>
      <c r="C319" s="96">
        <v>0.28</v>
      </c>
      <c r="D319" s="96">
        <v>0.28</v>
      </c>
      <c r="E319" s="96">
        <v>0.28</v>
      </c>
      <c r="F319" s="96">
        <v>0.28</v>
      </c>
      <c r="G319" s="25"/>
      <c r="H319" s="25"/>
      <c r="I319" s="25"/>
      <c r="J319" s="25"/>
      <c r="K319" s="25"/>
      <c r="L319" s="25"/>
      <c r="M319" s="25"/>
      <c r="N319" s="25"/>
      <c r="O319" s="25"/>
      <c r="P319" s="25"/>
      <c r="Q319" s="25"/>
      <c r="R319" s="25"/>
      <c r="S319" s="25"/>
      <c r="T319" s="25"/>
      <c r="U319" s="25"/>
      <c r="V319" s="25"/>
      <c r="W319" s="25"/>
      <c r="X319" s="25"/>
      <c r="Y319" s="25"/>
      <c r="Z319" s="25"/>
    </row>
    <row r="320" ht="22.5" customHeight="1">
      <c r="A320" s="92">
        <v>11.0</v>
      </c>
      <c r="B320" s="96">
        <v>0.7</v>
      </c>
      <c r="C320" s="96">
        <v>0.3</v>
      </c>
      <c r="D320" s="96">
        <v>0.3</v>
      </c>
      <c r="E320" s="96">
        <v>0.3</v>
      </c>
      <c r="F320" s="96">
        <v>0.3</v>
      </c>
      <c r="G320" s="25"/>
      <c r="H320" s="25"/>
      <c r="I320" s="25"/>
      <c r="J320" s="25"/>
      <c r="K320" s="25"/>
      <c r="L320" s="25"/>
      <c r="M320" s="25"/>
      <c r="N320" s="25"/>
      <c r="O320" s="25"/>
      <c r="P320" s="25"/>
      <c r="Q320" s="25"/>
      <c r="R320" s="25"/>
      <c r="S320" s="25"/>
      <c r="T320" s="25"/>
      <c r="U320" s="25"/>
      <c r="V320" s="25"/>
      <c r="W320" s="25"/>
      <c r="X320" s="25"/>
      <c r="Y320" s="25"/>
      <c r="Z320" s="25"/>
    </row>
    <row r="321" ht="22.5" customHeight="1">
      <c r="A321" s="92">
        <v>12.0</v>
      </c>
      <c r="B321" s="96">
        <v>0.72</v>
      </c>
      <c r="C321" s="96">
        <v>0.32</v>
      </c>
      <c r="D321" s="96">
        <v>0.32</v>
      </c>
      <c r="E321" s="96">
        <v>0.32</v>
      </c>
      <c r="F321" s="96">
        <v>0.32</v>
      </c>
      <c r="G321" s="25"/>
      <c r="H321" s="25"/>
      <c r="I321" s="25"/>
      <c r="J321" s="25"/>
      <c r="K321" s="25"/>
      <c r="L321" s="25"/>
      <c r="M321" s="25"/>
      <c r="N321" s="25"/>
      <c r="O321" s="25"/>
      <c r="P321" s="25"/>
      <c r="Q321" s="25"/>
      <c r="R321" s="25"/>
      <c r="S321" s="25"/>
      <c r="T321" s="25"/>
      <c r="U321" s="25"/>
      <c r="V321" s="25"/>
      <c r="W321" s="25"/>
      <c r="X321" s="25"/>
      <c r="Y321" s="25"/>
      <c r="Z321" s="25"/>
    </row>
    <row r="322" ht="22.5" customHeight="1">
      <c r="A322" s="92">
        <v>13.0</v>
      </c>
      <c r="B322" s="96">
        <v>0.74</v>
      </c>
      <c r="C322" s="96">
        <v>0.34</v>
      </c>
      <c r="D322" s="96">
        <v>0.34</v>
      </c>
      <c r="E322" s="96">
        <v>0.34</v>
      </c>
      <c r="F322" s="96">
        <v>0.34</v>
      </c>
      <c r="G322" s="25"/>
      <c r="H322" s="25"/>
      <c r="I322" s="25"/>
      <c r="J322" s="25"/>
      <c r="K322" s="25"/>
      <c r="L322" s="25"/>
      <c r="M322" s="25"/>
      <c r="N322" s="25"/>
      <c r="O322" s="25"/>
      <c r="P322" s="25"/>
      <c r="Q322" s="25"/>
      <c r="R322" s="25"/>
      <c r="S322" s="25"/>
      <c r="T322" s="25"/>
      <c r="U322" s="25"/>
      <c r="V322" s="25"/>
      <c r="W322" s="25"/>
      <c r="X322" s="25"/>
      <c r="Y322" s="25"/>
      <c r="Z322" s="25"/>
    </row>
    <row r="323" ht="22.5" customHeight="1">
      <c r="A323" s="92">
        <v>14.0</v>
      </c>
      <c r="B323" s="96">
        <v>0.76</v>
      </c>
      <c r="C323" s="96">
        <v>0.36</v>
      </c>
      <c r="D323" s="96">
        <v>0.36</v>
      </c>
      <c r="E323" s="96">
        <v>0.36</v>
      </c>
      <c r="F323" s="96">
        <v>0.36</v>
      </c>
      <c r="G323" s="25"/>
      <c r="H323" s="25"/>
      <c r="I323" s="25"/>
      <c r="J323" s="25"/>
      <c r="K323" s="25"/>
      <c r="L323" s="25"/>
      <c r="M323" s="25"/>
      <c r="N323" s="25"/>
      <c r="O323" s="25"/>
      <c r="P323" s="25"/>
      <c r="Q323" s="25"/>
      <c r="R323" s="25"/>
      <c r="S323" s="25"/>
      <c r="T323" s="25"/>
      <c r="U323" s="25"/>
      <c r="V323" s="25"/>
      <c r="W323" s="25"/>
      <c r="X323" s="25"/>
      <c r="Y323" s="25"/>
      <c r="Z323" s="25"/>
    </row>
    <row r="324" ht="22.5" customHeight="1">
      <c r="A324" s="92">
        <v>15.0</v>
      </c>
      <c r="B324" s="96">
        <v>0.78</v>
      </c>
      <c r="C324" s="96">
        <v>0.38</v>
      </c>
      <c r="D324" s="96">
        <v>0.38</v>
      </c>
      <c r="E324" s="96">
        <v>0.38</v>
      </c>
      <c r="F324" s="96">
        <v>0.38</v>
      </c>
      <c r="G324" s="25"/>
      <c r="H324" s="25"/>
      <c r="I324" s="25"/>
      <c r="J324" s="25"/>
      <c r="K324" s="25"/>
      <c r="L324" s="25"/>
      <c r="M324" s="25"/>
      <c r="N324" s="25"/>
      <c r="O324" s="25"/>
      <c r="P324" s="25"/>
      <c r="Q324" s="25"/>
      <c r="R324" s="25"/>
      <c r="S324" s="25"/>
      <c r="T324" s="25"/>
      <c r="U324" s="25"/>
      <c r="V324" s="25"/>
      <c r="W324" s="25"/>
      <c r="X324" s="25"/>
      <c r="Y324" s="25"/>
      <c r="Z324" s="25"/>
    </row>
    <row r="325" ht="22.5" customHeight="1">
      <c r="A325" s="92">
        <v>16.0</v>
      </c>
      <c r="B325" s="96">
        <v>0.8</v>
      </c>
      <c r="C325" s="96">
        <v>0.4</v>
      </c>
      <c r="D325" s="96">
        <v>0.4</v>
      </c>
      <c r="E325" s="96">
        <v>0.4</v>
      </c>
      <c r="F325" s="96">
        <v>0.4</v>
      </c>
      <c r="G325" s="25"/>
      <c r="H325" s="25"/>
      <c r="I325" s="25"/>
      <c r="J325" s="25"/>
      <c r="K325" s="25"/>
      <c r="L325" s="25"/>
      <c r="M325" s="25"/>
      <c r="N325" s="25"/>
      <c r="O325" s="25"/>
      <c r="P325" s="25"/>
      <c r="Q325" s="25"/>
      <c r="R325" s="25"/>
      <c r="S325" s="25"/>
      <c r="T325" s="25"/>
      <c r="U325" s="25"/>
      <c r="V325" s="25"/>
      <c r="W325" s="25"/>
      <c r="X325" s="25"/>
      <c r="Y325" s="25"/>
      <c r="Z325" s="25"/>
    </row>
    <row r="326" ht="22.5" customHeight="1">
      <c r="A326" s="92">
        <v>17.0</v>
      </c>
      <c r="B326" s="96">
        <v>0.82</v>
      </c>
      <c r="C326" s="96">
        <v>0.42</v>
      </c>
      <c r="D326" s="96">
        <v>0.42</v>
      </c>
      <c r="E326" s="96">
        <v>0.42</v>
      </c>
      <c r="F326" s="96">
        <v>0.42</v>
      </c>
      <c r="G326" s="25"/>
      <c r="H326" s="25"/>
      <c r="I326" s="25"/>
      <c r="J326" s="25"/>
      <c r="K326" s="25"/>
      <c r="L326" s="25"/>
      <c r="M326" s="25"/>
      <c r="N326" s="25"/>
      <c r="O326" s="25"/>
      <c r="P326" s="25"/>
      <c r="Q326" s="25"/>
      <c r="R326" s="25"/>
      <c r="S326" s="25"/>
      <c r="T326" s="25"/>
      <c r="U326" s="25"/>
      <c r="V326" s="25"/>
      <c r="W326" s="25"/>
      <c r="X326" s="25"/>
      <c r="Y326" s="25"/>
      <c r="Z326" s="25"/>
    </row>
    <row r="327" ht="22.5" customHeight="1">
      <c r="A327" s="92">
        <v>18.0</v>
      </c>
      <c r="B327" s="96">
        <v>0.84</v>
      </c>
      <c r="C327" s="96">
        <v>0.44</v>
      </c>
      <c r="D327" s="96">
        <v>0.44</v>
      </c>
      <c r="E327" s="96">
        <v>0.44</v>
      </c>
      <c r="F327" s="96">
        <v>0.44</v>
      </c>
      <c r="G327" s="25"/>
      <c r="H327" s="25"/>
      <c r="I327" s="25"/>
      <c r="J327" s="25"/>
      <c r="K327" s="25"/>
      <c r="L327" s="25"/>
      <c r="M327" s="25"/>
      <c r="N327" s="25"/>
      <c r="O327" s="25"/>
      <c r="P327" s="25"/>
      <c r="Q327" s="25"/>
      <c r="R327" s="25"/>
      <c r="S327" s="25"/>
      <c r="T327" s="25"/>
      <c r="U327" s="25"/>
      <c r="V327" s="25"/>
      <c r="W327" s="25"/>
      <c r="X327" s="25"/>
      <c r="Y327" s="25"/>
      <c r="Z327" s="25"/>
    </row>
    <row r="328" ht="22.5" customHeight="1">
      <c r="A328" s="92">
        <v>19.0</v>
      </c>
      <c r="B328" s="96">
        <v>0.86</v>
      </c>
      <c r="C328" s="96">
        <v>0.46</v>
      </c>
      <c r="D328" s="96">
        <v>0.46</v>
      </c>
      <c r="E328" s="96">
        <v>0.46</v>
      </c>
      <c r="F328" s="96">
        <v>0.46</v>
      </c>
      <c r="G328" s="25"/>
      <c r="H328" s="25"/>
      <c r="I328" s="25"/>
      <c r="J328" s="25"/>
      <c r="K328" s="25"/>
      <c r="L328" s="25"/>
      <c r="M328" s="25"/>
      <c r="N328" s="25"/>
      <c r="O328" s="25"/>
      <c r="P328" s="25"/>
      <c r="Q328" s="25"/>
      <c r="R328" s="25"/>
      <c r="S328" s="25"/>
      <c r="T328" s="25"/>
      <c r="U328" s="25"/>
      <c r="V328" s="25"/>
      <c r="W328" s="25"/>
      <c r="X328" s="25"/>
      <c r="Y328" s="25"/>
      <c r="Z328" s="25"/>
    </row>
    <row r="329" ht="22.5" customHeight="1">
      <c r="A329" s="92">
        <v>20.0</v>
      </c>
      <c r="B329" s="96">
        <v>0.88</v>
      </c>
      <c r="C329" s="96">
        <v>0.48</v>
      </c>
      <c r="D329" s="96">
        <v>0.48</v>
      </c>
      <c r="E329" s="96">
        <v>0.48</v>
      </c>
      <c r="F329" s="96">
        <v>0.48</v>
      </c>
      <c r="G329" s="25"/>
      <c r="H329" s="25"/>
      <c r="I329" s="25"/>
      <c r="J329" s="25"/>
      <c r="K329" s="25"/>
      <c r="L329" s="25"/>
      <c r="M329" s="25"/>
      <c r="N329" s="25"/>
      <c r="O329" s="25"/>
      <c r="P329" s="25"/>
      <c r="Q329" s="25"/>
      <c r="R329" s="25"/>
      <c r="S329" s="25"/>
      <c r="T329" s="25"/>
      <c r="U329" s="25"/>
      <c r="V329" s="25"/>
      <c r="W329" s="25"/>
      <c r="X329" s="25"/>
      <c r="Y329" s="25"/>
      <c r="Z329" s="25"/>
    </row>
    <row r="330" ht="22.5" customHeight="1">
      <c r="A330" s="92">
        <v>21.0</v>
      </c>
      <c r="B330" s="96">
        <v>0.9</v>
      </c>
      <c r="C330" s="96">
        <v>0.5</v>
      </c>
      <c r="D330" s="96">
        <v>0.5</v>
      </c>
      <c r="E330" s="96">
        <v>0.5</v>
      </c>
      <c r="F330" s="96">
        <v>0.5</v>
      </c>
      <c r="G330" s="25"/>
      <c r="H330" s="25"/>
      <c r="I330" s="25"/>
      <c r="J330" s="25"/>
      <c r="K330" s="25"/>
      <c r="L330" s="25"/>
      <c r="M330" s="25"/>
      <c r="N330" s="25"/>
      <c r="O330" s="25"/>
      <c r="P330" s="25"/>
      <c r="Q330" s="25"/>
      <c r="R330" s="25"/>
      <c r="S330" s="25"/>
      <c r="T330" s="25"/>
      <c r="U330" s="25"/>
      <c r="V330" s="25"/>
      <c r="W330" s="25"/>
      <c r="X330" s="25"/>
      <c r="Y330" s="25"/>
      <c r="Z330" s="25"/>
    </row>
    <row r="331" ht="22.5" customHeight="1">
      <c r="A331" s="92">
        <v>22.0</v>
      </c>
      <c r="B331" s="96">
        <v>0.92</v>
      </c>
      <c r="C331" s="96">
        <v>0.52</v>
      </c>
      <c r="D331" s="96">
        <v>0.52</v>
      </c>
      <c r="E331" s="96">
        <v>0.52</v>
      </c>
      <c r="F331" s="96">
        <v>0.52</v>
      </c>
      <c r="G331" s="25"/>
      <c r="H331" s="25"/>
      <c r="I331" s="25"/>
      <c r="J331" s="25"/>
      <c r="K331" s="25"/>
      <c r="L331" s="25"/>
      <c r="M331" s="25"/>
      <c r="N331" s="25"/>
      <c r="O331" s="25"/>
      <c r="P331" s="25"/>
      <c r="Q331" s="25"/>
      <c r="R331" s="25"/>
      <c r="S331" s="25"/>
      <c r="T331" s="25"/>
      <c r="U331" s="25"/>
      <c r="V331" s="25"/>
      <c r="W331" s="25"/>
      <c r="X331" s="25"/>
      <c r="Y331" s="25"/>
      <c r="Z331" s="25"/>
    </row>
    <row r="332" ht="22.5" customHeight="1">
      <c r="A332" s="92">
        <v>23.0</v>
      </c>
      <c r="B332" s="96">
        <v>0.94</v>
      </c>
      <c r="C332" s="96">
        <v>0.54</v>
      </c>
      <c r="D332" s="96">
        <v>0.54</v>
      </c>
      <c r="E332" s="96">
        <v>0.54</v>
      </c>
      <c r="F332" s="96">
        <v>0.54</v>
      </c>
      <c r="G332" s="25"/>
      <c r="H332" s="25"/>
      <c r="I332" s="25"/>
      <c r="J332" s="25"/>
      <c r="K332" s="25"/>
      <c r="L332" s="25"/>
      <c r="M332" s="25"/>
      <c r="N332" s="25"/>
      <c r="O332" s="25"/>
      <c r="P332" s="25"/>
      <c r="Q332" s="25"/>
      <c r="R332" s="25"/>
      <c r="S332" s="25"/>
      <c r="T332" s="25"/>
      <c r="U332" s="25"/>
      <c r="V332" s="25"/>
      <c r="W332" s="25"/>
      <c r="X332" s="25"/>
      <c r="Y332" s="25"/>
      <c r="Z332" s="25"/>
    </row>
    <row r="333" ht="22.5" customHeight="1">
      <c r="A333" s="92">
        <v>24.0</v>
      </c>
      <c r="B333" s="96">
        <v>0.96</v>
      </c>
      <c r="C333" s="96">
        <v>0.56</v>
      </c>
      <c r="D333" s="96">
        <v>0.56</v>
      </c>
      <c r="E333" s="96">
        <v>0.56</v>
      </c>
      <c r="F333" s="96">
        <v>0.56</v>
      </c>
      <c r="G333" s="25"/>
      <c r="H333" s="25"/>
      <c r="I333" s="25"/>
      <c r="J333" s="25"/>
      <c r="K333" s="25"/>
      <c r="L333" s="25"/>
      <c r="M333" s="25"/>
      <c r="N333" s="25"/>
      <c r="O333" s="25"/>
      <c r="P333" s="25"/>
      <c r="Q333" s="25"/>
      <c r="R333" s="25"/>
      <c r="S333" s="25"/>
      <c r="T333" s="25"/>
      <c r="U333" s="25"/>
      <c r="V333" s="25"/>
      <c r="W333" s="25"/>
      <c r="X333" s="25"/>
      <c r="Y333" s="25"/>
      <c r="Z333" s="25"/>
    </row>
    <row r="334" ht="22.5" customHeight="1">
      <c r="A334" s="92">
        <v>25.0</v>
      </c>
      <c r="B334" s="96">
        <v>0.98</v>
      </c>
      <c r="C334" s="96">
        <v>0.58</v>
      </c>
      <c r="D334" s="96">
        <v>0.58</v>
      </c>
      <c r="E334" s="96">
        <v>0.58</v>
      </c>
      <c r="F334" s="96">
        <v>0.58</v>
      </c>
      <c r="G334" s="25"/>
      <c r="H334" s="25"/>
      <c r="I334" s="25"/>
      <c r="J334" s="25"/>
      <c r="K334" s="25"/>
      <c r="L334" s="25"/>
      <c r="M334" s="25"/>
      <c r="N334" s="25"/>
      <c r="O334" s="25"/>
      <c r="P334" s="25"/>
      <c r="Q334" s="25"/>
      <c r="R334" s="25"/>
      <c r="S334" s="25"/>
      <c r="T334" s="25"/>
      <c r="U334" s="25"/>
      <c r="V334" s="25"/>
      <c r="W334" s="25"/>
      <c r="X334" s="25"/>
      <c r="Y334" s="25"/>
      <c r="Z334" s="25"/>
    </row>
    <row r="335" ht="22.5" customHeight="1">
      <c r="A335" s="92">
        <v>26.0</v>
      </c>
      <c r="B335" s="96">
        <v>1.0</v>
      </c>
      <c r="C335" s="96">
        <v>0.6</v>
      </c>
      <c r="D335" s="96">
        <v>0.6</v>
      </c>
      <c r="E335" s="96">
        <v>0.6</v>
      </c>
      <c r="F335" s="96">
        <v>0.6</v>
      </c>
      <c r="G335" s="25"/>
      <c r="H335" s="25"/>
      <c r="I335" s="25"/>
      <c r="J335" s="25"/>
      <c r="K335" s="25"/>
      <c r="L335" s="25"/>
      <c r="M335" s="25"/>
      <c r="N335" s="25"/>
      <c r="O335" s="25"/>
      <c r="P335" s="25"/>
      <c r="Q335" s="25"/>
      <c r="R335" s="25"/>
      <c r="S335" s="25"/>
      <c r="T335" s="25"/>
      <c r="U335" s="25"/>
      <c r="V335" s="25"/>
      <c r="W335" s="25"/>
      <c r="X335" s="25"/>
      <c r="Y335" s="25"/>
      <c r="Z335" s="25"/>
    </row>
    <row r="336" ht="22.5" customHeight="1">
      <c r="A336" s="92">
        <v>27.0</v>
      </c>
      <c r="B336" s="96">
        <v>1.02</v>
      </c>
      <c r="C336" s="96">
        <v>0.62</v>
      </c>
      <c r="D336" s="96">
        <v>0.62</v>
      </c>
      <c r="E336" s="96">
        <v>0.62</v>
      </c>
      <c r="F336" s="96">
        <v>0.62</v>
      </c>
      <c r="G336" s="25"/>
      <c r="H336" s="25"/>
      <c r="I336" s="25"/>
      <c r="J336" s="25"/>
      <c r="K336" s="25"/>
      <c r="L336" s="25"/>
      <c r="M336" s="25"/>
      <c r="N336" s="25"/>
      <c r="O336" s="25"/>
      <c r="P336" s="25"/>
      <c r="Q336" s="25"/>
      <c r="R336" s="25"/>
      <c r="S336" s="25"/>
      <c r="T336" s="25"/>
      <c r="U336" s="25"/>
      <c r="V336" s="25"/>
      <c r="W336" s="25"/>
      <c r="X336" s="25"/>
      <c r="Y336" s="25"/>
      <c r="Z336" s="25"/>
    </row>
    <row r="337" ht="22.5" customHeight="1">
      <c r="A337" s="92">
        <v>28.0</v>
      </c>
      <c r="B337" s="96">
        <v>1.04</v>
      </c>
      <c r="C337" s="96">
        <v>0.64</v>
      </c>
      <c r="D337" s="96">
        <v>0.64</v>
      </c>
      <c r="E337" s="96">
        <v>0.64</v>
      </c>
      <c r="F337" s="96">
        <v>0.64</v>
      </c>
      <c r="G337" s="25"/>
      <c r="H337" s="25"/>
      <c r="I337" s="25"/>
      <c r="J337" s="25"/>
      <c r="K337" s="25"/>
      <c r="L337" s="25"/>
      <c r="M337" s="25"/>
      <c r="N337" s="25"/>
      <c r="O337" s="25"/>
      <c r="P337" s="25"/>
      <c r="Q337" s="25"/>
      <c r="R337" s="25"/>
      <c r="S337" s="25"/>
      <c r="T337" s="25"/>
      <c r="U337" s="25"/>
      <c r="V337" s="25"/>
      <c r="W337" s="25"/>
      <c r="X337" s="25"/>
      <c r="Y337" s="25"/>
      <c r="Z337" s="25"/>
    </row>
    <row r="338" ht="22.5" customHeight="1">
      <c r="A338" s="92">
        <v>29.0</v>
      </c>
      <c r="B338" s="96">
        <v>1.06</v>
      </c>
      <c r="C338" s="96">
        <v>0.66</v>
      </c>
      <c r="D338" s="96">
        <v>0.66</v>
      </c>
      <c r="E338" s="96">
        <v>0.66</v>
      </c>
      <c r="F338" s="96">
        <v>0.66</v>
      </c>
      <c r="G338" s="25"/>
      <c r="H338" s="25"/>
      <c r="I338" s="25"/>
      <c r="J338" s="25"/>
      <c r="K338" s="25"/>
      <c r="L338" s="25"/>
      <c r="M338" s="25"/>
      <c r="N338" s="25"/>
      <c r="O338" s="25"/>
      <c r="P338" s="25"/>
      <c r="Q338" s="25"/>
      <c r="R338" s="25"/>
      <c r="S338" s="25"/>
      <c r="T338" s="25"/>
      <c r="U338" s="25"/>
      <c r="V338" s="25"/>
      <c r="W338" s="25"/>
      <c r="X338" s="25"/>
      <c r="Y338" s="25"/>
      <c r="Z338" s="25"/>
    </row>
    <row r="339" ht="22.5" customHeight="1">
      <c r="A339" s="92">
        <v>30.0</v>
      </c>
      <c r="B339" s="96">
        <v>1.08</v>
      </c>
      <c r="C339" s="96">
        <v>0.68</v>
      </c>
      <c r="D339" s="96">
        <v>0.68</v>
      </c>
      <c r="E339" s="96">
        <v>0.68</v>
      </c>
      <c r="F339" s="96">
        <v>0.68</v>
      </c>
      <c r="G339" s="25"/>
      <c r="H339" s="25"/>
      <c r="I339" s="25"/>
      <c r="J339" s="25"/>
      <c r="K339" s="25"/>
      <c r="L339" s="25"/>
      <c r="M339" s="25"/>
      <c r="N339" s="25"/>
      <c r="O339" s="25"/>
      <c r="P339" s="25"/>
      <c r="Q339" s="25"/>
      <c r="R339" s="25"/>
      <c r="S339" s="25"/>
      <c r="T339" s="25"/>
      <c r="U339" s="25"/>
      <c r="V339" s="25"/>
      <c r="W339" s="25"/>
      <c r="X339" s="25"/>
      <c r="Y339" s="25"/>
      <c r="Z339" s="25"/>
    </row>
    <row r="340" ht="22.5" customHeight="1">
      <c r="A340" s="92">
        <v>31.0</v>
      </c>
      <c r="B340" s="96">
        <v>1.1</v>
      </c>
      <c r="C340" s="96">
        <v>0.7</v>
      </c>
      <c r="D340" s="96">
        <v>0.7</v>
      </c>
      <c r="E340" s="96">
        <v>0.7</v>
      </c>
      <c r="F340" s="96">
        <v>0.7</v>
      </c>
      <c r="G340" s="25"/>
      <c r="H340" s="25"/>
      <c r="I340" s="25"/>
      <c r="J340" s="25"/>
      <c r="K340" s="25"/>
      <c r="L340" s="25"/>
      <c r="M340" s="25"/>
      <c r="N340" s="25"/>
      <c r="O340" s="25"/>
      <c r="P340" s="25"/>
      <c r="Q340" s="25"/>
      <c r="R340" s="25"/>
      <c r="S340" s="25"/>
      <c r="T340" s="25"/>
      <c r="U340" s="25"/>
      <c r="V340" s="25"/>
      <c r="W340" s="25"/>
      <c r="X340" s="25"/>
      <c r="Y340" s="25"/>
      <c r="Z340" s="25"/>
    </row>
    <row r="341" ht="22.5" customHeight="1">
      <c r="A341" s="92">
        <v>32.0</v>
      </c>
      <c r="B341" s="96">
        <v>1.12</v>
      </c>
      <c r="C341" s="96">
        <v>0.72</v>
      </c>
      <c r="D341" s="96">
        <v>0.72</v>
      </c>
      <c r="E341" s="96">
        <v>0.72</v>
      </c>
      <c r="F341" s="96">
        <v>0.72</v>
      </c>
      <c r="G341" s="25"/>
      <c r="H341" s="25"/>
      <c r="I341" s="25"/>
      <c r="J341" s="25"/>
      <c r="K341" s="25"/>
      <c r="L341" s="25"/>
      <c r="M341" s="25"/>
      <c r="N341" s="25"/>
      <c r="O341" s="25"/>
      <c r="P341" s="25"/>
      <c r="Q341" s="25"/>
      <c r="R341" s="25"/>
      <c r="S341" s="25"/>
      <c r="T341" s="25"/>
      <c r="U341" s="25"/>
      <c r="V341" s="25"/>
      <c r="W341" s="25"/>
      <c r="X341" s="25"/>
      <c r="Y341" s="25"/>
      <c r="Z341" s="25"/>
    </row>
    <row r="342" ht="22.5" customHeight="1">
      <c r="A342" s="92">
        <v>33.0</v>
      </c>
      <c r="B342" s="96">
        <v>1.14</v>
      </c>
      <c r="C342" s="96">
        <v>0.74</v>
      </c>
      <c r="D342" s="96">
        <v>0.74</v>
      </c>
      <c r="E342" s="96">
        <v>0.74</v>
      </c>
      <c r="F342" s="96">
        <v>0.74</v>
      </c>
      <c r="G342" s="25"/>
      <c r="H342" s="25"/>
      <c r="I342" s="25"/>
      <c r="J342" s="25"/>
      <c r="K342" s="25"/>
      <c r="L342" s="25"/>
      <c r="M342" s="25"/>
      <c r="N342" s="25"/>
      <c r="O342" s="25"/>
      <c r="P342" s="25"/>
      <c r="Q342" s="25"/>
      <c r="R342" s="25"/>
      <c r="S342" s="25"/>
      <c r="T342" s="25"/>
      <c r="U342" s="25"/>
      <c r="V342" s="25"/>
      <c r="W342" s="25"/>
      <c r="X342" s="25"/>
      <c r="Y342" s="25"/>
      <c r="Z342" s="25"/>
    </row>
    <row r="343" ht="22.5" customHeight="1">
      <c r="A343" s="92">
        <v>34.0</v>
      </c>
      <c r="B343" s="96">
        <v>1.16</v>
      </c>
      <c r="C343" s="96">
        <v>0.76</v>
      </c>
      <c r="D343" s="96">
        <v>0.76</v>
      </c>
      <c r="E343" s="96">
        <v>0.76</v>
      </c>
      <c r="F343" s="96">
        <v>0.76</v>
      </c>
      <c r="G343" s="25"/>
      <c r="H343" s="25"/>
      <c r="I343" s="25"/>
      <c r="J343" s="25"/>
      <c r="K343" s="25"/>
      <c r="L343" s="25"/>
      <c r="M343" s="25"/>
      <c r="N343" s="25"/>
      <c r="O343" s="25"/>
      <c r="P343" s="25"/>
      <c r="Q343" s="25"/>
      <c r="R343" s="25"/>
      <c r="S343" s="25"/>
      <c r="T343" s="25"/>
      <c r="U343" s="25"/>
      <c r="V343" s="25"/>
      <c r="W343" s="25"/>
      <c r="X343" s="25"/>
      <c r="Y343" s="25"/>
      <c r="Z343" s="25"/>
    </row>
    <row r="344" ht="22.5" customHeight="1">
      <c r="A344" s="92">
        <v>35.0</v>
      </c>
      <c r="B344" s="96">
        <v>1.18</v>
      </c>
      <c r="C344" s="96">
        <v>0.78</v>
      </c>
      <c r="D344" s="96">
        <v>0.78</v>
      </c>
      <c r="E344" s="96">
        <v>0.78</v>
      </c>
      <c r="F344" s="96">
        <v>0.78</v>
      </c>
      <c r="G344" s="25"/>
      <c r="H344" s="25"/>
      <c r="I344" s="25"/>
      <c r="J344" s="25"/>
      <c r="K344" s="25"/>
      <c r="L344" s="25"/>
      <c r="M344" s="25"/>
      <c r="N344" s="25"/>
      <c r="O344" s="25"/>
      <c r="P344" s="25"/>
      <c r="Q344" s="25"/>
      <c r="R344" s="25"/>
      <c r="S344" s="25"/>
      <c r="T344" s="25"/>
      <c r="U344" s="25"/>
      <c r="V344" s="25"/>
      <c r="W344" s="25"/>
      <c r="X344" s="25"/>
      <c r="Y344" s="25"/>
      <c r="Z344" s="25"/>
    </row>
    <row r="345" ht="22.5" customHeight="1">
      <c r="A345" s="92">
        <v>36.0</v>
      </c>
      <c r="B345" s="96">
        <v>1.2</v>
      </c>
      <c r="C345" s="96">
        <v>0.8</v>
      </c>
      <c r="D345" s="96">
        <v>0.8</v>
      </c>
      <c r="E345" s="96">
        <v>0.8</v>
      </c>
      <c r="F345" s="96">
        <v>0.8</v>
      </c>
      <c r="G345" s="25"/>
      <c r="H345" s="25"/>
      <c r="I345" s="25"/>
      <c r="J345" s="25"/>
      <c r="K345" s="25"/>
      <c r="L345" s="25"/>
      <c r="M345" s="25"/>
      <c r="N345" s="25"/>
      <c r="O345" s="25"/>
      <c r="P345" s="25"/>
      <c r="Q345" s="25"/>
      <c r="R345" s="25"/>
      <c r="S345" s="25"/>
      <c r="T345" s="25"/>
      <c r="U345" s="25"/>
      <c r="V345" s="25"/>
      <c r="W345" s="25"/>
      <c r="X345" s="25"/>
      <c r="Y345" s="25"/>
      <c r="Z345" s="25"/>
    </row>
    <row r="346" ht="22.5" customHeight="1">
      <c r="A346" s="92">
        <v>37.0</v>
      </c>
      <c r="B346" s="96">
        <v>1.22</v>
      </c>
      <c r="C346" s="96">
        <v>0.82</v>
      </c>
      <c r="D346" s="96">
        <v>0.82</v>
      </c>
      <c r="E346" s="96">
        <v>0.82</v>
      </c>
      <c r="F346" s="96">
        <v>0.82</v>
      </c>
      <c r="G346" s="25"/>
      <c r="H346" s="25"/>
      <c r="I346" s="25"/>
      <c r="J346" s="25"/>
      <c r="K346" s="25"/>
      <c r="L346" s="25"/>
      <c r="M346" s="25"/>
      <c r="N346" s="25"/>
      <c r="O346" s="25"/>
      <c r="P346" s="25"/>
      <c r="Q346" s="25"/>
      <c r="R346" s="25"/>
      <c r="S346" s="25"/>
      <c r="T346" s="25"/>
      <c r="U346" s="25"/>
      <c r="V346" s="25"/>
      <c r="W346" s="25"/>
      <c r="X346" s="25"/>
      <c r="Y346" s="25"/>
      <c r="Z346" s="25"/>
    </row>
    <row r="347" ht="22.5" customHeight="1">
      <c r="A347" s="92">
        <v>38.0</v>
      </c>
      <c r="B347" s="96">
        <v>1.24</v>
      </c>
      <c r="C347" s="96">
        <v>0.84</v>
      </c>
      <c r="D347" s="96">
        <v>0.84</v>
      </c>
      <c r="E347" s="96">
        <v>0.84</v>
      </c>
      <c r="F347" s="96">
        <v>0.84</v>
      </c>
      <c r="G347" s="25"/>
      <c r="H347" s="25"/>
      <c r="I347" s="25"/>
      <c r="J347" s="25"/>
      <c r="K347" s="25"/>
      <c r="L347" s="25"/>
      <c r="M347" s="25"/>
      <c r="N347" s="25"/>
      <c r="O347" s="25"/>
      <c r="P347" s="25"/>
      <c r="Q347" s="25"/>
      <c r="R347" s="25"/>
      <c r="S347" s="25"/>
      <c r="T347" s="25"/>
      <c r="U347" s="25"/>
      <c r="V347" s="25"/>
      <c r="W347" s="25"/>
      <c r="X347" s="25"/>
      <c r="Y347" s="25"/>
      <c r="Z347" s="25"/>
    </row>
    <row r="348" ht="22.5" customHeight="1">
      <c r="A348" s="92">
        <v>39.0</v>
      </c>
      <c r="B348" s="96">
        <v>1.26</v>
      </c>
      <c r="C348" s="96">
        <v>0.86</v>
      </c>
      <c r="D348" s="96">
        <v>0.86</v>
      </c>
      <c r="E348" s="96">
        <v>0.86</v>
      </c>
      <c r="F348" s="96">
        <v>0.86</v>
      </c>
      <c r="G348" s="25"/>
      <c r="H348" s="25"/>
      <c r="I348" s="25"/>
      <c r="J348" s="25"/>
      <c r="K348" s="25"/>
      <c r="L348" s="25"/>
      <c r="M348" s="25"/>
      <c r="N348" s="25"/>
      <c r="O348" s="25"/>
      <c r="P348" s="25"/>
      <c r="Q348" s="25"/>
      <c r="R348" s="25"/>
      <c r="S348" s="25"/>
      <c r="T348" s="25"/>
      <c r="U348" s="25"/>
      <c r="V348" s="25"/>
      <c r="W348" s="25"/>
      <c r="X348" s="25"/>
      <c r="Y348" s="25"/>
      <c r="Z348" s="25"/>
    </row>
    <row r="349" ht="22.5" customHeight="1">
      <c r="A349" s="92">
        <v>40.0</v>
      </c>
      <c r="B349" s="96">
        <v>1.28</v>
      </c>
      <c r="C349" s="96">
        <v>0.88</v>
      </c>
      <c r="D349" s="96">
        <v>0.88</v>
      </c>
      <c r="E349" s="96">
        <v>0.88</v>
      </c>
      <c r="F349" s="96">
        <v>0.88</v>
      </c>
      <c r="G349" s="25"/>
      <c r="H349" s="25"/>
      <c r="I349" s="25"/>
      <c r="J349" s="25"/>
      <c r="K349" s="25"/>
      <c r="L349" s="25"/>
      <c r="M349" s="25"/>
      <c r="N349" s="25"/>
      <c r="O349" s="25"/>
      <c r="P349" s="25"/>
      <c r="Q349" s="25"/>
      <c r="R349" s="25"/>
      <c r="S349" s="25"/>
      <c r="T349" s="25"/>
      <c r="U349" s="25"/>
      <c r="V349" s="25"/>
      <c r="W349" s="25"/>
      <c r="X349" s="25"/>
      <c r="Y349" s="25"/>
      <c r="Z349" s="25"/>
    </row>
    <row r="350" ht="22.5" customHeight="1">
      <c r="A350" s="92">
        <v>41.0</v>
      </c>
      <c r="B350" s="96">
        <v>1.3</v>
      </c>
      <c r="C350" s="96">
        <v>0.9</v>
      </c>
      <c r="D350" s="96">
        <v>0.9</v>
      </c>
      <c r="E350" s="96">
        <v>0.9</v>
      </c>
      <c r="F350" s="96">
        <v>0.9</v>
      </c>
      <c r="G350" s="25"/>
      <c r="H350" s="25"/>
      <c r="I350" s="25"/>
      <c r="J350" s="25"/>
      <c r="K350" s="25"/>
      <c r="L350" s="25"/>
      <c r="M350" s="25"/>
      <c r="N350" s="25"/>
      <c r="O350" s="25"/>
      <c r="P350" s="25"/>
      <c r="Q350" s="25"/>
      <c r="R350" s="25"/>
      <c r="S350" s="25"/>
      <c r="T350" s="25"/>
      <c r="U350" s="25"/>
      <c r="V350" s="25"/>
      <c r="W350" s="25"/>
      <c r="X350" s="25"/>
      <c r="Y350" s="25"/>
      <c r="Z350" s="25"/>
    </row>
    <row r="351" ht="22.5" customHeight="1">
      <c r="A351" s="92">
        <v>42.0</v>
      </c>
      <c r="B351" s="96">
        <v>1.32</v>
      </c>
      <c r="C351" s="96">
        <v>0.92</v>
      </c>
      <c r="D351" s="96">
        <v>0.92</v>
      </c>
      <c r="E351" s="96">
        <v>0.92</v>
      </c>
      <c r="F351" s="96">
        <v>0.92</v>
      </c>
      <c r="G351" s="25"/>
      <c r="H351" s="25"/>
      <c r="I351" s="25"/>
      <c r="J351" s="25"/>
      <c r="K351" s="25"/>
      <c r="L351" s="25"/>
      <c r="M351" s="25"/>
      <c r="N351" s="25"/>
      <c r="O351" s="25"/>
      <c r="P351" s="25"/>
      <c r="Q351" s="25"/>
      <c r="R351" s="25"/>
      <c r="S351" s="25"/>
      <c r="T351" s="25"/>
      <c r="U351" s="25"/>
      <c r="V351" s="25"/>
      <c r="W351" s="25"/>
      <c r="X351" s="25"/>
      <c r="Y351" s="25"/>
      <c r="Z351" s="25"/>
    </row>
    <row r="352" ht="22.5" customHeight="1">
      <c r="A352" s="92">
        <v>43.0</v>
      </c>
      <c r="B352" s="96">
        <v>1.34</v>
      </c>
      <c r="C352" s="96">
        <v>0.94</v>
      </c>
      <c r="D352" s="96">
        <v>0.94</v>
      </c>
      <c r="E352" s="96">
        <v>0.94</v>
      </c>
      <c r="F352" s="96">
        <v>0.94</v>
      </c>
      <c r="G352" s="25"/>
      <c r="H352" s="25"/>
      <c r="I352" s="25"/>
      <c r="J352" s="25"/>
      <c r="K352" s="25"/>
      <c r="L352" s="25"/>
      <c r="M352" s="25"/>
      <c r="N352" s="25"/>
      <c r="O352" s="25"/>
      <c r="P352" s="25"/>
      <c r="Q352" s="25"/>
      <c r="R352" s="25"/>
      <c r="S352" s="25"/>
      <c r="T352" s="25"/>
      <c r="U352" s="25"/>
      <c r="V352" s="25"/>
      <c r="W352" s="25"/>
      <c r="X352" s="25"/>
      <c r="Y352" s="25"/>
      <c r="Z352" s="25"/>
    </row>
    <row r="353" ht="22.5" customHeight="1">
      <c r="A353" s="92">
        <v>44.0</v>
      </c>
      <c r="B353" s="96">
        <v>1.36</v>
      </c>
      <c r="C353" s="96">
        <v>0.96</v>
      </c>
      <c r="D353" s="96">
        <v>0.96</v>
      </c>
      <c r="E353" s="96">
        <v>0.96</v>
      </c>
      <c r="F353" s="96">
        <v>0.96</v>
      </c>
      <c r="G353" s="25"/>
      <c r="H353" s="25"/>
      <c r="I353" s="25"/>
      <c r="J353" s="25"/>
      <c r="K353" s="25"/>
      <c r="L353" s="25"/>
      <c r="M353" s="25"/>
      <c r="N353" s="25"/>
      <c r="O353" s="25"/>
      <c r="P353" s="25"/>
      <c r="Q353" s="25"/>
      <c r="R353" s="25"/>
      <c r="S353" s="25"/>
      <c r="T353" s="25"/>
      <c r="U353" s="25"/>
      <c r="V353" s="25"/>
      <c r="W353" s="25"/>
      <c r="X353" s="25"/>
      <c r="Y353" s="25"/>
      <c r="Z353" s="25"/>
    </row>
    <row r="354" ht="22.5" customHeight="1">
      <c r="A354" s="92">
        <v>45.0</v>
      </c>
      <c r="B354" s="96">
        <v>1.38</v>
      </c>
      <c r="C354" s="96">
        <v>0.98</v>
      </c>
      <c r="D354" s="96">
        <v>0.98</v>
      </c>
      <c r="E354" s="96">
        <v>0.98</v>
      </c>
      <c r="F354" s="96">
        <v>0.98</v>
      </c>
      <c r="G354" s="25"/>
      <c r="H354" s="25"/>
      <c r="I354" s="25"/>
      <c r="J354" s="25"/>
      <c r="K354" s="25"/>
      <c r="L354" s="25"/>
      <c r="M354" s="25"/>
      <c r="N354" s="25"/>
      <c r="O354" s="25"/>
      <c r="P354" s="25"/>
      <c r="Q354" s="25"/>
      <c r="R354" s="25"/>
      <c r="S354" s="25"/>
      <c r="T354" s="25"/>
      <c r="U354" s="25"/>
      <c r="V354" s="25"/>
      <c r="W354" s="25"/>
      <c r="X354" s="25"/>
      <c r="Y354" s="25"/>
      <c r="Z354" s="25"/>
    </row>
    <row r="355" ht="22.5" customHeight="1">
      <c r="A355" s="92">
        <v>46.0</v>
      </c>
      <c r="B355" s="96">
        <v>1.4</v>
      </c>
      <c r="C355" s="96">
        <v>1.0</v>
      </c>
      <c r="D355" s="96">
        <v>1.0</v>
      </c>
      <c r="E355" s="96">
        <v>1.0</v>
      </c>
      <c r="F355" s="96">
        <v>1.0</v>
      </c>
      <c r="G355" s="25"/>
      <c r="H355" s="25"/>
      <c r="I355" s="25"/>
      <c r="J355" s="25"/>
      <c r="K355" s="25"/>
      <c r="L355" s="25"/>
      <c r="M355" s="25"/>
      <c r="N355" s="25"/>
      <c r="O355" s="25"/>
      <c r="P355" s="25"/>
      <c r="Q355" s="25"/>
      <c r="R355" s="25"/>
      <c r="S355" s="25"/>
      <c r="T355" s="25"/>
      <c r="U355" s="25"/>
      <c r="V355" s="25"/>
      <c r="W355" s="25"/>
      <c r="X355" s="25"/>
      <c r="Y355" s="25"/>
      <c r="Z355" s="25"/>
    </row>
    <row r="356" ht="22.5" customHeight="1">
      <c r="A356" s="92">
        <v>47.0</v>
      </c>
      <c r="B356" s="96">
        <v>1.42</v>
      </c>
      <c r="C356" s="96">
        <v>1.02</v>
      </c>
      <c r="D356" s="96">
        <v>1.02</v>
      </c>
      <c r="E356" s="96">
        <v>1.02</v>
      </c>
      <c r="F356" s="96">
        <v>1.02</v>
      </c>
      <c r="G356" s="25"/>
      <c r="H356" s="25"/>
      <c r="I356" s="25"/>
      <c r="J356" s="25"/>
      <c r="K356" s="25"/>
      <c r="L356" s="25"/>
      <c r="M356" s="25"/>
      <c r="N356" s="25"/>
      <c r="O356" s="25"/>
      <c r="P356" s="25"/>
      <c r="Q356" s="25"/>
      <c r="R356" s="25"/>
      <c r="S356" s="25"/>
      <c r="T356" s="25"/>
      <c r="U356" s="25"/>
      <c r="V356" s="25"/>
      <c r="W356" s="25"/>
      <c r="X356" s="25"/>
      <c r="Y356" s="25"/>
      <c r="Z356" s="25"/>
    </row>
    <row r="357" ht="22.5" customHeight="1">
      <c r="A357" s="92">
        <v>48.0</v>
      </c>
      <c r="B357" s="96">
        <v>1.44</v>
      </c>
      <c r="C357" s="96">
        <v>1.04</v>
      </c>
      <c r="D357" s="96">
        <v>1.04</v>
      </c>
      <c r="E357" s="96">
        <v>1.04</v>
      </c>
      <c r="F357" s="96">
        <v>1.04</v>
      </c>
      <c r="G357" s="25"/>
      <c r="H357" s="25"/>
      <c r="I357" s="25"/>
      <c r="J357" s="25"/>
      <c r="K357" s="25"/>
      <c r="L357" s="25"/>
      <c r="M357" s="25"/>
      <c r="N357" s="25"/>
      <c r="O357" s="25"/>
      <c r="P357" s="25"/>
      <c r="Q357" s="25"/>
      <c r="R357" s="25"/>
      <c r="S357" s="25"/>
      <c r="T357" s="25"/>
      <c r="U357" s="25"/>
      <c r="V357" s="25"/>
      <c r="W357" s="25"/>
      <c r="X357" s="25"/>
      <c r="Y357" s="25"/>
      <c r="Z357" s="25"/>
    </row>
    <row r="358" ht="22.5" customHeight="1">
      <c r="A358" s="92">
        <v>49.0</v>
      </c>
      <c r="B358" s="96">
        <v>1.46</v>
      </c>
      <c r="C358" s="96">
        <v>1.06</v>
      </c>
      <c r="D358" s="96">
        <v>1.06</v>
      </c>
      <c r="E358" s="96">
        <v>1.06</v>
      </c>
      <c r="F358" s="96">
        <v>1.06</v>
      </c>
      <c r="G358" s="25"/>
      <c r="H358" s="25"/>
      <c r="I358" s="25"/>
      <c r="J358" s="25"/>
      <c r="K358" s="25"/>
      <c r="L358" s="25"/>
      <c r="M358" s="25"/>
      <c r="N358" s="25"/>
      <c r="O358" s="25"/>
      <c r="P358" s="25"/>
      <c r="Q358" s="25"/>
      <c r="R358" s="25"/>
      <c r="S358" s="25"/>
      <c r="T358" s="25"/>
      <c r="U358" s="25"/>
      <c r="V358" s="25"/>
      <c r="W358" s="25"/>
      <c r="X358" s="25"/>
      <c r="Y358" s="25"/>
      <c r="Z358" s="25"/>
    </row>
    <row r="359" ht="22.5" customHeight="1">
      <c r="A359" s="92">
        <v>50.0</v>
      </c>
      <c r="B359" s="96">
        <v>1.48</v>
      </c>
      <c r="C359" s="96">
        <v>1.08</v>
      </c>
      <c r="D359" s="96">
        <v>1.08</v>
      </c>
      <c r="E359" s="96">
        <v>1.08</v>
      </c>
      <c r="F359" s="96">
        <v>1.08</v>
      </c>
      <c r="G359" s="25"/>
      <c r="H359" s="25"/>
      <c r="I359" s="25"/>
      <c r="J359" s="25"/>
      <c r="K359" s="25"/>
      <c r="L359" s="25"/>
      <c r="M359" s="25"/>
      <c r="N359" s="25"/>
      <c r="O359" s="25"/>
      <c r="P359" s="25"/>
      <c r="Q359" s="25"/>
      <c r="R359" s="25"/>
      <c r="S359" s="25"/>
      <c r="T359" s="25"/>
      <c r="U359" s="25"/>
      <c r="V359" s="25"/>
      <c r="W359" s="25"/>
      <c r="X359" s="25"/>
      <c r="Y359" s="25"/>
      <c r="Z359" s="25"/>
    </row>
    <row r="360" ht="22.5" customHeight="1">
      <c r="A360" s="92">
        <v>51.0</v>
      </c>
      <c r="B360" s="96">
        <v>1.5</v>
      </c>
      <c r="C360" s="96">
        <v>1.1</v>
      </c>
      <c r="D360" s="96">
        <v>1.1</v>
      </c>
      <c r="E360" s="96">
        <v>1.1</v>
      </c>
      <c r="F360" s="96">
        <v>1.1</v>
      </c>
      <c r="G360" s="25"/>
      <c r="H360" s="25"/>
      <c r="I360" s="25"/>
      <c r="J360" s="25"/>
      <c r="K360" s="25"/>
      <c r="L360" s="25"/>
      <c r="M360" s="25"/>
      <c r="N360" s="25"/>
      <c r="O360" s="25"/>
      <c r="P360" s="25"/>
      <c r="Q360" s="25"/>
      <c r="R360" s="25"/>
      <c r="S360" s="25"/>
      <c r="T360" s="25"/>
      <c r="U360" s="25"/>
      <c r="V360" s="25"/>
      <c r="W360" s="25"/>
      <c r="X360" s="25"/>
      <c r="Y360" s="25"/>
      <c r="Z360" s="25"/>
    </row>
    <row r="361" ht="22.5" customHeight="1">
      <c r="A361" s="92">
        <v>52.0</v>
      </c>
      <c r="B361" s="96">
        <v>1.52</v>
      </c>
      <c r="C361" s="96">
        <v>1.12</v>
      </c>
      <c r="D361" s="96">
        <v>1.12</v>
      </c>
      <c r="E361" s="96">
        <v>1.12</v>
      </c>
      <c r="F361" s="96">
        <v>1.12</v>
      </c>
      <c r="G361" s="25"/>
      <c r="H361" s="25"/>
      <c r="I361" s="25"/>
      <c r="J361" s="25"/>
      <c r="K361" s="25"/>
      <c r="L361" s="25"/>
      <c r="M361" s="25"/>
      <c r="N361" s="25"/>
      <c r="O361" s="25"/>
      <c r="P361" s="25"/>
      <c r="Q361" s="25"/>
      <c r="R361" s="25"/>
      <c r="S361" s="25"/>
      <c r="T361" s="25"/>
      <c r="U361" s="25"/>
      <c r="V361" s="25"/>
      <c r="W361" s="25"/>
      <c r="X361" s="25"/>
      <c r="Y361" s="25"/>
      <c r="Z361" s="25"/>
    </row>
    <row r="362" ht="22.5" customHeight="1">
      <c r="A362" s="92">
        <v>53.0</v>
      </c>
      <c r="B362" s="96">
        <v>1.54</v>
      </c>
      <c r="C362" s="96">
        <v>1.14</v>
      </c>
      <c r="D362" s="96">
        <v>1.14</v>
      </c>
      <c r="E362" s="96">
        <v>1.14</v>
      </c>
      <c r="F362" s="96">
        <v>1.14</v>
      </c>
      <c r="G362" s="25"/>
      <c r="H362" s="25"/>
      <c r="I362" s="25"/>
      <c r="J362" s="25"/>
      <c r="K362" s="25"/>
      <c r="L362" s="25"/>
      <c r="M362" s="25"/>
      <c r="N362" s="25"/>
      <c r="O362" s="25"/>
      <c r="P362" s="25"/>
      <c r="Q362" s="25"/>
      <c r="R362" s="25"/>
      <c r="S362" s="25"/>
      <c r="T362" s="25"/>
      <c r="U362" s="25"/>
      <c r="V362" s="25"/>
      <c r="W362" s="25"/>
      <c r="X362" s="25"/>
      <c r="Y362" s="25"/>
      <c r="Z362" s="25"/>
    </row>
    <row r="363" ht="22.5" customHeight="1">
      <c r="A363" s="92">
        <v>54.0</v>
      </c>
      <c r="B363" s="96">
        <v>1.56</v>
      </c>
      <c r="C363" s="96">
        <v>1.16</v>
      </c>
      <c r="D363" s="96">
        <v>1.16</v>
      </c>
      <c r="E363" s="96">
        <v>1.16</v>
      </c>
      <c r="F363" s="96">
        <v>1.16</v>
      </c>
      <c r="G363" s="25"/>
      <c r="H363" s="25"/>
      <c r="I363" s="25"/>
      <c r="J363" s="25"/>
      <c r="K363" s="25"/>
      <c r="L363" s="25"/>
      <c r="M363" s="25"/>
      <c r="N363" s="25"/>
      <c r="O363" s="25"/>
      <c r="P363" s="25"/>
      <c r="Q363" s="25"/>
      <c r="R363" s="25"/>
      <c r="S363" s="25"/>
      <c r="T363" s="25"/>
      <c r="U363" s="25"/>
      <c r="V363" s="25"/>
      <c r="W363" s="25"/>
      <c r="X363" s="25"/>
      <c r="Y363" s="25"/>
      <c r="Z363" s="25"/>
    </row>
    <row r="364" ht="22.5" customHeight="1">
      <c r="A364" s="92">
        <v>55.0</v>
      </c>
      <c r="B364" s="96">
        <v>1.58</v>
      </c>
      <c r="C364" s="96">
        <v>1.18</v>
      </c>
      <c r="D364" s="96">
        <v>1.18</v>
      </c>
      <c r="E364" s="96">
        <v>1.18</v>
      </c>
      <c r="F364" s="96">
        <v>1.18</v>
      </c>
      <c r="G364" s="25"/>
      <c r="H364" s="25"/>
      <c r="I364" s="25"/>
      <c r="J364" s="25"/>
      <c r="K364" s="25"/>
      <c r="L364" s="25"/>
      <c r="M364" s="25"/>
      <c r="N364" s="25"/>
      <c r="O364" s="25"/>
      <c r="P364" s="25"/>
      <c r="Q364" s="25"/>
      <c r="R364" s="25"/>
      <c r="S364" s="25"/>
      <c r="T364" s="25"/>
      <c r="U364" s="25"/>
      <c r="V364" s="25"/>
      <c r="W364" s="25"/>
      <c r="X364" s="25"/>
      <c r="Y364" s="25"/>
      <c r="Z364" s="25"/>
    </row>
    <row r="365" ht="22.5" customHeight="1">
      <c r="A365" s="92">
        <v>56.0</v>
      </c>
      <c r="B365" s="96">
        <v>1.6</v>
      </c>
      <c r="C365" s="96">
        <v>1.2</v>
      </c>
      <c r="D365" s="96">
        <v>1.2</v>
      </c>
      <c r="E365" s="96">
        <v>1.2</v>
      </c>
      <c r="F365" s="96">
        <v>1.2</v>
      </c>
      <c r="G365" s="25"/>
      <c r="H365" s="25"/>
      <c r="I365" s="25"/>
      <c r="J365" s="25"/>
      <c r="K365" s="25"/>
      <c r="L365" s="25"/>
      <c r="M365" s="25"/>
      <c r="N365" s="25"/>
      <c r="O365" s="25"/>
      <c r="P365" s="25"/>
      <c r="Q365" s="25"/>
      <c r="R365" s="25"/>
      <c r="S365" s="25"/>
      <c r="T365" s="25"/>
      <c r="U365" s="25"/>
      <c r="V365" s="25"/>
      <c r="W365" s="25"/>
      <c r="X365" s="25"/>
      <c r="Y365" s="25"/>
      <c r="Z365" s="25"/>
    </row>
    <row r="366" ht="22.5" customHeight="1">
      <c r="A366" s="92">
        <v>57.0</v>
      </c>
      <c r="B366" s="96">
        <v>1.62</v>
      </c>
      <c r="C366" s="96">
        <v>1.22</v>
      </c>
      <c r="D366" s="96">
        <v>1.22</v>
      </c>
      <c r="E366" s="96">
        <v>1.22</v>
      </c>
      <c r="F366" s="96">
        <v>1.22</v>
      </c>
      <c r="G366" s="25"/>
      <c r="H366" s="25"/>
      <c r="I366" s="25"/>
      <c r="J366" s="25"/>
      <c r="K366" s="25"/>
      <c r="L366" s="25"/>
      <c r="M366" s="25"/>
      <c r="N366" s="25"/>
      <c r="O366" s="25"/>
      <c r="P366" s="25"/>
      <c r="Q366" s="25"/>
      <c r="R366" s="25"/>
      <c r="S366" s="25"/>
      <c r="T366" s="25"/>
      <c r="U366" s="25"/>
      <c r="V366" s="25"/>
      <c r="W366" s="25"/>
      <c r="X366" s="25"/>
      <c r="Y366" s="25"/>
      <c r="Z366" s="25"/>
    </row>
    <row r="367" ht="22.5" customHeight="1">
      <c r="A367" s="92">
        <v>58.0</v>
      </c>
      <c r="B367" s="96">
        <v>1.64</v>
      </c>
      <c r="C367" s="96">
        <v>1.24</v>
      </c>
      <c r="D367" s="96">
        <v>1.24</v>
      </c>
      <c r="E367" s="96">
        <v>1.24</v>
      </c>
      <c r="F367" s="96">
        <v>1.24</v>
      </c>
      <c r="G367" s="25"/>
      <c r="H367" s="25"/>
      <c r="I367" s="25"/>
      <c r="J367" s="25"/>
      <c r="K367" s="25"/>
      <c r="L367" s="25"/>
      <c r="M367" s="25"/>
      <c r="N367" s="25"/>
      <c r="O367" s="25"/>
      <c r="P367" s="25"/>
      <c r="Q367" s="25"/>
      <c r="R367" s="25"/>
      <c r="S367" s="25"/>
      <c r="T367" s="25"/>
      <c r="U367" s="25"/>
      <c r="V367" s="25"/>
      <c r="W367" s="25"/>
      <c r="X367" s="25"/>
      <c r="Y367" s="25"/>
      <c r="Z367" s="25"/>
    </row>
    <row r="368" ht="22.5" customHeight="1">
      <c r="A368" s="92">
        <v>59.0</v>
      </c>
      <c r="B368" s="96">
        <v>1.66</v>
      </c>
      <c r="C368" s="96">
        <v>1.26</v>
      </c>
      <c r="D368" s="96">
        <v>1.26</v>
      </c>
      <c r="E368" s="96">
        <v>1.26</v>
      </c>
      <c r="F368" s="96">
        <v>1.26</v>
      </c>
      <c r="G368" s="25"/>
      <c r="H368" s="25"/>
      <c r="I368" s="25"/>
      <c r="J368" s="25"/>
      <c r="K368" s="25"/>
      <c r="L368" s="25"/>
      <c r="M368" s="25"/>
      <c r="N368" s="25"/>
      <c r="O368" s="25"/>
      <c r="P368" s="25"/>
      <c r="Q368" s="25"/>
      <c r="R368" s="25"/>
      <c r="S368" s="25"/>
      <c r="T368" s="25"/>
      <c r="U368" s="25"/>
      <c r="V368" s="25"/>
      <c r="W368" s="25"/>
      <c r="X368" s="25"/>
      <c r="Y368" s="25"/>
      <c r="Z368" s="25"/>
    </row>
    <row r="369" ht="22.5" customHeight="1">
      <c r="A369" s="92">
        <v>60.0</v>
      </c>
      <c r="B369" s="96">
        <v>1.68</v>
      </c>
      <c r="C369" s="96">
        <v>1.28</v>
      </c>
      <c r="D369" s="96">
        <v>1.28</v>
      </c>
      <c r="E369" s="96">
        <v>1.28</v>
      </c>
      <c r="F369" s="96">
        <v>1.28</v>
      </c>
      <c r="G369" s="25"/>
      <c r="H369" s="25"/>
      <c r="I369" s="25"/>
      <c r="J369" s="25"/>
      <c r="K369" s="25"/>
      <c r="L369" s="25"/>
      <c r="M369" s="25"/>
      <c r="N369" s="25"/>
      <c r="O369" s="25"/>
      <c r="P369" s="25"/>
      <c r="Q369" s="25"/>
      <c r="R369" s="25"/>
      <c r="S369" s="25"/>
      <c r="T369" s="25"/>
      <c r="U369" s="25"/>
      <c r="V369" s="25"/>
      <c r="W369" s="25"/>
      <c r="X369" s="25"/>
      <c r="Y369" s="25"/>
      <c r="Z369" s="25"/>
    </row>
    <row r="370" ht="22.5" customHeight="1">
      <c r="A370" s="92">
        <v>61.0</v>
      </c>
      <c r="B370" s="96">
        <v>1.7</v>
      </c>
      <c r="C370" s="96">
        <v>1.3</v>
      </c>
      <c r="D370" s="96">
        <v>1.3</v>
      </c>
      <c r="E370" s="96">
        <v>1.3</v>
      </c>
      <c r="F370" s="96">
        <v>1.3</v>
      </c>
      <c r="G370" s="25"/>
      <c r="H370" s="25"/>
      <c r="I370" s="25"/>
      <c r="J370" s="25"/>
      <c r="K370" s="25"/>
      <c r="L370" s="25"/>
      <c r="M370" s="25"/>
      <c r="N370" s="25"/>
      <c r="O370" s="25"/>
      <c r="P370" s="25"/>
      <c r="Q370" s="25"/>
      <c r="R370" s="25"/>
      <c r="S370" s="25"/>
      <c r="T370" s="25"/>
      <c r="U370" s="25"/>
      <c r="V370" s="25"/>
      <c r="W370" s="25"/>
      <c r="X370" s="25"/>
      <c r="Y370" s="25"/>
      <c r="Z370" s="25"/>
    </row>
    <row r="371" ht="22.5" customHeight="1">
      <c r="A371" s="92">
        <v>62.0</v>
      </c>
      <c r="B371" s="96">
        <v>1.72</v>
      </c>
      <c r="C371" s="96">
        <v>1.32</v>
      </c>
      <c r="D371" s="96">
        <v>1.32</v>
      </c>
      <c r="E371" s="96">
        <v>1.32</v>
      </c>
      <c r="F371" s="96">
        <v>1.32</v>
      </c>
      <c r="G371" s="25"/>
      <c r="H371" s="25"/>
      <c r="I371" s="25"/>
      <c r="J371" s="25"/>
      <c r="K371" s="25"/>
      <c r="L371" s="25"/>
      <c r="M371" s="25"/>
      <c r="N371" s="25"/>
      <c r="O371" s="25"/>
      <c r="P371" s="25"/>
      <c r="Q371" s="25"/>
      <c r="R371" s="25"/>
      <c r="S371" s="25"/>
      <c r="T371" s="25"/>
      <c r="U371" s="25"/>
      <c r="V371" s="25"/>
      <c r="W371" s="25"/>
      <c r="X371" s="25"/>
      <c r="Y371" s="25"/>
      <c r="Z371" s="25"/>
    </row>
    <row r="372" ht="22.5" customHeight="1">
      <c r="A372" s="92">
        <v>63.0</v>
      </c>
      <c r="B372" s="96">
        <v>1.74</v>
      </c>
      <c r="C372" s="96">
        <v>1.34</v>
      </c>
      <c r="D372" s="96">
        <v>1.34</v>
      </c>
      <c r="E372" s="96">
        <v>1.34</v>
      </c>
      <c r="F372" s="96">
        <v>1.34</v>
      </c>
      <c r="G372" s="25"/>
      <c r="H372" s="25"/>
      <c r="I372" s="25"/>
      <c r="J372" s="25"/>
      <c r="K372" s="25"/>
      <c r="L372" s="25"/>
      <c r="M372" s="25"/>
      <c r="N372" s="25"/>
      <c r="O372" s="25"/>
      <c r="P372" s="25"/>
      <c r="Q372" s="25"/>
      <c r="R372" s="25"/>
      <c r="S372" s="25"/>
      <c r="T372" s="25"/>
      <c r="U372" s="25"/>
      <c r="V372" s="25"/>
      <c r="W372" s="25"/>
      <c r="X372" s="25"/>
      <c r="Y372" s="25"/>
      <c r="Z372" s="25"/>
    </row>
    <row r="373" ht="22.5" customHeight="1">
      <c r="A373" s="92">
        <v>64.0</v>
      </c>
      <c r="B373" s="96">
        <v>1.76</v>
      </c>
      <c r="C373" s="96">
        <v>1.36</v>
      </c>
      <c r="D373" s="96">
        <v>1.36</v>
      </c>
      <c r="E373" s="96">
        <v>1.36</v>
      </c>
      <c r="F373" s="96">
        <v>1.36</v>
      </c>
      <c r="G373" s="25"/>
      <c r="H373" s="25"/>
      <c r="I373" s="25"/>
      <c r="J373" s="25"/>
      <c r="K373" s="25"/>
      <c r="L373" s="25"/>
      <c r="M373" s="25"/>
      <c r="N373" s="25"/>
      <c r="O373" s="25"/>
      <c r="P373" s="25"/>
      <c r="Q373" s="25"/>
      <c r="R373" s="25"/>
      <c r="S373" s="25"/>
      <c r="T373" s="25"/>
      <c r="U373" s="25"/>
      <c r="V373" s="25"/>
      <c r="W373" s="25"/>
      <c r="X373" s="25"/>
      <c r="Y373" s="25"/>
      <c r="Z373" s="25"/>
    </row>
    <row r="374" ht="22.5" customHeight="1">
      <c r="A374" s="92">
        <v>65.0</v>
      </c>
      <c r="B374" s="96">
        <v>1.78</v>
      </c>
      <c r="C374" s="96">
        <v>1.38</v>
      </c>
      <c r="D374" s="96">
        <v>1.38</v>
      </c>
      <c r="E374" s="96">
        <v>1.38</v>
      </c>
      <c r="F374" s="96">
        <v>1.38</v>
      </c>
      <c r="G374" s="25"/>
      <c r="H374" s="25"/>
      <c r="I374" s="25"/>
      <c r="J374" s="25"/>
      <c r="K374" s="25"/>
      <c r="L374" s="25"/>
      <c r="M374" s="25"/>
      <c r="N374" s="25"/>
      <c r="O374" s="25"/>
      <c r="P374" s="25"/>
      <c r="Q374" s="25"/>
      <c r="R374" s="25"/>
      <c r="S374" s="25"/>
      <c r="T374" s="25"/>
      <c r="U374" s="25"/>
      <c r="V374" s="25"/>
      <c r="W374" s="25"/>
      <c r="X374" s="25"/>
      <c r="Y374" s="25"/>
      <c r="Z374" s="25"/>
    </row>
    <row r="375" ht="22.5" customHeight="1">
      <c r="A375" s="92">
        <v>66.0</v>
      </c>
      <c r="B375" s="96">
        <v>1.8</v>
      </c>
      <c r="C375" s="96">
        <v>1.4</v>
      </c>
      <c r="D375" s="96">
        <v>1.4</v>
      </c>
      <c r="E375" s="96">
        <v>1.4</v>
      </c>
      <c r="F375" s="96">
        <v>1.4</v>
      </c>
      <c r="G375" s="25"/>
      <c r="H375" s="25"/>
      <c r="I375" s="25"/>
      <c r="J375" s="25"/>
      <c r="K375" s="25"/>
      <c r="L375" s="25"/>
      <c r="M375" s="25"/>
      <c r="N375" s="25"/>
      <c r="O375" s="25"/>
      <c r="P375" s="25"/>
      <c r="Q375" s="25"/>
      <c r="R375" s="25"/>
      <c r="S375" s="25"/>
      <c r="T375" s="25"/>
      <c r="U375" s="25"/>
      <c r="V375" s="25"/>
      <c r="W375" s="25"/>
      <c r="X375" s="25"/>
      <c r="Y375" s="25"/>
      <c r="Z375" s="25"/>
    </row>
    <row r="376" ht="22.5" customHeight="1">
      <c r="A376" s="92">
        <v>67.0</v>
      </c>
      <c r="B376" s="96">
        <v>1.82</v>
      </c>
      <c r="C376" s="96">
        <v>1.42</v>
      </c>
      <c r="D376" s="96">
        <v>1.42</v>
      </c>
      <c r="E376" s="96">
        <v>1.42</v>
      </c>
      <c r="F376" s="96">
        <v>1.42</v>
      </c>
      <c r="G376" s="25"/>
      <c r="H376" s="25"/>
      <c r="I376" s="25"/>
      <c r="J376" s="25"/>
      <c r="K376" s="25"/>
      <c r="L376" s="25"/>
      <c r="M376" s="25"/>
      <c r="N376" s="25"/>
      <c r="O376" s="25"/>
      <c r="P376" s="25"/>
      <c r="Q376" s="25"/>
      <c r="R376" s="25"/>
      <c r="S376" s="25"/>
      <c r="T376" s="25"/>
      <c r="U376" s="25"/>
      <c r="V376" s="25"/>
      <c r="W376" s="25"/>
      <c r="X376" s="25"/>
      <c r="Y376" s="25"/>
      <c r="Z376" s="25"/>
    </row>
    <row r="377" ht="22.5" customHeight="1">
      <c r="A377" s="92">
        <v>68.0</v>
      </c>
      <c r="B377" s="96">
        <v>1.84</v>
      </c>
      <c r="C377" s="96">
        <v>1.44</v>
      </c>
      <c r="D377" s="96">
        <v>1.44</v>
      </c>
      <c r="E377" s="96">
        <v>1.44</v>
      </c>
      <c r="F377" s="96">
        <v>1.44</v>
      </c>
      <c r="G377" s="25"/>
      <c r="H377" s="25"/>
      <c r="I377" s="25"/>
      <c r="J377" s="25"/>
      <c r="K377" s="25"/>
      <c r="L377" s="25"/>
      <c r="M377" s="25"/>
      <c r="N377" s="25"/>
      <c r="O377" s="25"/>
      <c r="P377" s="25"/>
      <c r="Q377" s="25"/>
      <c r="R377" s="25"/>
      <c r="S377" s="25"/>
      <c r="T377" s="25"/>
      <c r="U377" s="25"/>
      <c r="V377" s="25"/>
      <c r="W377" s="25"/>
      <c r="X377" s="25"/>
      <c r="Y377" s="25"/>
      <c r="Z377" s="25"/>
    </row>
    <row r="378" ht="22.5" customHeight="1">
      <c r="A378" s="92">
        <v>69.0</v>
      </c>
      <c r="B378" s="96">
        <v>1.86</v>
      </c>
      <c r="C378" s="96">
        <v>1.46</v>
      </c>
      <c r="D378" s="96">
        <v>1.46</v>
      </c>
      <c r="E378" s="96">
        <v>1.46</v>
      </c>
      <c r="F378" s="96">
        <v>1.46</v>
      </c>
      <c r="G378" s="25"/>
      <c r="H378" s="25"/>
      <c r="I378" s="25"/>
      <c r="J378" s="25"/>
      <c r="K378" s="25"/>
      <c r="L378" s="25"/>
      <c r="M378" s="25"/>
      <c r="N378" s="25"/>
      <c r="O378" s="25"/>
      <c r="P378" s="25"/>
      <c r="Q378" s="25"/>
      <c r="R378" s="25"/>
      <c r="S378" s="25"/>
      <c r="T378" s="25"/>
      <c r="U378" s="25"/>
      <c r="V378" s="25"/>
      <c r="W378" s="25"/>
      <c r="X378" s="25"/>
      <c r="Y378" s="25"/>
      <c r="Z378" s="25"/>
    </row>
    <row r="379" ht="22.5" customHeight="1">
      <c r="A379" s="92">
        <v>70.0</v>
      </c>
      <c r="B379" s="96">
        <v>1.88</v>
      </c>
      <c r="C379" s="96">
        <v>1.48</v>
      </c>
      <c r="D379" s="96">
        <v>1.48</v>
      </c>
      <c r="E379" s="96">
        <v>1.48</v>
      </c>
      <c r="F379" s="96">
        <v>1.48</v>
      </c>
      <c r="G379" s="25"/>
      <c r="H379" s="25"/>
      <c r="I379" s="25"/>
      <c r="J379" s="25"/>
      <c r="K379" s="25"/>
      <c r="L379" s="25"/>
      <c r="M379" s="25"/>
      <c r="N379" s="25"/>
      <c r="O379" s="25"/>
      <c r="P379" s="25"/>
      <c r="Q379" s="25"/>
      <c r="R379" s="25"/>
      <c r="S379" s="25"/>
      <c r="T379" s="25"/>
      <c r="U379" s="25"/>
      <c r="V379" s="25"/>
      <c r="W379" s="25"/>
      <c r="X379" s="25"/>
      <c r="Y379" s="25"/>
      <c r="Z379" s="25"/>
    </row>
    <row r="380" ht="22.5" customHeight="1">
      <c r="A380" s="92">
        <v>71.0</v>
      </c>
      <c r="B380" s="96">
        <v>1.9</v>
      </c>
      <c r="C380" s="96">
        <v>1.5</v>
      </c>
      <c r="D380" s="96">
        <v>1.5</v>
      </c>
      <c r="E380" s="96">
        <v>1.5</v>
      </c>
      <c r="F380" s="96">
        <v>1.5</v>
      </c>
      <c r="G380" s="25"/>
      <c r="H380" s="25"/>
      <c r="I380" s="25"/>
      <c r="J380" s="25"/>
      <c r="K380" s="25"/>
      <c r="L380" s="25"/>
      <c r="M380" s="25"/>
      <c r="N380" s="25"/>
      <c r="O380" s="25"/>
      <c r="P380" s="25"/>
      <c r="Q380" s="25"/>
      <c r="R380" s="25"/>
      <c r="S380" s="25"/>
      <c r="T380" s="25"/>
      <c r="U380" s="25"/>
      <c r="V380" s="25"/>
      <c r="W380" s="25"/>
      <c r="X380" s="25"/>
      <c r="Y380" s="25"/>
      <c r="Z380" s="25"/>
    </row>
    <row r="381" ht="22.5" customHeight="1">
      <c r="A381" s="92">
        <v>72.0</v>
      </c>
      <c r="B381" s="96">
        <v>1.92</v>
      </c>
      <c r="C381" s="96">
        <v>1.52</v>
      </c>
      <c r="D381" s="96">
        <v>1.52</v>
      </c>
      <c r="E381" s="96">
        <v>1.52</v>
      </c>
      <c r="F381" s="96">
        <v>1.52</v>
      </c>
      <c r="G381" s="25"/>
      <c r="H381" s="25"/>
      <c r="I381" s="25"/>
      <c r="J381" s="25"/>
      <c r="K381" s="25"/>
      <c r="L381" s="25"/>
      <c r="M381" s="25"/>
      <c r="N381" s="25"/>
      <c r="O381" s="25"/>
      <c r="P381" s="25"/>
      <c r="Q381" s="25"/>
      <c r="R381" s="25"/>
      <c r="S381" s="25"/>
      <c r="T381" s="25"/>
      <c r="U381" s="25"/>
      <c r="V381" s="25"/>
      <c r="W381" s="25"/>
      <c r="X381" s="25"/>
      <c r="Y381" s="25"/>
      <c r="Z381" s="25"/>
    </row>
    <row r="382" ht="22.5" customHeight="1">
      <c r="A382" s="92">
        <v>73.0</v>
      </c>
      <c r="B382" s="96">
        <v>1.94</v>
      </c>
      <c r="C382" s="96">
        <v>1.54</v>
      </c>
      <c r="D382" s="96">
        <v>1.54</v>
      </c>
      <c r="E382" s="96">
        <v>1.54</v>
      </c>
      <c r="F382" s="96">
        <v>1.54</v>
      </c>
      <c r="G382" s="25"/>
      <c r="H382" s="25"/>
      <c r="I382" s="25"/>
      <c r="J382" s="25"/>
      <c r="K382" s="25"/>
      <c r="L382" s="25"/>
      <c r="M382" s="25"/>
      <c r="N382" s="25"/>
      <c r="O382" s="25"/>
      <c r="P382" s="25"/>
      <c r="Q382" s="25"/>
      <c r="R382" s="25"/>
      <c r="S382" s="25"/>
      <c r="T382" s="25"/>
      <c r="U382" s="25"/>
      <c r="V382" s="25"/>
      <c r="W382" s="25"/>
      <c r="X382" s="25"/>
      <c r="Y382" s="25"/>
      <c r="Z382" s="25"/>
    </row>
    <row r="383" ht="22.5" customHeight="1">
      <c r="A383" s="92">
        <v>74.0</v>
      </c>
      <c r="B383" s="96">
        <v>1.96</v>
      </c>
      <c r="C383" s="96">
        <v>1.56</v>
      </c>
      <c r="D383" s="96">
        <v>1.56</v>
      </c>
      <c r="E383" s="96">
        <v>1.56</v>
      </c>
      <c r="F383" s="96">
        <v>1.56</v>
      </c>
      <c r="G383" s="25"/>
      <c r="H383" s="25"/>
      <c r="I383" s="25"/>
      <c r="J383" s="25"/>
      <c r="K383" s="25"/>
      <c r="L383" s="25"/>
      <c r="M383" s="25"/>
      <c r="N383" s="25"/>
      <c r="O383" s="25"/>
      <c r="P383" s="25"/>
      <c r="Q383" s="25"/>
      <c r="R383" s="25"/>
      <c r="S383" s="25"/>
      <c r="T383" s="25"/>
      <c r="U383" s="25"/>
      <c r="V383" s="25"/>
      <c r="W383" s="25"/>
      <c r="X383" s="25"/>
      <c r="Y383" s="25"/>
      <c r="Z383" s="25"/>
    </row>
    <row r="384" ht="22.5" customHeight="1">
      <c r="A384" s="92">
        <v>75.0</v>
      </c>
      <c r="B384" s="96">
        <v>1.98</v>
      </c>
      <c r="C384" s="96">
        <v>1.58</v>
      </c>
      <c r="D384" s="96">
        <v>1.58</v>
      </c>
      <c r="E384" s="96">
        <v>1.58</v>
      </c>
      <c r="F384" s="96">
        <v>1.58</v>
      </c>
      <c r="G384" s="25"/>
      <c r="H384" s="25"/>
      <c r="I384" s="25"/>
      <c r="J384" s="25"/>
      <c r="K384" s="25"/>
      <c r="L384" s="25"/>
      <c r="M384" s="25"/>
      <c r="N384" s="25"/>
      <c r="O384" s="25"/>
      <c r="P384" s="25"/>
      <c r="Q384" s="25"/>
      <c r="R384" s="25"/>
      <c r="S384" s="25"/>
      <c r="T384" s="25"/>
      <c r="U384" s="25"/>
      <c r="V384" s="25"/>
      <c r="W384" s="25"/>
      <c r="X384" s="25"/>
      <c r="Y384" s="25"/>
      <c r="Z384" s="25"/>
    </row>
    <row r="385" ht="22.5" customHeight="1">
      <c r="A385" s="92">
        <v>76.0</v>
      </c>
      <c r="B385" s="96">
        <v>2.0</v>
      </c>
      <c r="C385" s="96">
        <v>1.6</v>
      </c>
      <c r="D385" s="96">
        <v>1.6</v>
      </c>
      <c r="E385" s="96">
        <v>1.6</v>
      </c>
      <c r="F385" s="96">
        <v>1.6</v>
      </c>
      <c r="G385" s="25"/>
      <c r="H385" s="25"/>
      <c r="I385" s="25"/>
      <c r="J385" s="25"/>
      <c r="K385" s="25"/>
      <c r="L385" s="25"/>
      <c r="M385" s="25"/>
      <c r="N385" s="25"/>
      <c r="O385" s="25"/>
      <c r="P385" s="25"/>
      <c r="Q385" s="25"/>
      <c r="R385" s="25"/>
      <c r="S385" s="25"/>
      <c r="T385" s="25"/>
      <c r="U385" s="25"/>
      <c r="V385" s="25"/>
      <c r="W385" s="25"/>
      <c r="X385" s="25"/>
      <c r="Y385" s="25"/>
      <c r="Z385" s="25"/>
    </row>
    <row r="386" ht="22.5" customHeight="1">
      <c r="A386" s="92">
        <v>77.0</v>
      </c>
      <c r="B386" s="96">
        <v>2.02</v>
      </c>
      <c r="C386" s="96">
        <v>1.62</v>
      </c>
      <c r="D386" s="96">
        <v>1.62</v>
      </c>
      <c r="E386" s="96">
        <v>1.62</v>
      </c>
      <c r="F386" s="96">
        <v>1.62</v>
      </c>
      <c r="G386" s="25"/>
      <c r="H386" s="25"/>
      <c r="I386" s="25"/>
      <c r="J386" s="25"/>
      <c r="K386" s="25"/>
      <c r="L386" s="25"/>
      <c r="M386" s="25"/>
      <c r="N386" s="25"/>
      <c r="O386" s="25"/>
      <c r="P386" s="25"/>
      <c r="Q386" s="25"/>
      <c r="R386" s="25"/>
      <c r="S386" s="25"/>
      <c r="T386" s="25"/>
      <c r="U386" s="25"/>
      <c r="V386" s="25"/>
      <c r="W386" s="25"/>
      <c r="X386" s="25"/>
      <c r="Y386" s="25"/>
      <c r="Z386" s="25"/>
    </row>
    <row r="387" ht="22.5" customHeight="1">
      <c r="A387" s="92">
        <v>78.0</v>
      </c>
      <c r="B387" s="96">
        <v>2.04</v>
      </c>
      <c r="C387" s="96">
        <v>1.64</v>
      </c>
      <c r="D387" s="96">
        <v>1.64</v>
      </c>
      <c r="E387" s="96">
        <v>1.64</v>
      </c>
      <c r="F387" s="96">
        <v>1.64</v>
      </c>
      <c r="G387" s="25"/>
      <c r="H387" s="25"/>
      <c r="I387" s="25"/>
      <c r="J387" s="25"/>
      <c r="K387" s="25"/>
      <c r="L387" s="25"/>
      <c r="M387" s="25"/>
      <c r="N387" s="25"/>
      <c r="O387" s="25"/>
      <c r="P387" s="25"/>
      <c r="Q387" s="25"/>
      <c r="R387" s="25"/>
      <c r="S387" s="25"/>
      <c r="T387" s="25"/>
      <c r="U387" s="25"/>
      <c r="V387" s="25"/>
      <c r="W387" s="25"/>
      <c r="X387" s="25"/>
      <c r="Y387" s="25"/>
      <c r="Z387" s="25"/>
    </row>
    <row r="388" ht="22.5" customHeight="1">
      <c r="A388" s="92">
        <v>79.0</v>
      </c>
      <c r="B388" s="96">
        <v>2.06</v>
      </c>
      <c r="C388" s="96">
        <v>1.66</v>
      </c>
      <c r="D388" s="96">
        <v>1.66</v>
      </c>
      <c r="E388" s="96">
        <v>1.66</v>
      </c>
      <c r="F388" s="96">
        <v>1.66</v>
      </c>
      <c r="G388" s="25"/>
      <c r="H388" s="25"/>
      <c r="I388" s="25"/>
      <c r="J388" s="25"/>
      <c r="K388" s="25"/>
      <c r="L388" s="25"/>
      <c r="M388" s="25"/>
      <c r="N388" s="25"/>
      <c r="O388" s="25"/>
      <c r="P388" s="25"/>
      <c r="Q388" s="25"/>
      <c r="R388" s="25"/>
      <c r="S388" s="25"/>
      <c r="T388" s="25"/>
      <c r="U388" s="25"/>
      <c r="V388" s="25"/>
      <c r="W388" s="25"/>
      <c r="X388" s="25"/>
      <c r="Y388" s="25"/>
      <c r="Z388" s="25"/>
    </row>
    <row r="389" ht="22.5" customHeight="1">
      <c r="A389" s="92">
        <v>80.0</v>
      </c>
      <c r="B389" s="96">
        <v>2.08</v>
      </c>
      <c r="C389" s="96">
        <v>1.68</v>
      </c>
      <c r="D389" s="96">
        <v>1.68</v>
      </c>
      <c r="E389" s="96">
        <v>1.68</v>
      </c>
      <c r="F389" s="96">
        <v>1.68</v>
      </c>
      <c r="G389" s="25"/>
      <c r="H389" s="25"/>
      <c r="I389" s="25"/>
      <c r="J389" s="25"/>
      <c r="K389" s="25"/>
      <c r="L389" s="25"/>
      <c r="M389" s="25"/>
      <c r="N389" s="25"/>
      <c r="O389" s="25"/>
      <c r="P389" s="25"/>
      <c r="Q389" s="25"/>
      <c r="R389" s="25"/>
      <c r="S389" s="25"/>
      <c r="T389" s="25"/>
      <c r="U389" s="25"/>
      <c r="V389" s="25"/>
      <c r="W389" s="25"/>
      <c r="X389" s="25"/>
      <c r="Y389" s="25"/>
      <c r="Z389" s="25"/>
    </row>
    <row r="390" ht="22.5" customHeight="1">
      <c r="A390" s="92">
        <v>81.0</v>
      </c>
      <c r="B390" s="96">
        <v>2.1</v>
      </c>
      <c r="C390" s="96">
        <v>1.7</v>
      </c>
      <c r="D390" s="96">
        <v>1.7</v>
      </c>
      <c r="E390" s="96">
        <v>1.7</v>
      </c>
      <c r="F390" s="96">
        <v>1.7</v>
      </c>
      <c r="G390" s="25"/>
      <c r="H390" s="25"/>
      <c r="I390" s="25"/>
      <c r="J390" s="25"/>
      <c r="K390" s="25"/>
      <c r="L390" s="25"/>
      <c r="M390" s="25"/>
      <c r="N390" s="25"/>
      <c r="O390" s="25"/>
      <c r="P390" s="25"/>
      <c r="Q390" s="25"/>
      <c r="R390" s="25"/>
      <c r="S390" s="25"/>
      <c r="T390" s="25"/>
      <c r="U390" s="25"/>
      <c r="V390" s="25"/>
      <c r="W390" s="25"/>
      <c r="X390" s="25"/>
      <c r="Y390" s="25"/>
      <c r="Z390" s="25"/>
    </row>
    <row r="391" ht="22.5" customHeight="1">
      <c r="A391" s="92">
        <v>82.0</v>
      </c>
      <c r="B391" s="96">
        <v>2.12</v>
      </c>
      <c r="C391" s="96">
        <v>1.72</v>
      </c>
      <c r="D391" s="96">
        <v>1.72</v>
      </c>
      <c r="E391" s="96">
        <v>1.72</v>
      </c>
      <c r="F391" s="96">
        <v>1.72</v>
      </c>
      <c r="G391" s="25"/>
      <c r="H391" s="25"/>
      <c r="I391" s="25"/>
      <c r="J391" s="25"/>
      <c r="K391" s="25"/>
      <c r="L391" s="25"/>
      <c r="M391" s="25"/>
      <c r="N391" s="25"/>
      <c r="O391" s="25"/>
      <c r="P391" s="25"/>
      <c r="Q391" s="25"/>
      <c r="R391" s="25"/>
      <c r="S391" s="25"/>
      <c r="T391" s="25"/>
      <c r="U391" s="25"/>
      <c r="V391" s="25"/>
      <c r="W391" s="25"/>
      <c r="X391" s="25"/>
      <c r="Y391" s="25"/>
      <c r="Z391" s="25"/>
    </row>
    <row r="392" ht="22.5" customHeight="1">
      <c r="A392" s="92">
        <v>83.0</v>
      </c>
      <c r="B392" s="96">
        <v>2.14</v>
      </c>
      <c r="C392" s="96">
        <v>1.74</v>
      </c>
      <c r="D392" s="96">
        <v>1.74</v>
      </c>
      <c r="E392" s="96">
        <v>1.74</v>
      </c>
      <c r="F392" s="96">
        <v>1.74</v>
      </c>
      <c r="G392" s="25"/>
      <c r="H392" s="25"/>
      <c r="I392" s="25"/>
      <c r="J392" s="25"/>
      <c r="K392" s="25"/>
      <c r="L392" s="25"/>
      <c r="M392" s="25"/>
      <c r="N392" s="25"/>
      <c r="O392" s="25"/>
      <c r="P392" s="25"/>
      <c r="Q392" s="25"/>
      <c r="R392" s="25"/>
      <c r="S392" s="25"/>
      <c r="T392" s="25"/>
      <c r="U392" s="25"/>
      <c r="V392" s="25"/>
      <c r="W392" s="25"/>
      <c r="X392" s="25"/>
      <c r="Y392" s="25"/>
      <c r="Z392" s="25"/>
    </row>
    <row r="393" ht="22.5" customHeight="1">
      <c r="A393" s="92">
        <v>84.0</v>
      </c>
      <c r="B393" s="96">
        <v>2.16</v>
      </c>
      <c r="C393" s="96">
        <v>1.76</v>
      </c>
      <c r="D393" s="96">
        <v>1.76</v>
      </c>
      <c r="E393" s="96">
        <v>1.76</v>
      </c>
      <c r="F393" s="96">
        <v>1.76</v>
      </c>
      <c r="G393" s="25"/>
      <c r="H393" s="25"/>
      <c r="I393" s="25"/>
      <c r="J393" s="25"/>
      <c r="K393" s="25"/>
      <c r="L393" s="25"/>
      <c r="M393" s="25"/>
      <c r="N393" s="25"/>
      <c r="O393" s="25"/>
      <c r="P393" s="25"/>
      <c r="Q393" s="25"/>
      <c r="R393" s="25"/>
      <c r="S393" s="25"/>
      <c r="T393" s="25"/>
      <c r="U393" s="25"/>
      <c r="V393" s="25"/>
      <c r="W393" s="25"/>
      <c r="X393" s="25"/>
      <c r="Y393" s="25"/>
      <c r="Z393" s="25"/>
    </row>
    <row r="394" ht="22.5" customHeight="1">
      <c r="A394" s="92">
        <v>85.0</v>
      </c>
      <c r="B394" s="96">
        <v>2.18</v>
      </c>
      <c r="C394" s="96">
        <v>1.78</v>
      </c>
      <c r="D394" s="96">
        <v>1.78</v>
      </c>
      <c r="E394" s="96">
        <v>1.78</v>
      </c>
      <c r="F394" s="96">
        <v>1.78</v>
      </c>
      <c r="G394" s="25"/>
      <c r="H394" s="25"/>
      <c r="I394" s="25"/>
      <c r="J394" s="25"/>
      <c r="K394" s="25"/>
      <c r="L394" s="25"/>
      <c r="M394" s="25"/>
      <c r="N394" s="25"/>
      <c r="O394" s="25"/>
      <c r="P394" s="25"/>
      <c r="Q394" s="25"/>
      <c r="R394" s="25"/>
      <c r="S394" s="25"/>
      <c r="T394" s="25"/>
      <c r="U394" s="25"/>
      <c r="V394" s="25"/>
      <c r="W394" s="25"/>
      <c r="X394" s="25"/>
      <c r="Y394" s="25"/>
      <c r="Z394" s="25"/>
    </row>
    <row r="395" ht="22.5" customHeight="1">
      <c r="A395" s="92">
        <v>86.0</v>
      </c>
      <c r="B395" s="96">
        <v>2.2</v>
      </c>
      <c r="C395" s="96">
        <v>1.8</v>
      </c>
      <c r="D395" s="96">
        <v>1.8</v>
      </c>
      <c r="E395" s="96">
        <v>1.8</v>
      </c>
      <c r="F395" s="96">
        <v>1.8</v>
      </c>
      <c r="G395" s="25"/>
      <c r="H395" s="25"/>
      <c r="I395" s="25"/>
      <c r="J395" s="25"/>
      <c r="K395" s="25"/>
      <c r="L395" s="25"/>
      <c r="M395" s="25"/>
      <c r="N395" s="25"/>
      <c r="O395" s="25"/>
      <c r="P395" s="25"/>
      <c r="Q395" s="25"/>
      <c r="R395" s="25"/>
      <c r="S395" s="25"/>
      <c r="T395" s="25"/>
      <c r="U395" s="25"/>
      <c r="V395" s="25"/>
      <c r="W395" s="25"/>
      <c r="X395" s="25"/>
      <c r="Y395" s="25"/>
      <c r="Z395" s="25"/>
    </row>
    <row r="396" ht="22.5" customHeight="1">
      <c r="A396" s="92">
        <v>87.0</v>
      </c>
      <c r="B396" s="96">
        <v>2.22</v>
      </c>
      <c r="C396" s="96">
        <v>1.82</v>
      </c>
      <c r="D396" s="96">
        <v>1.82</v>
      </c>
      <c r="E396" s="96">
        <v>1.82</v>
      </c>
      <c r="F396" s="96">
        <v>1.82</v>
      </c>
      <c r="G396" s="25"/>
      <c r="H396" s="25"/>
      <c r="I396" s="25"/>
      <c r="J396" s="25"/>
      <c r="K396" s="25"/>
      <c r="L396" s="25"/>
      <c r="M396" s="25"/>
      <c r="N396" s="25"/>
      <c r="O396" s="25"/>
      <c r="P396" s="25"/>
      <c r="Q396" s="25"/>
      <c r="R396" s="25"/>
      <c r="S396" s="25"/>
      <c r="T396" s="25"/>
      <c r="U396" s="25"/>
      <c r="V396" s="25"/>
      <c r="W396" s="25"/>
      <c r="X396" s="25"/>
      <c r="Y396" s="25"/>
      <c r="Z396" s="25"/>
    </row>
    <row r="397" ht="22.5" customHeight="1">
      <c r="A397" s="92">
        <v>88.0</v>
      </c>
      <c r="B397" s="96">
        <v>2.24</v>
      </c>
      <c r="C397" s="96">
        <v>1.84</v>
      </c>
      <c r="D397" s="96">
        <v>1.84</v>
      </c>
      <c r="E397" s="96">
        <v>1.84</v>
      </c>
      <c r="F397" s="96">
        <v>1.84</v>
      </c>
      <c r="G397" s="25"/>
      <c r="H397" s="25"/>
      <c r="I397" s="25"/>
      <c r="J397" s="25"/>
      <c r="K397" s="25"/>
      <c r="L397" s="25"/>
      <c r="M397" s="25"/>
      <c r="N397" s="25"/>
      <c r="O397" s="25"/>
      <c r="P397" s="25"/>
      <c r="Q397" s="25"/>
      <c r="R397" s="25"/>
      <c r="S397" s="25"/>
      <c r="T397" s="25"/>
      <c r="U397" s="25"/>
      <c r="V397" s="25"/>
      <c r="W397" s="25"/>
      <c r="X397" s="25"/>
      <c r="Y397" s="25"/>
      <c r="Z397" s="25"/>
    </row>
    <row r="398" ht="22.5" customHeight="1">
      <c r="A398" s="92">
        <v>89.0</v>
      </c>
      <c r="B398" s="96">
        <v>2.26</v>
      </c>
      <c r="C398" s="96">
        <v>1.86</v>
      </c>
      <c r="D398" s="96">
        <v>1.86</v>
      </c>
      <c r="E398" s="96">
        <v>1.86</v>
      </c>
      <c r="F398" s="96">
        <v>1.86</v>
      </c>
      <c r="G398" s="25"/>
      <c r="H398" s="25"/>
      <c r="I398" s="25"/>
      <c r="J398" s="25"/>
      <c r="K398" s="25"/>
      <c r="L398" s="25"/>
      <c r="M398" s="25"/>
      <c r="N398" s="25"/>
      <c r="O398" s="25"/>
      <c r="P398" s="25"/>
      <c r="Q398" s="25"/>
      <c r="R398" s="25"/>
      <c r="S398" s="25"/>
      <c r="T398" s="25"/>
      <c r="U398" s="25"/>
      <c r="V398" s="25"/>
      <c r="W398" s="25"/>
      <c r="X398" s="25"/>
      <c r="Y398" s="25"/>
      <c r="Z398" s="25"/>
    </row>
    <row r="399" ht="22.5" customHeight="1">
      <c r="A399" s="92">
        <v>90.0</v>
      </c>
      <c r="B399" s="96">
        <v>2.28</v>
      </c>
      <c r="C399" s="96">
        <v>1.88</v>
      </c>
      <c r="D399" s="96">
        <v>1.88</v>
      </c>
      <c r="E399" s="96">
        <v>1.88</v>
      </c>
      <c r="F399" s="96">
        <v>1.88</v>
      </c>
      <c r="G399" s="25"/>
      <c r="H399" s="25"/>
      <c r="I399" s="25"/>
      <c r="J399" s="25"/>
      <c r="K399" s="25"/>
      <c r="L399" s="25"/>
      <c r="M399" s="25"/>
      <c r="N399" s="25"/>
      <c r="O399" s="25"/>
      <c r="P399" s="25"/>
      <c r="Q399" s="25"/>
      <c r="R399" s="25"/>
      <c r="S399" s="25"/>
      <c r="T399" s="25"/>
      <c r="U399" s="25"/>
      <c r="V399" s="25"/>
      <c r="W399" s="25"/>
      <c r="X399" s="25"/>
      <c r="Y399" s="25"/>
      <c r="Z399" s="25"/>
    </row>
    <row r="400" ht="22.5" customHeight="1">
      <c r="A400" s="92">
        <v>91.0</v>
      </c>
      <c r="B400" s="96">
        <v>2.3</v>
      </c>
      <c r="C400" s="96">
        <v>1.9</v>
      </c>
      <c r="D400" s="96">
        <v>1.9</v>
      </c>
      <c r="E400" s="96">
        <v>1.9</v>
      </c>
      <c r="F400" s="96">
        <v>1.9</v>
      </c>
      <c r="G400" s="25"/>
      <c r="H400" s="25"/>
      <c r="I400" s="25"/>
      <c r="J400" s="25"/>
      <c r="K400" s="25"/>
      <c r="L400" s="25"/>
      <c r="M400" s="25"/>
      <c r="N400" s="25"/>
      <c r="O400" s="25"/>
      <c r="P400" s="25"/>
      <c r="Q400" s="25"/>
      <c r="R400" s="25"/>
      <c r="S400" s="25"/>
      <c r="T400" s="25"/>
      <c r="U400" s="25"/>
      <c r="V400" s="25"/>
      <c r="W400" s="25"/>
      <c r="X400" s="25"/>
      <c r="Y400" s="25"/>
      <c r="Z400" s="25"/>
    </row>
    <row r="401" ht="22.5" customHeight="1">
      <c r="A401" s="92">
        <v>92.0</v>
      </c>
      <c r="B401" s="96">
        <v>2.32</v>
      </c>
      <c r="C401" s="96">
        <v>1.92</v>
      </c>
      <c r="D401" s="96">
        <v>1.92</v>
      </c>
      <c r="E401" s="96">
        <v>1.92</v>
      </c>
      <c r="F401" s="96">
        <v>1.92</v>
      </c>
      <c r="G401" s="25"/>
      <c r="H401" s="25"/>
      <c r="I401" s="25"/>
      <c r="J401" s="25"/>
      <c r="K401" s="25"/>
      <c r="L401" s="25"/>
      <c r="M401" s="25"/>
      <c r="N401" s="25"/>
      <c r="O401" s="25"/>
      <c r="P401" s="25"/>
      <c r="Q401" s="25"/>
      <c r="R401" s="25"/>
      <c r="S401" s="25"/>
      <c r="T401" s="25"/>
      <c r="U401" s="25"/>
      <c r="V401" s="25"/>
      <c r="W401" s="25"/>
      <c r="X401" s="25"/>
      <c r="Y401" s="25"/>
      <c r="Z401" s="25"/>
    </row>
    <row r="402" ht="22.5" customHeight="1">
      <c r="A402" s="92">
        <v>93.0</v>
      </c>
      <c r="B402" s="96">
        <v>2.34</v>
      </c>
      <c r="C402" s="96">
        <v>1.94</v>
      </c>
      <c r="D402" s="96">
        <v>1.94</v>
      </c>
      <c r="E402" s="96">
        <v>1.94</v>
      </c>
      <c r="F402" s="96">
        <v>1.94</v>
      </c>
      <c r="G402" s="25"/>
      <c r="H402" s="25"/>
      <c r="I402" s="25"/>
      <c r="J402" s="25"/>
      <c r="K402" s="25"/>
      <c r="L402" s="25"/>
      <c r="M402" s="25"/>
      <c r="N402" s="25"/>
      <c r="O402" s="25"/>
      <c r="P402" s="25"/>
      <c r="Q402" s="25"/>
      <c r="R402" s="25"/>
      <c r="S402" s="25"/>
      <c r="T402" s="25"/>
      <c r="U402" s="25"/>
      <c r="V402" s="25"/>
      <c r="W402" s="25"/>
      <c r="X402" s="25"/>
      <c r="Y402" s="25"/>
      <c r="Z402" s="25"/>
    </row>
    <row r="403" ht="22.5" customHeight="1">
      <c r="A403" s="92">
        <v>94.0</v>
      </c>
      <c r="B403" s="96">
        <v>2.36</v>
      </c>
      <c r="C403" s="96">
        <v>1.96</v>
      </c>
      <c r="D403" s="96">
        <v>1.96</v>
      </c>
      <c r="E403" s="96">
        <v>1.96</v>
      </c>
      <c r="F403" s="96">
        <v>1.96</v>
      </c>
      <c r="G403" s="25"/>
      <c r="H403" s="25"/>
      <c r="I403" s="25"/>
      <c r="J403" s="25"/>
      <c r="K403" s="25"/>
      <c r="L403" s="25"/>
      <c r="M403" s="25"/>
      <c r="N403" s="25"/>
      <c r="O403" s="25"/>
      <c r="P403" s="25"/>
      <c r="Q403" s="25"/>
      <c r="R403" s="25"/>
      <c r="S403" s="25"/>
      <c r="T403" s="25"/>
      <c r="U403" s="25"/>
      <c r="V403" s="25"/>
      <c r="W403" s="25"/>
      <c r="X403" s="25"/>
      <c r="Y403" s="25"/>
      <c r="Z403" s="25"/>
    </row>
    <row r="404" ht="22.5" customHeight="1">
      <c r="A404" s="92">
        <v>95.0</v>
      </c>
      <c r="B404" s="96">
        <v>2.38</v>
      </c>
      <c r="C404" s="96">
        <v>1.98</v>
      </c>
      <c r="D404" s="96">
        <v>1.98</v>
      </c>
      <c r="E404" s="96">
        <v>1.98</v>
      </c>
      <c r="F404" s="96">
        <v>1.98</v>
      </c>
      <c r="G404" s="25"/>
      <c r="H404" s="25"/>
      <c r="I404" s="25"/>
      <c r="J404" s="25"/>
      <c r="K404" s="25"/>
      <c r="L404" s="25"/>
      <c r="M404" s="25"/>
      <c r="N404" s="25"/>
      <c r="O404" s="25"/>
      <c r="P404" s="25"/>
      <c r="Q404" s="25"/>
      <c r="R404" s="25"/>
      <c r="S404" s="25"/>
      <c r="T404" s="25"/>
      <c r="U404" s="25"/>
      <c r="V404" s="25"/>
      <c r="W404" s="25"/>
      <c r="X404" s="25"/>
      <c r="Y404" s="25"/>
      <c r="Z404" s="25"/>
    </row>
    <row r="405" ht="22.5" customHeight="1">
      <c r="A405" s="92">
        <v>96.0</v>
      </c>
      <c r="B405" s="96">
        <v>2.4</v>
      </c>
      <c r="C405" s="96">
        <v>2.0</v>
      </c>
      <c r="D405" s="96">
        <v>2.0</v>
      </c>
      <c r="E405" s="96">
        <v>2.0</v>
      </c>
      <c r="F405" s="96">
        <v>2.0</v>
      </c>
      <c r="G405" s="25"/>
      <c r="H405" s="25"/>
      <c r="I405" s="25"/>
      <c r="J405" s="25"/>
      <c r="K405" s="25"/>
      <c r="L405" s="25"/>
      <c r="M405" s="25"/>
      <c r="N405" s="25"/>
      <c r="O405" s="25"/>
      <c r="P405" s="25"/>
      <c r="Q405" s="25"/>
      <c r="R405" s="25"/>
      <c r="S405" s="25"/>
      <c r="T405" s="25"/>
      <c r="U405" s="25"/>
      <c r="V405" s="25"/>
      <c r="W405" s="25"/>
      <c r="X405" s="25"/>
      <c r="Y405" s="25"/>
      <c r="Z405" s="25"/>
    </row>
    <row r="406" ht="22.5" customHeight="1">
      <c r="A406" s="92">
        <v>97.0</v>
      </c>
      <c r="B406" s="96">
        <v>2.42</v>
      </c>
      <c r="C406" s="96">
        <v>2.02</v>
      </c>
      <c r="D406" s="96">
        <v>2.02</v>
      </c>
      <c r="E406" s="96">
        <v>2.02</v>
      </c>
      <c r="F406" s="96">
        <v>2.02</v>
      </c>
      <c r="G406" s="25"/>
      <c r="H406" s="25"/>
      <c r="I406" s="25"/>
      <c r="J406" s="25"/>
      <c r="K406" s="25"/>
      <c r="L406" s="25"/>
      <c r="M406" s="25"/>
      <c r="N406" s="25"/>
      <c r="O406" s="25"/>
      <c r="P406" s="25"/>
      <c r="Q406" s="25"/>
      <c r="R406" s="25"/>
      <c r="S406" s="25"/>
      <c r="T406" s="25"/>
      <c r="U406" s="25"/>
      <c r="V406" s="25"/>
      <c r="W406" s="25"/>
      <c r="X406" s="25"/>
      <c r="Y406" s="25"/>
      <c r="Z406" s="25"/>
    </row>
    <row r="407" ht="22.5" customHeight="1">
      <c r="A407" s="92">
        <v>98.0</v>
      </c>
      <c r="B407" s="96">
        <v>2.44</v>
      </c>
      <c r="C407" s="96">
        <v>2.04</v>
      </c>
      <c r="D407" s="96">
        <v>2.04</v>
      </c>
      <c r="E407" s="96">
        <v>2.04</v>
      </c>
      <c r="F407" s="96">
        <v>2.04</v>
      </c>
      <c r="G407" s="25"/>
      <c r="H407" s="25"/>
      <c r="I407" s="25"/>
      <c r="J407" s="25"/>
      <c r="K407" s="25"/>
      <c r="L407" s="25"/>
      <c r="M407" s="25"/>
      <c r="N407" s="25"/>
      <c r="O407" s="25"/>
      <c r="P407" s="25"/>
      <c r="Q407" s="25"/>
      <c r="R407" s="25"/>
      <c r="S407" s="25"/>
      <c r="T407" s="25"/>
      <c r="U407" s="25"/>
      <c r="V407" s="25"/>
      <c r="W407" s="25"/>
      <c r="X407" s="25"/>
      <c r="Y407" s="25"/>
      <c r="Z407" s="25"/>
    </row>
    <row r="408" ht="22.5" customHeight="1">
      <c r="A408" s="92">
        <v>99.0</v>
      </c>
      <c r="B408" s="96">
        <v>2.46</v>
      </c>
      <c r="C408" s="96">
        <v>2.06</v>
      </c>
      <c r="D408" s="96">
        <v>2.06</v>
      </c>
      <c r="E408" s="96">
        <v>2.06</v>
      </c>
      <c r="F408" s="96">
        <v>2.06</v>
      </c>
      <c r="G408" s="25"/>
      <c r="H408" s="25"/>
      <c r="I408" s="25"/>
      <c r="J408" s="25"/>
      <c r="K408" s="25"/>
      <c r="L408" s="25"/>
      <c r="M408" s="25"/>
      <c r="N408" s="25"/>
      <c r="O408" s="25"/>
      <c r="P408" s="25"/>
      <c r="Q408" s="25"/>
      <c r="R408" s="25"/>
      <c r="S408" s="25"/>
      <c r="T408" s="25"/>
      <c r="U408" s="25"/>
      <c r="V408" s="25"/>
      <c r="W408" s="25"/>
      <c r="X408" s="25"/>
      <c r="Y408" s="25"/>
      <c r="Z408" s="25"/>
    </row>
    <row r="409" ht="22.5" customHeight="1">
      <c r="A409" s="92">
        <v>100.0</v>
      </c>
      <c r="B409" s="96">
        <v>2.48</v>
      </c>
      <c r="C409" s="96">
        <v>2.08</v>
      </c>
      <c r="D409" s="96">
        <v>2.08</v>
      </c>
      <c r="E409" s="96">
        <v>2.08</v>
      </c>
      <c r="F409" s="96">
        <v>2.08</v>
      </c>
      <c r="G409" s="25"/>
      <c r="H409" s="25"/>
      <c r="I409" s="25"/>
      <c r="J409" s="25"/>
      <c r="K409" s="25"/>
      <c r="L409" s="25"/>
      <c r="M409" s="25"/>
      <c r="N409" s="25"/>
      <c r="O409" s="25"/>
      <c r="P409" s="25"/>
      <c r="Q409" s="25"/>
      <c r="R409" s="25"/>
      <c r="S409" s="25"/>
      <c r="T409" s="25"/>
      <c r="U409" s="25"/>
      <c r="V409" s="25"/>
      <c r="W409" s="25"/>
      <c r="X409" s="25"/>
      <c r="Y409" s="25"/>
      <c r="Z409" s="25"/>
    </row>
    <row r="410">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row r="1001">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row>
    <row r="1002">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row>
  </sheetData>
  <dataValidations>
    <dataValidation type="custom" allowBlank="1" showDropDown="1" sqref="B2:F101 B105:F204 B208:F307 B310:F409">
      <formula1>AND(ISNUMBER(B2),(NOT(OR(NOT(ISERROR(DATEVALUE(B2))), AND(ISNUMBER(B2), LEFT(CELL("format", B2))="D")))))</formula1>
    </dataValidation>
  </dataValidations>
  <drawing r:id="rId1"/>
  <tableParts count="4">
    <tablePart r:id="rId6"/>
    <tablePart r:id="rId7"/>
    <tablePart r:id="rId8"/>
    <tablePart r:id="rId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22.63"/>
    <col customWidth="1" min="32" max="33" width="18.5"/>
    <col customWidth="1" min="73" max="89" width="30.75"/>
  </cols>
  <sheetData>
    <row r="1" ht="22.5" customHeight="1">
      <c r="A1" s="138" t="s">
        <v>138</v>
      </c>
      <c r="B1" s="138" t="s">
        <v>139</v>
      </c>
      <c r="C1" s="138" t="s">
        <v>140</v>
      </c>
      <c r="D1" s="138" t="s">
        <v>141</v>
      </c>
      <c r="E1" s="138" t="s">
        <v>142</v>
      </c>
      <c r="F1" s="138" t="s">
        <v>143</v>
      </c>
      <c r="G1" s="139" t="s">
        <v>144</v>
      </c>
      <c r="H1" s="139" t="s">
        <v>145</v>
      </c>
      <c r="I1" s="139" t="s">
        <v>146</v>
      </c>
      <c r="J1" s="139" t="s">
        <v>147</v>
      </c>
      <c r="K1" s="139" t="s">
        <v>148</v>
      </c>
      <c r="L1" s="139" t="s">
        <v>149</v>
      </c>
      <c r="M1" s="139" t="s">
        <v>150</v>
      </c>
      <c r="N1" s="139" t="s">
        <v>151</v>
      </c>
      <c r="O1" s="139" t="s">
        <v>152</v>
      </c>
      <c r="P1" s="139" t="s">
        <v>153</v>
      </c>
      <c r="Q1" s="139" t="s">
        <v>154</v>
      </c>
      <c r="R1" s="139" t="s">
        <v>155</v>
      </c>
      <c r="S1" s="139" t="s">
        <v>156</v>
      </c>
      <c r="T1" s="139" t="s">
        <v>157</v>
      </c>
      <c r="U1" s="139" t="s">
        <v>158</v>
      </c>
      <c r="V1" s="139" t="s">
        <v>159</v>
      </c>
      <c r="W1" s="139" t="s">
        <v>160</v>
      </c>
      <c r="X1" s="139" t="s">
        <v>161</v>
      </c>
      <c r="Y1" s="139" t="s">
        <v>162</v>
      </c>
      <c r="Z1" s="139" t="s">
        <v>163</v>
      </c>
      <c r="AA1" s="139" t="s">
        <v>164</v>
      </c>
      <c r="AB1" s="139" t="s">
        <v>165</v>
      </c>
      <c r="AC1" s="139" t="s">
        <v>166</v>
      </c>
      <c r="AD1" s="139" t="s">
        <v>167</v>
      </c>
      <c r="AE1" s="139" t="s">
        <v>168</v>
      </c>
      <c r="AF1" s="139" t="s">
        <v>169</v>
      </c>
      <c r="AG1" s="139" t="s">
        <v>170</v>
      </c>
      <c r="AH1" s="139" t="s">
        <v>171</v>
      </c>
      <c r="AI1" s="139" t="s">
        <v>172</v>
      </c>
      <c r="AJ1" s="139" t="s">
        <v>173</v>
      </c>
      <c r="AK1" s="139" t="s">
        <v>174</v>
      </c>
      <c r="AL1" s="139" t="s">
        <v>175</v>
      </c>
      <c r="AM1" s="139" t="s">
        <v>176</v>
      </c>
      <c r="AN1" s="139" t="s">
        <v>177</v>
      </c>
      <c r="AO1" s="139" t="s">
        <v>178</v>
      </c>
      <c r="AP1" s="139" t="s">
        <v>179</v>
      </c>
      <c r="AQ1" s="139" t="s">
        <v>180</v>
      </c>
      <c r="AR1" s="139" t="s">
        <v>181</v>
      </c>
      <c r="AS1" s="139" t="s">
        <v>182</v>
      </c>
      <c r="AT1" s="139" t="s">
        <v>183</v>
      </c>
      <c r="AU1" s="139" t="s">
        <v>184</v>
      </c>
      <c r="AV1" s="139" t="s">
        <v>185</v>
      </c>
      <c r="AW1" s="139" t="s">
        <v>186</v>
      </c>
      <c r="AX1" s="139" t="s">
        <v>187</v>
      </c>
      <c r="AY1" s="140" t="s">
        <v>188</v>
      </c>
      <c r="AZ1" s="140" t="s">
        <v>189</v>
      </c>
      <c r="BA1" s="140" t="s">
        <v>190</v>
      </c>
      <c r="BB1" s="139" t="s">
        <v>191</v>
      </c>
      <c r="BC1" s="140" t="s">
        <v>192</v>
      </c>
      <c r="BD1" s="140" t="s">
        <v>193</v>
      </c>
      <c r="BE1" s="139" t="s">
        <v>194</v>
      </c>
      <c r="BF1" s="139" t="s">
        <v>195</v>
      </c>
      <c r="BG1" s="139" t="s">
        <v>196</v>
      </c>
      <c r="BH1" s="139" t="s">
        <v>197</v>
      </c>
      <c r="BI1" s="139" t="s">
        <v>198</v>
      </c>
      <c r="BJ1" s="139" t="s">
        <v>199</v>
      </c>
      <c r="BK1" s="139" t="s">
        <v>200</v>
      </c>
      <c r="BL1" s="139" t="s">
        <v>201</v>
      </c>
      <c r="BM1" s="139" t="s">
        <v>202</v>
      </c>
      <c r="BN1" s="139" t="s">
        <v>203</v>
      </c>
      <c r="BO1" s="139" t="s">
        <v>204</v>
      </c>
      <c r="BP1" s="139" t="s">
        <v>205</v>
      </c>
      <c r="BQ1" s="139" t="s">
        <v>206</v>
      </c>
      <c r="BR1" s="139" t="s">
        <v>207</v>
      </c>
      <c r="BS1" s="139" t="s">
        <v>208</v>
      </c>
      <c r="BT1" s="139" t="s">
        <v>209</v>
      </c>
      <c r="BU1" s="139" t="s">
        <v>210</v>
      </c>
      <c r="BV1" s="139" t="s">
        <v>211</v>
      </c>
      <c r="BW1" s="139" t="s">
        <v>212</v>
      </c>
      <c r="BX1" s="139" t="s">
        <v>213</v>
      </c>
      <c r="BY1" s="139" t="s">
        <v>214</v>
      </c>
      <c r="BZ1" s="139" t="s">
        <v>215</v>
      </c>
      <c r="CA1" s="139" t="s">
        <v>216</v>
      </c>
      <c r="CB1" s="139" t="s">
        <v>217</v>
      </c>
      <c r="CC1" s="139" t="s">
        <v>218</v>
      </c>
      <c r="CD1" s="139" t="s">
        <v>219</v>
      </c>
      <c r="CE1" s="139" t="s">
        <v>220</v>
      </c>
      <c r="CF1" s="139" t="s">
        <v>221</v>
      </c>
      <c r="CG1" s="139" t="s">
        <v>222</v>
      </c>
      <c r="CH1" s="139" t="s">
        <v>223</v>
      </c>
      <c r="CI1" s="139" t="s">
        <v>224</v>
      </c>
      <c r="CJ1" s="139" t="s">
        <v>225</v>
      </c>
      <c r="CK1" s="139" t="s">
        <v>226</v>
      </c>
      <c r="CL1" s="141"/>
      <c r="CM1" s="141"/>
      <c r="CN1" s="141"/>
      <c r="CO1" s="141"/>
      <c r="CP1" s="141"/>
      <c r="CQ1" s="141"/>
    </row>
    <row r="2" ht="22.5" customHeight="1">
      <c r="A2" s="142" t="s">
        <v>227</v>
      </c>
      <c r="B2" s="143"/>
      <c r="C2" s="142" t="s">
        <v>228</v>
      </c>
      <c r="D2" s="142" t="s">
        <v>229</v>
      </c>
      <c r="E2" s="142">
        <v>6.0</v>
      </c>
      <c r="F2" s="142">
        <v>200.0</v>
      </c>
      <c r="G2" s="142">
        <v>22.0</v>
      </c>
      <c r="H2" s="142">
        <v>10.0</v>
      </c>
      <c r="I2" s="142">
        <v>200.0</v>
      </c>
      <c r="J2" s="142">
        <v>15.0</v>
      </c>
      <c r="K2" s="142">
        <v>300.0</v>
      </c>
      <c r="L2" s="142">
        <v>40.0</v>
      </c>
      <c r="M2" s="144" t="s">
        <v>230</v>
      </c>
      <c r="N2" s="144" t="s">
        <v>231</v>
      </c>
      <c r="O2" s="145">
        <v>80.0</v>
      </c>
      <c r="P2" s="144" t="s">
        <v>232</v>
      </c>
      <c r="Q2" s="144">
        <v>14.0</v>
      </c>
      <c r="R2" s="144"/>
      <c r="S2" s="146" t="s">
        <v>233</v>
      </c>
      <c r="T2" s="144" t="s">
        <v>234</v>
      </c>
      <c r="U2" s="145">
        <v>60.0</v>
      </c>
      <c r="V2" s="144" t="s">
        <v>235</v>
      </c>
      <c r="W2" s="142">
        <v>17.0</v>
      </c>
      <c r="X2" s="142"/>
      <c r="Y2" s="142"/>
      <c r="Z2" s="142"/>
      <c r="AA2" s="142"/>
      <c r="AB2" s="142"/>
      <c r="AC2" s="142"/>
      <c r="AD2" s="144" t="s">
        <v>236</v>
      </c>
      <c r="AE2" s="144" t="s">
        <v>237</v>
      </c>
      <c r="AF2" s="145">
        <v>45.0</v>
      </c>
      <c r="AG2" s="144" t="s">
        <v>235</v>
      </c>
      <c r="AH2" s="142">
        <v>17.0</v>
      </c>
      <c r="AI2" s="142"/>
      <c r="AJ2" s="142"/>
      <c r="AK2" s="142"/>
      <c r="AL2" s="142"/>
      <c r="AM2" s="142"/>
      <c r="AN2" s="142"/>
      <c r="AO2" s="144" t="s">
        <v>238</v>
      </c>
      <c r="AP2" s="144" t="s">
        <v>239</v>
      </c>
      <c r="AQ2" s="145">
        <v>130.0</v>
      </c>
      <c r="AR2" s="144" t="s">
        <v>240</v>
      </c>
      <c r="AS2" s="142">
        <v>13.0</v>
      </c>
      <c r="AT2" s="142" t="s">
        <v>241</v>
      </c>
      <c r="AU2" s="142" t="s">
        <v>242</v>
      </c>
      <c r="AV2" s="142" t="s">
        <v>243</v>
      </c>
      <c r="AW2" s="144" t="s">
        <v>244</v>
      </c>
      <c r="AX2" s="144" t="s">
        <v>235</v>
      </c>
      <c r="AY2" s="142">
        <v>18.0</v>
      </c>
      <c r="AZ2" s="142">
        <v>15.0</v>
      </c>
      <c r="BA2" s="142" t="s">
        <v>241</v>
      </c>
      <c r="BB2" s="147"/>
      <c r="BC2" s="147"/>
      <c r="BD2" s="147"/>
      <c r="BE2" s="147"/>
      <c r="BF2" s="147"/>
      <c r="BG2" s="147"/>
      <c r="BH2" s="142" t="s">
        <v>241</v>
      </c>
      <c r="BI2" s="147"/>
      <c r="BJ2" s="147"/>
      <c r="BK2" s="147"/>
      <c r="BL2" s="147"/>
      <c r="BM2" s="142" t="s">
        <v>245</v>
      </c>
      <c r="BN2" s="147"/>
      <c r="BO2" s="147"/>
      <c r="BP2" s="147"/>
      <c r="BQ2" s="147"/>
      <c r="BR2" s="147"/>
      <c r="BS2" s="147"/>
      <c r="BT2" s="147"/>
      <c r="BU2" s="142"/>
      <c r="BV2" s="147"/>
      <c r="BW2" s="147"/>
      <c r="BX2" s="147"/>
      <c r="BY2" s="147"/>
      <c r="BZ2" s="147"/>
      <c r="CA2" s="147"/>
      <c r="CB2" s="147"/>
      <c r="CC2" s="148" t="s">
        <v>246</v>
      </c>
      <c r="CD2" s="147"/>
      <c r="CE2" s="147"/>
      <c r="CF2" s="147"/>
      <c r="CG2" s="147"/>
      <c r="CH2" s="147"/>
      <c r="CI2" s="147"/>
      <c r="CJ2" s="147"/>
      <c r="CK2" s="147"/>
      <c r="CL2" s="141"/>
      <c r="CM2" s="141"/>
      <c r="CN2" s="141"/>
      <c r="CO2" s="141"/>
      <c r="CP2" s="141"/>
      <c r="CQ2" s="141"/>
    </row>
    <row r="3" ht="22.5" customHeight="1">
      <c r="A3" s="142" t="s">
        <v>247</v>
      </c>
      <c r="B3" s="142" t="s">
        <v>227</v>
      </c>
      <c r="C3" s="142" t="s">
        <v>228</v>
      </c>
      <c r="D3" s="142" t="s">
        <v>229</v>
      </c>
      <c r="E3" s="142">
        <v>8.0</v>
      </c>
      <c r="F3" s="142">
        <v>220.0</v>
      </c>
      <c r="G3" s="142">
        <v>23.0</v>
      </c>
      <c r="H3" s="142">
        <v>15.0</v>
      </c>
      <c r="I3" s="142">
        <v>240.0</v>
      </c>
      <c r="J3" s="142">
        <v>15.0</v>
      </c>
      <c r="K3" s="142">
        <v>300.0</v>
      </c>
      <c r="L3" s="142">
        <v>40.0</v>
      </c>
      <c r="M3" s="144" t="s">
        <v>248</v>
      </c>
      <c r="N3" s="144" t="s">
        <v>249</v>
      </c>
      <c r="O3" s="149">
        <v>120.0</v>
      </c>
      <c r="P3" s="144" t="s">
        <v>232</v>
      </c>
      <c r="Q3" s="142">
        <v>14.0</v>
      </c>
      <c r="R3" s="142"/>
      <c r="S3" s="146" t="s">
        <v>233</v>
      </c>
      <c r="T3" s="144" t="s">
        <v>250</v>
      </c>
      <c r="U3" s="149">
        <v>120.0</v>
      </c>
      <c r="V3" s="144" t="s">
        <v>235</v>
      </c>
      <c r="W3" s="142">
        <v>17.0</v>
      </c>
      <c r="X3" s="142"/>
      <c r="Y3" s="142"/>
      <c r="Z3" s="142"/>
      <c r="AA3" s="142"/>
      <c r="AB3" s="142"/>
      <c r="AC3" s="142"/>
      <c r="AD3" s="144" t="s">
        <v>238</v>
      </c>
      <c r="AE3" s="144" t="s">
        <v>239</v>
      </c>
      <c r="AF3" s="149">
        <v>140.0</v>
      </c>
      <c r="AG3" s="144" t="s">
        <v>240</v>
      </c>
      <c r="AH3" s="142">
        <v>13.0</v>
      </c>
      <c r="AI3" s="142"/>
      <c r="AJ3" s="142"/>
      <c r="AK3" s="142"/>
      <c r="AL3" s="142"/>
      <c r="AM3" s="142"/>
      <c r="AN3" s="142"/>
      <c r="AO3" s="147"/>
      <c r="AP3" s="147"/>
      <c r="AQ3" s="150">
        <v>45.0</v>
      </c>
      <c r="AR3" s="147"/>
      <c r="AS3" s="147"/>
      <c r="AT3" s="142" t="s">
        <v>241</v>
      </c>
      <c r="AU3" s="142" t="s">
        <v>242</v>
      </c>
      <c r="AV3" s="142" t="s">
        <v>251</v>
      </c>
      <c r="AW3" s="144" t="s">
        <v>252</v>
      </c>
      <c r="AX3" s="144" t="s">
        <v>235</v>
      </c>
      <c r="AY3" s="142">
        <v>18.0</v>
      </c>
      <c r="AZ3" s="142">
        <v>15.0</v>
      </c>
      <c r="BA3" s="142" t="s">
        <v>241</v>
      </c>
      <c r="BB3" s="147"/>
      <c r="BC3" s="147"/>
      <c r="BD3" s="147"/>
      <c r="BE3" s="147"/>
      <c r="BF3" s="147"/>
      <c r="BG3" s="147"/>
      <c r="BH3" s="142" t="s">
        <v>241</v>
      </c>
      <c r="BI3" s="147"/>
      <c r="BJ3" s="147"/>
      <c r="BK3" s="147"/>
      <c r="BL3" s="147"/>
      <c r="BM3" s="142" t="s">
        <v>245</v>
      </c>
      <c r="BN3" s="147"/>
      <c r="BO3" s="147"/>
      <c r="BP3" s="147"/>
      <c r="BQ3" s="147"/>
      <c r="BR3" s="147"/>
      <c r="BS3" s="147"/>
      <c r="BT3" s="147"/>
      <c r="BU3" s="147"/>
      <c r="BV3" s="147"/>
      <c r="BW3" s="147"/>
      <c r="BX3" s="147"/>
      <c r="BY3" s="147"/>
      <c r="BZ3" s="147"/>
      <c r="CA3" s="147"/>
      <c r="CB3" s="147"/>
      <c r="CC3" s="147"/>
      <c r="CD3" s="147"/>
      <c r="CE3" s="147"/>
      <c r="CF3" s="147"/>
      <c r="CG3" s="147"/>
      <c r="CH3" s="147"/>
      <c r="CI3" s="147"/>
      <c r="CJ3" s="147"/>
      <c r="CK3" s="147"/>
      <c r="CL3" s="141"/>
      <c r="CM3" s="141"/>
      <c r="CN3" s="141"/>
      <c r="CO3" s="141"/>
      <c r="CP3" s="141"/>
      <c r="CQ3" s="141"/>
    </row>
    <row r="4" ht="22.5" customHeight="1">
      <c r="A4" s="142" t="s">
        <v>253</v>
      </c>
      <c r="B4" s="142" t="s">
        <v>247</v>
      </c>
      <c r="C4" s="142" t="s">
        <v>228</v>
      </c>
      <c r="D4" s="142" t="s">
        <v>229</v>
      </c>
      <c r="E4" s="142">
        <v>13.0</v>
      </c>
      <c r="F4" s="142">
        <v>250.0</v>
      </c>
      <c r="G4" s="142">
        <v>23.0</v>
      </c>
      <c r="H4" s="142">
        <v>22.0</v>
      </c>
      <c r="I4" s="142">
        <v>240.0</v>
      </c>
      <c r="J4" s="142">
        <v>16.0</v>
      </c>
      <c r="K4" s="142">
        <v>500.0</v>
      </c>
      <c r="L4" s="142">
        <v>50.0</v>
      </c>
      <c r="M4" s="144" t="s">
        <v>254</v>
      </c>
      <c r="N4" s="144" t="s">
        <v>255</v>
      </c>
      <c r="O4" s="151">
        <v>120.0</v>
      </c>
      <c r="P4" s="144" t="s">
        <v>232</v>
      </c>
      <c r="Q4" s="142">
        <v>16.0</v>
      </c>
      <c r="R4" s="142"/>
      <c r="S4" s="146" t="s">
        <v>233</v>
      </c>
      <c r="T4" s="144" t="s">
        <v>250</v>
      </c>
      <c r="U4" s="151">
        <v>60.0</v>
      </c>
      <c r="V4" s="144" t="s">
        <v>235</v>
      </c>
      <c r="W4" s="142">
        <v>17.0</v>
      </c>
      <c r="X4" s="142"/>
      <c r="Y4" s="142"/>
      <c r="Z4" s="142"/>
      <c r="AA4" s="142"/>
      <c r="AB4" s="142"/>
      <c r="AC4" s="142"/>
      <c r="AD4" s="144" t="s">
        <v>238</v>
      </c>
      <c r="AE4" s="144" t="s">
        <v>256</v>
      </c>
      <c r="AF4" s="151">
        <v>160.0</v>
      </c>
      <c r="AG4" s="144" t="s">
        <v>240</v>
      </c>
      <c r="AH4" s="142">
        <v>13.0</v>
      </c>
      <c r="AI4" s="142"/>
      <c r="AJ4" s="142"/>
      <c r="AK4" s="142"/>
      <c r="AL4" s="142"/>
      <c r="AM4" s="142"/>
      <c r="AN4" s="142"/>
      <c r="AO4" s="147"/>
      <c r="AP4" s="147"/>
      <c r="AQ4" s="152"/>
      <c r="AR4" s="147"/>
      <c r="AS4" s="147"/>
      <c r="AT4" s="142" t="s">
        <v>241</v>
      </c>
      <c r="AU4" s="144" t="s">
        <v>242</v>
      </c>
      <c r="AV4" s="144" t="s">
        <v>257</v>
      </c>
      <c r="AW4" s="144" t="s">
        <v>244</v>
      </c>
      <c r="AX4" s="144" t="s">
        <v>258</v>
      </c>
      <c r="AY4" s="142">
        <v>18.0</v>
      </c>
      <c r="AZ4" s="142">
        <v>15.0</v>
      </c>
      <c r="BA4" s="142" t="s">
        <v>241</v>
      </c>
      <c r="BB4" s="147"/>
      <c r="BC4" s="147"/>
      <c r="BD4" s="147"/>
      <c r="BE4" s="147"/>
      <c r="BF4" s="147"/>
      <c r="BG4" s="147"/>
      <c r="BH4" s="142" t="s">
        <v>241</v>
      </c>
      <c r="BI4" s="147"/>
      <c r="BJ4" s="147"/>
      <c r="BK4" s="147"/>
      <c r="BL4" s="147"/>
      <c r="BM4" s="142" t="s">
        <v>245</v>
      </c>
      <c r="BN4" s="147"/>
      <c r="BO4" s="147"/>
      <c r="BP4" s="147"/>
      <c r="BQ4" s="147"/>
      <c r="BR4" s="147"/>
      <c r="BS4" s="147"/>
      <c r="BT4" s="147"/>
      <c r="BU4" s="147"/>
      <c r="BV4" s="147"/>
      <c r="BW4" s="147"/>
      <c r="BX4" s="147"/>
      <c r="BY4" s="147"/>
      <c r="BZ4" s="147"/>
      <c r="CA4" s="147"/>
      <c r="CB4" s="147"/>
      <c r="CC4" s="147"/>
      <c r="CD4" s="147"/>
      <c r="CE4" s="147"/>
      <c r="CF4" s="147"/>
      <c r="CG4" s="147"/>
      <c r="CH4" s="147"/>
      <c r="CI4" s="147"/>
      <c r="CJ4" s="147"/>
      <c r="CK4" s="147"/>
      <c r="CL4" s="141"/>
      <c r="CM4" s="141"/>
      <c r="CN4" s="141"/>
      <c r="CO4" s="141"/>
      <c r="CP4" s="141"/>
      <c r="CQ4" s="141"/>
    </row>
    <row r="5" ht="22.5" customHeight="1">
      <c r="A5" s="142" t="s">
        <v>270</v>
      </c>
      <c r="B5" s="142" t="s">
        <v>247</v>
      </c>
      <c r="C5" s="142" t="s">
        <v>228</v>
      </c>
      <c r="D5" s="142" t="s">
        <v>229</v>
      </c>
      <c r="E5" s="142">
        <v>11.0</v>
      </c>
      <c r="F5" s="142">
        <v>220.0</v>
      </c>
      <c r="G5" s="142">
        <v>23.0</v>
      </c>
      <c r="H5" s="142">
        <v>20.0</v>
      </c>
      <c r="I5" s="142">
        <v>240.0</v>
      </c>
      <c r="J5" s="142">
        <v>16.0</v>
      </c>
      <c r="K5" s="142">
        <v>500.0</v>
      </c>
      <c r="L5" s="142">
        <v>40.0</v>
      </c>
      <c r="M5" s="146" t="s">
        <v>271</v>
      </c>
      <c r="N5" s="157" t="s">
        <v>255</v>
      </c>
      <c r="O5" s="149">
        <v>120.0</v>
      </c>
      <c r="P5" s="144" t="s">
        <v>232</v>
      </c>
      <c r="Q5" s="142">
        <v>14.0</v>
      </c>
      <c r="R5" s="142"/>
      <c r="S5" s="146" t="s">
        <v>275</v>
      </c>
      <c r="T5" s="144" t="s">
        <v>276</v>
      </c>
      <c r="U5" s="149">
        <v>60.0</v>
      </c>
      <c r="V5" s="144" t="s">
        <v>235</v>
      </c>
      <c r="W5" s="142">
        <v>17.0</v>
      </c>
      <c r="X5" s="142"/>
      <c r="Y5" s="142"/>
      <c r="Z5" s="142"/>
      <c r="AA5" s="142"/>
      <c r="AB5" s="142"/>
      <c r="AC5" s="142"/>
      <c r="AD5" s="144" t="s">
        <v>277</v>
      </c>
      <c r="AE5" s="144" t="s">
        <v>278</v>
      </c>
      <c r="AF5" s="149">
        <v>90.0</v>
      </c>
      <c r="AG5" s="144" t="s">
        <v>279</v>
      </c>
      <c r="AH5" s="142">
        <v>16.0</v>
      </c>
      <c r="AI5" s="142"/>
      <c r="AJ5" s="142"/>
      <c r="AK5" s="142"/>
      <c r="AL5" s="142"/>
      <c r="AM5" s="142"/>
      <c r="AN5" s="142"/>
      <c r="AO5" s="144" t="s">
        <v>238</v>
      </c>
      <c r="AP5" s="144" t="s">
        <v>280</v>
      </c>
      <c r="AQ5" s="149">
        <v>160.0</v>
      </c>
      <c r="AR5" s="144" t="s">
        <v>240</v>
      </c>
      <c r="AS5" s="142">
        <v>13.0</v>
      </c>
      <c r="AT5" s="142" t="s">
        <v>241</v>
      </c>
      <c r="AU5" s="147"/>
      <c r="AV5" s="147"/>
      <c r="AW5" s="147"/>
      <c r="AX5" s="147"/>
      <c r="AY5" s="147"/>
      <c r="AZ5" s="147"/>
      <c r="BA5" s="142" t="s">
        <v>241</v>
      </c>
      <c r="BB5" s="147"/>
      <c r="BC5" s="147"/>
      <c r="BD5" s="147"/>
      <c r="BE5" s="147"/>
      <c r="BF5" s="147"/>
      <c r="BG5" s="147"/>
      <c r="BH5" s="142" t="s">
        <v>241</v>
      </c>
      <c r="BI5" s="147"/>
      <c r="BJ5" s="147"/>
      <c r="BK5" s="147"/>
      <c r="BL5" s="147"/>
      <c r="BM5" s="142" t="s">
        <v>245</v>
      </c>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1"/>
      <c r="CM5" s="141"/>
      <c r="CN5" s="141"/>
      <c r="CO5" s="141"/>
      <c r="CP5" s="141"/>
      <c r="CQ5" s="141"/>
    </row>
    <row r="6" ht="22.5" customHeight="1">
      <c r="A6" s="142" t="s">
        <v>281</v>
      </c>
      <c r="B6" s="142" t="s">
        <v>247</v>
      </c>
      <c r="C6" s="142" t="s">
        <v>228</v>
      </c>
      <c r="D6" s="142" t="s">
        <v>229</v>
      </c>
      <c r="E6" s="142">
        <v>10.0</v>
      </c>
      <c r="F6" s="142">
        <v>230.0</v>
      </c>
      <c r="G6" s="142">
        <v>23.0</v>
      </c>
      <c r="H6" s="142">
        <v>17.0</v>
      </c>
      <c r="I6" s="142">
        <v>250.0</v>
      </c>
      <c r="J6" s="142">
        <v>15.0</v>
      </c>
      <c r="K6" s="142">
        <v>400.0</v>
      </c>
      <c r="L6" s="142">
        <v>40.0</v>
      </c>
      <c r="M6" s="146" t="s">
        <v>271</v>
      </c>
      <c r="N6" s="144" t="s">
        <v>255</v>
      </c>
      <c r="O6" s="151">
        <v>120.0</v>
      </c>
      <c r="P6" s="144" t="s">
        <v>232</v>
      </c>
      <c r="Q6" s="142">
        <v>14.0</v>
      </c>
      <c r="R6" s="142"/>
      <c r="S6" s="146" t="s">
        <v>282</v>
      </c>
      <c r="T6" s="144" t="s">
        <v>283</v>
      </c>
      <c r="U6" s="151">
        <v>75.0</v>
      </c>
      <c r="V6" s="142" t="s">
        <v>284</v>
      </c>
      <c r="W6" s="142">
        <v>18.0</v>
      </c>
      <c r="X6" s="142"/>
      <c r="Y6" s="142"/>
      <c r="Z6" s="142"/>
      <c r="AA6" s="142"/>
      <c r="AB6" s="142"/>
      <c r="AC6" s="142"/>
      <c r="AD6" s="144" t="s">
        <v>238</v>
      </c>
      <c r="AE6" s="144" t="s">
        <v>285</v>
      </c>
      <c r="AF6" s="151">
        <v>160.0</v>
      </c>
      <c r="AG6" s="142" t="s">
        <v>286</v>
      </c>
      <c r="AH6" s="142">
        <v>13.0</v>
      </c>
      <c r="AI6" s="142"/>
      <c r="AJ6" s="142"/>
      <c r="AK6" s="142"/>
      <c r="AL6" s="142"/>
      <c r="AM6" s="142"/>
      <c r="AN6" s="142"/>
      <c r="AO6" s="147"/>
      <c r="AP6" s="147"/>
      <c r="AQ6" s="152"/>
      <c r="AR6" s="147"/>
      <c r="AS6" s="147"/>
      <c r="AT6" s="142" t="s">
        <v>245</v>
      </c>
      <c r="AU6" s="147"/>
      <c r="AV6" s="147"/>
      <c r="AW6" s="147"/>
      <c r="AX6" s="147"/>
      <c r="AY6" s="147"/>
      <c r="AZ6" s="147"/>
      <c r="BA6" s="142" t="s">
        <v>241</v>
      </c>
      <c r="BB6" s="147"/>
      <c r="BC6" s="147"/>
      <c r="BD6" s="147"/>
      <c r="BE6" s="147"/>
      <c r="BF6" s="147"/>
      <c r="BG6" s="147"/>
      <c r="BH6" s="142" t="s">
        <v>241</v>
      </c>
      <c r="BI6" s="147"/>
      <c r="BJ6" s="147"/>
      <c r="BK6" s="147"/>
      <c r="BL6" s="147"/>
      <c r="BM6" s="142" t="s">
        <v>245</v>
      </c>
      <c r="BN6" s="147"/>
      <c r="BO6" s="147"/>
      <c r="BP6" s="147"/>
      <c r="BQ6" s="147"/>
      <c r="BR6" s="147"/>
      <c r="BS6" s="147"/>
      <c r="BT6" s="147"/>
      <c r="BU6" s="147"/>
      <c r="BV6" s="147"/>
      <c r="BW6" s="147"/>
      <c r="BX6" s="147"/>
      <c r="BY6" s="147"/>
      <c r="BZ6" s="147"/>
      <c r="CA6" s="147"/>
      <c r="CB6" s="147"/>
      <c r="CC6" s="147"/>
      <c r="CD6" s="147"/>
      <c r="CE6" s="147"/>
      <c r="CF6" s="147"/>
      <c r="CG6" s="147"/>
      <c r="CH6" s="147"/>
      <c r="CI6" s="147"/>
      <c r="CJ6" s="147"/>
      <c r="CK6" s="147"/>
      <c r="CL6" s="141"/>
      <c r="CM6" s="141"/>
      <c r="CN6" s="141"/>
      <c r="CO6" s="141"/>
      <c r="CP6" s="141"/>
      <c r="CQ6" s="141"/>
    </row>
    <row r="7" ht="22.5" customHeight="1">
      <c r="A7" s="142" t="s">
        <v>287</v>
      </c>
      <c r="B7" s="142" t="s">
        <v>281</v>
      </c>
      <c r="C7" s="142" t="s">
        <v>228</v>
      </c>
      <c r="D7" s="142" t="s">
        <v>229</v>
      </c>
      <c r="E7" s="142">
        <v>8.0</v>
      </c>
      <c r="F7" s="142">
        <v>230.0</v>
      </c>
      <c r="G7" s="142">
        <v>23.0</v>
      </c>
      <c r="H7" s="142">
        <v>20.0</v>
      </c>
      <c r="I7" s="142">
        <v>250.0</v>
      </c>
      <c r="J7" s="142">
        <v>15.0</v>
      </c>
      <c r="K7" s="142">
        <v>300.0</v>
      </c>
      <c r="L7" s="142">
        <v>40.0</v>
      </c>
      <c r="M7" s="146" t="s">
        <v>271</v>
      </c>
      <c r="N7" s="144" t="s">
        <v>255</v>
      </c>
      <c r="O7" s="149">
        <v>140.0</v>
      </c>
      <c r="P7" s="144" t="s">
        <v>232</v>
      </c>
      <c r="Q7" s="142">
        <v>14.0</v>
      </c>
      <c r="R7" s="142"/>
      <c r="S7" s="146" t="s">
        <v>288</v>
      </c>
      <c r="T7" s="144" t="s">
        <v>289</v>
      </c>
      <c r="U7" s="149">
        <v>160.0</v>
      </c>
      <c r="V7" s="144" t="s">
        <v>232</v>
      </c>
      <c r="W7" s="142">
        <v>13.0</v>
      </c>
      <c r="X7" s="142"/>
      <c r="Y7" s="142"/>
      <c r="Z7" s="142"/>
      <c r="AA7" s="142"/>
      <c r="AB7" s="142"/>
      <c r="AC7" s="142"/>
      <c r="AD7" s="144" t="s">
        <v>238</v>
      </c>
      <c r="AE7" s="144" t="s">
        <v>290</v>
      </c>
      <c r="AF7" s="149">
        <v>160.0</v>
      </c>
      <c r="AG7" s="144" t="s">
        <v>286</v>
      </c>
      <c r="AH7" s="142">
        <v>13.0</v>
      </c>
      <c r="AI7" s="142"/>
      <c r="AJ7" s="142"/>
      <c r="AK7" s="142"/>
      <c r="AL7" s="142"/>
      <c r="AM7" s="142"/>
      <c r="AN7" s="142"/>
      <c r="AO7" s="147"/>
      <c r="AP7" s="147"/>
      <c r="AQ7" s="169"/>
      <c r="AR7" s="147"/>
      <c r="AS7" s="147"/>
      <c r="AT7" s="142" t="s">
        <v>245</v>
      </c>
      <c r="AU7" s="147"/>
      <c r="AV7" s="147"/>
      <c r="AW7" s="147"/>
      <c r="AX7" s="147"/>
      <c r="AY7" s="147"/>
      <c r="AZ7" s="147"/>
      <c r="BA7" s="142" t="s">
        <v>241</v>
      </c>
      <c r="BB7" s="147"/>
      <c r="BC7" s="147"/>
      <c r="BD7" s="147"/>
      <c r="BE7" s="147"/>
      <c r="BF7" s="147"/>
      <c r="BG7" s="147"/>
      <c r="BH7" s="142" t="s">
        <v>241</v>
      </c>
      <c r="BI7" s="147"/>
      <c r="BJ7" s="147"/>
      <c r="BK7" s="147"/>
      <c r="BL7" s="147"/>
      <c r="BM7" s="142" t="s">
        <v>245</v>
      </c>
      <c r="BN7" s="147"/>
      <c r="BO7" s="147"/>
      <c r="BP7" s="147"/>
      <c r="BQ7" s="147"/>
      <c r="BR7" s="147"/>
      <c r="BS7" s="147"/>
      <c r="BT7" s="147"/>
      <c r="BU7" s="147"/>
      <c r="BV7" s="147"/>
      <c r="BW7" s="147"/>
      <c r="BX7" s="147"/>
      <c r="BY7" s="147"/>
      <c r="BZ7" s="147"/>
      <c r="CA7" s="147"/>
      <c r="CB7" s="147"/>
      <c r="CC7" s="147"/>
      <c r="CD7" s="147"/>
      <c r="CE7" s="147"/>
      <c r="CF7" s="147"/>
      <c r="CG7" s="147"/>
      <c r="CH7" s="147"/>
      <c r="CI7" s="147"/>
      <c r="CJ7" s="147"/>
      <c r="CK7" s="147"/>
      <c r="CL7" s="141"/>
      <c r="CM7" s="141"/>
      <c r="CN7" s="141"/>
      <c r="CO7" s="141"/>
      <c r="CP7" s="141"/>
      <c r="CQ7" s="141"/>
    </row>
    <row r="8" ht="22.5" customHeight="1">
      <c r="A8" s="142" t="s">
        <v>298</v>
      </c>
      <c r="B8" s="142" t="s">
        <v>247</v>
      </c>
      <c r="C8" s="142" t="s">
        <v>228</v>
      </c>
      <c r="D8" s="142" t="s">
        <v>229</v>
      </c>
      <c r="E8" s="142">
        <v>18.0</v>
      </c>
      <c r="F8" s="142">
        <v>260.0</v>
      </c>
      <c r="G8" s="142">
        <v>22.0</v>
      </c>
      <c r="H8" s="142">
        <v>25.0</v>
      </c>
      <c r="I8" s="142">
        <v>250.0</v>
      </c>
      <c r="J8" s="142">
        <v>14.0</v>
      </c>
      <c r="K8" s="142">
        <v>300.0</v>
      </c>
      <c r="L8" s="142">
        <v>30.0</v>
      </c>
      <c r="M8" s="146" t="s">
        <v>302</v>
      </c>
      <c r="N8" s="144" t="s">
        <v>303</v>
      </c>
      <c r="O8" s="151">
        <v>170.0</v>
      </c>
      <c r="P8" s="144" t="s">
        <v>232</v>
      </c>
      <c r="Q8" s="142">
        <v>17.0</v>
      </c>
      <c r="R8" s="142"/>
      <c r="S8" s="146" t="s">
        <v>304</v>
      </c>
      <c r="T8" s="144" t="s">
        <v>305</v>
      </c>
      <c r="U8" s="151">
        <v>100.0</v>
      </c>
      <c r="V8" s="144" t="s">
        <v>235</v>
      </c>
      <c r="W8" s="142">
        <v>17.0</v>
      </c>
      <c r="X8" s="142"/>
      <c r="Y8" s="142"/>
      <c r="Z8" s="142"/>
      <c r="AA8" s="142"/>
      <c r="AB8" s="142"/>
      <c r="AC8" s="142"/>
      <c r="AD8" s="144" t="s">
        <v>307</v>
      </c>
      <c r="AE8" s="144" t="s">
        <v>308</v>
      </c>
      <c r="AF8" s="151">
        <v>80.0</v>
      </c>
      <c r="AG8" s="144" t="s">
        <v>310</v>
      </c>
      <c r="AH8" s="142">
        <v>17.0</v>
      </c>
      <c r="AI8" s="142"/>
      <c r="AJ8" s="142"/>
      <c r="AK8" s="142"/>
      <c r="AL8" s="142"/>
      <c r="AM8" s="142"/>
      <c r="AN8" s="142"/>
      <c r="AO8" s="144" t="s">
        <v>238</v>
      </c>
      <c r="AP8" s="144" t="s">
        <v>311</v>
      </c>
      <c r="AQ8" s="151">
        <v>180.0</v>
      </c>
      <c r="AR8" s="144" t="s">
        <v>286</v>
      </c>
      <c r="AS8" s="142">
        <v>17.0</v>
      </c>
      <c r="AT8" s="142" t="s">
        <v>241</v>
      </c>
      <c r="AU8" s="142" t="s">
        <v>313</v>
      </c>
      <c r="AV8" s="142"/>
      <c r="AW8" s="144" t="s">
        <v>314</v>
      </c>
      <c r="AX8" s="144" t="s">
        <v>258</v>
      </c>
      <c r="AY8" s="142">
        <v>18.0</v>
      </c>
      <c r="AZ8" s="142">
        <v>17.0</v>
      </c>
      <c r="BA8" s="142" t="s">
        <v>241</v>
      </c>
      <c r="BB8" s="147"/>
      <c r="BC8" s="147"/>
      <c r="BD8" s="147"/>
      <c r="BE8" s="147"/>
      <c r="BF8" s="147"/>
      <c r="BG8" s="147"/>
      <c r="BH8" s="142" t="s">
        <v>241</v>
      </c>
      <c r="BI8" s="147"/>
      <c r="BJ8" s="147"/>
      <c r="BK8" s="147"/>
      <c r="BL8" s="147"/>
      <c r="BM8" s="142" t="s">
        <v>245</v>
      </c>
      <c r="BN8" s="147"/>
      <c r="BO8" s="147"/>
      <c r="BP8" s="147"/>
      <c r="BQ8" s="147"/>
      <c r="BR8" s="147"/>
      <c r="BS8" s="147"/>
      <c r="BT8" s="147"/>
      <c r="BU8" s="147"/>
      <c r="BV8" s="147"/>
      <c r="BW8" s="147"/>
      <c r="BX8" s="147"/>
      <c r="BY8" s="147"/>
      <c r="BZ8" s="147"/>
      <c r="CA8" s="147"/>
      <c r="CB8" s="147"/>
      <c r="CC8" s="147"/>
      <c r="CD8" s="147"/>
      <c r="CE8" s="147"/>
      <c r="CF8" s="147"/>
      <c r="CG8" s="147"/>
      <c r="CH8" s="147"/>
      <c r="CI8" s="147"/>
      <c r="CJ8" s="147"/>
      <c r="CK8" s="147"/>
      <c r="CL8" s="141"/>
      <c r="CM8" s="141"/>
      <c r="CN8" s="141"/>
      <c r="CO8" s="141"/>
      <c r="CP8" s="141"/>
      <c r="CQ8" s="141"/>
    </row>
    <row r="9" ht="22.5" customHeight="1">
      <c r="A9" s="142" t="s">
        <v>322</v>
      </c>
      <c r="B9" s="143"/>
      <c r="C9" s="142" t="s">
        <v>228</v>
      </c>
      <c r="D9" s="142" t="s">
        <v>323</v>
      </c>
      <c r="E9" s="142">
        <v>25.0</v>
      </c>
      <c r="F9" s="142">
        <v>350.0</v>
      </c>
      <c r="G9" s="142">
        <v>23.0</v>
      </c>
      <c r="H9" s="142">
        <v>75.0</v>
      </c>
      <c r="I9" s="142">
        <v>240.0</v>
      </c>
      <c r="J9" s="142">
        <v>18.0</v>
      </c>
      <c r="K9" s="142">
        <v>300.0</v>
      </c>
      <c r="L9" s="142">
        <v>20.0</v>
      </c>
      <c r="M9" s="146" t="s">
        <v>327</v>
      </c>
      <c r="N9" s="144" t="s">
        <v>328</v>
      </c>
      <c r="O9" s="144">
        <v>180.0</v>
      </c>
      <c r="P9" s="144" t="s">
        <v>235</v>
      </c>
      <c r="Q9" s="142">
        <v>18.0</v>
      </c>
      <c r="R9" s="142"/>
      <c r="S9" s="146" t="s">
        <v>329</v>
      </c>
      <c r="T9" s="144" t="s">
        <v>330</v>
      </c>
      <c r="U9" s="144">
        <v>350.0</v>
      </c>
      <c r="V9" s="144" t="s">
        <v>240</v>
      </c>
      <c r="W9" s="142">
        <v>15.0</v>
      </c>
      <c r="X9" s="142"/>
      <c r="Y9" s="142"/>
      <c r="Z9" s="142"/>
      <c r="AA9" s="142"/>
      <c r="AB9" s="142"/>
      <c r="AC9" s="142"/>
      <c r="AD9" s="144" t="s">
        <v>332</v>
      </c>
      <c r="AE9" s="144" t="s">
        <v>333</v>
      </c>
      <c r="AF9" s="144">
        <v>0.0</v>
      </c>
      <c r="AG9" s="144"/>
      <c r="AH9" s="147"/>
      <c r="AI9" s="147"/>
      <c r="AJ9" s="147"/>
      <c r="AK9" s="147"/>
      <c r="AL9" s="147"/>
      <c r="AM9" s="147"/>
      <c r="AN9" s="142" t="s">
        <v>335</v>
      </c>
      <c r="AO9" s="144" t="s">
        <v>336</v>
      </c>
      <c r="AP9" s="144" t="s">
        <v>311</v>
      </c>
      <c r="AQ9" s="144">
        <v>400.0</v>
      </c>
      <c r="AR9" s="144" t="s">
        <v>286</v>
      </c>
      <c r="AS9" s="142">
        <v>13.0</v>
      </c>
      <c r="AT9" s="142" t="s">
        <v>245</v>
      </c>
      <c r="AU9" s="142"/>
      <c r="AV9" s="142"/>
      <c r="AW9" s="147"/>
      <c r="AX9" s="147"/>
      <c r="AY9" s="147"/>
      <c r="AZ9" s="147"/>
      <c r="BA9" s="142" t="s">
        <v>241</v>
      </c>
      <c r="BB9" s="147"/>
      <c r="BC9" s="147"/>
      <c r="BD9" s="147"/>
      <c r="BE9" s="147"/>
      <c r="BF9" s="147"/>
      <c r="BG9" s="147"/>
      <c r="BH9" s="142" t="s">
        <v>241</v>
      </c>
      <c r="BI9" s="147"/>
      <c r="BJ9" s="147"/>
      <c r="BK9" s="147"/>
      <c r="BL9" s="142"/>
      <c r="BM9" s="142" t="s">
        <v>245</v>
      </c>
      <c r="BN9" s="142" t="s">
        <v>341</v>
      </c>
      <c r="BP9" s="147"/>
      <c r="BQ9" s="144" t="s">
        <v>342</v>
      </c>
      <c r="BR9" s="142">
        <v>15.0</v>
      </c>
      <c r="BS9" s="142"/>
      <c r="BT9" s="142" t="s">
        <v>335</v>
      </c>
      <c r="BU9" s="142"/>
      <c r="BV9" s="142"/>
      <c r="BW9" s="142"/>
      <c r="BX9" s="142"/>
      <c r="BY9" s="142"/>
      <c r="BZ9" s="142"/>
      <c r="CA9" s="142"/>
      <c r="CB9" s="142"/>
      <c r="CC9" s="142"/>
      <c r="CD9" s="142"/>
      <c r="CE9" s="142"/>
      <c r="CF9" s="142"/>
      <c r="CG9" s="142"/>
      <c r="CH9" s="142"/>
      <c r="CI9" s="142"/>
      <c r="CJ9" s="142"/>
      <c r="CK9" s="142"/>
      <c r="CL9" s="141"/>
      <c r="CM9" s="141"/>
      <c r="CN9" s="141"/>
      <c r="CO9" s="141"/>
      <c r="CP9" s="141"/>
      <c r="CQ9" s="141"/>
    </row>
    <row r="10" ht="22.5" customHeight="1">
      <c r="A10" s="142" t="s">
        <v>346</v>
      </c>
      <c r="B10" s="143"/>
      <c r="C10" s="142" t="s">
        <v>228</v>
      </c>
      <c r="D10" s="142" t="s">
        <v>229</v>
      </c>
      <c r="E10" s="143"/>
      <c r="F10" s="142">
        <v>400.0</v>
      </c>
      <c r="G10" s="142">
        <v>23.0</v>
      </c>
      <c r="H10" s="142">
        <v>75.0</v>
      </c>
      <c r="I10" s="142">
        <v>320.0</v>
      </c>
      <c r="J10" s="142">
        <v>14.0</v>
      </c>
      <c r="K10" s="142">
        <v>500.0</v>
      </c>
      <c r="L10" s="142">
        <v>30.0</v>
      </c>
      <c r="M10" s="146" t="s">
        <v>349</v>
      </c>
      <c r="N10" s="144" t="s">
        <v>350</v>
      </c>
      <c r="O10" s="144">
        <v>180.0</v>
      </c>
      <c r="P10" s="144" t="s">
        <v>351</v>
      </c>
      <c r="Q10" s="142">
        <v>15.0</v>
      </c>
      <c r="R10" s="142"/>
      <c r="S10" s="146" t="s">
        <v>352</v>
      </c>
      <c r="T10" s="144" t="s">
        <v>353</v>
      </c>
      <c r="U10" s="144">
        <v>360.0</v>
      </c>
      <c r="V10" s="144" t="s">
        <v>354</v>
      </c>
      <c r="W10" s="142">
        <v>16.0</v>
      </c>
      <c r="X10" s="142"/>
      <c r="Y10" s="142"/>
      <c r="Z10" s="142"/>
      <c r="AA10" s="142"/>
      <c r="AB10" s="142"/>
      <c r="AC10" s="142"/>
      <c r="AD10" s="144" t="s">
        <v>358</v>
      </c>
      <c r="AE10" s="144" t="s">
        <v>359</v>
      </c>
      <c r="AF10" s="142">
        <v>120.0</v>
      </c>
      <c r="AG10" s="142" t="s">
        <v>360</v>
      </c>
      <c r="AH10" s="142">
        <v>12.0</v>
      </c>
      <c r="AI10" s="142"/>
      <c r="AJ10" s="142"/>
      <c r="AK10" s="142"/>
      <c r="AL10" s="142"/>
      <c r="AM10" s="142"/>
      <c r="AN10" s="142"/>
      <c r="AO10" s="144" t="s">
        <v>361</v>
      </c>
      <c r="AP10" s="144" t="s">
        <v>311</v>
      </c>
      <c r="AQ10" s="142">
        <v>250.0</v>
      </c>
      <c r="AR10" s="142" t="s">
        <v>286</v>
      </c>
      <c r="AS10" s="142">
        <v>14.0</v>
      </c>
      <c r="AT10" s="142" t="s">
        <v>245</v>
      </c>
      <c r="AU10" s="147"/>
      <c r="AV10" s="147"/>
      <c r="AW10" s="147"/>
      <c r="AX10" s="147"/>
      <c r="AY10" s="147"/>
      <c r="AZ10" s="147"/>
      <c r="BA10" s="142" t="s">
        <v>241</v>
      </c>
      <c r="BB10" s="147"/>
      <c r="BC10" s="147"/>
      <c r="BD10" s="147"/>
      <c r="BE10" s="147"/>
      <c r="BF10" s="147"/>
      <c r="BG10" s="147"/>
      <c r="BH10" s="142" t="s">
        <v>241</v>
      </c>
      <c r="BI10" s="147"/>
      <c r="BJ10" s="147"/>
      <c r="BK10" s="147"/>
      <c r="BL10" s="147"/>
      <c r="BM10" s="142" t="s">
        <v>245</v>
      </c>
      <c r="BN10" s="147"/>
      <c r="BO10" s="147"/>
      <c r="BP10" s="147"/>
      <c r="BQ10" s="147"/>
      <c r="BR10" s="147"/>
      <c r="BS10" s="147"/>
      <c r="BT10" s="147"/>
      <c r="BU10" s="147"/>
      <c r="BV10" s="147"/>
      <c r="BW10" s="147"/>
      <c r="BX10" s="147"/>
      <c r="BY10" s="147"/>
      <c r="BZ10" s="147"/>
      <c r="CA10" s="147"/>
      <c r="CB10" s="147"/>
      <c r="CC10" s="147"/>
      <c r="CD10" s="147"/>
      <c r="CE10" s="147"/>
      <c r="CF10" s="147"/>
      <c r="CG10" s="147"/>
      <c r="CH10" s="147"/>
      <c r="CI10" s="147"/>
      <c r="CJ10" s="147"/>
      <c r="CK10" s="147"/>
      <c r="CL10" s="141"/>
      <c r="CM10" s="141"/>
      <c r="CN10" s="141"/>
      <c r="CO10" s="141"/>
      <c r="CP10" s="141"/>
      <c r="CQ10" s="141"/>
    </row>
    <row r="11" ht="22.5" customHeight="1">
      <c r="A11" s="142" t="s">
        <v>368</v>
      </c>
      <c r="B11" s="143"/>
      <c r="C11" s="142" t="s">
        <v>228</v>
      </c>
      <c r="D11" s="142" t="s">
        <v>369</v>
      </c>
      <c r="E11" s="142">
        <v>7.0</v>
      </c>
      <c r="F11" s="142">
        <v>100.0</v>
      </c>
      <c r="G11" s="142">
        <v>20.0</v>
      </c>
      <c r="H11" s="142">
        <v>9.0</v>
      </c>
      <c r="I11" s="142">
        <v>190.0</v>
      </c>
      <c r="J11" s="142">
        <v>16.0</v>
      </c>
      <c r="K11" s="142">
        <v>1800.0</v>
      </c>
      <c r="L11" s="142">
        <v>20.0</v>
      </c>
      <c r="M11" s="146" t="s">
        <v>236</v>
      </c>
      <c r="N11" s="144" t="s">
        <v>372</v>
      </c>
      <c r="O11" s="144">
        <v>30.0</v>
      </c>
      <c r="P11" s="144" t="s">
        <v>235</v>
      </c>
      <c r="Q11" s="142">
        <v>17.0</v>
      </c>
      <c r="R11" s="142"/>
      <c r="S11" s="146" t="s">
        <v>332</v>
      </c>
      <c r="T11" s="144" t="s">
        <v>373</v>
      </c>
      <c r="U11" s="144"/>
      <c r="V11" s="144"/>
      <c r="W11" s="147"/>
      <c r="X11" s="147"/>
      <c r="Y11" s="147"/>
      <c r="Z11" s="147"/>
      <c r="AA11" s="147"/>
      <c r="AB11" s="147"/>
      <c r="AC11" s="142" t="s">
        <v>335</v>
      </c>
      <c r="AD11" s="144" t="s">
        <v>376</v>
      </c>
      <c r="AE11" s="144" t="s">
        <v>280</v>
      </c>
      <c r="AF11" s="144">
        <v>60.0</v>
      </c>
      <c r="AG11" s="144" t="s">
        <v>240</v>
      </c>
      <c r="AH11" s="142">
        <v>13.0</v>
      </c>
      <c r="AI11" s="142"/>
      <c r="AJ11" s="142"/>
      <c r="AK11" s="142"/>
      <c r="AL11" s="142"/>
      <c r="AM11" s="142"/>
      <c r="AN11" s="142"/>
      <c r="AO11" s="147"/>
      <c r="AP11" s="147"/>
      <c r="AQ11" s="147"/>
      <c r="AR11" s="147"/>
      <c r="AS11" s="147"/>
      <c r="AT11" s="142" t="s">
        <v>241</v>
      </c>
      <c r="AU11" s="142" t="s">
        <v>242</v>
      </c>
      <c r="AV11" s="142" t="s">
        <v>379</v>
      </c>
      <c r="AW11" s="144">
        <v>60.0</v>
      </c>
      <c r="AX11" s="144" t="s">
        <v>258</v>
      </c>
      <c r="AY11" s="142">
        <v>17.0</v>
      </c>
      <c r="AZ11" s="142">
        <v>8.0</v>
      </c>
      <c r="BA11" s="142" t="s">
        <v>241</v>
      </c>
      <c r="BB11" s="147"/>
      <c r="BC11" s="147"/>
      <c r="BD11" s="147"/>
      <c r="BE11" s="147"/>
      <c r="BF11" s="147"/>
      <c r="BG11" s="147"/>
      <c r="BH11" s="142" t="s">
        <v>241</v>
      </c>
      <c r="BI11" s="147"/>
      <c r="BJ11" s="147"/>
      <c r="BK11" s="147"/>
      <c r="BL11" s="147"/>
      <c r="BM11" s="142" t="s">
        <v>245</v>
      </c>
      <c r="BN11" s="147"/>
      <c r="BO11" s="147"/>
      <c r="BP11" s="147"/>
      <c r="BQ11" s="147"/>
      <c r="BR11" s="147"/>
      <c r="BS11" s="147"/>
      <c r="BT11" s="147"/>
      <c r="BU11" s="147"/>
      <c r="BV11" s="147"/>
      <c r="BW11" s="147"/>
      <c r="BX11" s="147"/>
      <c r="BY11" s="147"/>
      <c r="BZ11" s="147"/>
      <c r="CA11" s="147"/>
      <c r="CB11" s="147"/>
      <c r="CC11" s="147"/>
      <c r="CD11" s="147"/>
      <c r="CE11" s="147"/>
      <c r="CF11" s="147"/>
      <c r="CG11" s="147"/>
      <c r="CH11" s="147"/>
      <c r="CI11" s="147"/>
      <c r="CJ11" s="147"/>
      <c r="CK11" s="147"/>
      <c r="CL11" s="141"/>
      <c r="CM11" s="141"/>
      <c r="CN11" s="141"/>
      <c r="CO11" s="141"/>
      <c r="CP11" s="141"/>
      <c r="CQ11" s="141"/>
    </row>
    <row r="12" ht="22.5" customHeight="1">
      <c r="A12" s="142" t="s">
        <v>386</v>
      </c>
      <c r="B12" s="143"/>
      <c r="C12" s="142" t="s">
        <v>228</v>
      </c>
      <c r="D12" s="142" t="s">
        <v>323</v>
      </c>
      <c r="E12" s="142">
        <v>12.0</v>
      </c>
      <c r="F12" s="142">
        <v>230.0</v>
      </c>
      <c r="G12" s="142">
        <v>22.0</v>
      </c>
      <c r="H12" s="142">
        <v>17.0</v>
      </c>
      <c r="I12" s="142">
        <v>325.0</v>
      </c>
      <c r="J12" s="142">
        <v>18.0</v>
      </c>
      <c r="K12" s="142">
        <v>200.0</v>
      </c>
      <c r="L12" s="142">
        <v>30.0</v>
      </c>
      <c r="M12" s="146" t="s">
        <v>388</v>
      </c>
      <c r="N12" s="144" t="s">
        <v>389</v>
      </c>
      <c r="O12" s="144">
        <v>55.0</v>
      </c>
      <c r="P12" s="144" t="s">
        <v>310</v>
      </c>
      <c r="Q12" s="142">
        <v>17.0</v>
      </c>
      <c r="R12" s="142"/>
      <c r="S12" s="146" t="s">
        <v>392</v>
      </c>
      <c r="T12" s="144" t="s">
        <v>311</v>
      </c>
      <c r="U12" s="144">
        <v>130.0</v>
      </c>
      <c r="V12" s="144" t="s">
        <v>286</v>
      </c>
      <c r="W12" s="142">
        <v>13.0</v>
      </c>
      <c r="X12" s="142"/>
      <c r="Y12" s="142"/>
      <c r="Z12" s="142"/>
      <c r="AA12" s="142"/>
      <c r="AB12" s="142"/>
      <c r="AC12" s="142"/>
      <c r="AD12" s="147"/>
      <c r="AE12" s="147"/>
      <c r="AF12" s="142">
        <v>0.0</v>
      </c>
      <c r="AG12" s="147"/>
      <c r="AH12" s="147"/>
      <c r="AI12" s="147"/>
      <c r="AJ12" s="147"/>
      <c r="AK12" s="147"/>
      <c r="AL12" s="147"/>
      <c r="AM12" s="147"/>
      <c r="AN12" s="147"/>
      <c r="AO12" s="147"/>
      <c r="AP12" s="147"/>
      <c r="AQ12" s="147"/>
      <c r="AR12" s="147"/>
      <c r="AS12" s="147"/>
      <c r="AT12" s="142" t="s">
        <v>241</v>
      </c>
      <c r="AU12" s="142" t="s">
        <v>395</v>
      </c>
      <c r="AV12" s="142" t="s">
        <v>396</v>
      </c>
      <c r="AW12" s="144">
        <v>110.0</v>
      </c>
      <c r="AX12" s="144" t="s">
        <v>258</v>
      </c>
      <c r="AY12" s="142">
        <v>18.0</v>
      </c>
      <c r="AZ12" s="142">
        <v>20.0</v>
      </c>
      <c r="BA12" s="142" t="s">
        <v>241</v>
      </c>
      <c r="BB12" s="147"/>
      <c r="BC12" s="147"/>
      <c r="BD12" s="147"/>
      <c r="BE12" s="147"/>
      <c r="BF12" s="147"/>
      <c r="BG12" s="147"/>
      <c r="BH12" s="142" t="s">
        <v>241</v>
      </c>
      <c r="BI12" s="147"/>
      <c r="BJ12" s="147"/>
      <c r="BK12" s="147"/>
      <c r="BL12" s="147"/>
      <c r="BM12" s="142" t="s">
        <v>245</v>
      </c>
      <c r="BN12" s="147"/>
      <c r="BO12" s="147"/>
      <c r="BP12" s="147"/>
      <c r="BQ12" s="147"/>
      <c r="BR12" s="147"/>
      <c r="BS12" s="147"/>
      <c r="BT12" s="147"/>
      <c r="BU12" s="147"/>
      <c r="BV12" s="147"/>
      <c r="BW12" s="147"/>
      <c r="BX12" s="147"/>
      <c r="BY12" s="147"/>
      <c r="BZ12" s="147"/>
      <c r="CA12" s="147"/>
      <c r="CB12" s="147"/>
      <c r="CC12" s="147"/>
      <c r="CD12" s="147"/>
      <c r="CE12" s="147"/>
      <c r="CF12" s="147"/>
      <c r="CG12" s="147"/>
      <c r="CH12" s="147"/>
      <c r="CI12" s="147"/>
      <c r="CJ12" s="147"/>
      <c r="CK12" s="147"/>
      <c r="CL12" s="141"/>
      <c r="CM12" s="141"/>
      <c r="CN12" s="141"/>
      <c r="CO12" s="141"/>
      <c r="CP12" s="141"/>
      <c r="CQ12" s="141"/>
    </row>
    <row r="13" ht="22.5" customHeight="1">
      <c r="A13" s="142" t="s">
        <v>406</v>
      </c>
      <c r="B13" s="142" t="s">
        <v>386</v>
      </c>
      <c r="C13" s="142" t="s">
        <v>228</v>
      </c>
      <c r="D13" s="142" t="s">
        <v>323</v>
      </c>
      <c r="E13" s="142">
        <v>13.0</v>
      </c>
      <c r="F13" s="142">
        <v>230.0</v>
      </c>
      <c r="G13" s="142">
        <v>22.0</v>
      </c>
      <c r="H13" s="142">
        <v>17.0</v>
      </c>
      <c r="I13" s="142">
        <v>310.0</v>
      </c>
      <c r="J13" s="142">
        <v>17.0</v>
      </c>
      <c r="K13" s="142">
        <v>200.0</v>
      </c>
      <c r="L13" s="142">
        <v>25.0</v>
      </c>
      <c r="M13" s="146" t="s">
        <v>388</v>
      </c>
      <c r="N13" s="144" t="s">
        <v>409</v>
      </c>
      <c r="O13" s="144">
        <v>55.0</v>
      </c>
      <c r="P13" s="144" t="s">
        <v>310</v>
      </c>
      <c r="Q13" s="142">
        <v>17.0</v>
      </c>
      <c r="R13" s="142"/>
      <c r="S13" s="146" t="s">
        <v>392</v>
      </c>
      <c r="T13" s="144" t="s">
        <v>290</v>
      </c>
      <c r="U13" s="144">
        <v>130.0</v>
      </c>
      <c r="V13" s="144" t="s">
        <v>286</v>
      </c>
      <c r="W13" s="142">
        <v>13.0</v>
      </c>
      <c r="X13" s="142"/>
      <c r="Y13" s="142"/>
      <c r="Z13" s="142"/>
      <c r="AA13" s="142"/>
      <c r="AB13" s="142"/>
      <c r="AC13" s="142"/>
      <c r="AD13" s="147"/>
      <c r="AE13" s="147"/>
      <c r="AF13" s="142">
        <v>0.0</v>
      </c>
      <c r="AG13" s="147"/>
      <c r="AH13" s="147"/>
      <c r="AI13" s="147"/>
      <c r="AJ13" s="147"/>
      <c r="AK13" s="147"/>
      <c r="AL13" s="147"/>
      <c r="AM13" s="147"/>
      <c r="AN13" s="147"/>
      <c r="AO13" s="147"/>
      <c r="AP13" s="147"/>
      <c r="AQ13" s="147"/>
      <c r="AR13" s="147"/>
      <c r="AS13" s="147"/>
      <c r="AT13" s="142" t="s">
        <v>241</v>
      </c>
      <c r="AU13" s="142" t="s">
        <v>395</v>
      </c>
      <c r="AV13" s="142" t="s">
        <v>396</v>
      </c>
      <c r="AW13" s="144">
        <v>130.0</v>
      </c>
      <c r="AX13" s="144" t="s">
        <v>258</v>
      </c>
      <c r="AY13" s="142">
        <v>19.0</v>
      </c>
      <c r="AZ13" s="142">
        <v>22.0</v>
      </c>
      <c r="BA13" s="142" t="s">
        <v>241</v>
      </c>
      <c r="BB13" s="147"/>
      <c r="BC13" s="147"/>
      <c r="BD13" s="147"/>
      <c r="BE13" s="147"/>
      <c r="BF13" s="147"/>
      <c r="BG13" s="147"/>
      <c r="BH13" s="142" t="s">
        <v>241</v>
      </c>
      <c r="BI13" s="147"/>
      <c r="BJ13" s="147"/>
      <c r="BK13" s="147"/>
      <c r="BL13" s="147"/>
      <c r="BM13" s="142" t="s">
        <v>245</v>
      </c>
      <c r="BN13" s="147"/>
      <c r="BO13" s="147"/>
      <c r="BP13" s="147"/>
      <c r="BQ13" s="147"/>
      <c r="BR13" s="147"/>
      <c r="BS13" s="147"/>
      <c r="BT13" s="147"/>
      <c r="BU13" s="147"/>
      <c r="BV13" s="147"/>
      <c r="BW13" s="147"/>
      <c r="BX13" s="147"/>
      <c r="BY13" s="147"/>
      <c r="BZ13" s="147"/>
      <c r="CA13" s="147"/>
      <c r="CB13" s="147"/>
      <c r="CC13" s="147"/>
      <c r="CD13" s="147"/>
      <c r="CE13" s="147"/>
      <c r="CF13" s="147"/>
      <c r="CG13" s="147"/>
      <c r="CH13" s="147"/>
      <c r="CI13" s="147"/>
      <c r="CJ13" s="147"/>
      <c r="CK13" s="147"/>
      <c r="CL13" s="141"/>
      <c r="CM13" s="141"/>
      <c r="CN13" s="141"/>
      <c r="CO13" s="141"/>
      <c r="CP13" s="141"/>
      <c r="CQ13" s="141"/>
    </row>
    <row r="14" ht="22.5" customHeight="1">
      <c r="A14" s="142" t="s">
        <v>417</v>
      </c>
      <c r="B14" s="143"/>
      <c r="C14" s="142" t="s">
        <v>228</v>
      </c>
      <c r="D14" s="142" t="s">
        <v>369</v>
      </c>
      <c r="E14" s="142">
        <v>3.0</v>
      </c>
      <c r="F14" s="142">
        <v>85.0</v>
      </c>
      <c r="G14" s="142">
        <v>18.0</v>
      </c>
      <c r="H14" s="142">
        <v>8.0</v>
      </c>
      <c r="I14" s="142">
        <v>270.0</v>
      </c>
      <c r="J14" s="142">
        <v>18.0</v>
      </c>
      <c r="K14" s="142">
        <v>500.0</v>
      </c>
      <c r="L14" s="142">
        <v>20.0</v>
      </c>
      <c r="M14" s="146" t="s">
        <v>419</v>
      </c>
      <c r="N14" s="144" t="s">
        <v>330</v>
      </c>
      <c r="O14" s="144">
        <v>35.0</v>
      </c>
      <c r="P14" s="144" t="s">
        <v>240</v>
      </c>
      <c r="Q14" s="142">
        <v>17.0</v>
      </c>
      <c r="R14" s="142"/>
      <c r="S14" s="146" t="s">
        <v>422</v>
      </c>
      <c r="T14" s="144" t="s">
        <v>423</v>
      </c>
      <c r="U14" s="142">
        <v>65.0</v>
      </c>
      <c r="V14" s="142" t="s">
        <v>310</v>
      </c>
      <c r="W14" s="142">
        <v>16.0</v>
      </c>
      <c r="X14" s="142"/>
      <c r="Y14" s="142"/>
      <c r="Z14" s="142"/>
      <c r="AA14" s="142"/>
      <c r="AB14" s="142"/>
      <c r="AC14" s="142"/>
      <c r="AD14" s="144" t="s">
        <v>424</v>
      </c>
      <c r="AE14" s="144" t="s">
        <v>426</v>
      </c>
      <c r="AF14" s="144"/>
      <c r="AG14" s="144"/>
      <c r="AH14" s="142"/>
      <c r="AI14" s="142"/>
      <c r="AJ14" s="142">
        <v>300.0</v>
      </c>
      <c r="AK14" s="142"/>
      <c r="AL14" s="142"/>
      <c r="AM14" s="142"/>
      <c r="AN14" s="142" t="s">
        <v>335</v>
      </c>
      <c r="AO14" s="142" t="s">
        <v>428</v>
      </c>
      <c r="AP14" s="142" t="s">
        <v>311</v>
      </c>
      <c r="AQ14" s="144">
        <v>40.0</v>
      </c>
      <c r="AR14" s="144" t="s">
        <v>286</v>
      </c>
      <c r="AS14" s="142">
        <v>14.0</v>
      </c>
      <c r="AT14" s="142" t="s">
        <v>245</v>
      </c>
      <c r="AU14" s="147"/>
      <c r="AV14" s="147"/>
      <c r="AW14" s="147"/>
      <c r="AX14" s="147"/>
      <c r="AY14" s="147"/>
      <c r="AZ14" s="147"/>
      <c r="BA14" s="142" t="s">
        <v>241</v>
      </c>
      <c r="BB14" s="147"/>
      <c r="BC14" s="147"/>
      <c r="BD14" s="147"/>
      <c r="BE14" s="147"/>
      <c r="BF14" s="147"/>
      <c r="BG14" s="147"/>
      <c r="BH14" s="142" t="s">
        <v>241</v>
      </c>
      <c r="BI14" s="147"/>
      <c r="BJ14" s="147"/>
      <c r="BK14" s="147"/>
      <c r="BL14" s="147"/>
      <c r="BM14" s="142" t="s">
        <v>245</v>
      </c>
      <c r="BN14" s="147"/>
      <c r="BO14" s="147"/>
      <c r="BP14" s="147"/>
      <c r="BQ14" s="147"/>
      <c r="BR14" s="147"/>
      <c r="BS14" s="147"/>
      <c r="BT14" s="147"/>
      <c r="BU14" s="147"/>
      <c r="BV14" s="147"/>
      <c r="BW14" s="147"/>
      <c r="BX14" s="147"/>
      <c r="BY14" s="147"/>
      <c r="BZ14" s="147"/>
      <c r="CA14" s="147"/>
      <c r="CB14" s="147"/>
      <c r="CC14" s="147"/>
      <c r="CD14" s="147"/>
      <c r="CE14" s="147"/>
      <c r="CF14" s="147"/>
      <c r="CG14" s="147"/>
      <c r="CH14" s="147"/>
      <c r="CI14" s="147"/>
      <c r="CJ14" s="147"/>
      <c r="CK14" s="147"/>
      <c r="CL14" s="141"/>
      <c r="CM14" s="141"/>
      <c r="CN14" s="141"/>
      <c r="CO14" s="141"/>
      <c r="CP14" s="141"/>
      <c r="CQ14" s="141"/>
    </row>
    <row r="15" ht="125.25" customHeight="1">
      <c r="A15" s="142" t="s">
        <v>4</v>
      </c>
      <c r="B15" s="143"/>
      <c r="C15" s="142" t="s">
        <v>434</v>
      </c>
      <c r="D15" s="142" t="s">
        <v>229</v>
      </c>
      <c r="E15" s="142">
        <v>15.0</v>
      </c>
      <c r="F15" s="142">
        <v>260.0</v>
      </c>
      <c r="G15" s="142">
        <v>23.0</v>
      </c>
      <c r="H15" s="142">
        <v>28.0</v>
      </c>
      <c r="I15" s="142">
        <v>307.0</v>
      </c>
      <c r="J15" s="142">
        <v>15.0</v>
      </c>
      <c r="K15" s="142">
        <v>350.0</v>
      </c>
      <c r="L15" s="142">
        <v>40.0</v>
      </c>
      <c r="M15" s="146" t="s">
        <v>435</v>
      </c>
      <c r="N15" s="144" t="s">
        <v>303</v>
      </c>
      <c r="O15" s="144">
        <v>160.0</v>
      </c>
      <c r="P15" s="144" t="s">
        <v>232</v>
      </c>
      <c r="Q15" s="144">
        <v>15.0</v>
      </c>
      <c r="R15" s="144"/>
      <c r="S15" s="146" t="s">
        <v>437</v>
      </c>
      <c r="T15" s="144" t="s">
        <v>438</v>
      </c>
      <c r="U15" s="142"/>
      <c r="V15" s="142"/>
      <c r="W15" s="147"/>
      <c r="X15" s="147"/>
      <c r="Y15" s="142">
        <f>Zoid!D17</f>
        <v>255</v>
      </c>
      <c r="Z15" s="142"/>
      <c r="AA15" s="142"/>
      <c r="AB15" s="142"/>
      <c r="AC15" s="142" t="s">
        <v>335</v>
      </c>
      <c r="AD15" s="144" t="s">
        <v>440</v>
      </c>
      <c r="AE15" s="144" t="s">
        <v>441</v>
      </c>
      <c r="AF15" s="142">
        <v>240.0</v>
      </c>
      <c r="AG15" s="142" t="s">
        <v>442</v>
      </c>
      <c r="AH15" s="142">
        <v>15.0</v>
      </c>
      <c r="AI15" s="142"/>
      <c r="AJ15" s="142"/>
      <c r="AK15" s="142"/>
      <c r="AL15" s="142"/>
      <c r="AM15" s="142"/>
      <c r="AN15" s="142"/>
      <c r="AO15" s="147"/>
      <c r="AP15" s="147"/>
      <c r="AQ15" s="147"/>
      <c r="AR15" s="147"/>
      <c r="AS15" s="147"/>
      <c r="AT15" s="142" t="s">
        <v>245</v>
      </c>
      <c r="AU15" s="147"/>
      <c r="AV15" s="147"/>
      <c r="AW15" s="147"/>
      <c r="AX15" s="147"/>
      <c r="AY15" s="147"/>
      <c r="AZ15" s="147"/>
      <c r="BA15" s="142" t="s">
        <v>241</v>
      </c>
      <c r="BB15" s="147"/>
      <c r="BC15" s="147"/>
      <c r="BD15" s="147"/>
      <c r="BE15" s="147"/>
      <c r="BF15" s="147"/>
      <c r="BG15" s="147"/>
      <c r="BH15" s="142" t="s">
        <v>241</v>
      </c>
      <c r="BI15" s="147"/>
      <c r="BJ15" s="147"/>
      <c r="BK15" s="147"/>
      <c r="BL15" s="147"/>
      <c r="BM15" s="142" t="s">
        <v>245</v>
      </c>
      <c r="BN15" s="147"/>
      <c r="BO15" s="147"/>
      <c r="BP15" s="147"/>
      <c r="BQ15" s="147"/>
      <c r="BR15" s="147"/>
      <c r="BS15" s="147"/>
      <c r="BT15" s="147"/>
      <c r="BU15" s="147"/>
      <c r="BV15" s="147"/>
      <c r="BW15" s="147"/>
      <c r="BX15" s="147"/>
      <c r="BY15" s="147"/>
      <c r="BZ15" s="147"/>
      <c r="CA15" s="147"/>
      <c r="CB15" s="147"/>
      <c r="CC15" s="147"/>
      <c r="CD15" s="147"/>
      <c r="CE15" s="147"/>
      <c r="CF15" s="147"/>
      <c r="CG15" s="147"/>
      <c r="CH15" s="147"/>
      <c r="CI15" s="147"/>
      <c r="CJ15" s="147"/>
      <c r="CK15" s="147"/>
      <c r="CL15" s="141"/>
      <c r="CM15" s="141"/>
      <c r="CN15" s="141"/>
      <c r="CO15" s="141"/>
      <c r="CP15" s="141"/>
      <c r="CQ15" s="141"/>
    </row>
    <row r="16" ht="126.0" customHeight="1">
      <c r="A16" s="142" t="s">
        <v>450</v>
      </c>
      <c r="B16" s="142" t="s">
        <v>4</v>
      </c>
      <c r="C16" s="142" t="s">
        <v>434</v>
      </c>
      <c r="D16" s="142" t="s">
        <v>229</v>
      </c>
      <c r="E16" s="142">
        <v>17.0</v>
      </c>
      <c r="F16" s="142">
        <v>290.0</v>
      </c>
      <c r="G16" s="142">
        <v>24.0</v>
      </c>
      <c r="H16" s="142">
        <v>28.0</v>
      </c>
      <c r="I16" s="142">
        <v>310.0</v>
      </c>
      <c r="J16" s="142">
        <v>16.0</v>
      </c>
      <c r="K16" s="142">
        <v>200.0</v>
      </c>
      <c r="L16" s="142">
        <v>30.0</v>
      </c>
      <c r="M16" s="146" t="s">
        <v>435</v>
      </c>
      <c r="N16" s="144" t="s">
        <v>453</v>
      </c>
      <c r="O16" s="142">
        <v>160.0</v>
      </c>
      <c r="P16" s="142" t="s">
        <v>232</v>
      </c>
      <c r="Q16" s="142">
        <v>15.0</v>
      </c>
      <c r="R16" s="142"/>
      <c r="S16" s="146" t="s">
        <v>455</v>
      </c>
      <c r="T16" s="144" t="s">
        <v>457</v>
      </c>
      <c r="U16" s="144">
        <v>400.0</v>
      </c>
      <c r="V16" s="144" t="s">
        <v>240</v>
      </c>
      <c r="W16" s="142">
        <v>10.0</v>
      </c>
      <c r="X16" s="142"/>
      <c r="Y16" s="142"/>
      <c r="Z16" s="142"/>
      <c r="AA16" s="142"/>
      <c r="AB16" s="142"/>
      <c r="AC16" s="142"/>
      <c r="AD16" s="144" t="s">
        <v>458</v>
      </c>
      <c r="AE16" s="144" t="s">
        <v>459</v>
      </c>
      <c r="AF16" s="142"/>
      <c r="AG16" s="142"/>
      <c r="AH16" s="147"/>
      <c r="AI16" s="142">
        <v>200.0</v>
      </c>
      <c r="AJ16" s="147"/>
      <c r="AK16" s="147"/>
      <c r="AL16" s="147"/>
      <c r="AM16" s="147"/>
      <c r="AN16" s="142" t="s">
        <v>335</v>
      </c>
      <c r="AO16" s="144" t="s">
        <v>462</v>
      </c>
      <c r="AP16" s="144" t="s">
        <v>463</v>
      </c>
      <c r="AQ16" s="144">
        <v>270.0</v>
      </c>
      <c r="AR16" s="144" t="s">
        <v>240</v>
      </c>
      <c r="AS16" s="142">
        <v>14.0</v>
      </c>
      <c r="AT16" s="142" t="s">
        <v>245</v>
      </c>
      <c r="AU16" s="147"/>
      <c r="AV16" s="147"/>
      <c r="AW16" s="147"/>
      <c r="AX16" s="147"/>
      <c r="AY16" s="147"/>
      <c r="AZ16" s="147"/>
      <c r="BA16" s="142" t="s">
        <v>241</v>
      </c>
      <c r="BB16" s="147"/>
      <c r="BC16" s="147"/>
      <c r="BD16" s="147"/>
      <c r="BE16" s="147"/>
      <c r="BF16" s="147"/>
      <c r="BG16" s="147"/>
      <c r="BH16" s="142" t="s">
        <v>241</v>
      </c>
      <c r="BI16" s="147"/>
      <c r="BJ16" s="147"/>
      <c r="BK16" s="147"/>
      <c r="BL16" s="147"/>
      <c r="BM16" s="142" t="s">
        <v>245</v>
      </c>
      <c r="BN16" s="147"/>
      <c r="BO16" s="147"/>
      <c r="BP16" s="147"/>
      <c r="BQ16" s="147"/>
      <c r="BR16" s="147"/>
      <c r="BS16" s="147"/>
      <c r="BT16" s="147"/>
      <c r="BU16" s="147"/>
      <c r="BV16" s="147"/>
      <c r="BW16" s="147"/>
      <c r="BX16" s="147"/>
      <c r="BY16" s="147"/>
      <c r="BZ16" s="147"/>
      <c r="CA16" s="147"/>
      <c r="CB16" s="147"/>
      <c r="CC16" s="147"/>
      <c r="CD16" s="147"/>
      <c r="CE16" s="147"/>
      <c r="CF16" s="147"/>
      <c r="CG16" s="147"/>
      <c r="CH16" s="142">
        <v>1.0</v>
      </c>
      <c r="CI16" s="147"/>
      <c r="CJ16" s="147"/>
      <c r="CK16" s="147"/>
      <c r="CL16" s="141"/>
      <c r="CM16" s="141"/>
      <c r="CN16" s="141"/>
      <c r="CO16" s="141"/>
      <c r="CP16" s="141"/>
      <c r="CQ16" s="141"/>
    </row>
    <row r="17" ht="22.5" customHeight="1">
      <c r="A17" s="142" t="s">
        <v>469</v>
      </c>
      <c r="B17" s="142" t="s">
        <v>4</v>
      </c>
      <c r="C17" s="142" t="s">
        <v>434</v>
      </c>
      <c r="D17" s="142" t="s">
        <v>229</v>
      </c>
      <c r="E17" s="142">
        <v>17.0</v>
      </c>
      <c r="F17" s="142">
        <v>260.0</v>
      </c>
      <c r="G17" s="142">
        <v>24.0</v>
      </c>
      <c r="H17" s="142">
        <v>28.0</v>
      </c>
      <c r="I17" s="142">
        <v>330.0</v>
      </c>
      <c r="J17" s="142">
        <v>18.0</v>
      </c>
      <c r="K17" s="142">
        <v>400.0</v>
      </c>
      <c r="L17" s="142">
        <v>30.0</v>
      </c>
      <c r="M17" s="146" t="s">
        <v>435</v>
      </c>
      <c r="N17" s="144" t="s">
        <v>453</v>
      </c>
      <c r="O17" s="142">
        <v>160.0</v>
      </c>
      <c r="P17" s="142" t="s">
        <v>232</v>
      </c>
      <c r="Q17" s="142">
        <v>15.0</v>
      </c>
      <c r="R17" s="142"/>
      <c r="S17" s="146" t="s">
        <v>470</v>
      </c>
      <c r="T17" s="144" t="s">
        <v>471</v>
      </c>
      <c r="U17" s="144">
        <v>95.0</v>
      </c>
      <c r="V17" s="144" t="s">
        <v>310</v>
      </c>
      <c r="W17" s="142">
        <v>17.0</v>
      </c>
      <c r="X17" s="142"/>
      <c r="Y17" s="142"/>
      <c r="Z17" s="142"/>
      <c r="AA17" s="142"/>
      <c r="AB17" s="142"/>
      <c r="AC17" s="142"/>
      <c r="AD17" s="144" t="s">
        <v>437</v>
      </c>
      <c r="AE17" s="144" t="s">
        <v>474</v>
      </c>
      <c r="AF17" s="144"/>
      <c r="AG17" s="144"/>
      <c r="AH17" s="147"/>
      <c r="AI17" s="147"/>
      <c r="AJ17" s="142">
        <v>500.0</v>
      </c>
      <c r="AK17" s="142"/>
      <c r="AL17" s="142"/>
      <c r="AM17" s="142"/>
      <c r="AN17" s="142" t="s">
        <v>335</v>
      </c>
      <c r="AO17" s="144" t="s">
        <v>476</v>
      </c>
      <c r="AP17" s="144" t="s">
        <v>477</v>
      </c>
      <c r="AQ17" s="144">
        <v>240.0</v>
      </c>
      <c r="AR17" s="144" t="s">
        <v>442</v>
      </c>
      <c r="AS17" s="142">
        <v>15.0</v>
      </c>
      <c r="AT17" s="142" t="s">
        <v>245</v>
      </c>
      <c r="AU17" s="147"/>
      <c r="AV17" s="147"/>
      <c r="AW17" s="147"/>
      <c r="AX17" s="147"/>
      <c r="AY17" s="147"/>
      <c r="AZ17" s="147"/>
      <c r="BA17" s="142" t="s">
        <v>241</v>
      </c>
      <c r="BB17" s="147"/>
      <c r="BC17" s="147"/>
      <c r="BD17" s="147"/>
      <c r="BE17" s="147"/>
      <c r="BF17" s="147"/>
      <c r="BG17" s="147"/>
      <c r="BH17" s="142" t="s">
        <v>241</v>
      </c>
      <c r="BI17" s="147"/>
      <c r="BJ17" s="147"/>
      <c r="BK17" s="147"/>
      <c r="BL17" s="147"/>
      <c r="BM17" s="142" t="s">
        <v>245</v>
      </c>
      <c r="BN17" s="147"/>
      <c r="BO17" s="147"/>
      <c r="BP17" s="147"/>
      <c r="BQ17" s="147"/>
      <c r="BR17" s="147"/>
      <c r="BS17" s="147"/>
      <c r="BT17" s="147"/>
      <c r="BU17" s="147"/>
      <c r="BV17" s="147"/>
      <c r="BW17" s="147"/>
      <c r="BX17" s="147"/>
      <c r="BY17" s="147"/>
      <c r="BZ17" s="147"/>
      <c r="CA17" s="147"/>
      <c r="CB17" s="147"/>
      <c r="CC17" s="147"/>
      <c r="CD17" s="147"/>
      <c r="CE17" s="147"/>
      <c r="CF17" s="147"/>
      <c r="CG17" s="147"/>
      <c r="CH17" s="147"/>
      <c r="CI17" s="147"/>
      <c r="CJ17" s="147"/>
      <c r="CK17" s="147"/>
      <c r="CL17" s="141"/>
      <c r="CM17" s="141"/>
      <c r="CN17" s="141"/>
      <c r="CO17" s="141"/>
      <c r="CP17" s="141"/>
      <c r="CQ17" s="141"/>
    </row>
    <row r="18" ht="22.5" customHeight="1">
      <c r="A18" s="142" t="s">
        <v>485</v>
      </c>
      <c r="B18" s="142" t="s">
        <v>4</v>
      </c>
      <c r="C18" s="142" t="s">
        <v>434</v>
      </c>
      <c r="D18" s="142" t="s">
        <v>229</v>
      </c>
      <c r="E18" s="142">
        <v>20.0</v>
      </c>
      <c r="F18" s="142">
        <v>300.0</v>
      </c>
      <c r="G18" s="142">
        <v>26.0</v>
      </c>
      <c r="H18" s="142">
        <v>40.0</v>
      </c>
      <c r="I18" s="142">
        <v>285.0</v>
      </c>
      <c r="J18" s="142">
        <v>15.0</v>
      </c>
      <c r="K18" s="142">
        <v>200.0</v>
      </c>
      <c r="L18" s="142">
        <v>30.0</v>
      </c>
      <c r="M18" s="146" t="s">
        <v>486</v>
      </c>
      <c r="N18" s="144" t="s">
        <v>487</v>
      </c>
      <c r="O18" s="144">
        <v>200.0</v>
      </c>
      <c r="P18" s="144" t="s">
        <v>232</v>
      </c>
      <c r="Q18" s="142">
        <v>18.0</v>
      </c>
      <c r="R18" s="142"/>
      <c r="S18" s="146" t="s">
        <v>490</v>
      </c>
      <c r="T18" s="144" t="s">
        <v>491</v>
      </c>
      <c r="U18" s="142">
        <v>250.0</v>
      </c>
      <c r="V18" s="142" t="s">
        <v>492</v>
      </c>
      <c r="W18" s="142">
        <v>18.0</v>
      </c>
      <c r="X18" s="142"/>
      <c r="Y18" s="142"/>
      <c r="Z18" s="142"/>
      <c r="AA18" s="142"/>
      <c r="AB18" s="142"/>
      <c r="AC18" s="142"/>
      <c r="AD18" s="144" t="s">
        <v>493</v>
      </c>
      <c r="AE18" s="144" t="s">
        <v>494</v>
      </c>
      <c r="AF18" s="144">
        <v>300.0</v>
      </c>
      <c r="AG18" s="144" t="s">
        <v>496</v>
      </c>
      <c r="AH18" s="142">
        <v>16.0</v>
      </c>
      <c r="AI18" s="142"/>
      <c r="AJ18" s="142"/>
      <c r="AK18" s="142"/>
      <c r="AL18" s="142"/>
      <c r="AM18" s="142"/>
      <c r="AN18" s="142"/>
      <c r="AO18" s="144" t="s">
        <v>497</v>
      </c>
      <c r="AP18" s="144" t="s">
        <v>477</v>
      </c>
      <c r="AQ18" s="144">
        <v>240.0</v>
      </c>
      <c r="AR18" s="144" t="s">
        <v>442</v>
      </c>
      <c r="AS18" s="142">
        <v>12.0</v>
      </c>
      <c r="AT18" s="142" t="s">
        <v>245</v>
      </c>
      <c r="AU18" s="147"/>
      <c r="AV18" s="147"/>
      <c r="AW18" s="147"/>
      <c r="AX18" s="147"/>
      <c r="AY18" s="147"/>
      <c r="AZ18" s="147"/>
      <c r="BA18" s="142" t="s">
        <v>241</v>
      </c>
      <c r="BB18" s="147"/>
      <c r="BC18" s="147"/>
      <c r="BD18" s="147"/>
      <c r="BE18" s="147"/>
      <c r="BF18" s="147"/>
      <c r="BG18" s="147"/>
      <c r="BH18" s="142" t="s">
        <v>241</v>
      </c>
      <c r="BI18" s="147"/>
      <c r="BJ18" s="147"/>
      <c r="BK18" s="147"/>
      <c r="BL18" s="147"/>
      <c r="BM18" s="142" t="s">
        <v>245</v>
      </c>
      <c r="BN18" s="147"/>
      <c r="BO18" s="147"/>
      <c r="BP18" s="147"/>
      <c r="BQ18" s="147"/>
      <c r="BR18" s="147"/>
      <c r="BS18" s="147"/>
      <c r="BT18" s="147"/>
      <c r="BU18" s="147"/>
      <c r="BV18" s="147"/>
      <c r="BW18" s="147"/>
      <c r="BX18" s="147"/>
      <c r="BY18" s="147"/>
      <c r="BZ18" s="147"/>
      <c r="CA18" s="147"/>
      <c r="CB18" s="147"/>
      <c r="CC18" s="147"/>
      <c r="CD18" s="147"/>
      <c r="CE18" s="147"/>
      <c r="CF18" s="147"/>
      <c r="CG18" s="147"/>
      <c r="CH18" s="142">
        <v>2.0</v>
      </c>
      <c r="CI18" s="142">
        <v>1.0</v>
      </c>
      <c r="CJ18" s="147"/>
      <c r="CK18" s="147"/>
      <c r="CL18" s="141"/>
      <c r="CM18" s="141"/>
      <c r="CN18" s="141"/>
      <c r="CO18" s="141"/>
      <c r="CP18" s="141"/>
      <c r="CQ18" s="141"/>
    </row>
    <row r="19" ht="129.0" customHeight="1">
      <c r="A19" s="142" t="s">
        <v>504</v>
      </c>
      <c r="B19" s="142" t="s">
        <v>4</v>
      </c>
      <c r="C19" s="142" t="s">
        <v>434</v>
      </c>
      <c r="D19" s="142" t="s">
        <v>229</v>
      </c>
      <c r="E19" s="142">
        <v>15.0</v>
      </c>
      <c r="F19" s="142">
        <v>260.0</v>
      </c>
      <c r="G19" s="142">
        <v>22.0</v>
      </c>
      <c r="H19" s="142">
        <v>28.0</v>
      </c>
      <c r="I19" s="142">
        <v>307.0</v>
      </c>
      <c r="J19" s="142">
        <v>15.0</v>
      </c>
      <c r="K19" s="142">
        <v>400.0</v>
      </c>
      <c r="L19" s="142">
        <v>40.0</v>
      </c>
      <c r="M19" s="146" t="s">
        <v>435</v>
      </c>
      <c r="N19" s="144" t="s">
        <v>453</v>
      </c>
      <c r="O19" s="144">
        <v>160.0</v>
      </c>
      <c r="P19" s="144" t="s">
        <v>232</v>
      </c>
      <c r="Q19" s="142">
        <v>15.0</v>
      </c>
      <c r="R19" s="142"/>
      <c r="S19" s="146" t="s">
        <v>424</v>
      </c>
      <c r="T19" s="144" t="s">
        <v>508</v>
      </c>
      <c r="U19" s="144"/>
      <c r="V19" s="144"/>
      <c r="W19" s="147"/>
      <c r="X19" s="147"/>
      <c r="Y19" s="142">
        <v>400.0</v>
      </c>
      <c r="Z19" s="142"/>
      <c r="AA19" s="142"/>
      <c r="AB19" s="142"/>
      <c r="AC19" s="142" t="s">
        <v>335</v>
      </c>
      <c r="AD19" s="144" t="s">
        <v>497</v>
      </c>
      <c r="AE19" s="144" t="s">
        <v>441</v>
      </c>
      <c r="AF19" s="144">
        <v>210.0</v>
      </c>
      <c r="AG19" s="144" t="s">
        <v>442</v>
      </c>
      <c r="AH19" s="142">
        <v>15.0</v>
      </c>
      <c r="AI19" s="142"/>
      <c r="AJ19" s="142"/>
      <c r="AK19" s="142"/>
      <c r="AL19" s="142"/>
      <c r="AM19" s="142"/>
      <c r="AN19" s="142"/>
      <c r="AO19" s="147"/>
      <c r="AP19" s="147"/>
      <c r="AQ19" s="147"/>
      <c r="AR19" s="147"/>
      <c r="AS19" s="147"/>
      <c r="AT19" s="142" t="s">
        <v>245</v>
      </c>
      <c r="AU19" s="147"/>
      <c r="AV19" s="147"/>
      <c r="AW19" s="147"/>
      <c r="AX19" s="147"/>
      <c r="AY19" s="147"/>
      <c r="AZ19" s="147"/>
      <c r="BA19" s="142" t="s">
        <v>241</v>
      </c>
      <c r="BB19" s="147"/>
      <c r="BC19" s="147"/>
      <c r="BD19" s="147"/>
      <c r="BE19" s="147"/>
      <c r="BF19" s="147"/>
      <c r="BG19" s="147"/>
      <c r="BH19" s="142" t="s">
        <v>241</v>
      </c>
      <c r="BI19" s="147"/>
      <c r="BJ19" s="147"/>
      <c r="BK19" s="147"/>
      <c r="BL19" s="147"/>
      <c r="BM19" s="142" t="s">
        <v>245</v>
      </c>
      <c r="BN19" s="147"/>
      <c r="BO19" s="147"/>
      <c r="BP19" s="147"/>
      <c r="BQ19" s="147"/>
      <c r="BR19" s="147"/>
      <c r="BS19" s="147"/>
      <c r="BT19" s="147"/>
      <c r="BU19" s="147"/>
      <c r="BV19" s="147"/>
      <c r="BW19" s="147"/>
      <c r="BX19" s="147"/>
      <c r="BY19" s="147"/>
      <c r="BZ19" s="147"/>
      <c r="CA19" s="147"/>
      <c r="CB19" s="147"/>
      <c r="CC19" s="147"/>
      <c r="CD19" s="147"/>
      <c r="CE19" s="147"/>
      <c r="CF19" s="147"/>
      <c r="CG19" s="147"/>
      <c r="CH19" s="147"/>
      <c r="CI19" s="147"/>
      <c r="CJ19" s="147"/>
      <c r="CK19" s="147"/>
      <c r="CL19" s="141"/>
      <c r="CM19" s="141"/>
      <c r="CN19" s="141"/>
      <c r="CO19" s="141"/>
      <c r="CP19" s="141"/>
      <c r="CQ19" s="141"/>
    </row>
    <row r="20" ht="22.5" customHeight="1">
      <c r="A20" s="142" t="s">
        <v>555</v>
      </c>
      <c r="B20" s="142" t="s">
        <v>4</v>
      </c>
      <c r="C20" s="142" t="s">
        <v>434</v>
      </c>
      <c r="D20" s="142" t="s">
        <v>229</v>
      </c>
      <c r="E20" s="142">
        <v>15.0</v>
      </c>
      <c r="F20" s="142">
        <v>280.0</v>
      </c>
      <c r="G20" s="142">
        <v>24.0</v>
      </c>
      <c r="H20" s="142">
        <v>30.0</v>
      </c>
      <c r="I20" s="142">
        <v>317.0</v>
      </c>
      <c r="J20" s="142">
        <v>15.0</v>
      </c>
      <c r="K20" s="142">
        <v>300.0</v>
      </c>
      <c r="L20" s="142">
        <v>30.0</v>
      </c>
      <c r="M20" s="146" t="s">
        <v>435</v>
      </c>
      <c r="N20" s="144" t="s">
        <v>453</v>
      </c>
      <c r="O20" s="144">
        <v>160.0</v>
      </c>
      <c r="P20" s="144" t="s">
        <v>232</v>
      </c>
      <c r="Q20" s="142">
        <v>15.0</v>
      </c>
      <c r="R20" s="142"/>
      <c r="S20" s="146" t="s">
        <v>558</v>
      </c>
      <c r="T20" s="144" t="s">
        <v>560</v>
      </c>
      <c r="U20" s="144">
        <v>180.0</v>
      </c>
      <c r="V20" s="144" t="s">
        <v>561</v>
      </c>
      <c r="W20" s="142">
        <v>15.0</v>
      </c>
      <c r="X20" s="142"/>
      <c r="Y20" s="142"/>
      <c r="Z20" s="142"/>
      <c r="AA20" s="142"/>
      <c r="AB20" s="142"/>
      <c r="AC20" s="142"/>
      <c r="AD20" s="144" t="s">
        <v>562</v>
      </c>
      <c r="AE20" s="144" t="s">
        <v>563</v>
      </c>
      <c r="AF20" s="144">
        <v>150.0</v>
      </c>
      <c r="AG20" s="144" t="s">
        <v>564</v>
      </c>
      <c r="AH20" s="142">
        <v>14.0</v>
      </c>
      <c r="AI20" s="142"/>
      <c r="AJ20" s="142"/>
      <c r="AK20" s="142"/>
      <c r="AL20" s="142"/>
      <c r="AM20" s="142"/>
      <c r="AN20" s="142"/>
      <c r="AO20" s="144" t="s">
        <v>497</v>
      </c>
      <c r="AP20" s="144" t="s">
        <v>441</v>
      </c>
      <c r="AQ20" s="144">
        <v>240.0</v>
      </c>
      <c r="AR20" s="144" t="s">
        <v>442</v>
      </c>
      <c r="AS20" s="142">
        <v>14.0</v>
      </c>
      <c r="AT20" s="142" t="s">
        <v>245</v>
      </c>
      <c r="AU20" s="142" t="s">
        <v>567</v>
      </c>
      <c r="AV20" s="142" t="s">
        <v>568</v>
      </c>
      <c r="AW20" s="147"/>
      <c r="AX20" s="147"/>
      <c r="AY20" s="147"/>
      <c r="AZ20" s="147"/>
      <c r="BA20" s="142" t="s">
        <v>241</v>
      </c>
      <c r="BB20" s="147"/>
      <c r="BC20" s="147"/>
      <c r="BD20" s="147"/>
      <c r="BE20" s="147"/>
      <c r="BF20" s="147"/>
      <c r="BG20" s="147"/>
      <c r="BH20" s="142" t="s">
        <v>241</v>
      </c>
      <c r="BI20" s="147"/>
      <c r="BJ20" s="147"/>
      <c r="BK20" s="147"/>
      <c r="BL20" s="147"/>
      <c r="BM20" s="142" t="s">
        <v>245</v>
      </c>
      <c r="BN20" s="147"/>
      <c r="BO20" s="147"/>
      <c r="BP20" s="147"/>
      <c r="BQ20" s="147"/>
      <c r="BR20" s="147"/>
      <c r="BS20" s="147"/>
      <c r="BT20" s="147"/>
      <c r="BU20" s="147"/>
      <c r="BV20" s="147"/>
      <c r="BW20" s="147"/>
      <c r="BX20" s="147"/>
      <c r="BY20" s="147"/>
      <c r="BZ20" s="147"/>
      <c r="CA20" s="147"/>
      <c r="CB20" s="147"/>
      <c r="CC20" s="147"/>
      <c r="CD20" s="147"/>
      <c r="CE20" s="147"/>
      <c r="CF20" s="147"/>
      <c r="CG20" s="147"/>
      <c r="CH20" s="147"/>
      <c r="CI20" s="147"/>
      <c r="CJ20" s="147"/>
      <c r="CK20" s="147"/>
      <c r="CL20" s="141"/>
      <c r="CM20" s="141"/>
      <c r="CN20" s="141"/>
      <c r="CO20" s="141"/>
      <c r="CP20" s="141"/>
      <c r="CQ20" s="141"/>
    </row>
    <row r="21" ht="118.5" customHeight="1">
      <c r="A21" s="183" t="s">
        <v>574</v>
      </c>
      <c r="B21" s="184"/>
      <c r="C21" s="183" t="s">
        <v>575</v>
      </c>
      <c r="D21" s="183" t="s">
        <v>229</v>
      </c>
      <c r="E21" s="185">
        <v>20.0</v>
      </c>
      <c r="F21" s="185">
        <v>300.0</v>
      </c>
      <c r="G21" s="186">
        <v>23.0</v>
      </c>
      <c r="H21" s="186">
        <v>28.0</v>
      </c>
      <c r="I21" s="187">
        <v>315.0</v>
      </c>
      <c r="J21" s="187">
        <v>15.0</v>
      </c>
      <c r="K21" s="187">
        <v>500.0</v>
      </c>
      <c r="L21" s="188">
        <v>30.0</v>
      </c>
      <c r="M21" s="189" t="s">
        <v>275</v>
      </c>
      <c r="N21" s="190" t="s">
        <v>578</v>
      </c>
      <c r="O21" s="188">
        <v>200.0</v>
      </c>
      <c r="P21" s="188" t="s">
        <v>235</v>
      </c>
      <c r="Q21" s="187">
        <v>17.0</v>
      </c>
      <c r="R21" s="187"/>
      <c r="S21" s="190" t="s">
        <v>582</v>
      </c>
      <c r="T21" s="191" t="s">
        <v>583</v>
      </c>
      <c r="V21" s="191"/>
      <c r="W21" s="192"/>
      <c r="X21" s="192"/>
      <c r="Y21" s="192"/>
      <c r="Z21" s="193">
        <v>20.0</v>
      </c>
      <c r="AA21" s="193"/>
      <c r="AB21" s="193"/>
      <c r="AC21" s="193"/>
      <c r="AD21" s="188" t="s">
        <v>585</v>
      </c>
      <c r="AE21" s="188" t="s">
        <v>586</v>
      </c>
      <c r="AF21" s="188"/>
      <c r="AG21" s="191"/>
      <c r="AH21" s="192"/>
      <c r="AI21" s="192"/>
      <c r="AJ21" s="192"/>
      <c r="AK21" s="192"/>
      <c r="AL21" s="193">
        <v>10.0</v>
      </c>
      <c r="AM21" s="193"/>
      <c r="AN21" s="193" t="s">
        <v>335</v>
      </c>
      <c r="AO21" s="190" t="s">
        <v>588</v>
      </c>
      <c r="AP21" s="190" t="s">
        <v>280</v>
      </c>
      <c r="AQ21" s="188">
        <v>230.0</v>
      </c>
      <c r="AR21" s="188" t="s">
        <v>240</v>
      </c>
      <c r="AS21" s="187">
        <v>14.0</v>
      </c>
      <c r="AT21" s="186" t="s">
        <v>245</v>
      </c>
      <c r="AU21" s="192"/>
      <c r="AV21" s="192"/>
      <c r="AW21" s="192"/>
      <c r="AX21" s="192"/>
      <c r="AY21" s="192"/>
      <c r="AZ21" s="192"/>
      <c r="BA21" s="142" t="s">
        <v>241</v>
      </c>
      <c r="BB21" s="192"/>
      <c r="BC21" s="192"/>
      <c r="BD21" s="192"/>
      <c r="BE21" s="192"/>
      <c r="BF21" s="192"/>
      <c r="BG21" s="192"/>
      <c r="BH21" s="142" t="s">
        <v>241</v>
      </c>
      <c r="BI21" s="192"/>
      <c r="BJ21" s="192"/>
      <c r="BK21" s="192"/>
      <c r="BL21" s="192"/>
      <c r="BM21" s="142" t="s">
        <v>245</v>
      </c>
      <c r="BN21" s="192"/>
      <c r="BO21" s="192"/>
      <c r="BP21" s="192"/>
      <c r="BQ21" s="192"/>
      <c r="BR21" s="192"/>
      <c r="BS21" s="192"/>
      <c r="BT21" s="192"/>
      <c r="BU21" s="192"/>
      <c r="BV21" s="192"/>
      <c r="BW21" s="192"/>
      <c r="BX21" s="195"/>
      <c r="BY21" s="192"/>
      <c r="BZ21" s="192"/>
      <c r="CA21" s="192"/>
      <c r="CB21" s="192"/>
      <c r="CC21" s="192"/>
      <c r="CD21" s="192"/>
      <c r="CE21" s="192"/>
      <c r="CF21" s="192"/>
      <c r="CG21" s="192"/>
      <c r="CH21" s="192"/>
      <c r="CI21" s="192"/>
      <c r="CJ21" s="192"/>
      <c r="CK21" s="192"/>
      <c r="CL21" s="196"/>
      <c r="CM21" s="196"/>
      <c r="CN21" s="196"/>
      <c r="CO21" s="196"/>
      <c r="CP21" s="196"/>
      <c r="CQ21" s="196"/>
    </row>
    <row r="22" ht="123.0" customHeight="1">
      <c r="A22" s="142" t="s">
        <v>593</v>
      </c>
      <c r="B22" s="142" t="s">
        <v>574</v>
      </c>
      <c r="C22" s="142" t="s">
        <v>434</v>
      </c>
      <c r="D22" s="142" t="s">
        <v>229</v>
      </c>
      <c r="E22" s="142">
        <v>22.0</v>
      </c>
      <c r="F22" s="142">
        <v>350.0</v>
      </c>
      <c r="G22" s="142">
        <v>23.0</v>
      </c>
      <c r="H22" s="142">
        <v>28.0</v>
      </c>
      <c r="I22" s="142">
        <v>295.0</v>
      </c>
      <c r="J22" s="142">
        <v>16.0</v>
      </c>
      <c r="K22" s="142">
        <v>500.0</v>
      </c>
      <c r="L22" s="142">
        <v>25.0</v>
      </c>
      <c r="M22" s="197" t="s">
        <v>275</v>
      </c>
      <c r="N22" s="190" t="s">
        <v>578</v>
      </c>
      <c r="O22" s="142">
        <v>280.0</v>
      </c>
      <c r="P22" s="142" t="s">
        <v>235</v>
      </c>
      <c r="Q22" s="142">
        <v>17.0</v>
      </c>
      <c r="R22" s="142"/>
      <c r="S22" s="197" t="s">
        <v>599</v>
      </c>
      <c r="T22" s="142" t="s">
        <v>600</v>
      </c>
      <c r="U22" s="142">
        <v>200.0</v>
      </c>
      <c r="V22" s="142" t="s">
        <v>601</v>
      </c>
      <c r="W22" s="142">
        <v>17.0</v>
      </c>
      <c r="X22" s="142"/>
      <c r="Y22" s="142"/>
      <c r="Z22" s="142"/>
      <c r="AA22" s="142"/>
      <c r="AB22" s="142"/>
      <c r="AC22" s="142"/>
      <c r="AD22" s="142" t="s">
        <v>603</v>
      </c>
      <c r="AE22" s="142" t="s">
        <v>605</v>
      </c>
      <c r="AF22" s="142">
        <v>180.0</v>
      </c>
      <c r="AG22" s="142" t="s">
        <v>496</v>
      </c>
      <c r="AH22" s="142">
        <v>18.0</v>
      </c>
      <c r="AI22" s="142"/>
      <c r="AJ22" s="142"/>
      <c r="AK22" s="142"/>
      <c r="AL22" s="142"/>
      <c r="AM22" s="142"/>
      <c r="AN22" s="142"/>
      <c r="AO22" s="142" t="s">
        <v>607</v>
      </c>
      <c r="AP22" s="142" t="s">
        <v>280</v>
      </c>
      <c r="AQ22" s="142">
        <v>250.0</v>
      </c>
      <c r="AR22" s="142" t="s">
        <v>240</v>
      </c>
      <c r="AS22" s="142">
        <v>15.0</v>
      </c>
      <c r="AT22" s="142" t="s">
        <v>245</v>
      </c>
      <c r="AU22" s="147"/>
      <c r="AV22" s="147"/>
      <c r="AW22" s="147"/>
      <c r="AX22" s="147"/>
      <c r="AY22" s="147"/>
      <c r="AZ22" s="147"/>
      <c r="BA22" s="142" t="s">
        <v>241</v>
      </c>
      <c r="BB22" s="147"/>
      <c r="BC22" s="147"/>
      <c r="BD22" s="147"/>
      <c r="BE22" s="147"/>
      <c r="BF22" s="147"/>
      <c r="BG22" s="147"/>
      <c r="BH22" s="142" t="s">
        <v>241</v>
      </c>
      <c r="BI22" s="147"/>
      <c r="BJ22" s="147"/>
      <c r="BK22" s="147"/>
      <c r="BL22" s="147"/>
      <c r="BM22" s="142" t="s">
        <v>245</v>
      </c>
      <c r="BN22" s="147"/>
      <c r="BO22" s="147"/>
      <c r="BP22" s="147"/>
      <c r="BQ22" s="147"/>
      <c r="BR22" s="147"/>
      <c r="BS22" s="147"/>
      <c r="BT22" s="147"/>
      <c r="BU22" s="147"/>
      <c r="BV22" s="147"/>
      <c r="BW22" s="147"/>
      <c r="BX22" s="195"/>
      <c r="BY22" s="147"/>
      <c r="BZ22" s="147"/>
      <c r="CA22" s="147"/>
      <c r="CB22" s="147"/>
      <c r="CC22" s="147"/>
      <c r="CD22" s="147"/>
      <c r="CE22" s="147"/>
      <c r="CF22" s="147"/>
      <c r="CG22" s="147"/>
      <c r="CH22" s="147"/>
      <c r="CI22" s="147"/>
      <c r="CJ22" s="147"/>
      <c r="CK22" s="147"/>
      <c r="CL22" s="141"/>
      <c r="CM22" s="141"/>
      <c r="CN22" s="141"/>
      <c r="CO22" s="141"/>
      <c r="CP22" s="141"/>
      <c r="CQ22" s="141"/>
    </row>
    <row r="23" ht="123.75" customHeight="1">
      <c r="A23" s="142" t="s">
        <v>632</v>
      </c>
      <c r="B23" s="143"/>
      <c r="C23" s="142" t="s">
        <v>434</v>
      </c>
      <c r="D23" s="142" t="s">
        <v>229</v>
      </c>
      <c r="E23" s="142">
        <v>7.0</v>
      </c>
      <c r="F23" s="142">
        <v>210.0</v>
      </c>
      <c r="G23" s="142">
        <v>22.0</v>
      </c>
      <c r="H23" s="142">
        <v>13.0</v>
      </c>
      <c r="I23" s="142">
        <v>250.0</v>
      </c>
      <c r="J23" s="142">
        <v>15.0</v>
      </c>
      <c r="K23" s="142">
        <v>300.0</v>
      </c>
      <c r="L23" s="142">
        <v>40.0</v>
      </c>
      <c r="M23" s="197" t="s">
        <v>435</v>
      </c>
      <c r="N23" s="142" t="s">
        <v>453</v>
      </c>
      <c r="O23" s="142">
        <v>100.0</v>
      </c>
      <c r="P23" s="142" t="s">
        <v>232</v>
      </c>
      <c r="Q23" s="142">
        <v>14.0</v>
      </c>
      <c r="R23" s="142"/>
      <c r="S23" s="197" t="s">
        <v>458</v>
      </c>
      <c r="T23" s="142" t="s">
        <v>641</v>
      </c>
      <c r="U23" s="142"/>
      <c r="V23" s="142"/>
      <c r="W23" s="147"/>
      <c r="X23" s="142">
        <v>150.0</v>
      </c>
      <c r="Y23" s="142"/>
      <c r="Z23" s="142"/>
      <c r="AA23" s="142"/>
      <c r="AB23" s="142"/>
      <c r="AC23" s="142" t="s">
        <v>335</v>
      </c>
      <c r="AD23" s="142" t="s">
        <v>645</v>
      </c>
      <c r="AE23" s="142" t="s">
        <v>280</v>
      </c>
      <c r="AF23" s="142">
        <v>150.0</v>
      </c>
      <c r="AG23" s="142" t="s">
        <v>286</v>
      </c>
      <c r="AH23" s="142">
        <v>13.0</v>
      </c>
      <c r="AI23" s="142"/>
      <c r="AJ23" s="142"/>
      <c r="AK23" s="142"/>
      <c r="AL23" s="142"/>
      <c r="AM23" s="142"/>
      <c r="AN23" s="142"/>
      <c r="AO23" s="147"/>
      <c r="AP23" s="147"/>
      <c r="AQ23" s="147"/>
      <c r="AR23" s="147"/>
      <c r="AS23" s="147"/>
      <c r="AT23" s="142" t="s">
        <v>241</v>
      </c>
      <c r="AU23" s="147"/>
      <c r="AV23" s="147"/>
      <c r="AW23" s="147"/>
      <c r="AX23" s="147"/>
      <c r="AY23" s="147"/>
      <c r="AZ23" s="147"/>
      <c r="BA23" s="142" t="s">
        <v>241</v>
      </c>
      <c r="BB23" s="147"/>
      <c r="BC23" s="147"/>
      <c r="BD23" s="147"/>
      <c r="BE23" s="147"/>
      <c r="BF23" s="147"/>
      <c r="BG23" s="147"/>
      <c r="BH23" s="142" t="s">
        <v>241</v>
      </c>
      <c r="BI23" s="147"/>
      <c r="BJ23" s="147"/>
      <c r="BK23" s="147"/>
      <c r="BL23" s="147"/>
      <c r="BM23" s="142" t="s">
        <v>245</v>
      </c>
      <c r="BN23" s="147"/>
      <c r="BO23" s="147"/>
      <c r="BP23" s="147"/>
      <c r="BQ23" s="147"/>
      <c r="BR23" s="147"/>
      <c r="BS23" s="147"/>
      <c r="BT23" s="147"/>
      <c r="BU23" s="147"/>
      <c r="BV23" s="147"/>
      <c r="BW23" s="147"/>
      <c r="BX23" s="147"/>
      <c r="BY23" s="147"/>
      <c r="BZ23" s="147"/>
      <c r="CA23" s="147"/>
      <c r="CB23" s="147"/>
      <c r="CC23" s="147"/>
      <c r="CD23" s="147"/>
      <c r="CE23" s="147"/>
      <c r="CF23" s="147"/>
      <c r="CG23" s="147"/>
      <c r="CH23" s="147"/>
      <c r="CI23" s="147"/>
      <c r="CJ23" s="147"/>
      <c r="CK23" s="147"/>
      <c r="CL23" s="141"/>
      <c r="CM23" s="141"/>
      <c r="CN23" s="141"/>
      <c r="CO23" s="141"/>
      <c r="CP23" s="141"/>
      <c r="CQ23" s="141"/>
    </row>
    <row r="24" ht="22.5" customHeight="1">
      <c r="A24" s="142" t="s">
        <v>660</v>
      </c>
      <c r="B24" s="142" t="s">
        <v>632</v>
      </c>
      <c r="C24" s="142" t="s">
        <v>434</v>
      </c>
      <c r="D24" s="142" t="s">
        <v>229</v>
      </c>
      <c r="E24" s="142">
        <v>8.0</v>
      </c>
      <c r="F24" s="142">
        <v>210.0</v>
      </c>
      <c r="G24" s="142">
        <v>22.0</v>
      </c>
      <c r="H24" s="142">
        <v>13.0</v>
      </c>
      <c r="I24" s="142">
        <v>250.0</v>
      </c>
      <c r="J24" s="142">
        <v>10.0</v>
      </c>
      <c r="K24" s="142">
        <v>300.0</v>
      </c>
      <c r="L24" s="142">
        <v>30.0</v>
      </c>
      <c r="M24" s="197" t="s">
        <v>435</v>
      </c>
      <c r="N24" s="142" t="s">
        <v>453</v>
      </c>
      <c r="O24" s="142">
        <v>100.0</v>
      </c>
      <c r="P24" s="142" t="s">
        <v>232</v>
      </c>
      <c r="Q24" s="142">
        <v>14.0</v>
      </c>
      <c r="R24" s="142"/>
      <c r="S24" s="197" t="s">
        <v>666</v>
      </c>
      <c r="T24" s="142" t="s">
        <v>667</v>
      </c>
      <c r="U24" s="142">
        <v>140.0</v>
      </c>
      <c r="V24" s="142" t="s">
        <v>235</v>
      </c>
      <c r="W24" s="142">
        <v>18.0</v>
      </c>
      <c r="X24" s="142"/>
      <c r="Y24" s="142"/>
      <c r="Z24" s="142"/>
      <c r="AA24" s="142"/>
      <c r="AB24" s="142"/>
      <c r="AC24" s="142"/>
      <c r="AD24" s="142" t="s">
        <v>458</v>
      </c>
      <c r="AE24" s="142" t="s">
        <v>671</v>
      </c>
      <c r="AF24" s="142"/>
      <c r="AG24" s="142"/>
      <c r="AH24" s="147"/>
      <c r="AI24" s="142">
        <v>150.0</v>
      </c>
      <c r="AJ24" s="147"/>
      <c r="AK24" s="147"/>
      <c r="AL24" s="147"/>
      <c r="AM24" s="147"/>
      <c r="AN24" s="142" t="s">
        <v>335</v>
      </c>
      <c r="AO24" s="142" t="s">
        <v>645</v>
      </c>
      <c r="AP24" s="142" t="s">
        <v>280</v>
      </c>
      <c r="AQ24" s="142">
        <v>150.0</v>
      </c>
      <c r="AR24" s="142" t="s">
        <v>286</v>
      </c>
      <c r="AS24" s="142">
        <v>13.0</v>
      </c>
      <c r="AT24" s="142" t="s">
        <v>245</v>
      </c>
      <c r="AU24" s="147"/>
      <c r="AV24" s="147"/>
      <c r="AW24" s="147"/>
      <c r="AX24" s="147"/>
      <c r="AY24" s="147"/>
      <c r="AZ24" s="147"/>
      <c r="BA24" s="142" t="s">
        <v>241</v>
      </c>
      <c r="BB24" s="147"/>
      <c r="BC24" s="147"/>
      <c r="BD24" s="147"/>
      <c r="BE24" s="147"/>
      <c r="BF24" s="147"/>
      <c r="BG24" s="147"/>
      <c r="BH24" s="142" t="s">
        <v>241</v>
      </c>
      <c r="BI24" s="147"/>
      <c r="BJ24" s="147"/>
      <c r="BK24" s="147"/>
      <c r="BL24" s="147"/>
      <c r="BM24" s="142" t="s">
        <v>245</v>
      </c>
      <c r="BN24" s="147"/>
      <c r="BO24" s="147"/>
      <c r="BP24" s="147"/>
      <c r="BQ24" s="147"/>
      <c r="BR24" s="147"/>
      <c r="BS24" s="147"/>
      <c r="BT24" s="147"/>
      <c r="BU24" s="147"/>
      <c r="BV24" s="147"/>
      <c r="BW24" s="147"/>
      <c r="BX24" s="147"/>
      <c r="BY24" s="147"/>
      <c r="BZ24" s="147"/>
      <c r="CA24" s="147"/>
      <c r="CB24" s="147"/>
      <c r="CC24" s="147"/>
      <c r="CD24" s="147"/>
      <c r="CE24" s="147"/>
      <c r="CF24" s="147"/>
      <c r="CG24" s="147"/>
      <c r="CH24" s="147"/>
      <c r="CI24" s="147"/>
      <c r="CJ24" s="147"/>
      <c r="CK24" s="147"/>
      <c r="CL24" s="141"/>
      <c r="CM24" s="141"/>
      <c r="CN24" s="141"/>
      <c r="CO24" s="141"/>
      <c r="CP24" s="141"/>
      <c r="CQ24" s="141"/>
    </row>
    <row r="25" ht="22.5" customHeight="1">
      <c r="A25" s="142" t="s">
        <v>686</v>
      </c>
      <c r="B25" s="142" t="s">
        <v>660</v>
      </c>
      <c r="C25" s="142" t="s">
        <v>434</v>
      </c>
      <c r="D25" s="142" t="s">
        <v>229</v>
      </c>
      <c r="E25" s="142">
        <v>13.0</v>
      </c>
      <c r="F25" s="142">
        <v>250.0</v>
      </c>
      <c r="G25" s="142">
        <v>23.0</v>
      </c>
      <c r="H25" s="142">
        <v>23.0</v>
      </c>
      <c r="I25" s="142">
        <v>285.0</v>
      </c>
      <c r="J25" s="142">
        <v>12.0</v>
      </c>
      <c r="K25" s="142">
        <v>300.0</v>
      </c>
      <c r="L25" s="142">
        <v>40.0</v>
      </c>
      <c r="M25" s="197" t="s">
        <v>435</v>
      </c>
      <c r="N25" s="142" t="s">
        <v>453</v>
      </c>
      <c r="O25" s="142">
        <v>140.0</v>
      </c>
      <c r="P25" s="142" t="s">
        <v>232</v>
      </c>
      <c r="Q25" s="142">
        <v>14.0</v>
      </c>
      <c r="R25" s="142"/>
      <c r="S25" s="197" t="s">
        <v>666</v>
      </c>
      <c r="T25" s="142" t="s">
        <v>667</v>
      </c>
      <c r="U25" s="142">
        <v>230.0</v>
      </c>
      <c r="V25" s="142" t="s">
        <v>235</v>
      </c>
      <c r="W25" s="142">
        <v>18.0</v>
      </c>
      <c r="X25" s="142"/>
      <c r="Y25" s="142"/>
      <c r="Z25" s="142"/>
      <c r="AA25" s="142"/>
      <c r="AB25" s="142"/>
      <c r="AC25" s="142"/>
      <c r="AD25" s="142" t="s">
        <v>458</v>
      </c>
      <c r="AE25" s="142" t="s">
        <v>694</v>
      </c>
      <c r="AF25" s="142"/>
      <c r="AG25" s="142"/>
      <c r="AH25" s="147"/>
      <c r="AI25" s="142">
        <v>200.0</v>
      </c>
      <c r="AJ25" s="147"/>
      <c r="AK25" s="147"/>
      <c r="AL25" s="147"/>
      <c r="AM25" s="147"/>
      <c r="AN25" s="142" t="s">
        <v>335</v>
      </c>
      <c r="AO25" s="142" t="s">
        <v>645</v>
      </c>
      <c r="AP25" s="142" t="s">
        <v>311</v>
      </c>
      <c r="AQ25" s="142">
        <v>200.0</v>
      </c>
      <c r="AR25" s="142" t="s">
        <v>286</v>
      </c>
      <c r="AS25" s="142">
        <v>13.0</v>
      </c>
      <c r="AT25" s="142" t="s">
        <v>245</v>
      </c>
      <c r="AU25" s="147"/>
      <c r="AV25" s="147"/>
      <c r="AW25" s="147"/>
      <c r="AX25" s="147"/>
      <c r="AY25" s="147"/>
      <c r="AZ25" s="147"/>
      <c r="BA25" s="142" t="s">
        <v>241</v>
      </c>
      <c r="BB25" s="147"/>
      <c r="BC25" s="147"/>
      <c r="BD25" s="147"/>
      <c r="BE25" s="147"/>
      <c r="BF25" s="147"/>
      <c r="BG25" s="147"/>
      <c r="BH25" s="142" t="s">
        <v>241</v>
      </c>
      <c r="BI25" s="147"/>
      <c r="BJ25" s="147"/>
      <c r="BK25" s="147"/>
      <c r="BL25" s="147"/>
      <c r="BM25" s="142" t="s">
        <v>245</v>
      </c>
      <c r="BN25" s="147"/>
      <c r="BO25" s="147"/>
      <c r="BP25" s="147"/>
      <c r="BQ25" s="147"/>
      <c r="BR25" s="147"/>
      <c r="BS25" s="147"/>
      <c r="BT25" s="147"/>
      <c r="BU25" s="147"/>
      <c r="BV25" s="147"/>
      <c r="BW25" s="147"/>
      <c r="BX25" s="147"/>
      <c r="BY25" s="147"/>
      <c r="BZ25" s="147"/>
      <c r="CA25" s="147"/>
      <c r="CB25" s="147"/>
      <c r="CC25" s="147"/>
      <c r="CD25" s="147"/>
      <c r="CE25" s="147"/>
      <c r="CF25" s="147"/>
      <c r="CG25" s="147"/>
      <c r="CH25" s="147"/>
      <c r="CI25" s="147"/>
      <c r="CJ25" s="147"/>
      <c r="CK25" s="147"/>
      <c r="CL25" s="141"/>
      <c r="CM25" s="141"/>
      <c r="CN25" s="141"/>
      <c r="CO25" s="141"/>
      <c r="CP25" s="141"/>
      <c r="CQ25" s="141"/>
    </row>
    <row r="26" ht="22.5" customHeight="1">
      <c r="A26" s="142" t="s">
        <v>708</v>
      </c>
      <c r="B26" s="142" t="s">
        <v>632</v>
      </c>
      <c r="C26" s="142" t="s">
        <v>434</v>
      </c>
      <c r="D26" s="142" t="s">
        <v>229</v>
      </c>
      <c r="E26" s="142">
        <v>15.0</v>
      </c>
      <c r="F26" s="142">
        <v>240.0</v>
      </c>
      <c r="G26" s="142">
        <v>23.0</v>
      </c>
      <c r="H26" s="142">
        <v>23.0</v>
      </c>
      <c r="I26" s="142">
        <v>250.0</v>
      </c>
      <c r="J26" s="142">
        <v>13.0</v>
      </c>
      <c r="K26" s="142">
        <v>250.0</v>
      </c>
      <c r="L26" s="142">
        <v>40.0</v>
      </c>
      <c r="M26" s="197" t="s">
        <v>710</v>
      </c>
      <c r="N26" s="142" t="s">
        <v>453</v>
      </c>
      <c r="O26" s="142">
        <v>140.0</v>
      </c>
      <c r="P26" s="142" t="s">
        <v>232</v>
      </c>
      <c r="Q26" s="142">
        <v>14.0</v>
      </c>
      <c r="R26" s="142"/>
      <c r="S26" s="142" t="s">
        <v>713</v>
      </c>
      <c r="T26" s="142" t="s">
        <v>280</v>
      </c>
      <c r="U26" s="142">
        <v>180.0</v>
      </c>
      <c r="V26" s="142" t="s">
        <v>240</v>
      </c>
      <c r="W26" s="142">
        <v>15.0</v>
      </c>
      <c r="X26" s="142"/>
      <c r="Y26" s="142"/>
      <c r="Z26" s="142"/>
      <c r="AA26" s="142"/>
      <c r="AB26" s="142"/>
      <c r="AC26" s="142"/>
      <c r="AD26" s="142" t="s">
        <v>717</v>
      </c>
      <c r="AE26" s="142" t="s">
        <v>718</v>
      </c>
      <c r="AF26" s="142">
        <v>25.0</v>
      </c>
      <c r="AG26" s="142" t="s">
        <v>719</v>
      </c>
      <c r="AH26" s="142">
        <v>14.0</v>
      </c>
      <c r="AI26" s="142"/>
      <c r="AJ26" s="142"/>
      <c r="AK26" s="142"/>
      <c r="AL26" s="142"/>
      <c r="AM26" s="142"/>
      <c r="AN26" s="142"/>
      <c r="AO26" s="142" t="s">
        <v>645</v>
      </c>
      <c r="AP26" s="142" t="s">
        <v>311</v>
      </c>
      <c r="AQ26" s="142">
        <v>190.0</v>
      </c>
      <c r="AR26" s="142" t="s">
        <v>722</v>
      </c>
      <c r="AS26" s="142">
        <v>13.0</v>
      </c>
      <c r="AT26" s="142" t="s">
        <v>241</v>
      </c>
      <c r="AU26" s="147"/>
      <c r="AV26" s="147"/>
      <c r="AW26" s="147"/>
      <c r="AX26" s="147"/>
      <c r="AY26" s="147"/>
      <c r="AZ26" s="147"/>
      <c r="BA26" s="142" t="s">
        <v>241</v>
      </c>
      <c r="BB26" s="147"/>
      <c r="BC26" s="147"/>
      <c r="BD26" s="147"/>
      <c r="BE26" s="147"/>
      <c r="BF26" s="147"/>
      <c r="BG26" s="147"/>
      <c r="BH26" s="142" t="s">
        <v>241</v>
      </c>
      <c r="BI26" s="147"/>
      <c r="BJ26" s="147"/>
      <c r="BK26" s="147"/>
      <c r="BL26" s="147"/>
      <c r="BM26" s="142" t="s">
        <v>245</v>
      </c>
      <c r="BN26" s="147"/>
      <c r="BO26" s="147"/>
      <c r="BP26" s="147"/>
      <c r="BQ26" s="147"/>
      <c r="BR26" s="147"/>
      <c r="BS26" s="147"/>
      <c r="BT26" s="147"/>
      <c r="BU26" s="147"/>
      <c r="BV26" s="147"/>
      <c r="BW26" s="147"/>
      <c r="BX26" s="147"/>
      <c r="BY26" s="147"/>
      <c r="BZ26" s="147"/>
      <c r="CA26" s="147"/>
      <c r="CB26" s="147"/>
      <c r="CC26" s="147"/>
      <c r="CD26" s="147"/>
      <c r="CE26" s="147"/>
      <c r="CF26" s="147"/>
      <c r="CG26" s="147"/>
      <c r="CH26" s="147"/>
      <c r="CI26" s="147"/>
      <c r="CJ26" s="147"/>
      <c r="CK26" s="147"/>
      <c r="CL26" s="141"/>
      <c r="CM26" s="141"/>
      <c r="CN26" s="141"/>
      <c r="CO26" s="141"/>
      <c r="CP26" s="141"/>
      <c r="CQ26" s="141"/>
    </row>
    <row r="27" ht="22.5" customHeight="1">
      <c r="A27" s="142" t="s">
        <v>733</v>
      </c>
      <c r="B27" s="142" t="s">
        <v>632</v>
      </c>
      <c r="C27" s="142" t="s">
        <v>434</v>
      </c>
      <c r="D27" s="142" t="s">
        <v>229</v>
      </c>
      <c r="E27" s="142">
        <v>13.0</v>
      </c>
      <c r="F27" s="142">
        <v>280.0</v>
      </c>
      <c r="G27" s="142">
        <v>21.0</v>
      </c>
      <c r="H27" s="142">
        <v>25.0</v>
      </c>
      <c r="I27" s="142">
        <v>305.0</v>
      </c>
      <c r="J27" s="142">
        <v>15.0</v>
      </c>
      <c r="K27" s="142">
        <v>400.0</v>
      </c>
      <c r="L27" s="142">
        <v>50.0</v>
      </c>
      <c r="M27" s="146" t="s">
        <v>435</v>
      </c>
      <c r="N27" s="144" t="s">
        <v>453</v>
      </c>
      <c r="O27" s="144">
        <v>140.0</v>
      </c>
      <c r="P27" s="144" t="s">
        <v>232</v>
      </c>
      <c r="Q27" s="142">
        <v>15.0</v>
      </c>
      <c r="R27" s="142"/>
      <c r="S27" s="146" t="s">
        <v>458</v>
      </c>
      <c r="T27" s="142" t="s">
        <v>739</v>
      </c>
      <c r="U27" s="144"/>
      <c r="V27" s="144"/>
      <c r="W27" s="147"/>
      <c r="X27" s="142">
        <v>200.0</v>
      </c>
      <c r="Y27" s="142"/>
      <c r="Z27" s="142"/>
      <c r="AA27" s="142"/>
      <c r="AB27" s="142"/>
      <c r="AC27" s="142" t="s">
        <v>335</v>
      </c>
      <c r="AD27" s="144" t="s">
        <v>462</v>
      </c>
      <c r="AE27" s="144" t="s">
        <v>741</v>
      </c>
      <c r="AF27" s="144">
        <v>220.0</v>
      </c>
      <c r="AG27" s="144" t="s">
        <v>442</v>
      </c>
      <c r="AH27" s="142">
        <v>14.0</v>
      </c>
      <c r="AI27" s="142"/>
      <c r="AJ27" s="142"/>
      <c r="AK27" s="142"/>
      <c r="AL27" s="142"/>
      <c r="AM27" s="142"/>
      <c r="AN27" s="142"/>
      <c r="AO27" s="147"/>
      <c r="AP27" s="147"/>
      <c r="AQ27" s="147"/>
      <c r="AR27" s="147"/>
      <c r="AS27" s="147"/>
      <c r="AT27" s="142" t="s">
        <v>241</v>
      </c>
      <c r="AU27" s="147"/>
      <c r="AV27" s="147"/>
      <c r="AW27" s="147"/>
      <c r="AX27" s="147"/>
      <c r="AY27" s="147"/>
      <c r="AZ27" s="147"/>
      <c r="BA27" s="142" t="s">
        <v>241</v>
      </c>
      <c r="BB27" s="147"/>
      <c r="BC27" s="147"/>
      <c r="BD27" s="147"/>
      <c r="BE27" s="147"/>
      <c r="BF27" s="147"/>
      <c r="BG27" s="147"/>
      <c r="BH27" s="142" t="s">
        <v>241</v>
      </c>
      <c r="BI27" s="147"/>
      <c r="BJ27" s="147"/>
      <c r="BK27" s="147"/>
      <c r="BL27" s="147"/>
      <c r="BM27" s="142" t="s">
        <v>245</v>
      </c>
      <c r="BN27" s="147"/>
      <c r="BO27" s="147"/>
      <c r="BP27" s="147"/>
      <c r="BQ27" s="147"/>
      <c r="BR27" s="147"/>
      <c r="BS27" s="147"/>
      <c r="BT27" s="147"/>
      <c r="BU27" s="147"/>
      <c r="BV27" s="147"/>
      <c r="BW27" s="147"/>
      <c r="BX27" s="147"/>
      <c r="BY27" s="147"/>
      <c r="BZ27" s="147"/>
      <c r="CA27" s="147"/>
      <c r="CB27" s="147"/>
      <c r="CC27" s="147"/>
      <c r="CD27" s="147"/>
      <c r="CE27" s="147"/>
      <c r="CF27" s="147"/>
      <c r="CG27" s="147"/>
      <c r="CH27" s="147"/>
      <c r="CI27" s="147"/>
      <c r="CJ27" s="147"/>
      <c r="CK27" s="147"/>
      <c r="CL27" s="141"/>
      <c r="CM27" s="141"/>
      <c r="CN27" s="141"/>
      <c r="CO27" s="141"/>
      <c r="CP27" s="141"/>
      <c r="CQ27" s="141"/>
    </row>
    <row r="28" ht="22.5" customHeight="1">
      <c r="A28" s="142" t="s">
        <v>753</v>
      </c>
      <c r="B28" s="142" t="s">
        <v>733</v>
      </c>
      <c r="C28" s="142" t="s">
        <v>434</v>
      </c>
      <c r="D28" s="142" t="s">
        <v>229</v>
      </c>
      <c r="E28" s="142">
        <v>16.0</v>
      </c>
      <c r="F28" s="142">
        <v>300.0</v>
      </c>
      <c r="G28" s="142">
        <v>23.0</v>
      </c>
      <c r="H28" s="142">
        <v>25.0</v>
      </c>
      <c r="I28" s="142">
        <v>320.0</v>
      </c>
      <c r="J28" s="142">
        <v>17.0</v>
      </c>
      <c r="K28" s="142">
        <v>400.0</v>
      </c>
      <c r="L28" s="142">
        <v>45.0</v>
      </c>
      <c r="M28" s="146" t="s">
        <v>435</v>
      </c>
      <c r="N28" s="144" t="s">
        <v>453</v>
      </c>
      <c r="O28" s="144">
        <v>160.0</v>
      </c>
      <c r="P28" s="144" t="s">
        <v>232</v>
      </c>
      <c r="Q28" s="142">
        <v>15.0</v>
      </c>
      <c r="R28" s="142"/>
      <c r="S28" s="146" t="s">
        <v>756</v>
      </c>
      <c r="T28" s="144" t="s">
        <v>757</v>
      </c>
      <c r="U28" s="144">
        <v>230.0</v>
      </c>
      <c r="V28" s="144" t="s">
        <v>235</v>
      </c>
      <c r="W28" s="142">
        <v>19.0</v>
      </c>
      <c r="X28" s="142"/>
      <c r="Y28" s="142"/>
      <c r="Z28" s="142"/>
      <c r="AA28" s="142"/>
      <c r="AB28" s="142"/>
      <c r="AC28" s="142"/>
      <c r="AD28" s="144" t="s">
        <v>458</v>
      </c>
      <c r="AE28" s="144" t="s">
        <v>694</v>
      </c>
      <c r="AF28" s="144"/>
      <c r="AG28" s="144"/>
      <c r="AH28" s="147"/>
      <c r="AI28" s="142">
        <v>200.0</v>
      </c>
      <c r="AJ28" s="147"/>
      <c r="AK28" s="147"/>
      <c r="AL28" s="147"/>
      <c r="AM28" s="147"/>
      <c r="AN28" s="142" t="s">
        <v>335</v>
      </c>
      <c r="AO28" s="144" t="s">
        <v>645</v>
      </c>
      <c r="AP28" s="144" t="s">
        <v>290</v>
      </c>
      <c r="AQ28" s="144">
        <v>230.0</v>
      </c>
      <c r="AR28" s="144" t="s">
        <v>286</v>
      </c>
      <c r="AS28" s="142">
        <v>15.0</v>
      </c>
      <c r="AT28" s="142" t="s">
        <v>245</v>
      </c>
      <c r="AU28" s="147"/>
      <c r="AV28" s="147"/>
      <c r="AW28" s="147"/>
      <c r="AX28" s="147"/>
      <c r="AY28" s="147"/>
      <c r="AZ28" s="147"/>
      <c r="BA28" s="142" t="s">
        <v>241</v>
      </c>
      <c r="BB28" s="147"/>
      <c r="BC28" s="147"/>
      <c r="BD28" s="147"/>
      <c r="BE28" s="147"/>
      <c r="BF28" s="147"/>
      <c r="BG28" s="147"/>
      <c r="BH28" s="142" t="s">
        <v>241</v>
      </c>
      <c r="BI28" s="147"/>
      <c r="BJ28" s="147"/>
      <c r="BK28" s="147"/>
      <c r="BL28" s="147"/>
      <c r="BM28" s="142" t="s">
        <v>245</v>
      </c>
      <c r="BN28" s="147"/>
      <c r="BO28" s="147"/>
      <c r="BP28" s="147"/>
      <c r="BQ28" s="147"/>
      <c r="BR28" s="147"/>
      <c r="BS28" s="147"/>
      <c r="BT28" s="147"/>
      <c r="BU28" s="147"/>
      <c r="BV28" s="147"/>
      <c r="BW28" s="147"/>
      <c r="BX28" s="147"/>
      <c r="BY28" s="147"/>
      <c r="BZ28" s="147"/>
      <c r="CA28" s="147"/>
      <c r="CB28" s="147"/>
      <c r="CC28" s="147"/>
      <c r="CD28" s="147"/>
      <c r="CE28" s="147"/>
      <c r="CF28" s="147"/>
      <c r="CG28" s="147"/>
      <c r="CH28" s="147"/>
      <c r="CI28" s="147"/>
      <c r="CJ28" s="147"/>
      <c r="CK28" s="147"/>
      <c r="CL28" s="141"/>
      <c r="CM28" s="141"/>
      <c r="CN28" s="141"/>
      <c r="CO28" s="141"/>
      <c r="CP28" s="141"/>
      <c r="CQ28" s="141"/>
    </row>
    <row r="29" ht="22.5" customHeight="1">
      <c r="A29" s="142" t="s">
        <v>771</v>
      </c>
      <c r="B29" s="142" t="s">
        <v>632</v>
      </c>
      <c r="C29" s="142" t="s">
        <v>434</v>
      </c>
      <c r="D29" s="142" t="s">
        <v>229</v>
      </c>
      <c r="E29" s="142">
        <v>13.0</v>
      </c>
      <c r="F29" s="142">
        <v>230.0</v>
      </c>
      <c r="G29" s="142">
        <v>22.0</v>
      </c>
      <c r="H29" s="142">
        <v>23.0</v>
      </c>
      <c r="I29" s="142">
        <v>280.0</v>
      </c>
      <c r="J29" s="142">
        <v>19.0</v>
      </c>
      <c r="K29" s="142">
        <v>500.0</v>
      </c>
      <c r="L29" s="142">
        <v>30.0</v>
      </c>
      <c r="M29" s="146" t="s">
        <v>710</v>
      </c>
      <c r="N29" s="144" t="s">
        <v>453</v>
      </c>
      <c r="O29" s="144">
        <v>170.0</v>
      </c>
      <c r="P29" s="144" t="s">
        <v>232</v>
      </c>
      <c r="Q29" s="142">
        <v>17.0</v>
      </c>
      <c r="R29" s="142"/>
      <c r="S29" s="144" t="s">
        <v>775</v>
      </c>
      <c r="T29" s="142" t="s">
        <v>776</v>
      </c>
      <c r="U29" s="144"/>
      <c r="V29" s="144"/>
      <c r="W29" s="147"/>
      <c r="X29" s="142">
        <v>300.0</v>
      </c>
      <c r="Y29" s="142"/>
      <c r="Z29" s="142"/>
      <c r="AA29" s="142"/>
      <c r="AB29" s="142"/>
      <c r="AC29" s="142" t="s">
        <v>335</v>
      </c>
      <c r="AD29" s="144" t="s">
        <v>645</v>
      </c>
      <c r="AE29" s="144" t="s">
        <v>290</v>
      </c>
      <c r="AF29" s="144">
        <v>200.0</v>
      </c>
      <c r="AG29" s="144" t="s">
        <v>722</v>
      </c>
      <c r="AH29" s="142">
        <v>17.0</v>
      </c>
      <c r="AI29" s="142"/>
      <c r="AJ29" s="142"/>
      <c r="AK29" s="142"/>
      <c r="AL29" s="142"/>
      <c r="AM29" s="142"/>
      <c r="AN29" s="142"/>
      <c r="AO29" s="147"/>
      <c r="AP29" s="147"/>
      <c r="AQ29" s="147"/>
      <c r="AR29" s="147"/>
      <c r="AS29" s="147"/>
      <c r="AT29" s="142" t="s">
        <v>245</v>
      </c>
      <c r="AU29" s="147"/>
      <c r="AV29" s="147"/>
      <c r="AW29" s="147"/>
      <c r="AX29" s="147"/>
      <c r="AY29" s="147"/>
      <c r="AZ29" s="147"/>
      <c r="BA29" s="142" t="s">
        <v>241</v>
      </c>
      <c r="BB29" s="147"/>
      <c r="BC29" s="147"/>
      <c r="BD29" s="147"/>
      <c r="BE29" s="147"/>
      <c r="BF29" s="147"/>
      <c r="BG29" s="147"/>
      <c r="BH29" s="142" t="s">
        <v>241</v>
      </c>
      <c r="BI29" s="147"/>
      <c r="BJ29" s="147"/>
      <c r="BK29" s="147"/>
      <c r="BL29" s="147"/>
      <c r="BM29" s="142" t="s">
        <v>245</v>
      </c>
      <c r="BN29" s="147"/>
      <c r="BO29" s="147"/>
      <c r="BP29" s="147"/>
      <c r="BQ29" s="147"/>
      <c r="BR29" s="147"/>
      <c r="BS29" s="147"/>
      <c r="BT29" s="147"/>
      <c r="BU29" s="147"/>
      <c r="BV29" s="147"/>
      <c r="BW29" s="147"/>
      <c r="BX29" s="147"/>
      <c r="BY29" s="147"/>
      <c r="BZ29" s="147"/>
      <c r="CA29" s="147"/>
      <c r="CB29" s="147"/>
      <c r="CC29" s="147"/>
      <c r="CD29" s="147"/>
      <c r="CE29" s="147"/>
      <c r="CF29" s="147"/>
      <c r="CG29" s="147"/>
      <c r="CH29" s="147"/>
      <c r="CI29" s="147"/>
      <c r="CJ29" s="147"/>
      <c r="CK29" s="147"/>
      <c r="CL29" s="141"/>
      <c r="CM29" s="141"/>
      <c r="CN29" s="141"/>
      <c r="CO29" s="141"/>
      <c r="CP29" s="141"/>
      <c r="CQ29" s="141"/>
    </row>
    <row r="30" ht="22.5" customHeight="1">
      <c r="A30" s="142" t="s">
        <v>2</v>
      </c>
      <c r="B30" s="143"/>
      <c r="C30" s="142" t="s">
        <v>434</v>
      </c>
      <c r="D30" s="142" t="s">
        <v>369</v>
      </c>
      <c r="E30" s="142">
        <v>3.0</v>
      </c>
      <c r="F30" s="142">
        <v>90.0</v>
      </c>
      <c r="G30" s="142">
        <v>18.0</v>
      </c>
      <c r="H30" s="142">
        <v>8.0</v>
      </c>
      <c r="I30" s="142">
        <v>255.0</v>
      </c>
      <c r="J30" s="142">
        <v>18.0</v>
      </c>
      <c r="K30" s="142">
        <v>500.0</v>
      </c>
      <c r="L30" s="142">
        <v>20.0</v>
      </c>
      <c r="M30" s="146" t="s">
        <v>793</v>
      </c>
      <c r="N30" s="144" t="s">
        <v>280</v>
      </c>
      <c r="O30" s="144">
        <v>35.0</v>
      </c>
      <c r="P30" s="144" t="s">
        <v>240</v>
      </c>
      <c r="Q30" s="142">
        <v>17.0</v>
      </c>
      <c r="R30" s="142"/>
      <c r="S30" s="146" t="s">
        <v>794</v>
      </c>
      <c r="T30" s="144" t="s">
        <v>796</v>
      </c>
      <c r="U30" s="144">
        <v>70.0</v>
      </c>
      <c r="V30" s="144" t="s">
        <v>240</v>
      </c>
      <c r="W30" s="142">
        <v>13.0</v>
      </c>
      <c r="X30" s="142"/>
      <c r="Y30" s="142"/>
      <c r="Z30" s="142"/>
      <c r="AA30" s="142"/>
      <c r="AB30" s="142"/>
      <c r="AC30" s="142"/>
      <c r="AD30" s="144" t="s">
        <v>799</v>
      </c>
      <c r="AE30" s="144" t="s">
        <v>800</v>
      </c>
      <c r="AF30" s="144"/>
      <c r="AG30" s="144"/>
      <c r="AH30" s="147"/>
      <c r="AI30" s="147"/>
      <c r="AJ30" s="147"/>
      <c r="AK30" s="147"/>
      <c r="AL30" s="147"/>
      <c r="AM30" s="147"/>
      <c r="AN30" s="142" t="s">
        <v>335</v>
      </c>
      <c r="AO30" s="144" t="s">
        <v>804</v>
      </c>
      <c r="AP30" s="144" t="s">
        <v>311</v>
      </c>
      <c r="AQ30" s="144">
        <v>40.0</v>
      </c>
      <c r="AR30" s="144" t="s">
        <v>286</v>
      </c>
      <c r="AS30" s="142">
        <v>16.0</v>
      </c>
      <c r="AT30" s="142" t="s">
        <v>245</v>
      </c>
      <c r="AU30" s="147"/>
      <c r="AV30" s="147"/>
      <c r="AW30" s="147"/>
      <c r="AX30" s="147"/>
      <c r="AY30" s="147"/>
      <c r="AZ30" s="147"/>
      <c r="BA30" s="142" t="s">
        <v>241</v>
      </c>
      <c r="BB30" s="147"/>
      <c r="BC30" s="147"/>
      <c r="BD30" s="147"/>
      <c r="BE30" s="147"/>
      <c r="BF30" s="147"/>
      <c r="BG30" s="147"/>
      <c r="BH30" s="142" t="s">
        <v>241</v>
      </c>
      <c r="BI30" s="147"/>
      <c r="BJ30" s="147"/>
      <c r="BK30" s="147"/>
      <c r="BL30" s="147"/>
      <c r="BM30" s="142" t="s">
        <v>245</v>
      </c>
      <c r="BN30" s="147"/>
      <c r="BO30" s="147"/>
      <c r="BP30" s="147"/>
      <c r="BQ30" s="147"/>
      <c r="BR30" s="147"/>
      <c r="BS30" s="147"/>
      <c r="BT30" s="147"/>
      <c r="BU30" s="147"/>
      <c r="BV30" s="147"/>
      <c r="BW30" s="147"/>
      <c r="BX30" s="147"/>
      <c r="BY30" s="147"/>
      <c r="BZ30" s="147"/>
      <c r="CA30" s="147"/>
      <c r="CB30" s="147"/>
      <c r="CC30" s="147"/>
      <c r="CD30" s="147"/>
      <c r="CE30" s="147"/>
      <c r="CF30" s="147"/>
      <c r="CG30" s="147"/>
      <c r="CH30" s="147"/>
      <c r="CI30" s="147"/>
      <c r="CJ30" s="147"/>
      <c r="CK30" s="147"/>
      <c r="CL30" s="141"/>
      <c r="CM30" s="141"/>
      <c r="CN30" s="141"/>
      <c r="CO30" s="141"/>
      <c r="CP30" s="141"/>
      <c r="CQ30" s="141"/>
    </row>
    <row r="31" ht="22.5" customHeight="1">
      <c r="A31" s="142" t="s">
        <v>814</v>
      </c>
      <c r="B31" s="143"/>
      <c r="C31" s="142" t="s">
        <v>815</v>
      </c>
      <c r="D31" s="142" t="s">
        <v>323</v>
      </c>
      <c r="E31" s="142">
        <v>4.0</v>
      </c>
      <c r="F31" s="142">
        <v>120.0</v>
      </c>
      <c r="G31" s="142">
        <v>22.0</v>
      </c>
      <c r="H31" s="142">
        <v>10.0</v>
      </c>
      <c r="I31" s="142">
        <v>210.0</v>
      </c>
      <c r="J31" s="142">
        <v>14.0</v>
      </c>
      <c r="K31" s="142">
        <v>800.0</v>
      </c>
      <c r="L31" s="142">
        <v>30.0</v>
      </c>
      <c r="M31" s="146" t="s">
        <v>799</v>
      </c>
      <c r="N31" s="144" t="s">
        <v>819</v>
      </c>
      <c r="O31" s="144"/>
      <c r="P31" s="144"/>
      <c r="Q31" s="147"/>
      <c r="R31" s="142" t="s">
        <v>335</v>
      </c>
      <c r="S31" s="146" t="s">
        <v>820</v>
      </c>
      <c r="T31" s="144" t="s">
        <v>290</v>
      </c>
      <c r="U31" s="144">
        <v>60.0</v>
      </c>
      <c r="V31" s="144" t="s">
        <v>286</v>
      </c>
      <c r="W31" s="142">
        <v>13.0</v>
      </c>
      <c r="X31" s="142"/>
      <c r="Y31" s="142"/>
      <c r="Z31" s="142"/>
      <c r="AA31" s="142"/>
      <c r="AB31" s="142"/>
      <c r="AC31" s="142"/>
      <c r="AD31" s="147"/>
      <c r="AE31" s="147"/>
      <c r="AF31" s="147"/>
      <c r="AG31" s="147"/>
      <c r="AH31" s="147"/>
      <c r="AI31" s="147"/>
      <c r="AJ31" s="147"/>
      <c r="AK31" s="147"/>
      <c r="AL31" s="147"/>
      <c r="AM31" s="147"/>
      <c r="AN31" s="147"/>
      <c r="AO31" s="147"/>
      <c r="AP31" s="147"/>
      <c r="AQ31" s="147"/>
      <c r="AR31" s="147"/>
      <c r="AS31" s="147"/>
      <c r="AT31" s="142" t="s">
        <v>241</v>
      </c>
      <c r="AU31" s="144" t="s">
        <v>851</v>
      </c>
      <c r="AV31" s="144"/>
      <c r="AW31" s="144">
        <v>70.0</v>
      </c>
      <c r="AX31" s="144" t="s">
        <v>258</v>
      </c>
      <c r="AY31" s="142">
        <v>14.0</v>
      </c>
      <c r="AZ31" s="142">
        <v>13.0</v>
      </c>
      <c r="BA31" s="142" t="s">
        <v>241</v>
      </c>
      <c r="BB31" s="147"/>
      <c r="BC31" s="147"/>
      <c r="BD31" s="147"/>
      <c r="BE31" s="147"/>
      <c r="BF31" s="147"/>
      <c r="BG31" s="147"/>
      <c r="BH31" s="142" t="s">
        <v>241</v>
      </c>
      <c r="BI31" s="147"/>
      <c r="BJ31" s="147"/>
      <c r="BK31" s="147"/>
      <c r="BL31" s="147"/>
      <c r="BM31" s="142" t="s">
        <v>245</v>
      </c>
      <c r="BN31" s="147"/>
      <c r="BO31" s="147"/>
      <c r="BP31" s="147"/>
      <c r="BQ31" s="147"/>
      <c r="BR31" s="147"/>
      <c r="BS31" s="147"/>
      <c r="BT31" s="147"/>
      <c r="BU31" s="147"/>
      <c r="BV31" s="147"/>
      <c r="BW31" s="147"/>
      <c r="BX31" s="147"/>
      <c r="BY31" s="147"/>
      <c r="BZ31" s="147"/>
      <c r="CA31" s="147"/>
      <c r="CB31" s="147"/>
      <c r="CC31" s="147"/>
      <c r="CD31" s="147"/>
      <c r="CE31" s="147"/>
      <c r="CF31" s="147"/>
      <c r="CG31" s="147"/>
      <c r="CH31" s="147"/>
      <c r="CI31" s="147"/>
      <c r="CJ31" s="147"/>
      <c r="CK31" s="147"/>
      <c r="CL31" s="141"/>
      <c r="CM31" s="141"/>
      <c r="CN31" s="141"/>
      <c r="CO31" s="141"/>
      <c r="CP31" s="141"/>
      <c r="CQ31" s="141"/>
    </row>
    <row r="32" ht="22.5" customHeight="1">
      <c r="A32" s="142" t="s">
        <v>860</v>
      </c>
      <c r="B32" s="142" t="s">
        <v>814</v>
      </c>
      <c r="C32" s="142" t="s">
        <v>815</v>
      </c>
      <c r="D32" s="142" t="s">
        <v>323</v>
      </c>
      <c r="E32" s="142">
        <v>5.0</v>
      </c>
      <c r="F32" s="142">
        <v>140.0</v>
      </c>
      <c r="G32" s="142">
        <v>22.0</v>
      </c>
      <c r="H32" s="142">
        <v>12.0</v>
      </c>
      <c r="I32" s="142">
        <v>195.0</v>
      </c>
      <c r="J32" s="142">
        <v>12.0</v>
      </c>
      <c r="K32" s="142">
        <v>600.0</v>
      </c>
      <c r="L32" s="142">
        <v>25.0</v>
      </c>
      <c r="M32" s="146" t="s">
        <v>863</v>
      </c>
      <c r="N32" s="144" t="s">
        <v>864</v>
      </c>
      <c r="O32" s="144">
        <v>50.0</v>
      </c>
      <c r="P32" s="144" t="s">
        <v>232</v>
      </c>
      <c r="Q32" s="142">
        <v>13.0</v>
      </c>
      <c r="R32" s="142"/>
      <c r="S32" s="146" t="s">
        <v>799</v>
      </c>
      <c r="T32" s="144" t="s">
        <v>819</v>
      </c>
      <c r="U32" s="144"/>
      <c r="V32" s="144"/>
      <c r="W32" s="147"/>
      <c r="X32" s="147"/>
      <c r="Y32" s="147"/>
      <c r="Z32" s="147"/>
      <c r="AA32" s="147"/>
      <c r="AB32" s="147"/>
      <c r="AC32" s="142" t="s">
        <v>335</v>
      </c>
      <c r="AD32" s="144" t="s">
        <v>820</v>
      </c>
      <c r="AE32" s="144" t="s">
        <v>311</v>
      </c>
      <c r="AF32" s="144">
        <v>85.0</v>
      </c>
      <c r="AG32" s="144" t="s">
        <v>286</v>
      </c>
      <c r="AH32" s="142">
        <v>17.0</v>
      </c>
      <c r="AI32" s="142"/>
      <c r="AJ32" s="142"/>
      <c r="AK32" s="142"/>
      <c r="AL32" s="142"/>
      <c r="AM32" s="142"/>
      <c r="AN32" s="142"/>
      <c r="AO32" s="147"/>
      <c r="AP32" s="147"/>
      <c r="AQ32" s="147"/>
      <c r="AR32" s="147"/>
      <c r="AS32" s="147"/>
      <c r="AT32" s="142" t="s">
        <v>245</v>
      </c>
      <c r="AU32" s="147"/>
      <c r="AV32" s="147"/>
      <c r="AW32" s="147"/>
      <c r="AX32" s="147"/>
      <c r="AY32" s="147"/>
      <c r="AZ32" s="147"/>
      <c r="BA32" s="142" t="s">
        <v>241</v>
      </c>
      <c r="BB32" s="147"/>
      <c r="BC32" s="147"/>
      <c r="BD32" s="147"/>
      <c r="BE32" s="147"/>
      <c r="BF32" s="147"/>
      <c r="BG32" s="147"/>
      <c r="BH32" s="142" t="s">
        <v>241</v>
      </c>
      <c r="BI32" s="147"/>
      <c r="BJ32" s="147"/>
      <c r="BK32" s="147"/>
      <c r="BL32" s="147"/>
      <c r="BM32" s="142" t="s">
        <v>245</v>
      </c>
      <c r="BN32" s="147"/>
      <c r="BO32" s="147"/>
      <c r="BP32" s="147"/>
      <c r="BQ32" s="147"/>
      <c r="BR32" s="147"/>
      <c r="BS32" s="147"/>
      <c r="BT32" s="147"/>
      <c r="BU32" s="147"/>
      <c r="BV32" s="147"/>
      <c r="BW32" s="147"/>
      <c r="BX32" s="195"/>
      <c r="BY32" s="147"/>
      <c r="BZ32" s="147"/>
      <c r="CA32" s="147"/>
      <c r="CB32" s="147"/>
      <c r="CC32" s="147"/>
      <c r="CD32" s="147"/>
      <c r="CE32" s="147"/>
      <c r="CF32" s="147"/>
      <c r="CG32" s="147"/>
      <c r="CH32" s="147"/>
      <c r="CI32" s="147"/>
      <c r="CJ32" s="147"/>
      <c r="CK32" s="147"/>
      <c r="CL32" s="141"/>
      <c r="CM32" s="141"/>
      <c r="CN32" s="141"/>
      <c r="CO32" s="141"/>
      <c r="CP32" s="141"/>
      <c r="CQ32" s="141"/>
    </row>
    <row r="33" ht="22.5" customHeight="1">
      <c r="A33" s="142" t="s">
        <v>886</v>
      </c>
      <c r="B33" s="142" t="s">
        <v>814</v>
      </c>
      <c r="C33" s="142" t="s">
        <v>815</v>
      </c>
      <c r="D33" s="142" t="s">
        <v>323</v>
      </c>
      <c r="E33" s="142">
        <v>8.0</v>
      </c>
      <c r="F33" s="142">
        <v>170.0</v>
      </c>
      <c r="G33" s="142">
        <v>22.0</v>
      </c>
      <c r="H33" s="142">
        <v>12.0</v>
      </c>
      <c r="I33" s="142">
        <v>200.0</v>
      </c>
      <c r="J33" s="142">
        <v>14.0</v>
      </c>
      <c r="K33" s="142">
        <v>800.0</v>
      </c>
      <c r="L33" s="142">
        <v>30.0</v>
      </c>
      <c r="M33" s="146" t="s">
        <v>891</v>
      </c>
      <c r="N33" s="144" t="s">
        <v>892</v>
      </c>
      <c r="O33" s="144">
        <v>95.0</v>
      </c>
      <c r="P33" s="144" t="s">
        <v>895</v>
      </c>
      <c r="Q33" s="142">
        <v>18.0</v>
      </c>
      <c r="R33" s="142"/>
      <c r="S33" s="146" t="s">
        <v>799</v>
      </c>
      <c r="T33" s="144" t="s">
        <v>819</v>
      </c>
      <c r="U33" s="144"/>
      <c r="V33" s="144"/>
      <c r="W33" s="147"/>
      <c r="X33" s="147"/>
      <c r="Y33" s="147"/>
      <c r="Z33" s="147"/>
      <c r="AA33" s="147"/>
      <c r="AB33" s="147"/>
      <c r="AC33" s="142" t="s">
        <v>335</v>
      </c>
      <c r="AD33" s="144" t="s">
        <v>820</v>
      </c>
      <c r="AE33" s="144" t="s">
        <v>290</v>
      </c>
      <c r="AF33" s="144">
        <v>85.0</v>
      </c>
      <c r="AG33" s="144" t="s">
        <v>286</v>
      </c>
      <c r="AH33" s="142">
        <v>13.0</v>
      </c>
      <c r="AI33" s="142"/>
      <c r="AJ33" s="142"/>
      <c r="AK33" s="142"/>
      <c r="AL33" s="142"/>
      <c r="AM33" s="142"/>
      <c r="AN33" s="142"/>
      <c r="AO33" s="147"/>
      <c r="AP33" s="147"/>
      <c r="AQ33" s="147"/>
      <c r="AR33" s="147"/>
      <c r="AS33" s="147"/>
      <c r="AT33" s="142" t="s">
        <v>245</v>
      </c>
      <c r="AU33" s="147"/>
      <c r="AV33" s="147"/>
      <c r="AW33" s="147"/>
      <c r="AX33" s="147"/>
      <c r="AY33" s="147"/>
      <c r="AZ33" s="147"/>
      <c r="BA33" s="142" t="s">
        <v>241</v>
      </c>
      <c r="BB33" s="147"/>
      <c r="BC33" s="147"/>
      <c r="BD33" s="147"/>
      <c r="BE33" s="147"/>
      <c r="BF33" s="147"/>
      <c r="BG33" s="147"/>
      <c r="BH33" s="142" t="s">
        <v>241</v>
      </c>
      <c r="BI33" s="147"/>
      <c r="BJ33" s="147"/>
      <c r="BK33" s="147"/>
      <c r="BL33" s="147"/>
      <c r="BM33" s="142" t="s">
        <v>245</v>
      </c>
      <c r="BN33" s="147"/>
      <c r="BO33" s="147"/>
      <c r="BP33" s="147"/>
      <c r="BQ33" s="147"/>
      <c r="BR33" s="147"/>
      <c r="BS33" s="147"/>
      <c r="BT33" s="147"/>
      <c r="BU33" s="147"/>
      <c r="BV33" s="147"/>
      <c r="BW33" s="147"/>
      <c r="BX33" s="147"/>
      <c r="BY33" s="147"/>
      <c r="BZ33" s="147"/>
      <c r="CA33" s="147"/>
      <c r="CB33" s="147"/>
      <c r="CC33" s="147"/>
      <c r="CD33" s="147"/>
      <c r="CE33" s="147"/>
      <c r="CF33" s="147"/>
      <c r="CG33" s="147"/>
      <c r="CH33" s="147"/>
      <c r="CI33" s="147"/>
      <c r="CJ33" s="147"/>
      <c r="CK33" s="147"/>
      <c r="CL33" s="141"/>
      <c r="CM33" s="141"/>
      <c r="CN33" s="141"/>
      <c r="CO33" s="141"/>
      <c r="CP33" s="141"/>
      <c r="CQ33" s="141"/>
    </row>
    <row r="34" ht="22.5" customHeight="1">
      <c r="A34" s="142" t="s">
        <v>908</v>
      </c>
      <c r="B34" s="142" t="s">
        <v>814</v>
      </c>
      <c r="C34" s="142" t="s">
        <v>815</v>
      </c>
      <c r="D34" s="142" t="s">
        <v>323</v>
      </c>
      <c r="E34" s="142">
        <v>11.0</v>
      </c>
      <c r="F34" s="142">
        <v>180.0</v>
      </c>
      <c r="G34" s="142">
        <v>22.0</v>
      </c>
      <c r="H34" s="142">
        <v>16.0</v>
      </c>
      <c r="I34" s="142">
        <v>200.0</v>
      </c>
      <c r="J34" s="142">
        <v>15.0</v>
      </c>
      <c r="K34" s="142">
        <v>800.0</v>
      </c>
      <c r="L34" s="142">
        <v>25.0</v>
      </c>
      <c r="M34" s="146" t="s">
        <v>799</v>
      </c>
      <c r="N34" s="144" t="s">
        <v>819</v>
      </c>
      <c r="O34" s="144"/>
      <c r="P34" s="144"/>
      <c r="Q34" s="147"/>
      <c r="R34" s="142" t="s">
        <v>335</v>
      </c>
      <c r="S34" s="146" t="s">
        <v>820</v>
      </c>
      <c r="T34" s="144" t="s">
        <v>290</v>
      </c>
      <c r="U34" s="144">
        <v>120.0</v>
      </c>
      <c r="V34" s="144" t="s">
        <v>286</v>
      </c>
      <c r="W34" s="142">
        <v>14.0</v>
      </c>
      <c r="X34" s="142"/>
      <c r="Y34" s="142"/>
      <c r="Z34" s="142"/>
      <c r="AA34" s="142"/>
      <c r="AB34" s="142"/>
      <c r="AC34" s="142"/>
      <c r="AD34" s="147"/>
      <c r="AE34" s="147"/>
      <c r="AF34" s="147"/>
      <c r="AG34" s="147"/>
      <c r="AH34" s="147"/>
      <c r="AI34" s="147"/>
      <c r="AJ34" s="147"/>
      <c r="AK34" s="147"/>
      <c r="AL34" s="147"/>
      <c r="AM34" s="147"/>
      <c r="AN34" s="147"/>
      <c r="AO34" s="147"/>
      <c r="AP34" s="147"/>
      <c r="AQ34" s="147"/>
      <c r="AR34" s="147"/>
      <c r="AS34" s="147"/>
      <c r="AT34" s="142" t="s">
        <v>241</v>
      </c>
      <c r="AU34" s="144" t="s">
        <v>924</v>
      </c>
      <c r="AV34" s="144" t="s">
        <v>926</v>
      </c>
      <c r="AW34" s="144">
        <v>130.0</v>
      </c>
      <c r="AX34" s="144" t="s">
        <v>444</v>
      </c>
      <c r="AY34" s="142">
        <v>19.0</v>
      </c>
      <c r="AZ34" s="142">
        <v>18.0</v>
      </c>
      <c r="BA34" s="142" t="s">
        <v>241</v>
      </c>
      <c r="BB34" s="147"/>
      <c r="BC34" s="147"/>
      <c r="BD34" s="147"/>
      <c r="BE34" s="147"/>
      <c r="BF34" s="147"/>
      <c r="BG34" s="147"/>
      <c r="BH34" s="142" t="s">
        <v>241</v>
      </c>
      <c r="BI34" s="147"/>
      <c r="BJ34" s="147"/>
      <c r="BK34" s="147"/>
      <c r="BL34" s="147"/>
      <c r="BM34" s="142" t="s">
        <v>245</v>
      </c>
      <c r="BN34" s="147"/>
      <c r="BO34" s="147"/>
      <c r="BP34" s="147"/>
      <c r="BQ34" s="147"/>
      <c r="BR34" s="147"/>
      <c r="BS34" s="147"/>
      <c r="BT34" s="147"/>
      <c r="BU34" s="147"/>
      <c r="BV34" s="147"/>
      <c r="BW34" s="147"/>
      <c r="BX34" s="147"/>
      <c r="BY34" s="147"/>
      <c r="BZ34" s="147"/>
      <c r="CA34" s="147"/>
      <c r="CB34" s="147"/>
      <c r="CC34" s="147"/>
      <c r="CD34" s="147"/>
      <c r="CE34" s="147"/>
      <c r="CF34" s="147"/>
      <c r="CG34" s="147"/>
      <c r="CH34" s="147"/>
      <c r="CI34" s="147"/>
      <c r="CJ34" s="147"/>
      <c r="CK34" s="147"/>
      <c r="CL34" s="141"/>
      <c r="CM34" s="141"/>
      <c r="CN34" s="141"/>
      <c r="CO34" s="141"/>
      <c r="CP34" s="141"/>
      <c r="CQ34" s="141"/>
    </row>
    <row r="35" ht="22.5" customHeight="1">
      <c r="A35" s="142" t="s">
        <v>933</v>
      </c>
      <c r="B35" s="142" t="s">
        <v>814</v>
      </c>
      <c r="C35" s="142" t="s">
        <v>815</v>
      </c>
      <c r="D35" s="142" t="s">
        <v>323</v>
      </c>
      <c r="E35" s="142">
        <v>16.0</v>
      </c>
      <c r="F35" s="142">
        <v>200.0</v>
      </c>
      <c r="G35" s="142">
        <v>23.0</v>
      </c>
      <c r="H35" s="142">
        <v>20.0</v>
      </c>
      <c r="I35" s="142">
        <v>190.0</v>
      </c>
      <c r="J35" s="142">
        <v>13.0</v>
      </c>
      <c r="K35" s="142">
        <v>1200.0</v>
      </c>
      <c r="L35" s="142">
        <v>30.0</v>
      </c>
      <c r="M35" s="146" t="s">
        <v>242</v>
      </c>
      <c r="N35" s="144" t="s">
        <v>667</v>
      </c>
      <c r="O35" s="144">
        <v>220.0</v>
      </c>
      <c r="P35" s="144" t="s">
        <v>235</v>
      </c>
      <c r="Q35" s="142">
        <v>18.0</v>
      </c>
      <c r="R35" s="142"/>
      <c r="S35" s="146" t="s">
        <v>936</v>
      </c>
      <c r="T35" s="144" t="s">
        <v>937</v>
      </c>
      <c r="U35" s="144">
        <v>80.0</v>
      </c>
      <c r="V35" s="144" t="s">
        <v>235</v>
      </c>
      <c r="W35" s="142">
        <v>17.0</v>
      </c>
      <c r="X35" s="142"/>
      <c r="Y35" s="142"/>
      <c r="Z35" s="142"/>
      <c r="AA35" s="142"/>
      <c r="AB35" s="142"/>
      <c r="AC35" s="142"/>
      <c r="AD35" s="144" t="s">
        <v>799</v>
      </c>
      <c r="AE35" s="144" t="s">
        <v>819</v>
      </c>
      <c r="AG35" s="144"/>
      <c r="AH35" s="147"/>
      <c r="AI35" s="147"/>
      <c r="AJ35" s="147"/>
      <c r="AK35" s="147"/>
      <c r="AL35" s="147"/>
      <c r="AM35" s="147"/>
      <c r="AN35" s="142" t="s">
        <v>335</v>
      </c>
      <c r="AO35" s="144" t="s">
        <v>942</v>
      </c>
      <c r="AP35" s="144" t="s">
        <v>311</v>
      </c>
      <c r="AQ35" s="144">
        <v>180.0</v>
      </c>
      <c r="AR35" s="144" t="s">
        <v>286</v>
      </c>
      <c r="AS35" s="142">
        <v>13.0</v>
      </c>
      <c r="AT35" s="142" t="s">
        <v>245</v>
      </c>
      <c r="AU35" s="147"/>
      <c r="AV35" s="147"/>
      <c r="AW35" s="147"/>
      <c r="AX35" s="147"/>
      <c r="AY35" s="147"/>
      <c r="AZ35" s="147"/>
      <c r="BA35" s="142" t="s">
        <v>241</v>
      </c>
      <c r="BB35" s="147"/>
      <c r="BC35" s="147"/>
      <c r="BD35" s="147"/>
      <c r="BE35" s="147"/>
      <c r="BF35" s="147"/>
      <c r="BG35" s="147"/>
      <c r="BH35" s="142" t="s">
        <v>241</v>
      </c>
      <c r="BI35" s="147"/>
      <c r="BJ35" s="147"/>
      <c r="BK35" s="147"/>
      <c r="BL35" s="147"/>
      <c r="BM35" s="142" t="s">
        <v>245</v>
      </c>
      <c r="BN35" s="147"/>
      <c r="BO35" s="147"/>
      <c r="BP35" s="147"/>
      <c r="BQ35" s="147"/>
      <c r="BR35" s="147"/>
      <c r="BS35" s="147"/>
      <c r="BT35" s="147"/>
      <c r="BU35" s="147"/>
      <c r="BV35" s="147"/>
      <c r="BW35" s="147"/>
      <c r="BX35" s="147"/>
      <c r="BY35" s="147"/>
      <c r="BZ35" s="147"/>
      <c r="CA35" s="147"/>
      <c r="CB35" s="147"/>
      <c r="CC35" s="147"/>
      <c r="CD35" s="147"/>
      <c r="CE35" s="147"/>
      <c r="CF35" s="147"/>
      <c r="CG35" s="147"/>
      <c r="CH35" s="147"/>
      <c r="CI35" s="147"/>
      <c r="CJ35" s="147"/>
      <c r="CK35" s="147"/>
      <c r="CL35" s="141"/>
      <c r="CM35" s="141"/>
      <c r="CN35" s="141"/>
      <c r="CO35" s="141"/>
      <c r="CP35" s="141"/>
      <c r="CQ35" s="141"/>
    </row>
    <row r="36" ht="22.5" customHeight="1">
      <c r="A36" s="142" t="s">
        <v>951</v>
      </c>
      <c r="B36" s="142" t="s">
        <v>814</v>
      </c>
      <c r="C36" s="142" t="s">
        <v>815</v>
      </c>
      <c r="D36" s="142" t="s">
        <v>323</v>
      </c>
      <c r="E36" s="142">
        <v>8.0</v>
      </c>
      <c r="F36" s="142">
        <v>130.0</v>
      </c>
      <c r="G36" s="142">
        <v>22.0</v>
      </c>
      <c r="H36" s="142">
        <v>10.0</v>
      </c>
      <c r="I36" s="142">
        <v>200.0</v>
      </c>
      <c r="J36" s="142">
        <v>14.0</v>
      </c>
      <c r="K36" s="142">
        <v>800.0</v>
      </c>
      <c r="L36" s="142">
        <v>30.0</v>
      </c>
      <c r="M36" s="146" t="s">
        <v>954</v>
      </c>
      <c r="N36" s="144" t="s">
        <v>955</v>
      </c>
      <c r="O36" s="144">
        <v>50.0</v>
      </c>
      <c r="P36" s="144" t="s">
        <v>958</v>
      </c>
      <c r="Q36" s="142">
        <v>18.0</v>
      </c>
      <c r="R36" s="142"/>
      <c r="S36" s="146" t="s">
        <v>820</v>
      </c>
      <c r="T36" s="144" t="s">
        <v>311</v>
      </c>
      <c r="U36" s="144">
        <v>85.0</v>
      </c>
      <c r="V36" s="144" t="s">
        <v>286</v>
      </c>
      <c r="W36" s="142">
        <v>13.0</v>
      </c>
      <c r="X36" s="142"/>
      <c r="Y36" s="142"/>
      <c r="Z36" s="142"/>
      <c r="AA36" s="142"/>
      <c r="AB36" s="142"/>
      <c r="AC36" s="142"/>
      <c r="AD36" s="147"/>
      <c r="AE36" s="147"/>
      <c r="AF36" s="147"/>
      <c r="AG36" s="147"/>
      <c r="AH36" s="147"/>
      <c r="AI36" s="147"/>
      <c r="AJ36" s="147"/>
      <c r="AK36" s="147"/>
      <c r="AL36" s="147"/>
      <c r="AM36" s="147"/>
      <c r="AN36" s="147"/>
      <c r="AO36" s="147"/>
      <c r="AP36" s="147"/>
      <c r="AQ36" s="147"/>
      <c r="AR36" s="147"/>
      <c r="AS36" s="147"/>
      <c r="AT36" s="142" t="s">
        <v>245</v>
      </c>
      <c r="AU36" s="147"/>
      <c r="AV36" s="147"/>
      <c r="AW36" s="147"/>
      <c r="AX36" s="147"/>
      <c r="AY36" s="147"/>
      <c r="AZ36" s="147"/>
      <c r="BA36" s="142" t="s">
        <v>241</v>
      </c>
      <c r="BB36" s="147"/>
      <c r="BC36" s="147"/>
      <c r="BD36" s="147"/>
      <c r="BE36" s="147"/>
      <c r="BF36" s="147"/>
      <c r="BG36" s="147"/>
      <c r="BH36" s="142" t="s">
        <v>241</v>
      </c>
      <c r="BI36" s="147"/>
      <c r="BJ36" s="147"/>
      <c r="BK36" s="147"/>
      <c r="BL36" s="147"/>
      <c r="BM36" s="142" t="s">
        <v>245</v>
      </c>
      <c r="BN36" s="147"/>
      <c r="BO36" s="147"/>
      <c r="BP36" s="147"/>
      <c r="BQ36" s="147"/>
      <c r="BR36" s="147"/>
      <c r="BS36" s="147"/>
      <c r="BT36" s="147"/>
      <c r="BU36" s="147"/>
      <c r="BV36" s="147"/>
      <c r="BW36" s="147"/>
      <c r="BX36" s="147"/>
      <c r="BY36" s="147"/>
      <c r="BZ36" s="147"/>
      <c r="CA36" s="147"/>
      <c r="CB36" s="147"/>
      <c r="CC36" s="147"/>
      <c r="CD36" s="147"/>
      <c r="CE36" s="147"/>
      <c r="CF36" s="147"/>
      <c r="CG36" s="147"/>
      <c r="CH36" s="147"/>
      <c r="CI36" s="147"/>
      <c r="CJ36" s="147"/>
      <c r="CK36" s="147"/>
      <c r="CL36" s="141"/>
      <c r="CM36" s="141"/>
      <c r="CN36" s="141"/>
      <c r="CO36" s="141"/>
      <c r="CP36" s="141"/>
      <c r="CQ36" s="141"/>
    </row>
    <row r="37" ht="22.5" customHeight="1">
      <c r="A37" s="142" t="s">
        <v>971</v>
      </c>
      <c r="B37" s="143"/>
      <c r="C37" s="142" t="s">
        <v>972</v>
      </c>
      <c r="D37" s="142" t="s">
        <v>323</v>
      </c>
      <c r="E37" s="142">
        <v>12.0</v>
      </c>
      <c r="F37" s="142">
        <v>220.0</v>
      </c>
      <c r="G37" s="142">
        <v>22.0</v>
      </c>
      <c r="H37" s="142">
        <v>20.0</v>
      </c>
      <c r="I37" s="142">
        <v>290.0</v>
      </c>
      <c r="J37" s="142">
        <v>18.0</v>
      </c>
      <c r="K37" s="142">
        <v>1000.0</v>
      </c>
      <c r="L37" s="142">
        <v>35.0</v>
      </c>
      <c r="M37" s="146" t="s">
        <v>975</v>
      </c>
      <c r="N37" s="144" t="s">
        <v>290</v>
      </c>
      <c r="O37" s="144">
        <v>180.0</v>
      </c>
      <c r="P37" s="144" t="s">
        <v>286</v>
      </c>
      <c r="Q37" s="142">
        <v>14.0</v>
      </c>
      <c r="S37" s="144" t="s">
        <v>799</v>
      </c>
      <c r="T37" s="144" t="s">
        <v>819</v>
      </c>
      <c r="X37" s="142"/>
      <c r="Y37" s="142"/>
      <c r="Z37" s="142"/>
      <c r="AA37" s="142"/>
      <c r="AB37" s="142"/>
      <c r="AC37" s="142" t="s">
        <v>335</v>
      </c>
      <c r="AD37" s="144" t="s">
        <v>497</v>
      </c>
      <c r="AE37" s="144" t="s">
        <v>280</v>
      </c>
      <c r="AF37" s="144">
        <v>220.0</v>
      </c>
      <c r="AG37" s="144" t="s">
        <v>442</v>
      </c>
      <c r="AH37" s="142">
        <v>15.0</v>
      </c>
      <c r="AI37" s="147"/>
      <c r="AJ37" s="147"/>
      <c r="AK37" s="147"/>
      <c r="AL37" s="147"/>
      <c r="AM37" s="147"/>
      <c r="AT37" s="142" t="s">
        <v>241</v>
      </c>
      <c r="AU37" s="144" t="s">
        <v>980</v>
      </c>
      <c r="AV37" s="144"/>
      <c r="AW37" s="144" t="s">
        <v>982</v>
      </c>
      <c r="AX37" s="144" t="s">
        <v>258</v>
      </c>
      <c r="AY37" s="142">
        <v>17.0</v>
      </c>
      <c r="AZ37" s="147"/>
      <c r="BA37" s="144" t="s">
        <v>984</v>
      </c>
      <c r="BB37" s="147"/>
      <c r="BC37" s="147"/>
      <c r="BD37" s="147"/>
      <c r="BE37" s="147"/>
      <c r="BF37" s="147"/>
      <c r="BG37" s="147"/>
      <c r="BH37" s="142" t="s">
        <v>241</v>
      </c>
      <c r="BI37" s="147"/>
      <c r="BJ37" s="147"/>
      <c r="BK37" s="147"/>
      <c r="BL37" s="147"/>
      <c r="BM37" s="142" t="s">
        <v>245</v>
      </c>
      <c r="BN37" s="146" t="s">
        <v>332</v>
      </c>
      <c r="BO37" s="147"/>
      <c r="BP37" s="147"/>
      <c r="BQ37" s="144" t="s">
        <v>988</v>
      </c>
      <c r="BR37" s="142">
        <v>5.0</v>
      </c>
      <c r="BS37" s="147"/>
      <c r="BT37" s="142" t="s">
        <v>335</v>
      </c>
      <c r="BU37" s="147"/>
      <c r="BV37" s="147"/>
      <c r="BW37" s="147"/>
      <c r="BX37" s="147"/>
      <c r="BY37" s="147"/>
      <c r="BZ37" s="147"/>
      <c r="CA37" s="147"/>
      <c r="CB37" s="147"/>
      <c r="CC37" s="147"/>
      <c r="CD37" s="147"/>
      <c r="CE37" s="147"/>
      <c r="CF37" s="147"/>
      <c r="CG37" s="147"/>
      <c r="CH37" s="147"/>
      <c r="CI37" s="147"/>
      <c r="CJ37" s="147"/>
      <c r="CK37" s="147"/>
      <c r="CL37" s="141"/>
      <c r="CM37" s="141"/>
      <c r="CN37" s="141"/>
      <c r="CO37" s="141"/>
      <c r="CP37" s="141"/>
      <c r="CQ37" s="141"/>
    </row>
    <row r="38" ht="22.5" customHeight="1">
      <c r="A38" s="142" t="s">
        <v>995</v>
      </c>
      <c r="B38" s="143"/>
      <c r="C38" s="142" t="s">
        <v>815</v>
      </c>
      <c r="D38" s="142" t="s">
        <v>229</v>
      </c>
      <c r="E38" s="142">
        <v>13.0</v>
      </c>
      <c r="F38" s="142">
        <v>250.0</v>
      </c>
      <c r="G38" s="142">
        <v>22.0</v>
      </c>
      <c r="H38" s="142">
        <v>28.0</v>
      </c>
      <c r="I38" s="142">
        <v>290.0</v>
      </c>
      <c r="J38" s="142">
        <v>18.0</v>
      </c>
      <c r="K38" s="142">
        <v>500.0</v>
      </c>
      <c r="L38" s="142">
        <v>200.0</v>
      </c>
      <c r="M38" s="146" t="s">
        <v>1000</v>
      </c>
      <c r="N38" s="144" t="s">
        <v>280</v>
      </c>
      <c r="O38" s="144">
        <v>190.0</v>
      </c>
      <c r="P38" s="144" t="s">
        <v>240</v>
      </c>
      <c r="Q38" s="142">
        <v>15.0</v>
      </c>
      <c r="R38" s="142"/>
      <c r="S38" s="146" t="s">
        <v>1002</v>
      </c>
      <c r="T38" s="144" t="s">
        <v>1003</v>
      </c>
      <c r="V38" s="144"/>
      <c r="W38" s="147"/>
      <c r="X38" s="147"/>
      <c r="Y38" s="147"/>
      <c r="Z38" s="142">
        <v>20.0</v>
      </c>
      <c r="AA38" s="142"/>
      <c r="AB38" s="142"/>
      <c r="AC38" s="142" t="s">
        <v>335</v>
      </c>
      <c r="AD38" s="144" t="s">
        <v>1006</v>
      </c>
      <c r="AE38" s="144" t="s">
        <v>1007</v>
      </c>
      <c r="AF38" s="144">
        <v>180.0</v>
      </c>
      <c r="AG38" s="144" t="s">
        <v>286</v>
      </c>
      <c r="AH38" s="142">
        <v>14.0</v>
      </c>
      <c r="AI38" s="142"/>
      <c r="AJ38" s="142"/>
      <c r="AK38" s="142"/>
      <c r="AL38" s="142"/>
      <c r="AM38" s="142"/>
      <c r="AN38" s="142"/>
      <c r="AO38" s="147"/>
      <c r="AP38" s="147"/>
      <c r="AQ38" s="147"/>
      <c r="AR38" s="147"/>
      <c r="AS38" s="147"/>
      <c r="AT38" s="142" t="s">
        <v>241</v>
      </c>
      <c r="AU38" s="147"/>
      <c r="AV38" s="147"/>
      <c r="AW38" s="147"/>
      <c r="AX38" s="147"/>
      <c r="AY38" s="147"/>
      <c r="AZ38" s="147"/>
      <c r="BA38" s="144" t="s">
        <v>984</v>
      </c>
      <c r="BB38" s="147"/>
      <c r="BC38" s="147"/>
      <c r="BD38" s="147"/>
      <c r="BE38" s="147"/>
      <c r="BF38" s="147"/>
      <c r="BG38" s="147"/>
      <c r="BH38" s="142" t="s">
        <v>241</v>
      </c>
      <c r="BI38" s="147"/>
      <c r="BJ38" s="147"/>
      <c r="BK38" s="147"/>
      <c r="BL38" s="147"/>
      <c r="BM38" s="142" t="s">
        <v>245</v>
      </c>
      <c r="BN38" s="147"/>
      <c r="BO38" s="147"/>
      <c r="BP38" s="147"/>
      <c r="BQ38" s="147"/>
      <c r="BR38" s="147"/>
      <c r="BS38" s="147"/>
      <c r="BT38" s="147"/>
      <c r="BU38" s="147"/>
      <c r="BV38" s="147"/>
      <c r="BW38" s="147"/>
      <c r="BX38" s="147"/>
      <c r="BY38" s="147"/>
      <c r="BZ38" s="147"/>
      <c r="CA38" s="147"/>
      <c r="CB38" s="147"/>
      <c r="CC38" s="147"/>
      <c r="CD38" s="147"/>
      <c r="CE38" s="147"/>
      <c r="CF38" s="147"/>
      <c r="CG38" s="147"/>
      <c r="CH38" s="147"/>
      <c r="CI38" s="147"/>
      <c r="CJ38" s="147"/>
      <c r="CK38" s="147"/>
      <c r="CL38" s="141"/>
      <c r="CM38" s="141"/>
      <c r="CN38" s="141"/>
      <c r="CO38" s="141"/>
      <c r="CP38" s="141"/>
      <c r="CQ38" s="141"/>
    </row>
    <row r="39" ht="22.5" customHeight="1">
      <c r="A39" s="142" t="s">
        <v>1015</v>
      </c>
      <c r="B39" s="142" t="s">
        <v>995</v>
      </c>
      <c r="C39" s="142" t="s">
        <v>815</v>
      </c>
      <c r="D39" s="142" t="s">
        <v>229</v>
      </c>
      <c r="E39" s="142">
        <v>13.0</v>
      </c>
      <c r="F39" s="142">
        <v>280.0</v>
      </c>
      <c r="G39" s="142">
        <v>22.0</v>
      </c>
      <c r="H39" s="142">
        <v>28.0</v>
      </c>
      <c r="I39" s="142">
        <v>290.0</v>
      </c>
      <c r="J39" s="142">
        <v>7.0</v>
      </c>
      <c r="K39" s="142">
        <v>500.0</v>
      </c>
      <c r="L39" s="142">
        <v>40.0</v>
      </c>
      <c r="M39" s="146" t="s">
        <v>1000</v>
      </c>
      <c r="N39" s="144" t="s">
        <v>280</v>
      </c>
      <c r="O39" s="144">
        <v>190.0</v>
      </c>
      <c r="P39" s="144" t="s">
        <v>240</v>
      </c>
      <c r="Q39" s="142">
        <v>15.0</v>
      </c>
      <c r="R39" s="142"/>
      <c r="S39" s="146" t="s">
        <v>1018</v>
      </c>
      <c r="T39" s="144" t="s">
        <v>1019</v>
      </c>
      <c r="U39" s="144">
        <v>300.0</v>
      </c>
      <c r="V39" s="144" t="s">
        <v>492</v>
      </c>
      <c r="W39" s="142">
        <v>19.0</v>
      </c>
      <c r="X39" s="142"/>
      <c r="Y39" s="142"/>
      <c r="Z39" s="142"/>
      <c r="AA39" s="142"/>
      <c r="AB39" s="142"/>
      <c r="AC39" s="142"/>
      <c r="AD39" s="144" t="s">
        <v>1002</v>
      </c>
      <c r="AE39" s="144" t="s">
        <v>1021</v>
      </c>
      <c r="AF39" s="144"/>
      <c r="AG39" s="144"/>
      <c r="AH39" s="147"/>
      <c r="AI39" s="147"/>
      <c r="AJ39" s="147"/>
      <c r="AK39" s="142">
        <v>20.0</v>
      </c>
      <c r="AL39" s="147"/>
      <c r="AM39" s="147"/>
      <c r="AN39" s="142" t="s">
        <v>335</v>
      </c>
      <c r="AO39" s="144" t="s">
        <v>1006</v>
      </c>
      <c r="AP39" s="144" t="s">
        <v>311</v>
      </c>
      <c r="AQ39" s="144">
        <v>180.0</v>
      </c>
      <c r="AR39" s="144" t="s">
        <v>286</v>
      </c>
      <c r="AS39" s="142">
        <v>14.0</v>
      </c>
      <c r="AT39" s="142" t="s">
        <v>245</v>
      </c>
      <c r="AU39" s="147"/>
      <c r="AV39" s="147"/>
      <c r="AW39" s="147"/>
      <c r="AX39" s="147"/>
      <c r="AY39" s="147"/>
      <c r="AZ39" s="147"/>
      <c r="BA39" s="144" t="s">
        <v>984</v>
      </c>
      <c r="BB39" s="144" t="s">
        <v>1023</v>
      </c>
      <c r="BC39" s="144">
        <v>120.0</v>
      </c>
      <c r="BD39" s="144" t="s">
        <v>1025</v>
      </c>
      <c r="BE39" s="142">
        <v>19.0</v>
      </c>
      <c r="BF39" s="142" t="s">
        <v>232</v>
      </c>
      <c r="BG39" s="142">
        <v>18.0</v>
      </c>
      <c r="BH39" s="142" t="s">
        <v>241</v>
      </c>
      <c r="BI39" s="147"/>
      <c r="BJ39" s="147"/>
      <c r="BK39" s="147"/>
      <c r="BL39" s="147"/>
      <c r="BM39" s="142" t="s">
        <v>245</v>
      </c>
      <c r="BN39" s="147"/>
      <c r="BO39" s="147"/>
      <c r="BP39" s="147"/>
      <c r="BQ39" s="147"/>
      <c r="BR39" s="147"/>
      <c r="BS39" s="147"/>
      <c r="BT39" s="147"/>
      <c r="BU39" s="147"/>
      <c r="BV39" s="147"/>
      <c r="BW39" s="147"/>
      <c r="BX39" s="147"/>
      <c r="BY39" s="147"/>
      <c r="BZ39" s="147"/>
      <c r="CA39" s="147"/>
      <c r="CB39" s="147"/>
      <c r="CC39" s="147"/>
      <c r="CD39" s="147"/>
      <c r="CE39" s="147"/>
      <c r="CF39" s="147"/>
      <c r="CG39" s="147"/>
      <c r="CH39" s="147"/>
      <c r="CI39" s="147"/>
      <c r="CJ39" s="147"/>
      <c r="CK39" s="147"/>
      <c r="CL39" s="141"/>
      <c r="CM39" s="141"/>
      <c r="CN39" s="141"/>
      <c r="CO39" s="141"/>
      <c r="CP39" s="141"/>
      <c r="CQ39" s="141"/>
    </row>
    <row r="40" ht="22.5" customHeight="1">
      <c r="A40" s="142" t="s">
        <v>1031</v>
      </c>
      <c r="B40" s="143"/>
      <c r="C40" s="142" t="s">
        <v>1032</v>
      </c>
      <c r="D40" s="142" t="s">
        <v>229</v>
      </c>
      <c r="E40" s="142">
        <v>10.0</v>
      </c>
      <c r="F40" s="142">
        <v>240.0</v>
      </c>
      <c r="G40" s="142">
        <v>23.0</v>
      </c>
      <c r="H40" s="142">
        <v>25.0</v>
      </c>
      <c r="I40" s="142">
        <v>150.0</v>
      </c>
      <c r="J40" s="142">
        <v>6.0</v>
      </c>
      <c r="K40" s="142">
        <v>600.0</v>
      </c>
      <c r="L40" s="142">
        <v>50.0</v>
      </c>
      <c r="M40" s="146" t="s">
        <v>1033</v>
      </c>
      <c r="N40" s="144" t="s">
        <v>1034</v>
      </c>
      <c r="O40" s="144">
        <v>70.0</v>
      </c>
      <c r="P40" s="144" t="s">
        <v>496</v>
      </c>
      <c r="Q40" s="142">
        <v>13.0</v>
      </c>
      <c r="R40" s="142"/>
      <c r="S40" s="146" t="s">
        <v>1035</v>
      </c>
      <c r="T40" s="144" t="s">
        <v>1036</v>
      </c>
      <c r="U40" s="144">
        <v>60.0</v>
      </c>
      <c r="V40" s="144" t="s">
        <v>232</v>
      </c>
      <c r="W40" s="142">
        <v>13.0</v>
      </c>
      <c r="X40" s="142"/>
      <c r="Y40" s="142"/>
      <c r="Z40" s="142"/>
      <c r="AA40" s="142"/>
      <c r="AB40" s="142"/>
      <c r="AC40" s="142"/>
      <c r="AD40" s="144" t="s">
        <v>1039</v>
      </c>
      <c r="AE40" s="144" t="s">
        <v>1040</v>
      </c>
      <c r="AF40" s="144">
        <v>150.0</v>
      </c>
      <c r="AG40" s="144" t="s">
        <v>1041</v>
      </c>
      <c r="AH40" s="142">
        <v>15.0</v>
      </c>
      <c r="AI40" s="142"/>
      <c r="AJ40" s="142"/>
      <c r="AK40" s="142"/>
      <c r="AL40" s="142"/>
      <c r="AM40" s="142"/>
      <c r="AN40" s="142"/>
      <c r="AO40" s="147"/>
      <c r="AP40" s="147"/>
      <c r="AQ40" s="147"/>
      <c r="AR40" s="147"/>
      <c r="AS40" s="147"/>
      <c r="AT40" s="142" t="s">
        <v>245</v>
      </c>
      <c r="AU40" s="147"/>
      <c r="AV40" s="147"/>
      <c r="AW40" s="147"/>
      <c r="AX40" s="147"/>
      <c r="AY40" s="147"/>
      <c r="AZ40" s="147"/>
      <c r="BA40" s="144" t="s">
        <v>984</v>
      </c>
      <c r="BB40" s="147"/>
      <c r="BC40" s="147"/>
      <c r="BD40" s="147"/>
      <c r="BE40" s="147"/>
      <c r="BF40" s="147"/>
      <c r="BG40" s="147"/>
      <c r="BH40" s="142" t="s">
        <v>241</v>
      </c>
      <c r="BI40" s="147"/>
      <c r="BJ40" s="147"/>
      <c r="BK40" s="147"/>
      <c r="BL40" s="147"/>
      <c r="BM40" s="142" t="s">
        <v>245</v>
      </c>
      <c r="BN40" s="147"/>
      <c r="BO40" s="147"/>
      <c r="BP40" s="147"/>
      <c r="BQ40" s="147"/>
      <c r="BR40" s="147"/>
      <c r="BS40" s="147"/>
      <c r="BT40" s="147"/>
      <c r="BU40" s="147"/>
      <c r="BV40" s="147"/>
      <c r="BW40" s="147"/>
      <c r="BX40" s="147"/>
      <c r="BY40" s="147"/>
      <c r="BZ40" s="147"/>
      <c r="CA40" s="147"/>
      <c r="CB40" s="147"/>
      <c r="CC40" s="147"/>
      <c r="CD40" s="147"/>
      <c r="CE40" s="147"/>
      <c r="CF40" s="147"/>
      <c r="CG40" s="147"/>
      <c r="CH40" s="147"/>
      <c r="CI40" s="147"/>
      <c r="CJ40" s="147"/>
      <c r="CK40" s="147"/>
      <c r="CL40" s="141"/>
      <c r="CM40" s="141"/>
      <c r="CN40" s="141"/>
      <c r="CO40" s="141"/>
      <c r="CP40" s="141"/>
      <c r="CQ40" s="141"/>
    </row>
    <row r="41" ht="143.25" customHeight="1">
      <c r="A41" s="142" t="s">
        <v>1048</v>
      </c>
      <c r="B41" s="142" t="s">
        <v>1031</v>
      </c>
      <c r="C41" s="142" t="s">
        <v>1032</v>
      </c>
      <c r="D41" s="142" t="s">
        <v>229</v>
      </c>
      <c r="E41" s="142">
        <v>15.0</v>
      </c>
      <c r="F41" s="142">
        <v>330.0</v>
      </c>
      <c r="G41" s="142">
        <v>25.0</v>
      </c>
      <c r="H41" s="142">
        <v>60.0</v>
      </c>
      <c r="I41" s="142">
        <v>170.0</v>
      </c>
      <c r="J41" s="142">
        <v>12.0</v>
      </c>
      <c r="K41" s="142">
        <v>1000.0</v>
      </c>
      <c r="L41" s="142">
        <v>50.0</v>
      </c>
      <c r="M41" s="146" t="s">
        <v>1049</v>
      </c>
      <c r="N41" s="144" t="s">
        <v>1050</v>
      </c>
      <c r="O41" s="144">
        <v>120.0</v>
      </c>
      <c r="P41" s="144" t="s">
        <v>235</v>
      </c>
      <c r="Q41" s="142">
        <v>17.0</v>
      </c>
      <c r="R41" s="142"/>
      <c r="S41" s="146" t="s">
        <v>1052</v>
      </c>
      <c r="T41" s="144" t="s">
        <v>1054</v>
      </c>
      <c r="U41" s="144">
        <v>60.0</v>
      </c>
      <c r="V41" s="144" t="s">
        <v>232</v>
      </c>
      <c r="W41" s="142">
        <v>13.0</v>
      </c>
      <c r="X41" s="142"/>
      <c r="Y41" s="142"/>
      <c r="Z41" s="142"/>
      <c r="AA41" s="142"/>
      <c r="AB41" s="142"/>
      <c r="AC41" s="142"/>
      <c r="AD41" s="144" t="s">
        <v>395</v>
      </c>
      <c r="AE41" s="144" t="s">
        <v>1055</v>
      </c>
      <c r="AF41" s="144">
        <v>130.0</v>
      </c>
      <c r="AG41" s="144" t="s">
        <v>235</v>
      </c>
      <c r="AH41" s="142">
        <v>18.0</v>
      </c>
      <c r="AI41" s="142"/>
      <c r="AJ41" s="142"/>
      <c r="AK41" s="142"/>
      <c r="AL41" s="142"/>
      <c r="AM41" s="142"/>
      <c r="AN41" s="142"/>
      <c r="AO41" s="144" t="s">
        <v>1039</v>
      </c>
      <c r="AP41" s="144" t="s">
        <v>1057</v>
      </c>
      <c r="AQ41" s="144">
        <v>230.0</v>
      </c>
      <c r="AR41" s="144" t="s">
        <v>1041</v>
      </c>
      <c r="AS41" s="142">
        <v>15.0</v>
      </c>
      <c r="AT41" s="142" t="s">
        <v>245</v>
      </c>
      <c r="AU41" s="147"/>
      <c r="AV41" s="147"/>
      <c r="AW41" s="147"/>
      <c r="AX41" s="147"/>
      <c r="AY41" s="147"/>
      <c r="AZ41" s="147"/>
      <c r="BA41" s="144" t="s">
        <v>984</v>
      </c>
      <c r="BB41" s="147"/>
      <c r="BC41" s="147"/>
      <c r="BD41" s="147"/>
      <c r="BE41" s="147"/>
      <c r="BF41" s="147"/>
      <c r="BG41" s="147"/>
      <c r="BH41" s="142" t="s">
        <v>241</v>
      </c>
      <c r="BI41" s="147"/>
      <c r="BJ41" s="147"/>
      <c r="BK41" s="147"/>
      <c r="BL41" s="147"/>
      <c r="BM41" s="142" t="s">
        <v>245</v>
      </c>
      <c r="BN41" s="147"/>
      <c r="BO41" s="147"/>
      <c r="BP41" s="147"/>
      <c r="BQ41" s="147"/>
      <c r="BR41" s="147"/>
      <c r="BS41" s="147"/>
      <c r="BT41" s="147"/>
      <c r="BU41" s="147"/>
      <c r="BV41" s="147"/>
      <c r="BW41" s="195"/>
      <c r="BX41" s="195"/>
      <c r="BY41" s="195"/>
      <c r="BZ41" s="195"/>
      <c r="CA41" s="195"/>
      <c r="CB41" s="195"/>
      <c r="CL41" s="141"/>
      <c r="CM41" s="141"/>
      <c r="CN41" s="141"/>
      <c r="CO41" s="141"/>
      <c r="CP41" s="141"/>
      <c r="CQ41" s="141"/>
    </row>
    <row r="42" ht="22.5" customHeight="1">
      <c r="A42" s="142" t="s">
        <v>1061</v>
      </c>
      <c r="B42" s="142" t="s">
        <v>1031</v>
      </c>
      <c r="C42" s="142" t="s">
        <v>1032</v>
      </c>
      <c r="D42" s="142" t="s">
        <v>1062</v>
      </c>
      <c r="E42" s="142">
        <v>12.0</v>
      </c>
      <c r="F42" s="142">
        <v>260.0</v>
      </c>
      <c r="G42" s="142">
        <v>23.0</v>
      </c>
      <c r="H42" s="142">
        <v>30.0</v>
      </c>
      <c r="I42" s="142">
        <v>180.0</v>
      </c>
      <c r="J42" s="142">
        <v>14.0</v>
      </c>
      <c r="K42" s="142">
        <v>600.0</v>
      </c>
      <c r="L42" s="142">
        <v>45.0</v>
      </c>
      <c r="M42" s="144" t="s">
        <v>1064</v>
      </c>
      <c r="N42" s="144" t="s">
        <v>1066</v>
      </c>
      <c r="O42" s="144">
        <v>100.0</v>
      </c>
      <c r="P42" s="144" t="s">
        <v>232</v>
      </c>
      <c r="Q42" s="142">
        <v>18.0</v>
      </c>
      <c r="R42" s="142"/>
      <c r="S42" s="146" t="s">
        <v>1035</v>
      </c>
      <c r="T42" s="144" t="s">
        <v>1067</v>
      </c>
      <c r="U42" s="144">
        <v>60.0</v>
      </c>
      <c r="V42" s="144" t="s">
        <v>232</v>
      </c>
      <c r="W42" s="142">
        <v>13.0</v>
      </c>
      <c r="X42" s="142"/>
      <c r="Y42" s="142"/>
      <c r="Z42" s="142"/>
      <c r="AA42" s="142"/>
      <c r="AB42" s="142"/>
      <c r="AC42" s="142"/>
      <c r="AD42" s="144" t="s">
        <v>1069</v>
      </c>
      <c r="AE42" s="144" t="s">
        <v>1071</v>
      </c>
      <c r="AF42" s="144"/>
      <c r="AG42" s="144"/>
      <c r="AH42" s="147"/>
      <c r="AI42" s="147"/>
      <c r="AJ42" s="147"/>
      <c r="AK42" s="147"/>
      <c r="AL42" s="142">
        <v>10.0</v>
      </c>
      <c r="AM42" s="142"/>
      <c r="AN42" s="142" t="s">
        <v>335</v>
      </c>
      <c r="AO42" s="144" t="s">
        <v>1039</v>
      </c>
      <c r="AP42" s="144" t="s">
        <v>1057</v>
      </c>
      <c r="AQ42" s="144">
        <v>200.0</v>
      </c>
      <c r="AR42" s="144" t="s">
        <v>1041</v>
      </c>
      <c r="AS42" s="142">
        <v>15.0</v>
      </c>
      <c r="AT42" s="142" t="s">
        <v>245</v>
      </c>
      <c r="AU42" s="147"/>
      <c r="AV42" s="147"/>
      <c r="AW42" s="147"/>
      <c r="AX42" s="147"/>
      <c r="AY42" s="147"/>
      <c r="AZ42" s="147"/>
      <c r="BA42" s="144" t="s">
        <v>984</v>
      </c>
      <c r="BB42" s="147"/>
      <c r="BC42" s="147"/>
      <c r="BD42" s="147"/>
      <c r="BE42" s="147"/>
      <c r="BF42" s="147"/>
      <c r="BG42" s="147"/>
      <c r="BH42" s="142" t="s">
        <v>241</v>
      </c>
      <c r="BI42" s="147"/>
      <c r="BJ42" s="147"/>
      <c r="BK42" s="147"/>
      <c r="BL42" s="147"/>
      <c r="BM42" s="142" t="s">
        <v>245</v>
      </c>
      <c r="BN42" s="147"/>
      <c r="BO42" s="147"/>
      <c r="BP42" s="147"/>
      <c r="BQ42" s="147"/>
      <c r="BR42" s="147"/>
      <c r="BS42" s="147"/>
      <c r="BT42" s="147"/>
      <c r="BU42" s="147"/>
      <c r="BV42" s="147"/>
      <c r="BW42" s="147"/>
      <c r="BX42" s="147"/>
      <c r="BY42" s="147"/>
      <c r="BZ42" s="147"/>
      <c r="CA42" s="147"/>
      <c r="CB42" s="147"/>
      <c r="CC42" s="147"/>
      <c r="CD42" s="147"/>
      <c r="CE42" s="147"/>
      <c r="CF42" s="147"/>
      <c r="CG42" s="147"/>
      <c r="CH42" s="147"/>
      <c r="CI42" s="147"/>
      <c r="CJ42" s="147"/>
      <c r="CK42" s="147"/>
      <c r="CL42" s="141"/>
      <c r="CM42" s="141"/>
      <c r="CN42" s="141"/>
      <c r="CO42" s="141"/>
      <c r="CP42" s="141"/>
      <c r="CQ42" s="141"/>
    </row>
    <row r="43" ht="22.5" customHeight="1">
      <c r="A43" s="142" t="s">
        <v>1078</v>
      </c>
      <c r="B43" s="142" t="s">
        <v>1031</v>
      </c>
      <c r="C43" s="142" t="s">
        <v>1032</v>
      </c>
      <c r="D43" s="142" t="s">
        <v>229</v>
      </c>
      <c r="E43" s="142">
        <v>14.0</v>
      </c>
      <c r="F43" s="142">
        <v>300.0</v>
      </c>
      <c r="G43" s="142">
        <v>23.0</v>
      </c>
      <c r="H43" s="142">
        <v>50.0</v>
      </c>
      <c r="I43" s="142">
        <v>160.0</v>
      </c>
      <c r="J43" s="142">
        <v>13.0</v>
      </c>
      <c r="K43" s="142">
        <v>1000.0</v>
      </c>
      <c r="L43" s="142">
        <v>55.0</v>
      </c>
      <c r="M43" s="146" t="s">
        <v>277</v>
      </c>
      <c r="N43" s="144" t="s">
        <v>1080</v>
      </c>
      <c r="O43" s="144">
        <v>90.0</v>
      </c>
      <c r="P43" s="144" t="s">
        <v>279</v>
      </c>
      <c r="Q43" s="142">
        <v>16.0</v>
      </c>
      <c r="R43" s="142"/>
      <c r="S43" s="146" t="s">
        <v>1035</v>
      </c>
      <c r="T43" s="144" t="s">
        <v>1082</v>
      </c>
      <c r="U43" s="144">
        <v>60.0</v>
      </c>
      <c r="V43" s="144" t="s">
        <v>232</v>
      </c>
      <c r="W43" s="142">
        <v>16.0</v>
      </c>
      <c r="X43" s="142"/>
      <c r="Y43" s="142"/>
      <c r="Z43" s="142"/>
      <c r="AA43" s="142"/>
      <c r="AB43" s="142"/>
      <c r="AC43" s="142"/>
      <c r="AD43" s="144" t="s">
        <v>395</v>
      </c>
      <c r="AE43" s="144" t="s">
        <v>1085</v>
      </c>
      <c r="AF43" s="144">
        <v>130.0</v>
      </c>
      <c r="AG43" s="144" t="s">
        <v>958</v>
      </c>
      <c r="AH43" s="142">
        <v>18.0</v>
      </c>
      <c r="AI43" s="142"/>
      <c r="AJ43" s="142"/>
      <c r="AK43" s="142"/>
      <c r="AL43" s="142"/>
      <c r="AM43" s="142"/>
      <c r="AN43" s="142"/>
      <c r="AO43" s="144" t="s">
        <v>1039</v>
      </c>
      <c r="AP43" s="144" t="s">
        <v>1057</v>
      </c>
      <c r="AQ43" s="144">
        <v>220.0</v>
      </c>
      <c r="AR43" s="144" t="s">
        <v>1041</v>
      </c>
      <c r="AS43" s="142">
        <v>15.0</v>
      </c>
      <c r="AT43" s="142" t="s">
        <v>245</v>
      </c>
      <c r="AU43" s="147"/>
      <c r="AV43" s="147"/>
      <c r="AW43" s="147"/>
      <c r="AX43" s="147"/>
      <c r="AY43" s="147"/>
      <c r="AZ43" s="147"/>
      <c r="BA43" s="144" t="s">
        <v>984</v>
      </c>
      <c r="BB43" s="147"/>
      <c r="BC43" s="147"/>
      <c r="BD43" s="147"/>
      <c r="BE43" s="147"/>
      <c r="BF43" s="147"/>
      <c r="BG43" s="147"/>
      <c r="BH43" s="142" t="s">
        <v>241</v>
      </c>
      <c r="BI43" s="147"/>
      <c r="BJ43" s="147"/>
      <c r="BK43" s="147"/>
      <c r="BL43" s="147"/>
      <c r="BM43" s="142" t="s">
        <v>245</v>
      </c>
      <c r="BN43" s="147"/>
      <c r="BO43" s="147"/>
      <c r="BP43" s="147"/>
      <c r="BQ43" s="147"/>
      <c r="BR43" s="147"/>
      <c r="BS43" s="147"/>
      <c r="BT43" s="147"/>
      <c r="BU43" s="147"/>
      <c r="BV43" s="147"/>
      <c r="BW43" s="147"/>
      <c r="BX43" s="147"/>
      <c r="BY43" s="147"/>
      <c r="BZ43" s="147"/>
      <c r="CA43" s="147"/>
      <c r="CB43" s="147"/>
      <c r="CC43" s="147"/>
      <c r="CD43" s="147"/>
      <c r="CE43" s="147"/>
      <c r="CF43" s="147"/>
      <c r="CG43" s="147"/>
      <c r="CH43" s="147"/>
      <c r="CI43" s="147"/>
      <c r="CJ43" s="147"/>
      <c r="CK43" s="147"/>
      <c r="CL43" s="141"/>
      <c r="CM43" s="141"/>
      <c r="CN43" s="141"/>
      <c r="CO43" s="141"/>
      <c r="CP43" s="141"/>
      <c r="CQ43" s="141"/>
    </row>
    <row r="44" ht="143.25" customHeight="1">
      <c r="A44" s="142" t="s">
        <v>1094</v>
      </c>
      <c r="B44" s="142" t="s">
        <v>1031</v>
      </c>
      <c r="C44" s="142" t="s">
        <v>1032</v>
      </c>
      <c r="D44" s="142" t="s">
        <v>229</v>
      </c>
      <c r="E44" s="142">
        <v>15.0</v>
      </c>
      <c r="F44" s="142">
        <v>350.0</v>
      </c>
      <c r="G44" s="142">
        <v>23.0</v>
      </c>
      <c r="H44" s="142">
        <v>50.0</v>
      </c>
      <c r="I44" s="142">
        <v>150.0</v>
      </c>
      <c r="J44" s="142">
        <v>11.0</v>
      </c>
      <c r="K44" s="142">
        <v>1200.0</v>
      </c>
      <c r="L44" s="142">
        <v>55.0</v>
      </c>
      <c r="M44" s="197" t="s">
        <v>1097</v>
      </c>
      <c r="N44" s="142" t="s">
        <v>937</v>
      </c>
      <c r="O44" s="142">
        <v>260.0</v>
      </c>
      <c r="P44" s="142" t="s">
        <v>235</v>
      </c>
      <c r="Q44" s="142">
        <v>17.0</v>
      </c>
      <c r="R44" s="142"/>
      <c r="S44" s="197" t="s">
        <v>1100</v>
      </c>
      <c r="T44" s="142" t="s">
        <v>1101</v>
      </c>
      <c r="U44" s="142">
        <v>220.0</v>
      </c>
      <c r="V44" s="142" t="s">
        <v>1041</v>
      </c>
      <c r="W44" s="147"/>
      <c r="X44" s="147"/>
      <c r="Y44" s="147"/>
      <c r="Z44" s="147"/>
      <c r="AA44" s="147"/>
      <c r="AB44" s="147"/>
      <c r="AC44" s="147"/>
      <c r="AD44" s="147"/>
      <c r="AE44" s="147"/>
      <c r="AF44" s="147"/>
      <c r="AG44" s="147"/>
      <c r="AH44" s="147"/>
      <c r="AI44" s="147"/>
      <c r="AJ44" s="147"/>
      <c r="AK44" s="147"/>
      <c r="AL44" s="147"/>
      <c r="AM44" s="147"/>
      <c r="AN44" s="147"/>
      <c r="AO44" s="147"/>
      <c r="AP44" s="147"/>
      <c r="AQ44" s="147"/>
      <c r="AR44" s="147"/>
      <c r="AS44" s="147"/>
      <c r="AT44" s="142" t="s">
        <v>245</v>
      </c>
      <c r="AU44" s="147"/>
      <c r="AV44" s="147"/>
      <c r="AW44" s="147"/>
      <c r="AX44" s="147"/>
      <c r="AY44" s="147"/>
      <c r="AZ44" s="147"/>
      <c r="BA44" s="142" t="s">
        <v>241</v>
      </c>
      <c r="BB44" s="147"/>
      <c r="BC44" s="147"/>
      <c r="BD44" s="147"/>
      <c r="BE44" s="147"/>
      <c r="BF44" s="147"/>
      <c r="BG44" s="147"/>
      <c r="BH44" s="142" t="s">
        <v>241</v>
      </c>
      <c r="BI44" s="147"/>
      <c r="BJ44" s="147"/>
      <c r="BK44" s="147"/>
      <c r="BL44" s="147"/>
      <c r="BM44" s="142" t="s">
        <v>245</v>
      </c>
      <c r="BN44" s="147"/>
      <c r="BO44" s="147"/>
      <c r="BP44" s="147"/>
      <c r="BQ44" s="147"/>
      <c r="BR44" s="147"/>
      <c r="BS44" s="147"/>
      <c r="BT44" s="147"/>
      <c r="BU44" s="147"/>
      <c r="BV44" s="147"/>
      <c r="BW44" s="147"/>
      <c r="BX44" s="147"/>
      <c r="BY44" s="147"/>
      <c r="BZ44" s="147"/>
      <c r="CA44" s="147"/>
      <c r="CB44" s="147"/>
      <c r="CC44" s="147"/>
      <c r="CD44" s="147"/>
      <c r="CE44" s="147"/>
      <c r="CF44" s="147"/>
      <c r="CG44" s="147"/>
      <c r="CH44" s="147"/>
      <c r="CI44" s="147"/>
      <c r="CJ44" s="147"/>
      <c r="CK44" s="147"/>
      <c r="CL44" s="141"/>
      <c r="CM44" s="141"/>
      <c r="CN44" s="141"/>
      <c r="CO44" s="141"/>
      <c r="CP44" s="141"/>
      <c r="CQ44" s="141"/>
    </row>
    <row r="45" ht="143.25" customHeight="1">
      <c r="A45" s="142" t="s">
        <v>1110</v>
      </c>
      <c r="B45" s="143"/>
      <c r="C45" s="142" t="s">
        <v>1032</v>
      </c>
      <c r="D45" s="142" t="s">
        <v>369</v>
      </c>
      <c r="E45" s="142">
        <v>6.0</v>
      </c>
      <c r="F45" s="142">
        <v>110.0</v>
      </c>
      <c r="G45" s="142">
        <v>26.0</v>
      </c>
      <c r="H45" s="142">
        <v>13.0</v>
      </c>
      <c r="I45" s="142">
        <v>180.0</v>
      </c>
      <c r="J45" s="142">
        <v>12.0</v>
      </c>
      <c r="K45" s="142">
        <v>200.0</v>
      </c>
      <c r="L45" s="142">
        <v>20.0</v>
      </c>
      <c r="M45" s="197" t="s">
        <v>1111</v>
      </c>
      <c r="N45" s="142" t="s">
        <v>1112</v>
      </c>
      <c r="O45" s="142">
        <v>30.0</v>
      </c>
      <c r="P45" s="142" t="s">
        <v>1114</v>
      </c>
      <c r="Q45" s="142">
        <v>16.0</v>
      </c>
      <c r="R45" s="142"/>
      <c r="S45" s="197" t="s">
        <v>1116</v>
      </c>
      <c r="T45" s="142" t="s">
        <v>1117</v>
      </c>
      <c r="U45" s="142">
        <v>65.0</v>
      </c>
      <c r="V45" s="142" t="s">
        <v>1118</v>
      </c>
      <c r="W45" s="142">
        <v>16.0</v>
      </c>
      <c r="X45" s="142"/>
      <c r="Y45" s="142"/>
      <c r="Z45" s="142"/>
      <c r="AA45" s="142"/>
      <c r="AB45" s="142"/>
      <c r="AC45" s="142"/>
      <c r="AD45" s="142" t="s">
        <v>1039</v>
      </c>
      <c r="AE45" s="142" t="s">
        <v>1057</v>
      </c>
      <c r="AF45" s="142">
        <v>60.0</v>
      </c>
      <c r="AG45" s="142" t="s">
        <v>1041</v>
      </c>
      <c r="AH45" s="142">
        <v>18.0</v>
      </c>
      <c r="AI45" s="142"/>
      <c r="AJ45" s="142"/>
      <c r="AK45" s="142"/>
      <c r="AL45" s="142"/>
      <c r="AM45" s="142"/>
      <c r="AN45" s="142"/>
      <c r="AO45" s="147"/>
      <c r="AP45" s="147"/>
      <c r="AQ45" s="147"/>
      <c r="AR45" s="147"/>
      <c r="AS45" s="147"/>
      <c r="AT45" s="142" t="s">
        <v>245</v>
      </c>
      <c r="AU45" s="147"/>
      <c r="AV45" s="147"/>
      <c r="AW45" s="147"/>
      <c r="AX45" s="147"/>
      <c r="AY45" s="147"/>
      <c r="AZ45" s="147"/>
      <c r="BA45" s="142" t="s">
        <v>241</v>
      </c>
      <c r="BB45" s="147"/>
      <c r="BC45" s="147"/>
      <c r="BD45" s="147"/>
      <c r="BE45" s="147"/>
      <c r="BF45" s="147"/>
      <c r="BG45" s="147"/>
      <c r="BH45" s="142" t="s">
        <v>241</v>
      </c>
      <c r="BI45" s="147"/>
      <c r="BJ45" s="147"/>
      <c r="BK45" s="147"/>
      <c r="BL45" s="147"/>
      <c r="BM45" s="142" t="s">
        <v>245</v>
      </c>
      <c r="BN45" s="147"/>
      <c r="BO45" s="147"/>
      <c r="BP45" s="147"/>
      <c r="BQ45" s="147"/>
      <c r="BR45" s="147"/>
      <c r="BS45" s="147"/>
      <c r="BT45" s="147"/>
      <c r="BU45" s="147"/>
      <c r="BV45" s="147"/>
      <c r="BW45" s="147"/>
      <c r="BX45" s="147"/>
      <c r="BY45" s="147"/>
      <c r="BZ45" s="147"/>
      <c r="CA45" s="147"/>
      <c r="CB45" s="147"/>
      <c r="CC45" s="147"/>
      <c r="CD45" s="147"/>
      <c r="CE45" s="147"/>
      <c r="CF45" s="147"/>
      <c r="CG45" s="147"/>
      <c r="CH45" s="147"/>
      <c r="CI45" s="147"/>
      <c r="CJ45" s="147"/>
      <c r="CK45" s="147"/>
      <c r="CL45" s="141"/>
      <c r="CM45" s="141"/>
      <c r="CN45" s="141"/>
      <c r="CO45" s="141"/>
      <c r="CP45" s="141"/>
      <c r="CQ45" s="141"/>
    </row>
    <row r="46" ht="131.25" customHeight="1">
      <c r="A46" s="142" t="s">
        <v>1125</v>
      </c>
      <c r="B46" s="143"/>
      <c r="C46" s="142" t="s">
        <v>1127</v>
      </c>
      <c r="D46" s="142" t="s">
        <v>229</v>
      </c>
      <c r="E46" s="142">
        <v>14.0</v>
      </c>
      <c r="F46" s="142">
        <v>300.0</v>
      </c>
      <c r="G46" s="142">
        <v>24.0</v>
      </c>
      <c r="H46" s="142">
        <v>25.0</v>
      </c>
      <c r="I46" s="142">
        <v>130.0</v>
      </c>
      <c r="J46" s="142">
        <v>10.0</v>
      </c>
      <c r="K46" s="142">
        <v>700.0</v>
      </c>
      <c r="L46" s="142">
        <v>50.0</v>
      </c>
      <c r="M46" s="197" t="s">
        <v>282</v>
      </c>
      <c r="N46" s="142" t="s">
        <v>1129</v>
      </c>
      <c r="O46" s="142">
        <v>85.0</v>
      </c>
      <c r="P46" s="142" t="s">
        <v>496</v>
      </c>
      <c r="Q46" s="142">
        <v>18.0</v>
      </c>
      <c r="R46" s="147"/>
      <c r="S46" s="142" t="s">
        <v>1132</v>
      </c>
      <c r="T46" s="142" t="s">
        <v>1133</v>
      </c>
      <c r="U46" s="142">
        <v>140.0</v>
      </c>
      <c r="V46" s="142" t="s">
        <v>232</v>
      </c>
      <c r="W46" s="142">
        <v>17.0</v>
      </c>
      <c r="X46" s="147"/>
      <c r="Y46" s="147"/>
      <c r="Z46" s="147"/>
      <c r="AA46" s="147"/>
      <c r="AB46" s="147"/>
      <c r="AC46" s="147"/>
      <c r="AD46" s="142" t="s">
        <v>1134</v>
      </c>
      <c r="AE46" s="142" t="s">
        <v>1135</v>
      </c>
      <c r="AF46" s="142">
        <v>230.0</v>
      </c>
      <c r="AG46" s="142" t="s">
        <v>235</v>
      </c>
      <c r="AH46" s="142">
        <v>15.0</v>
      </c>
      <c r="AI46" s="147"/>
      <c r="AJ46" s="147"/>
      <c r="AK46" s="147"/>
      <c r="AL46" s="147"/>
      <c r="AM46" s="147"/>
      <c r="AN46" s="147"/>
      <c r="AO46" s="142" t="s">
        <v>1138</v>
      </c>
      <c r="AP46" s="142" t="s">
        <v>1139</v>
      </c>
      <c r="AQ46" s="216">
        <v>180.0</v>
      </c>
      <c r="AR46" s="142" t="s">
        <v>1140</v>
      </c>
      <c r="AS46" s="142">
        <v>12.0</v>
      </c>
      <c r="AT46" s="142" t="s">
        <v>245</v>
      </c>
      <c r="AU46" s="147"/>
      <c r="AV46" s="147"/>
      <c r="AW46" s="147"/>
      <c r="AX46" s="147"/>
      <c r="AY46" s="147"/>
      <c r="AZ46" s="147"/>
      <c r="BA46" s="142" t="s">
        <v>241</v>
      </c>
      <c r="BB46" s="147"/>
      <c r="BC46" s="147"/>
      <c r="BD46" s="147"/>
      <c r="BE46" s="147"/>
      <c r="BF46" s="147"/>
      <c r="BG46" s="147"/>
      <c r="BH46" s="142" t="s">
        <v>241</v>
      </c>
      <c r="BI46" s="147"/>
      <c r="BJ46" s="147"/>
      <c r="BK46" s="147"/>
      <c r="BL46" s="147"/>
      <c r="BM46" s="142" t="s">
        <v>245</v>
      </c>
      <c r="BN46" s="147"/>
      <c r="BO46" s="147"/>
      <c r="BP46" s="147"/>
      <c r="BQ46" s="147"/>
      <c r="BR46" s="147"/>
      <c r="BS46" s="147"/>
      <c r="BT46" s="147"/>
      <c r="BU46" s="147"/>
      <c r="BV46" s="147"/>
      <c r="BW46" s="147"/>
      <c r="BX46" s="147"/>
      <c r="BY46" s="147"/>
      <c r="BZ46" s="147"/>
      <c r="CA46" s="147"/>
      <c r="CB46" s="147"/>
      <c r="CC46" s="147"/>
      <c r="CD46" s="147"/>
      <c r="CE46" s="147"/>
      <c r="CF46" s="147"/>
      <c r="CG46" s="147"/>
      <c r="CH46" s="147"/>
      <c r="CI46" s="147"/>
      <c r="CJ46" s="147"/>
      <c r="CK46" s="147"/>
      <c r="CL46" s="141"/>
      <c r="CM46" s="141"/>
      <c r="CN46" s="141"/>
      <c r="CO46" s="141"/>
      <c r="CP46" s="141"/>
      <c r="CQ46" s="141"/>
    </row>
    <row r="47" ht="149.25" customHeight="1">
      <c r="A47" s="142" t="s">
        <v>1147</v>
      </c>
      <c r="B47" s="143"/>
      <c r="C47" s="142" t="s">
        <v>1127</v>
      </c>
      <c r="D47" s="142" t="s">
        <v>229</v>
      </c>
      <c r="E47" s="142">
        <v>16.0</v>
      </c>
      <c r="F47" s="142">
        <v>320.0</v>
      </c>
      <c r="G47" s="142">
        <v>25.0</v>
      </c>
      <c r="H47" s="142">
        <v>33.0</v>
      </c>
      <c r="I47" s="142">
        <v>120.0</v>
      </c>
      <c r="J47" s="142">
        <v>11.0</v>
      </c>
      <c r="K47" s="142">
        <v>800.0</v>
      </c>
      <c r="L47" s="142">
        <v>50.0</v>
      </c>
      <c r="M47" s="197" t="s">
        <v>1151</v>
      </c>
      <c r="N47" s="142" t="s">
        <v>1153</v>
      </c>
      <c r="O47" s="142">
        <v>100.0</v>
      </c>
      <c r="P47" s="142" t="s">
        <v>496</v>
      </c>
      <c r="Q47" s="142">
        <v>18.0</v>
      </c>
      <c r="R47" s="142"/>
      <c r="S47" s="197" t="s">
        <v>1154</v>
      </c>
      <c r="T47" s="142" t="s">
        <v>1155</v>
      </c>
      <c r="U47" s="142">
        <v>160.0</v>
      </c>
      <c r="V47" s="142" t="s">
        <v>232</v>
      </c>
      <c r="W47" s="142">
        <v>14.0</v>
      </c>
      <c r="X47" s="142"/>
      <c r="Y47" s="142"/>
      <c r="Z47" s="142"/>
      <c r="AA47" s="142"/>
      <c r="AB47" s="142"/>
      <c r="AC47" s="142"/>
      <c r="AD47" s="142" t="s">
        <v>1158</v>
      </c>
      <c r="AE47" s="142" t="s">
        <v>1159</v>
      </c>
      <c r="AF47" s="142">
        <v>180.0</v>
      </c>
      <c r="AG47" s="142" t="s">
        <v>310</v>
      </c>
      <c r="AH47" s="142">
        <v>13.0</v>
      </c>
      <c r="AI47" s="142"/>
      <c r="AJ47" s="142"/>
      <c r="AK47" s="142"/>
      <c r="AL47" s="142"/>
      <c r="AM47" s="142"/>
      <c r="AN47" s="142"/>
      <c r="AO47" s="142" t="s">
        <v>1160</v>
      </c>
      <c r="AP47" s="142" t="s">
        <v>1161</v>
      </c>
      <c r="AQ47" s="142">
        <v>210.0</v>
      </c>
      <c r="AR47" s="142" t="s">
        <v>286</v>
      </c>
      <c r="AS47" s="142">
        <v>12.0</v>
      </c>
      <c r="AT47" s="142" t="s">
        <v>245</v>
      </c>
      <c r="AU47" s="147"/>
      <c r="AV47" s="147"/>
      <c r="AW47" s="147"/>
      <c r="AX47" s="147"/>
      <c r="AY47" s="147"/>
      <c r="AZ47" s="147"/>
      <c r="BA47" s="142" t="s">
        <v>241</v>
      </c>
      <c r="BB47" s="147"/>
      <c r="BC47" s="147"/>
      <c r="BD47" s="147"/>
      <c r="BE47" s="147"/>
      <c r="BF47" s="147"/>
      <c r="BG47" s="147"/>
      <c r="BH47" s="142" t="s">
        <v>241</v>
      </c>
      <c r="BI47" s="147"/>
      <c r="BJ47" s="147"/>
      <c r="BK47" s="147"/>
      <c r="BL47" s="147"/>
      <c r="BM47" s="142" t="s">
        <v>245</v>
      </c>
      <c r="BN47" s="147"/>
      <c r="BO47" s="147"/>
      <c r="BP47" s="147"/>
      <c r="BQ47" s="147"/>
      <c r="BR47" s="147"/>
      <c r="BS47" s="147"/>
      <c r="BT47" s="147"/>
      <c r="BU47" s="147"/>
      <c r="BV47" s="147"/>
      <c r="BW47" s="147"/>
      <c r="BX47" s="147"/>
      <c r="BY47" s="147"/>
      <c r="BZ47" s="147"/>
      <c r="CA47" s="147"/>
      <c r="CB47" s="147"/>
      <c r="CC47" s="147"/>
      <c r="CD47" s="147"/>
      <c r="CE47" s="147"/>
      <c r="CF47" s="147"/>
      <c r="CG47" s="147"/>
      <c r="CH47" s="147"/>
      <c r="CI47" s="147"/>
      <c r="CJ47" s="147"/>
      <c r="CK47" s="147"/>
      <c r="CL47" s="141"/>
      <c r="CM47" s="141"/>
      <c r="CN47" s="141"/>
      <c r="CO47" s="141"/>
      <c r="CP47" s="141"/>
      <c r="CQ47" s="141"/>
    </row>
    <row r="48" ht="22.5" customHeight="1">
      <c r="A48" s="142" t="s">
        <v>1168</v>
      </c>
      <c r="B48" s="143"/>
      <c r="C48" s="142" t="s">
        <v>1127</v>
      </c>
      <c r="D48" s="142" t="s">
        <v>323</v>
      </c>
      <c r="E48" s="142">
        <v>3.0</v>
      </c>
      <c r="F48" s="142">
        <v>150.0</v>
      </c>
      <c r="G48" s="142">
        <v>27.0</v>
      </c>
      <c r="H48" s="142">
        <v>11.0</v>
      </c>
      <c r="I48" s="142">
        <v>180.0</v>
      </c>
      <c r="J48" s="142">
        <v>10.0</v>
      </c>
      <c r="K48" s="142">
        <v>350.0</v>
      </c>
      <c r="L48" s="142">
        <v>40.0</v>
      </c>
      <c r="M48" s="197" t="s">
        <v>1169</v>
      </c>
      <c r="N48" s="142" t="s">
        <v>1170</v>
      </c>
      <c r="O48" s="142">
        <v>25.0</v>
      </c>
      <c r="P48" s="142" t="s">
        <v>1172</v>
      </c>
      <c r="Q48" s="142">
        <v>14.0</v>
      </c>
      <c r="R48" s="142"/>
      <c r="S48" s="197" t="s">
        <v>1174</v>
      </c>
      <c r="T48" s="142" t="s">
        <v>453</v>
      </c>
      <c r="U48" s="142">
        <v>80.0</v>
      </c>
      <c r="V48" s="142" t="s">
        <v>232</v>
      </c>
      <c r="W48" s="142">
        <v>14.0</v>
      </c>
      <c r="X48" s="142"/>
      <c r="Y48" s="142"/>
      <c r="Z48" s="142"/>
      <c r="AA48" s="142"/>
      <c r="AB48" s="142"/>
      <c r="AC48" s="142"/>
      <c r="AD48" s="142" t="s">
        <v>1175</v>
      </c>
      <c r="AE48" s="142" t="s">
        <v>1139</v>
      </c>
      <c r="AF48" s="142">
        <v>73.0</v>
      </c>
      <c r="AG48" s="142" t="s">
        <v>286</v>
      </c>
      <c r="AH48" s="142">
        <v>12.0</v>
      </c>
      <c r="AI48" s="142"/>
      <c r="AJ48" s="142"/>
      <c r="AK48" s="142"/>
      <c r="AL48" s="142"/>
      <c r="AM48" s="142"/>
      <c r="AN48" s="142"/>
      <c r="AO48" s="147"/>
      <c r="AP48" s="147"/>
      <c r="AQ48" s="147"/>
      <c r="AR48" s="147"/>
      <c r="AS48" s="147"/>
      <c r="AT48" s="142" t="s">
        <v>245</v>
      </c>
      <c r="AU48" s="147"/>
      <c r="AV48" s="147"/>
      <c r="AW48" s="147"/>
      <c r="AX48" s="147"/>
      <c r="AY48" s="147"/>
      <c r="AZ48" s="147"/>
      <c r="BA48" s="142" t="s">
        <v>241</v>
      </c>
      <c r="BB48" s="147"/>
      <c r="BC48" s="147"/>
      <c r="BD48" s="147"/>
      <c r="BE48" s="147"/>
      <c r="BF48" s="147"/>
      <c r="BG48" s="147"/>
      <c r="BH48" s="142" t="s">
        <v>241</v>
      </c>
      <c r="BI48" s="147"/>
      <c r="BJ48" s="147"/>
      <c r="BK48" s="147"/>
      <c r="BL48" s="147"/>
      <c r="BM48" s="142" t="s">
        <v>245</v>
      </c>
      <c r="BN48" s="147"/>
      <c r="BO48" s="147"/>
      <c r="BP48" s="147"/>
      <c r="BQ48" s="147"/>
      <c r="BR48" s="147"/>
      <c r="BS48" s="147"/>
      <c r="BT48" s="147"/>
      <c r="BU48" s="147"/>
      <c r="BV48" s="147"/>
      <c r="BW48" s="147"/>
      <c r="BX48" s="147"/>
      <c r="BY48" s="147"/>
      <c r="BZ48" s="147"/>
      <c r="CA48" s="147"/>
      <c r="CB48" s="147"/>
      <c r="CC48" s="147"/>
      <c r="CD48" s="147"/>
      <c r="CE48" s="147"/>
      <c r="CF48" s="147"/>
      <c r="CG48" s="147"/>
      <c r="CH48" s="147"/>
      <c r="CI48" s="147"/>
      <c r="CJ48" s="147"/>
      <c r="CK48" s="147"/>
      <c r="CL48" s="141"/>
      <c r="CM48" s="141"/>
      <c r="CN48" s="141"/>
      <c r="CO48" s="141"/>
      <c r="CP48" s="141"/>
      <c r="CQ48" s="141"/>
    </row>
    <row r="49" ht="22.5" customHeight="1">
      <c r="A49" s="142" t="s">
        <v>1184</v>
      </c>
      <c r="B49" s="143"/>
      <c r="C49" s="142" t="s">
        <v>1127</v>
      </c>
      <c r="D49" s="142" t="s">
        <v>323</v>
      </c>
      <c r="E49" s="142">
        <v>25.0</v>
      </c>
      <c r="F49" s="142">
        <v>400.0</v>
      </c>
      <c r="G49" s="142">
        <v>28.0</v>
      </c>
      <c r="H49" s="142">
        <v>65.0</v>
      </c>
      <c r="I49" s="142">
        <v>180.0</v>
      </c>
      <c r="J49" s="142">
        <v>13.0</v>
      </c>
      <c r="K49" s="142">
        <v>100.0</v>
      </c>
      <c r="L49" s="142">
        <v>60.0</v>
      </c>
      <c r="M49" s="197" t="s">
        <v>1188</v>
      </c>
      <c r="N49" s="142" t="s">
        <v>289</v>
      </c>
      <c r="O49" s="142">
        <v>300.0</v>
      </c>
      <c r="P49" s="142" t="s">
        <v>232</v>
      </c>
      <c r="Q49" s="142">
        <v>10.0</v>
      </c>
      <c r="R49" s="142"/>
      <c r="S49" s="142" t="s">
        <v>1189</v>
      </c>
      <c r="T49" s="142" t="s">
        <v>1191</v>
      </c>
      <c r="U49" s="142"/>
      <c r="V49" s="142"/>
      <c r="W49" s="147"/>
      <c r="X49" s="147"/>
      <c r="Y49" s="147"/>
      <c r="Z49" s="147"/>
      <c r="AA49" s="147"/>
      <c r="AB49" s="147"/>
      <c r="AC49" s="142" t="s">
        <v>335</v>
      </c>
      <c r="AD49" s="142" t="s">
        <v>1195</v>
      </c>
      <c r="AE49" s="142" t="s">
        <v>1139</v>
      </c>
      <c r="AF49" s="142">
        <v>500.0</v>
      </c>
      <c r="AG49" s="142" t="s">
        <v>286</v>
      </c>
      <c r="AH49" s="142">
        <v>10.0</v>
      </c>
      <c r="AI49" s="142"/>
      <c r="AJ49" s="142"/>
      <c r="AK49" s="142"/>
      <c r="AL49" s="142"/>
      <c r="AM49" s="142"/>
      <c r="AN49" s="142"/>
      <c r="AO49" s="147"/>
      <c r="AP49" s="147"/>
      <c r="AQ49" s="147"/>
      <c r="AR49" s="147"/>
      <c r="AS49" s="147"/>
      <c r="AT49" s="142" t="s">
        <v>245</v>
      </c>
      <c r="AU49" s="147"/>
      <c r="AV49" s="147"/>
      <c r="AW49" s="147"/>
      <c r="AX49" s="147"/>
      <c r="AY49" s="147"/>
      <c r="AZ49" s="147"/>
      <c r="BA49" s="142" t="s">
        <v>241</v>
      </c>
      <c r="BB49" s="147"/>
      <c r="BC49" s="147"/>
      <c r="BD49" s="147"/>
      <c r="BE49" s="147"/>
      <c r="BF49" s="147"/>
      <c r="BG49" s="147"/>
      <c r="BH49" s="142" t="s">
        <v>241</v>
      </c>
      <c r="BI49" s="147"/>
      <c r="BJ49" s="147"/>
      <c r="BK49" s="147"/>
      <c r="BL49" s="147"/>
      <c r="BM49" s="142" t="s">
        <v>245</v>
      </c>
      <c r="BN49" s="147"/>
      <c r="BO49" s="147"/>
      <c r="BP49" s="147"/>
      <c r="BQ49" s="147"/>
      <c r="BR49" s="147"/>
      <c r="BS49" s="147"/>
      <c r="BT49" s="147"/>
      <c r="BU49" s="147"/>
      <c r="BV49" s="147"/>
      <c r="BW49" s="147"/>
      <c r="BX49" s="147"/>
      <c r="BY49" s="147"/>
      <c r="BZ49" s="147"/>
      <c r="CA49" s="147"/>
      <c r="CB49" s="147"/>
      <c r="CC49" s="147"/>
      <c r="CD49" s="147"/>
      <c r="CE49" s="147"/>
      <c r="CF49" s="147"/>
      <c r="CG49" s="147"/>
      <c r="CH49" s="147"/>
      <c r="CI49" s="147"/>
      <c r="CJ49" s="147"/>
      <c r="CK49" s="147"/>
      <c r="CL49" s="141"/>
      <c r="CM49" s="141"/>
      <c r="CN49" s="141"/>
      <c r="CO49" s="141"/>
      <c r="CP49" s="141"/>
      <c r="CQ49" s="141"/>
    </row>
    <row r="50" ht="22.5" customHeight="1">
      <c r="A50" s="142" t="s">
        <v>1207</v>
      </c>
      <c r="B50" s="143"/>
      <c r="C50" s="142" t="s">
        <v>1127</v>
      </c>
      <c r="D50" s="142" t="s">
        <v>323</v>
      </c>
      <c r="E50" s="142">
        <v>25.0</v>
      </c>
      <c r="F50" s="142">
        <v>380.0</v>
      </c>
      <c r="G50" s="142">
        <v>29.0</v>
      </c>
      <c r="H50" s="142">
        <v>65.0</v>
      </c>
      <c r="I50" s="142">
        <v>180.0</v>
      </c>
      <c r="J50" s="142">
        <v>13.0</v>
      </c>
      <c r="K50" s="142">
        <v>100.0</v>
      </c>
      <c r="L50" s="142">
        <v>60.0</v>
      </c>
      <c r="M50" s="197" t="s">
        <v>1188</v>
      </c>
      <c r="N50" s="142" t="s">
        <v>1213</v>
      </c>
      <c r="O50" s="142">
        <v>300.0</v>
      </c>
      <c r="P50" s="142" t="s">
        <v>232</v>
      </c>
      <c r="Q50" s="142">
        <v>10.0</v>
      </c>
      <c r="R50" s="142"/>
      <c r="S50" s="142" t="s">
        <v>1217</v>
      </c>
      <c r="T50" s="142" t="s">
        <v>1218</v>
      </c>
      <c r="U50" s="142"/>
      <c r="V50" s="142"/>
      <c r="W50" s="147"/>
      <c r="X50" s="147"/>
      <c r="Y50" s="147"/>
      <c r="Z50" s="147"/>
      <c r="AA50" s="147"/>
      <c r="AB50" s="147"/>
      <c r="AC50" s="142" t="s">
        <v>335</v>
      </c>
      <c r="AD50" s="142" t="s">
        <v>1223</v>
      </c>
      <c r="AE50" s="142" t="s">
        <v>1161</v>
      </c>
      <c r="AF50" s="142">
        <v>350.0</v>
      </c>
      <c r="AG50" s="142" t="s">
        <v>1041</v>
      </c>
      <c r="AH50" s="142">
        <v>12.0</v>
      </c>
      <c r="AI50" s="142"/>
      <c r="AJ50" s="142"/>
      <c r="AK50" s="142"/>
      <c r="AL50" s="142"/>
      <c r="AM50" s="142"/>
      <c r="AN50" s="142"/>
      <c r="AO50" s="147"/>
      <c r="AP50" s="147"/>
      <c r="AQ50" s="147"/>
      <c r="AR50" s="147"/>
      <c r="AS50" s="147"/>
      <c r="AT50" s="142" t="s">
        <v>245</v>
      </c>
      <c r="AU50" s="147"/>
      <c r="AV50" s="147"/>
      <c r="AW50" s="147"/>
      <c r="AX50" s="147"/>
      <c r="AY50" s="147"/>
      <c r="AZ50" s="147"/>
      <c r="BA50" s="142" t="s">
        <v>241</v>
      </c>
      <c r="BB50" s="147"/>
      <c r="BC50" s="147"/>
      <c r="BD50" s="147"/>
      <c r="BE50" s="147"/>
      <c r="BF50" s="147"/>
      <c r="BG50" s="147"/>
      <c r="BH50" s="142" t="s">
        <v>241</v>
      </c>
      <c r="BI50" s="147"/>
      <c r="BJ50" s="147"/>
      <c r="BK50" s="147"/>
      <c r="BL50" s="147"/>
      <c r="BM50" s="142" t="s">
        <v>245</v>
      </c>
      <c r="BN50" s="147"/>
      <c r="BO50" s="147"/>
      <c r="BP50" s="147"/>
      <c r="BQ50" s="147"/>
      <c r="BR50" s="147"/>
      <c r="BS50" s="147"/>
      <c r="BT50" s="147"/>
      <c r="BU50" s="147"/>
      <c r="BV50" s="147"/>
      <c r="BW50" s="147"/>
      <c r="BX50" s="147"/>
      <c r="BY50" s="147"/>
      <c r="BZ50" s="147"/>
      <c r="CA50" s="147"/>
      <c r="CB50" s="147"/>
      <c r="CC50" s="147"/>
      <c r="CD50" s="147"/>
      <c r="CE50" s="147"/>
      <c r="CF50" s="147"/>
      <c r="CG50" s="147"/>
      <c r="CH50" s="147"/>
      <c r="CI50" s="147"/>
      <c r="CJ50" s="147"/>
      <c r="CK50" s="147"/>
      <c r="CL50" s="141"/>
      <c r="CM50" s="141"/>
      <c r="CN50" s="141"/>
      <c r="CO50" s="141"/>
      <c r="CP50" s="141"/>
      <c r="CQ50" s="141"/>
    </row>
    <row r="51" ht="150.75" customHeight="1">
      <c r="A51" s="142" t="s">
        <v>1259</v>
      </c>
      <c r="B51" s="143"/>
      <c r="C51" s="142" t="s">
        <v>1127</v>
      </c>
      <c r="D51" s="142" t="s">
        <v>229</v>
      </c>
      <c r="E51" s="142">
        <v>14.0</v>
      </c>
      <c r="F51" s="142">
        <v>350.0</v>
      </c>
      <c r="G51" s="142">
        <v>25.0</v>
      </c>
      <c r="H51" s="142">
        <v>50.0</v>
      </c>
      <c r="I51" s="142">
        <v>130.0</v>
      </c>
      <c r="J51" s="142">
        <v>10.0</v>
      </c>
      <c r="K51" s="142">
        <v>800.0</v>
      </c>
      <c r="L51" s="142">
        <v>70.0</v>
      </c>
      <c r="M51" s="197" t="s">
        <v>1263</v>
      </c>
      <c r="N51" s="142" t="s">
        <v>1265</v>
      </c>
      <c r="O51" s="142">
        <v>80.0</v>
      </c>
      <c r="P51" s="142" t="s">
        <v>235</v>
      </c>
      <c r="Q51" s="142">
        <v>17.0</v>
      </c>
      <c r="R51" s="142"/>
      <c r="S51" s="197" t="s">
        <v>275</v>
      </c>
      <c r="T51" s="142" t="s">
        <v>1266</v>
      </c>
      <c r="U51" s="142">
        <v>250.0</v>
      </c>
      <c r="V51" s="142" t="s">
        <v>235</v>
      </c>
      <c r="W51" s="142">
        <v>17.0</v>
      </c>
      <c r="X51" s="142"/>
      <c r="Y51" s="142"/>
      <c r="Z51" s="142"/>
      <c r="AA51" s="142"/>
      <c r="AB51" s="142"/>
      <c r="AC51" s="142"/>
      <c r="AD51" s="142" t="s">
        <v>395</v>
      </c>
      <c r="AE51" s="142" t="s">
        <v>1268</v>
      </c>
      <c r="AF51" s="142">
        <v>100.0</v>
      </c>
      <c r="AG51" s="142" t="s">
        <v>1270</v>
      </c>
      <c r="AH51" s="142">
        <v>18.0</v>
      </c>
      <c r="AI51" s="142"/>
      <c r="AJ51" s="142"/>
      <c r="AK51" s="142"/>
      <c r="AL51" s="142"/>
      <c r="AM51" s="142"/>
      <c r="AN51" s="142"/>
      <c r="AO51" s="142" t="s">
        <v>1271</v>
      </c>
      <c r="AP51" s="142" t="s">
        <v>1273</v>
      </c>
      <c r="AQ51" s="142">
        <v>230.0</v>
      </c>
      <c r="AR51" s="142" t="s">
        <v>240</v>
      </c>
      <c r="AS51" s="142">
        <v>14.0</v>
      </c>
      <c r="AT51" s="142" t="s">
        <v>245</v>
      </c>
      <c r="AU51" s="147"/>
      <c r="AV51" s="147"/>
      <c r="AW51" s="147"/>
      <c r="AX51" s="147"/>
      <c r="AY51" s="147"/>
      <c r="AZ51" s="147"/>
      <c r="BA51" s="142" t="s">
        <v>241</v>
      </c>
      <c r="BB51" s="147"/>
      <c r="BC51" s="147"/>
      <c r="BD51" s="147"/>
      <c r="BE51" s="147"/>
      <c r="BF51" s="147"/>
      <c r="BG51" s="147"/>
      <c r="BH51" s="142" t="s">
        <v>241</v>
      </c>
      <c r="BI51" s="147"/>
      <c r="BJ51" s="147"/>
      <c r="BK51" s="147"/>
      <c r="BL51" s="147"/>
      <c r="BM51" s="142" t="s">
        <v>245</v>
      </c>
      <c r="BN51" s="147"/>
      <c r="BO51" s="147"/>
      <c r="BP51" s="147"/>
      <c r="BQ51" s="147"/>
      <c r="BR51" s="147"/>
      <c r="BS51" s="147"/>
      <c r="BT51" s="147"/>
      <c r="BU51" s="147"/>
      <c r="BV51" s="147"/>
      <c r="BW51" s="147"/>
      <c r="BX51" s="147"/>
      <c r="BY51" s="147"/>
      <c r="BZ51" s="147"/>
      <c r="CA51" s="147"/>
      <c r="CB51" s="147"/>
      <c r="CC51" s="147"/>
      <c r="CD51" s="147"/>
      <c r="CE51" s="147"/>
      <c r="CF51" s="147"/>
      <c r="CG51" s="147"/>
      <c r="CH51" s="147"/>
      <c r="CI51" s="147"/>
      <c r="CJ51" s="147"/>
      <c r="CK51" s="147"/>
      <c r="CL51" s="141"/>
      <c r="CM51" s="141"/>
      <c r="CN51" s="141"/>
      <c r="CO51" s="141"/>
      <c r="CP51" s="141"/>
      <c r="CQ51" s="141"/>
    </row>
    <row r="52" ht="22.5" customHeight="1">
      <c r="A52" s="142" t="s">
        <v>1282</v>
      </c>
      <c r="B52" s="142" t="s">
        <v>1259</v>
      </c>
      <c r="C52" s="142" t="s">
        <v>1127</v>
      </c>
      <c r="D52" s="142" t="s">
        <v>229</v>
      </c>
      <c r="E52" s="142">
        <v>16.0</v>
      </c>
      <c r="F52" s="142">
        <v>350.0</v>
      </c>
      <c r="G52" s="142">
        <v>25.0</v>
      </c>
      <c r="H52" s="142">
        <v>20.0</v>
      </c>
      <c r="I52" s="142">
        <v>130.0</v>
      </c>
      <c r="J52" s="142">
        <v>10.0</v>
      </c>
      <c r="K52" s="142">
        <v>600.0</v>
      </c>
      <c r="L52" s="142">
        <v>70.0</v>
      </c>
      <c r="M52" s="197" t="s">
        <v>1284</v>
      </c>
      <c r="N52" s="142" t="s">
        <v>1265</v>
      </c>
      <c r="O52" s="142">
        <v>80.0</v>
      </c>
      <c r="P52" s="142" t="s">
        <v>235</v>
      </c>
      <c r="Q52" s="142">
        <v>17.0</v>
      </c>
      <c r="R52" s="142"/>
      <c r="S52" s="197" t="s">
        <v>1285</v>
      </c>
      <c r="T52" s="142" t="s">
        <v>1293</v>
      </c>
      <c r="U52" s="142">
        <v>150.0</v>
      </c>
      <c r="V52" s="142" t="s">
        <v>958</v>
      </c>
      <c r="W52" s="142">
        <v>19.0</v>
      </c>
      <c r="X52" s="142"/>
      <c r="Y52" s="142"/>
      <c r="Z52" s="142"/>
      <c r="AA52" s="142"/>
      <c r="AB52" s="142"/>
      <c r="AC52" s="142"/>
      <c r="AD52" s="142" t="s">
        <v>1295</v>
      </c>
      <c r="AE52" s="142" t="s">
        <v>1296</v>
      </c>
      <c r="AF52" s="142">
        <v>150.0</v>
      </c>
      <c r="AG52" s="142" t="s">
        <v>1298</v>
      </c>
      <c r="AH52" s="142">
        <v>12.0</v>
      </c>
      <c r="AI52" s="142"/>
      <c r="AJ52" s="142"/>
      <c r="AK52" s="142"/>
      <c r="AL52" s="142"/>
      <c r="AM52" s="142"/>
      <c r="AN52" s="142"/>
      <c r="AO52" s="142" t="s">
        <v>1271</v>
      </c>
      <c r="AP52" s="142" t="s">
        <v>1273</v>
      </c>
      <c r="AQ52" s="142">
        <v>250.0</v>
      </c>
      <c r="AR52" s="142" t="s">
        <v>240</v>
      </c>
      <c r="AS52" s="142">
        <v>14.0</v>
      </c>
      <c r="AT52" s="142" t="s">
        <v>245</v>
      </c>
      <c r="AU52" s="147"/>
      <c r="AV52" s="147"/>
      <c r="AW52" s="147"/>
      <c r="AX52" s="147"/>
      <c r="AY52" s="147"/>
      <c r="AZ52" s="147"/>
      <c r="BA52" s="142" t="s">
        <v>241</v>
      </c>
      <c r="BB52" s="147"/>
      <c r="BC52" s="147"/>
      <c r="BD52" s="147"/>
      <c r="BE52" s="147"/>
      <c r="BF52" s="147"/>
      <c r="BG52" s="147"/>
      <c r="BH52" s="142" t="s">
        <v>241</v>
      </c>
      <c r="BI52" s="147"/>
      <c r="BJ52" s="147"/>
      <c r="BK52" s="147"/>
      <c r="BL52" s="147"/>
      <c r="BM52" s="142" t="s">
        <v>245</v>
      </c>
      <c r="BN52" s="147"/>
      <c r="BO52" s="147"/>
      <c r="BP52" s="147"/>
      <c r="BQ52" s="147"/>
      <c r="BR52" s="147"/>
      <c r="BS52" s="147"/>
      <c r="BT52" s="147"/>
      <c r="BU52" s="147"/>
      <c r="BV52" s="147"/>
      <c r="BW52" s="147"/>
      <c r="BX52" s="147"/>
      <c r="BY52" s="147"/>
      <c r="BZ52" s="147"/>
      <c r="CA52" s="147"/>
      <c r="CB52" s="147"/>
      <c r="CC52" s="147"/>
      <c r="CD52" s="147"/>
      <c r="CE52" s="147"/>
      <c r="CF52" s="147"/>
      <c r="CG52" s="147"/>
      <c r="CH52" s="147"/>
      <c r="CI52" s="147"/>
      <c r="CJ52" s="147"/>
      <c r="CK52" s="147"/>
      <c r="CL52" s="141"/>
      <c r="CM52" s="141"/>
      <c r="CN52" s="141"/>
      <c r="CO52" s="141"/>
      <c r="CP52" s="141"/>
      <c r="CQ52" s="141"/>
    </row>
    <row r="53" ht="22.5" customHeight="1">
      <c r="A53" s="142" t="s">
        <v>1308</v>
      </c>
      <c r="B53" s="143"/>
      <c r="C53" s="142" t="s">
        <v>1309</v>
      </c>
      <c r="D53" s="142" t="s">
        <v>229</v>
      </c>
      <c r="E53" s="142">
        <v>15.0</v>
      </c>
      <c r="F53" s="142">
        <v>300.0</v>
      </c>
      <c r="G53" s="142">
        <v>23.0</v>
      </c>
      <c r="H53" s="142">
        <v>40.0</v>
      </c>
      <c r="I53" s="142">
        <v>260.0</v>
      </c>
      <c r="J53" s="142">
        <v>13.0</v>
      </c>
      <c r="K53" s="142">
        <v>300.0</v>
      </c>
      <c r="L53" s="142">
        <v>40.0</v>
      </c>
      <c r="M53" s="197" t="s">
        <v>1312</v>
      </c>
      <c r="N53" s="142" t="s">
        <v>1313</v>
      </c>
      <c r="O53" s="142">
        <v>130.0</v>
      </c>
      <c r="P53" s="142" t="s">
        <v>235</v>
      </c>
      <c r="Q53" s="142">
        <v>19.0</v>
      </c>
      <c r="R53" s="142"/>
      <c r="S53" s="197" t="s">
        <v>1314</v>
      </c>
      <c r="T53" s="142" t="s">
        <v>1315</v>
      </c>
      <c r="U53" s="142">
        <v>200.0</v>
      </c>
      <c r="V53" s="142" t="s">
        <v>293</v>
      </c>
      <c r="W53" s="142">
        <v>18.0</v>
      </c>
      <c r="X53" s="142"/>
      <c r="Y53" s="142"/>
      <c r="Z53" s="142"/>
      <c r="AA53" s="142"/>
      <c r="AB53" s="142"/>
      <c r="AC53" s="142"/>
      <c r="AD53" s="142" t="s">
        <v>1318</v>
      </c>
      <c r="AE53" s="142" t="s">
        <v>1319</v>
      </c>
      <c r="AF53" s="142">
        <v>75.0</v>
      </c>
      <c r="AG53" s="142" t="s">
        <v>1320</v>
      </c>
      <c r="AH53" s="142">
        <v>18.0</v>
      </c>
      <c r="AI53" s="142"/>
      <c r="AJ53" s="142"/>
      <c r="AK53" s="142"/>
      <c r="AL53" s="142"/>
      <c r="AM53" s="142"/>
      <c r="AN53" s="142"/>
      <c r="AO53" s="142" t="s">
        <v>1323</v>
      </c>
      <c r="AP53" s="142" t="s">
        <v>280</v>
      </c>
      <c r="AQ53" s="142">
        <v>200.0</v>
      </c>
      <c r="AR53" s="142" t="s">
        <v>240</v>
      </c>
      <c r="AS53" s="142">
        <v>13.0</v>
      </c>
      <c r="AT53" s="142" t="s">
        <v>245</v>
      </c>
      <c r="AU53" s="147"/>
      <c r="AV53" s="147"/>
      <c r="AW53" s="147"/>
      <c r="AX53" s="147"/>
      <c r="AY53" s="147"/>
      <c r="AZ53" s="147"/>
      <c r="BA53" s="142" t="s">
        <v>241</v>
      </c>
      <c r="BB53" s="147"/>
      <c r="BC53" s="147"/>
      <c r="BD53" s="147"/>
      <c r="BE53" s="147"/>
      <c r="BF53" s="147"/>
      <c r="BG53" s="147"/>
      <c r="BH53" s="142" t="s">
        <v>241</v>
      </c>
      <c r="BI53" s="147"/>
      <c r="BJ53" s="147"/>
      <c r="BK53" s="147"/>
      <c r="BL53" s="147"/>
      <c r="BM53" s="142" t="s">
        <v>245</v>
      </c>
      <c r="BN53" s="147"/>
      <c r="BO53" s="147"/>
      <c r="BP53" s="147"/>
      <c r="BQ53" s="147"/>
      <c r="BR53" s="147"/>
      <c r="BS53" s="147"/>
      <c r="BT53" s="147"/>
      <c r="BU53" s="147"/>
      <c r="BV53" s="147"/>
      <c r="BW53" s="147"/>
      <c r="BX53" s="147"/>
      <c r="BY53" s="147"/>
      <c r="BZ53" s="147"/>
      <c r="CA53" s="147"/>
      <c r="CB53" s="147"/>
      <c r="CC53" s="147"/>
      <c r="CD53" s="147"/>
      <c r="CE53" s="147"/>
      <c r="CF53" s="147"/>
      <c r="CG53" s="147"/>
      <c r="CH53" s="142">
        <v>2.0</v>
      </c>
      <c r="CI53" s="147"/>
      <c r="CJ53" s="147"/>
      <c r="CK53" s="147"/>
      <c r="CL53" s="141"/>
      <c r="CM53" s="141"/>
      <c r="CN53" s="141"/>
      <c r="CO53" s="141"/>
      <c r="CP53" s="141"/>
      <c r="CQ53" s="141"/>
    </row>
    <row r="54" ht="159.75" customHeight="1">
      <c r="A54" s="142" t="s">
        <v>1330</v>
      </c>
      <c r="B54" s="142" t="s">
        <v>1308</v>
      </c>
      <c r="C54" s="142" t="s">
        <v>1309</v>
      </c>
      <c r="D54" s="142" t="s">
        <v>229</v>
      </c>
      <c r="E54" s="142">
        <v>15.0</v>
      </c>
      <c r="F54" s="142">
        <v>320.0</v>
      </c>
      <c r="G54" s="142">
        <v>23.0</v>
      </c>
      <c r="H54" s="142">
        <v>40.0</v>
      </c>
      <c r="I54" s="142">
        <v>260.0</v>
      </c>
      <c r="J54" s="142">
        <v>13.0</v>
      </c>
      <c r="K54" s="142">
        <v>300.0</v>
      </c>
      <c r="L54" s="142">
        <v>40.0</v>
      </c>
      <c r="M54" s="142" t="s">
        <v>1333</v>
      </c>
      <c r="N54" s="142" t="s">
        <v>1334</v>
      </c>
      <c r="O54" s="142">
        <v>80.0</v>
      </c>
      <c r="P54" s="142" t="s">
        <v>310</v>
      </c>
      <c r="Q54" s="142">
        <v>17.0</v>
      </c>
      <c r="R54" s="142"/>
      <c r="S54" s="197" t="s">
        <v>1314</v>
      </c>
      <c r="T54" s="142" t="s">
        <v>1336</v>
      </c>
      <c r="U54" s="142">
        <v>200.0</v>
      </c>
      <c r="V54" s="142" t="s">
        <v>293</v>
      </c>
      <c r="W54" s="142">
        <v>18.0</v>
      </c>
      <c r="X54" s="142"/>
      <c r="Y54" s="142"/>
      <c r="Z54" s="142"/>
      <c r="AA54" s="142"/>
      <c r="AB54" s="142"/>
      <c r="AC54" s="142"/>
      <c r="AD54" s="142" t="s">
        <v>1318</v>
      </c>
      <c r="AE54" s="142" t="s">
        <v>1338</v>
      </c>
      <c r="AF54" s="142">
        <v>75.0</v>
      </c>
      <c r="AG54" s="142" t="s">
        <v>1320</v>
      </c>
      <c r="AH54" s="142">
        <v>18.0</v>
      </c>
      <c r="AI54" s="142"/>
      <c r="AJ54" s="142"/>
      <c r="AK54" s="142"/>
      <c r="AL54" s="142"/>
      <c r="AM54" s="142"/>
      <c r="AN54" s="142"/>
      <c r="AO54" s="142" t="s">
        <v>1323</v>
      </c>
      <c r="AP54" s="142" t="s">
        <v>1340</v>
      </c>
      <c r="AQ54" s="142">
        <v>200.0</v>
      </c>
      <c r="AR54" s="142" t="s">
        <v>240</v>
      </c>
      <c r="AS54" s="142">
        <v>13.0</v>
      </c>
      <c r="AT54" s="142" t="s">
        <v>245</v>
      </c>
      <c r="AU54" s="147"/>
      <c r="AV54" s="147"/>
      <c r="AW54" s="147"/>
      <c r="AX54" s="147"/>
      <c r="AY54" s="147"/>
      <c r="AZ54" s="147"/>
      <c r="BA54" s="142" t="s">
        <v>241</v>
      </c>
      <c r="BB54" s="147"/>
      <c r="BC54" s="147"/>
      <c r="BD54" s="147"/>
      <c r="BE54" s="147"/>
      <c r="BF54" s="147"/>
      <c r="BG54" s="147"/>
      <c r="BH54" s="142" t="s">
        <v>241</v>
      </c>
      <c r="BI54" s="147"/>
      <c r="BJ54" s="147"/>
      <c r="BK54" s="147"/>
      <c r="BL54" s="147"/>
      <c r="BM54" s="142" t="s">
        <v>245</v>
      </c>
      <c r="BN54" s="147"/>
      <c r="BO54" s="147"/>
      <c r="BP54" s="147"/>
      <c r="BQ54" s="147"/>
      <c r="BR54" s="147"/>
      <c r="BS54" s="147"/>
      <c r="BT54" s="147"/>
      <c r="BU54" s="147"/>
      <c r="BV54" s="147"/>
      <c r="BW54" s="147"/>
      <c r="BX54" s="147"/>
      <c r="BY54" s="147"/>
      <c r="BZ54" s="147"/>
      <c r="CA54" s="147"/>
      <c r="CB54" s="147"/>
      <c r="CC54" s="147"/>
      <c r="CD54" s="147"/>
      <c r="CE54" s="147"/>
      <c r="CF54" s="147"/>
      <c r="CG54" s="147"/>
      <c r="CH54" s="142">
        <v>2.0</v>
      </c>
      <c r="CI54" s="147"/>
      <c r="CJ54" s="147"/>
      <c r="CK54" s="147"/>
      <c r="CL54" s="141"/>
      <c r="CM54" s="141"/>
      <c r="CN54" s="141"/>
      <c r="CO54" s="141"/>
      <c r="CP54" s="141"/>
      <c r="CQ54" s="141"/>
    </row>
    <row r="55" ht="150.0" customHeight="1">
      <c r="A55" s="142" t="s">
        <v>1347</v>
      </c>
      <c r="B55" s="142" t="s">
        <v>1308</v>
      </c>
      <c r="C55" s="142" t="s">
        <v>1309</v>
      </c>
      <c r="D55" s="142" t="s">
        <v>229</v>
      </c>
      <c r="E55" s="142">
        <v>15.0</v>
      </c>
      <c r="F55" s="142">
        <v>400.0</v>
      </c>
      <c r="G55" s="142">
        <v>24.0</v>
      </c>
      <c r="H55" s="142">
        <v>50.0</v>
      </c>
      <c r="I55" s="142">
        <v>345.0</v>
      </c>
      <c r="J55" s="142">
        <v>14.0</v>
      </c>
      <c r="K55" s="142">
        <v>300.0</v>
      </c>
      <c r="L55" s="142">
        <v>50.0</v>
      </c>
      <c r="M55" s="197" t="s">
        <v>1349</v>
      </c>
      <c r="N55" s="142" t="s">
        <v>1350</v>
      </c>
      <c r="O55" s="142">
        <v>250.0</v>
      </c>
      <c r="P55" s="142" t="s">
        <v>286</v>
      </c>
      <c r="Q55" s="142">
        <v>12.0</v>
      </c>
      <c r="R55" s="142"/>
      <c r="S55" s="142" t="s">
        <v>1352</v>
      </c>
      <c r="T55" s="142" t="s">
        <v>1353</v>
      </c>
      <c r="U55" s="142">
        <v>300.0</v>
      </c>
      <c r="V55" s="142" t="s">
        <v>293</v>
      </c>
      <c r="W55" s="142">
        <v>19.0</v>
      </c>
      <c r="X55" s="142"/>
      <c r="Y55" s="142"/>
      <c r="Z55" s="142"/>
      <c r="AA55" s="142"/>
      <c r="AB55" s="142"/>
      <c r="AC55" s="142"/>
      <c r="AD55" s="142" t="s">
        <v>462</v>
      </c>
      <c r="AE55" s="142" t="s">
        <v>1355</v>
      </c>
      <c r="AF55" s="142">
        <v>250.0</v>
      </c>
      <c r="AG55" s="142" t="s">
        <v>442</v>
      </c>
      <c r="AH55" s="142">
        <v>14.0</v>
      </c>
      <c r="AI55" s="142"/>
      <c r="AJ55" s="142"/>
      <c r="AK55" s="142"/>
      <c r="AL55" s="142"/>
      <c r="AM55" s="142"/>
      <c r="AN55" s="142"/>
      <c r="AO55" s="142" t="s">
        <v>1323</v>
      </c>
      <c r="AP55" s="142" t="s">
        <v>1340</v>
      </c>
      <c r="AQ55" s="142">
        <v>200.0</v>
      </c>
      <c r="AR55" s="142" t="s">
        <v>240</v>
      </c>
      <c r="AS55" s="142">
        <v>13.0</v>
      </c>
      <c r="AT55" s="142" t="s">
        <v>245</v>
      </c>
      <c r="AU55" s="147"/>
      <c r="AV55" s="147"/>
      <c r="AW55" s="147"/>
      <c r="AX55" s="147"/>
      <c r="AY55" s="147"/>
      <c r="AZ55" s="147"/>
      <c r="BA55" s="142" t="s">
        <v>241</v>
      </c>
      <c r="BB55" s="147"/>
      <c r="BC55" s="147"/>
      <c r="BD55" s="147"/>
      <c r="BE55" s="147"/>
      <c r="BF55" s="147"/>
      <c r="BG55" s="147"/>
      <c r="BH55" s="142" t="s">
        <v>241</v>
      </c>
      <c r="BI55" s="147"/>
      <c r="BJ55" s="147"/>
      <c r="BK55" s="147"/>
      <c r="BL55" s="147"/>
      <c r="BM55" s="142" t="s">
        <v>245</v>
      </c>
      <c r="BN55" s="147"/>
      <c r="BO55" s="147"/>
      <c r="BP55" s="147"/>
      <c r="BQ55" s="147"/>
      <c r="BR55" s="147"/>
      <c r="BS55" s="147"/>
      <c r="BT55" s="147"/>
      <c r="BU55" s="147"/>
      <c r="BV55" s="147"/>
      <c r="BW55" s="147"/>
      <c r="BX55" s="147"/>
      <c r="BY55" s="147"/>
      <c r="BZ55" s="147"/>
      <c r="CA55" s="147"/>
      <c r="CB55" s="147"/>
      <c r="CC55" s="147"/>
      <c r="CD55" s="147"/>
      <c r="CE55" s="147"/>
      <c r="CF55" s="147"/>
      <c r="CG55" s="147"/>
      <c r="CH55" s="142">
        <v>1.0</v>
      </c>
      <c r="CI55" s="147"/>
      <c r="CJ55" s="147"/>
      <c r="CK55" s="147"/>
      <c r="CL55" s="141"/>
      <c r="CM55" s="141"/>
      <c r="CN55" s="141"/>
      <c r="CO55" s="141"/>
      <c r="CP55" s="141"/>
      <c r="CQ55" s="141"/>
    </row>
    <row r="56" ht="150.0" customHeight="1">
      <c r="A56" s="142" t="s">
        <v>1365</v>
      </c>
      <c r="B56" s="142" t="s">
        <v>1308</v>
      </c>
      <c r="C56" s="142" t="s">
        <v>1309</v>
      </c>
      <c r="D56" s="142" t="s">
        <v>1062</v>
      </c>
      <c r="E56" s="142">
        <v>16.0</v>
      </c>
      <c r="F56" s="142">
        <v>350.0</v>
      </c>
      <c r="G56" s="142">
        <v>22.0</v>
      </c>
      <c r="H56" s="142">
        <v>50.0</v>
      </c>
      <c r="I56" s="142">
        <v>330.0</v>
      </c>
      <c r="J56" s="142">
        <v>13.0</v>
      </c>
      <c r="K56" s="142">
        <v>300.0</v>
      </c>
      <c r="L56" s="142">
        <v>40.0</v>
      </c>
      <c r="M56" s="142" t="s">
        <v>1368</v>
      </c>
      <c r="N56" s="142" t="s">
        <v>1369</v>
      </c>
      <c r="O56" s="142">
        <v>230.0</v>
      </c>
      <c r="P56" s="142" t="s">
        <v>240</v>
      </c>
      <c r="Q56" s="142">
        <v>12.0</v>
      </c>
      <c r="R56" s="142"/>
      <c r="S56" s="197" t="s">
        <v>1314</v>
      </c>
      <c r="T56" s="142" t="s">
        <v>1371</v>
      </c>
      <c r="U56" s="142">
        <v>200.0</v>
      </c>
      <c r="V56" s="142" t="s">
        <v>293</v>
      </c>
      <c r="W56" s="142">
        <v>18.0</v>
      </c>
      <c r="X56" s="142"/>
      <c r="Y56" s="142"/>
      <c r="Z56" s="142"/>
      <c r="AA56" s="142"/>
      <c r="AB56" s="142"/>
      <c r="AC56" s="142"/>
      <c r="AD56" s="142" t="s">
        <v>1318</v>
      </c>
      <c r="AE56" s="142" t="s">
        <v>1373</v>
      </c>
      <c r="AF56" s="142">
        <v>75.0</v>
      </c>
      <c r="AG56" s="142" t="s">
        <v>1375</v>
      </c>
      <c r="AH56" s="142">
        <v>18.0</v>
      </c>
      <c r="AI56" s="142"/>
      <c r="AJ56" s="142"/>
      <c r="AK56" s="142"/>
      <c r="AL56" s="142"/>
      <c r="AM56" s="142"/>
      <c r="AN56" s="142"/>
      <c r="AO56" s="142" t="s">
        <v>1323</v>
      </c>
      <c r="AP56" s="142" t="s">
        <v>1340</v>
      </c>
      <c r="AQ56" s="142">
        <v>200.0</v>
      </c>
      <c r="AR56" s="142" t="s">
        <v>240</v>
      </c>
      <c r="AS56" s="142">
        <v>13.0</v>
      </c>
      <c r="AT56" s="142" t="s">
        <v>245</v>
      </c>
      <c r="AU56" s="147"/>
      <c r="AV56" s="147"/>
      <c r="AW56" s="147"/>
      <c r="AX56" s="147"/>
      <c r="AY56" s="147"/>
      <c r="AZ56" s="147"/>
      <c r="BA56" s="142" t="s">
        <v>245</v>
      </c>
      <c r="BB56" s="147"/>
      <c r="BC56" s="147"/>
      <c r="BD56" s="147"/>
      <c r="BE56" s="147"/>
      <c r="BF56" s="147"/>
      <c r="BG56" s="147"/>
      <c r="BH56" s="142" t="s">
        <v>245</v>
      </c>
      <c r="BI56" s="147"/>
      <c r="BJ56" s="147"/>
      <c r="BK56" s="147"/>
      <c r="BL56" s="147"/>
      <c r="BM56" s="142" t="s">
        <v>245</v>
      </c>
      <c r="BN56" s="147"/>
      <c r="BO56" s="147"/>
      <c r="BP56" s="147"/>
      <c r="BQ56" s="147"/>
      <c r="BR56" s="147"/>
      <c r="BS56" s="147"/>
      <c r="BT56" s="147"/>
      <c r="BU56" s="147"/>
      <c r="BV56" s="147"/>
      <c r="BW56" s="147"/>
      <c r="BX56" s="147"/>
      <c r="BY56" s="147"/>
      <c r="BZ56" s="195"/>
      <c r="CA56" s="147"/>
      <c r="CB56" s="147"/>
      <c r="CC56" s="147"/>
      <c r="CD56" s="147"/>
      <c r="CE56" s="147"/>
      <c r="CF56" s="147"/>
      <c r="CG56" s="147"/>
      <c r="CH56" s="142">
        <v>2.0</v>
      </c>
      <c r="CI56" s="147"/>
      <c r="CJ56" s="147"/>
      <c r="CK56" s="147"/>
      <c r="CL56" s="141"/>
      <c r="CM56" s="141"/>
      <c r="CN56" s="141"/>
      <c r="CO56" s="141"/>
      <c r="CP56" s="141"/>
      <c r="CQ56" s="141"/>
    </row>
    <row r="57" ht="144.0" customHeight="1">
      <c r="A57" s="142" t="s">
        <v>1382</v>
      </c>
      <c r="B57" s="142" t="s">
        <v>1347</v>
      </c>
      <c r="C57" s="142" t="s">
        <v>1309</v>
      </c>
      <c r="D57" s="142" t="s">
        <v>229</v>
      </c>
      <c r="E57" s="142">
        <v>18.0</v>
      </c>
      <c r="F57" s="142">
        <v>380.0</v>
      </c>
      <c r="G57" s="142">
        <v>23.0</v>
      </c>
      <c r="H57" s="142">
        <v>50.0</v>
      </c>
      <c r="I57" s="142">
        <v>320.0</v>
      </c>
      <c r="J57" s="142">
        <v>13.0</v>
      </c>
      <c r="K57" s="142">
        <v>350.0</v>
      </c>
      <c r="L57" s="142">
        <v>35.0</v>
      </c>
      <c r="M57" s="142" t="s">
        <v>1385</v>
      </c>
      <c r="N57" s="142" t="s">
        <v>1386</v>
      </c>
      <c r="O57" s="142">
        <v>300.0</v>
      </c>
      <c r="P57" s="142" t="s">
        <v>240</v>
      </c>
      <c r="Q57" s="142">
        <v>12.0</v>
      </c>
      <c r="R57" s="142"/>
      <c r="S57" s="197" t="s">
        <v>1352</v>
      </c>
      <c r="T57" s="142" t="s">
        <v>1388</v>
      </c>
      <c r="U57" s="142">
        <v>300.0</v>
      </c>
      <c r="V57" s="142" t="s">
        <v>293</v>
      </c>
      <c r="W57" s="142">
        <v>19.0</v>
      </c>
      <c r="X57" s="142"/>
      <c r="Y57" s="142"/>
      <c r="Z57" s="142"/>
      <c r="AA57" s="142"/>
      <c r="AB57" s="142"/>
      <c r="AC57" s="142"/>
      <c r="AD57" s="142" t="s">
        <v>1389</v>
      </c>
      <c r="AE57" s="142" t="s">
        <v>1390</v>
      </c>
      <c r="AF57" s="142">
        <v>150.0</v>
      </c>
      <c r="AG57" s="142" t="s">
        <v>235</v>
      </c>
      <c r="AH57" s="142">
        <v>17.0</v>
      </c>
      <c r="AI57" s="142"/>
      <c r="AJ57" s="142"/>
      <c r="AK57" s="142"/>
      <c r="AL57" s="142"/>
      <c r="AM57" s="142"/>
      <c r="AN57" s="142"/>
      <c r="AO57" s="142" t="s">
        <v>1323</v>
      </c>
      <c r="AP57" s="142" t="s">
        <v>1340</v>
      </c>
      <c r="AQ57" s="142">
        <v>200.0</v>
      </c>
      <c r="AR57" s="142" t="s">
        <v>240</v>
      </c>
      <c r="AS57" s="142">
        <v>13.0</v>
      </c>
      <c r="AT57" s="142" t="s">
        <v>245</v>
      </c>
      <c r="AU57" s="147"/>
      <c r="AV57" s="147"/>
      <c r="AW57" s="147"/>
      <c r="AX57" s="147"/>
      <c r="AY57" s="147"/>
      <c r="AZ57" s="147"/>
      <c r="BA57" s="142" t="s">
        <v>241</v>
      </c>
      <c r="BB57" s="147"/>
      <c r="BC57" s="147"/>
      <c r="BD57" s="147"/>
      <c r="BE57" s="147"/>
      <c r="BF57" s="147"/>
      <c r="BG57" s="147"/>
      <c r="BH57" s="142" t="s">
        <v>241</v>
      </c>
      <c r="BI57" s="147"/>
      <c r="BJ57" s="147"/>
      <c r="BK57" s="147"/>
      <c r="BL57" s="147"/>
      <c r="BM57" s="142" t="s">
        <v>245</v>
      </c>
      <c r="BN57" s="147"/>
      <c r="BO57" s="147"/>
      <c r="BP57" s="147"/>
      <c r="BQ57" s="147"/>
      <c r="BR57" s="147"/>
      <c r="BS57" s="147"/>
      <c r="BT57" s="147"/>
      <c r="BU57" s="147"/>
      <c r="BV57" s="147"/>
      <c r="BW57" s="147"/>
      <c r="BX57" s="147"/>
      <c r="BY57" s="147"/>
      <c r="BZ57" s="147"/>
      <c r="CA57" s="195"/>
      <c r="CB57" s="147"/>
      <c r="CC57" s="147"/>
      <c r="CD57" s="147"/>
      <c r="CE57" s="147"/>
      <c r="CF57" s="147"/>
      <c r="CG57" s="147"/>
      <c r="CH57" s="142">
        <v>1.0</v>
      </c>
      <c r="CI57" s="147"/>
      <c r="CJ57" s="147"/>
      <c r="CK57" s="147"/>
      <c r="CL57" s="141"/>
      <c r="CM57" s="141"/>
      <c r="CN57" s="141"/>
      <c r="CO57" s="141"/>
      <c r="CP57" s="141"/>
      <c r="CQ57" s="141"/>
    </row>
    <row r="58" ht="22.5" customHeight="1">
      <c r="A58" s="142" t="s">
        <v>1397</v>
      </c>
      <c r="B58" s="142" t="s">
        <v>1347</v>
      </c>
      <c r="C58" s="142" t="s">
        <v>1309</v>
      </c>
      <c r="D58" s="142" t="s">
        <v>229</v>
      </c>
      <c r="E58" s="142">
        <v>18.0</v>
      </c>
      <c r="F58" s="142">
        <v>370.0</v>
      </c>
      <c r="G58" s="142">
        <v>22.0</v>
      </c>
      <c r="H58" s="142">
        <v>45.0</v>
      </c>
      <c r="I58" s="142">
        <v>2100.0</v>
      </c>
      <c r="J58" s="142">
        <v>4.0</v>
      </c>
      <c r="K58" s="142">
        <v>450.0</v>
      </c>
      <c r="L58" s="142">
        <v>30.0</v>
      </c>
      <c r="M58" s="142" t="s">
        <v>1401</v>
      </c>
      <c r="N58" s="142" t="s">
        <v>1334</v>
      </c>
      <c r="O58" s="142">
        <v>80.0</v>
      </c>
      <c r="P58" s="142" t="s">
        <v>1403</v>
      </c>
      <c r="Q58" s="142">
        <v>17.0</v>
      </c>
      <c r="R58" s="142"/>
      <c r="S58" s="197" t="s">
        <v>1352</v>
      </c>
      <c r="T58" s="142" t="s">
        <v>1404</v>
      </c>
      <c r="U58" s="142">
        <v>300.0</v>
      </c>
      <c r="V58" s="142" t="s">
        <v>293</v>
      </c>
      <c r="W58" s="142">
        <v>19.0</v>
      </c>
      <c r="X58" s="142"/>
      <c r="Y58" s="142"/>
      <c r="Z58" s="142"/>
      <c r="AA58" s="142"/>
      <c r="AB58" s="142"/>
      <c r="AC58" s="142"/>
      <c r="AD58" s="142" t="s">
        <v>1407</v>
      </c>
      <c r="AE58" s="142" t="s">
        <v>1408</v>
      </c>
      <c r="AF58" s="142">
        <v>120.0</v>
      </c>
      <c r="AG58" s="142" t="s">
        <v>235</v>
      </c>
      <c r="AH58" s="142">
        <v>19.0</v>
      </c>
      <c r="AI58" s="142"/>
      <c r="AJ58" s="142"/>
      <c r="AK58" s="142"/>
      <c r="AL58" s="142"/>
      <c r="AM58" s="142"/>
      <c r="AN58" s="142"/>
      <c r="AO58" s="142" t="s">
        <v>1323</v>
      </c>
      <c r="AP58" s="142" t="s">
        <v>1340</v>
      </c>
      <c r="AQ58" s="142">
        <v>200.0</v>
      </c>
      <c r="AR58" s="142" t="s">
        <v>1410</v>
      </c>
      <c r="AS58" s="142">
        <v>13.0</v>
      </c>
      <c r="AT58" s="142" t="s">
        <v>245</v>
      </c>
      <c r="AU58" s="147"/>
      <c r="AV58" s="147"/>
      <c r="AW58" s="147"/>
      <c r="AX58" s="147"/>
      <c r="AY58" s="147"/>
      <c r="AZ58" s="147"/>
      <c r="BA58" s="142" t="s">
        <v>241</v>
      </c>
      <c r="BB58" s="147"/>
      <c r="BC58" s="147"/>
      <c r="BD58" s="147"/>
      <c r="BE58" s="147"/>
      <c r="BF58" s="147"/>
      <c r="BG58" s="147"/>
      <c r="BH58" s="142" t="s">
        <v>241</v>
      </c>
      <c r="BI58" s="147"/>
      <c r="BJ58" s="147"/>
      <c r="BK58" s="147"/>
      <c r="BL58" s="147"/>
      <c r="BM58" s="142" t="s">
        <v>245</v>
      </c>
      <c r="BN58" s="147"/>
      <c r="BO58" s="147"/>
      <c r="BP58" s="147"/>
      <c r="BQ58" s="147"/>
      <c r="BR58" s="147"/>
      <c r="BS58" s="147"/>
      <c r="BT58" s="147"/>
      <c r="BU58" s="147"/>
      <c r="BV58" s="147"/>
      <c r="BW58" s="147"/>
      <c r="BX58" s="147"/>
      <c r="BY58" s="147"/>
      <c r="BZ58" s="147"/>
      <c r="CA58" s="147"/>
      <c r="CB58" s="147"/>
      <c r="CC58" s="147"/>
      <c r="CD58" s="147"/>
      <c r="CE58" s="147"/>
      <c r="CF58" s="147"/>
      <c r="CG58" s="147"/>
      <c r="CH58" s="142">
        <v>1.0</v>
      </c>
      <c r="CI58" s="147"/>
      <c r="CJ58" s="147"/>
      <c r="CK58" s="147"/>
      <c r="CL58" s="141"/>
      <c r="CM58" s="141"/>
      <c r="CN58" s="141"/>
      <c r="CO58" s="141"/>
      <c r="CP58" s="141"/>
      <c r="CQ58" s="141"/>
    </row>
    <row r="59" ht="22.5" customHeight="1">
      <c r="A59" s="142" t="s">
        <v>1417</v>
      </c>
      <c r="B59" s="142" t="s">
        <v>1308</v>
      </c>
      <c r="C59" s="142" t="s">
        <v>1309</v>
      </c>
      <c r="D59" s="142" t="s">
        <v>229</v>
      </c>
      <c r="E59" s="142">
        <v>24.0</v>
      </c>
      <c r="F59" s="142">
        <v>450.0</v>
      </c>
      <c r="G59" s="142">
        <v>26.0</v>
      </c>
      <c r="H59" s="142">
        <v>60.0</v>
      </c>
      <c r="I59" s="142">
        <v>260.0</v>
      </c>
      <c r="J59" s="142">
        <v>13.0</v>
      </c>
      <c r="K59" s="142">
        <v>300.0</v>
      </c>
      <c r="L59" s="142">
        <v>45.0</v>
      </c>
      <c r="M59" s="142" t="s">
        <v>1420</v>
      </c>
      <c r="N59" s="142" t="s">
        <v>667</v>
      </c>
      <c r="O59" s="142">
        <v>360.0</v>
      </c>
      <c r="P59" s="142" t="s">
        <v>235</v>
      </c>
      <c r="Q59" s="142">
        <v>18.0</v>
      </c>
      <c r="R59" s="142"/>
      <c r="S59" s="197" t="s">
        <v>1423</v>
      </c>
      <c r="T59" s="142" t="s">
        <v>1424</v>
      </c>
      <c r="U59" s="142">
        <v>250.0</v>
      </c>
      <c r="V59" s="142" t="s">
        <v>293</v>
      </c>
      <c r="W59" s="142">
        <v>17.0</v>
      </c>
      <c r="X59" s="142"/>
      <c r="Y59" s="142"/>
      <c r="Z59" s="142"/>
      <c r="AA59" s="142"/>
      <c r="AB59" s="142"/>
      <c r="AC59" s="142"/>
      <c r="AD59" s="142" t="s">
        <v>1426</v>
      </c>
      <c r="AE59" s="142" t="s">
        <v>1427</v>
      </c>
      <c r="AF59" s="142"/>
      <c r="AG59" s="142"/>
      <c r="AH59" s="147"/>
      <c r="AI59" s="142">
        <v>400.0</v>
      </c>
      <c r="AJ59" s="147"/>
      <c r="AK59" s="147"/>
      <c r="AL59" s="147"/>
      <c r="AM59" s="147"/>
      <c r="AN59" s="142" t="s">
        <v>335</v>
      </c>
      <c r="AO59" s="142" t="s">
        <v>1429</v>
      </c>
      <c r="AP59" s="142" t="s">
        <v>1340</v>
      </c>
      <c r="AQ59" s="142">
        <v>230.0</v>
      </c>
      <c r="AR59" s="142" t="s">
        <v>240</v>
      </c>
      <c r="AS59" s="142">
        <v>15.0</v>
      </c>
      <c r="AT59" s="142" t="s">
        <v>245</v>
      </c>
      <c r="AU59" s="147"/>
      <c r="AV59" s="147"/>
      <c r="AW59" s="147"/>
      <c r="AX59" s="147"/>
      <c r="AY59" s="147"/>
      <c r="AZ59" s="147"/>
      <c r="BA59" s="142" t="s">
        <v>241</v>
      </c>
      <c r="BB59" s="147"/>
      <c r="BC59" s="147"/>
      <c r="BD59" s="147"/>
      <c r="BE59" s="147"/>
      <c r="BF59" s="147"/>
      <c r="BG59" s="147"/>
      <c r="BH59" s="142" t="s">
        <v>241</v>
      </c>
      <c r="BI59" s="147"/>
      <c r="BJ59" s="147"/>
      <c r="BK59" s="147"/>
      <c r="BL59" s="147"/>
      <c r="BM59" s="142" t="s">
        <v>245</v>
      </c>
      <c r="BN59" s="147"/>
      <c r="BO59" s="147"/>
      <c r="BP59" s="147"/>
      <c r="BQ59" s="147"/>
      <c r="BR59" s="147"/>
      <c r="BS59" s="147"/>
      <c r="BT59" s="147"/>
      <c r="BU59" s="147"/>
      <c r="BV59" s="147"/>
      <c r="BW59" s="147"/>
      <c r="BX59" s="147"/>
      <c r="BY59" s="147"/>
      <c r="BZ59" s="147"/>
      <c r="CA59" s="147"/>
      <c r="CB59" s="147"/>
      <c r="CC59" s="147"/>
      <c r="CD59" s="147"/>
      <c r="CE59" s="147"/>
      <c r="CF59" s="147"/>
      <c r="CG59" s="147"/>
      <c r="CH59" s="142">
        <v>1.0</v>
      </c>
      <c r="CI59" s="147"/>
      <c r="CJ59" s="147"/>
      <c r="CK59" s="147"/>
      <c r="CL59" s="141"/>
      <c r="CM59" s="141"/>
      <c r="CN59" s="141"/>
      <c r="CO59" s="141"/>
      <c r="CP59" s="141"/>
      <c r="CQ59" s="141"/>
    </row>
    <row r="60" ht="22.5" customHeight="1">
      <c r="A60" s="142" t="s">
        <v>3</v>
      </c>
      <c r="B60" s="143"/>
      <c r="C60" s="142" t="s">
        <v>1309</v>
      </c>
      <c r="D60" s="142" t="s">
        <v>229</v>
      </c>
      <c r="E60" s="142">
        <v>20.0</v>
      </c>
      <c r="F60" s="142">
        <v>380.0</v>
      </c>
      <c r="G60" s="142">
        <v>24.0</v>
      </c>
      <c r="H60" s="142">
        <v>50.0</v>
      </c>
      <c r="I60" s="142">
        <v>340.0</v>
      </c>
      <c r="J60" s="142">
        <v>14.0</v>
      </c>
      <c r="K60" s="142">
        <v>450.0</v>
      </c>
      <c r="L60" s="142">
        <v>45.0</v>
      </c>
      <c r="M60" s="197" t="s">
        <v>1441</v>
      </c>
      <c r="N60" s="142" t="s">
        <v>280</v>
      </c>
      <c r="O60" s="142">
        <v>280.0</v>
      </c>
      <c r="P60" s="142" t="s">
        <v>240</v>
      </c>
      <c r="Q60" s="142">
        <v>12.0</v>
      </c>
      <c r="R60" s="142"/>
      <c r="S60" s="197" t="s">
        <v>1443</v>
      </c>
      <c r="T60" s="142" t="s">
        <v>1444</v>
      </c>
      <c r="U60" s="142">
        <v>250.0</v>
      </c>
      <c r="V60" s="142" t="s">
        <v>1446</v>
      </c>
      <c r="W60" s="142">
        <v>17.0</v>
      </c>
      <c r="X60" s="142"/>
      <c r="Y60" s="142"/>
      <c r="Z60" s="142"/>
      <c r="AA60" s="142"/>
      <c r="AB60" s="142"/>
      <c r="AC60" s="142"/>
      <c r="AD60" s="142" t="s">
        <v>458</v>
      </c>
      <c r="AE60" s="142" t="s">
        <v>1449</v>
      </c>
      <c r="AF60" s="142"/>
      <c r="AG60" s="142"/>
      <c r="AH60" s="147"/>
      <c r="AI60" s="142">
        <v>400.0</v>
      </c>
      <c r="AJ60" s="147"/>
      <c r="AK60" s="147"/>
      <c r="AL60" s="147"/>
      <c r="AM60" s="147"/>
      <c r="AN60" s="142" t="s">
        <v>335</v>
      </c>
      <c r="AO60" s="142" t="s">
        <v>497</v>
      </c>
      <c r="AP60" s="142" t="s">
        <v>1453</v>
      </c>
      <c r="AQ60" s="142">
        <v>230.0</v>
      </c>
      <c r="AR60" s="142" t="s">
        <v>442</v>
      </c>
      <c r="AS60" s="142">
        <v>15.0</v>
      </c>
      <c r="AT60" s="142" t="s">
        <v>245</v>
      </c>
      <c r="AU60" s="147"/>
      <c r="AV60" s="147"/>
      <c r="AW60" s="147"/>
      <c r="AX60" s="147"/>
      <c r="AY60" s="147"/>
      <c r="AZ60" s="147"/>
      <c r="BA60" s="142" t="s">
        <v>241</v>
      </c>
      <c r="BB60" s="147"/>
      <c r="BC60" s="147"/>
      <c r="BD60" s="147"/>
      <c r="BE60" s="147"/>
      <c r="BF60" s="147"/>
      <c r="BG60" s="147"/>
      <c r="BH60" s="142" t="s">
        <v>241</v>
      </c>
      <c r="BI60" s="147"/>
      <c r="BJ60" s="147"/>
      <c r="BK60" s="147"/>
      <c r="BL60" s="147"/>
      <c r="BM60" s="142" t="s">
        <v>245</v>
      </c>
      <c r="BN60" s="147"/>
      <c r="BO60" s="147"/>
      <c r="BP60" s="147"/>
      <c r="BQ60" s="147"/>
      <c r="BR60" s="147"/>
      <c r="BS60" s="147"/>
      <c r="BT60" s="147"/>
      <c r="BU60" s="147"/>
      <c r="BV60" s="147"/>
      <c r="BW60" s="147"/>
      <c r="BX60" s="147"/>
      <c r="BY60" s="147"/>
      <c r="BZ60" s="147"/>
      <c r="CA60" s="147"/>
      <c r="CB60" s="147"/>
      <c r="CC60" s="147"/>
      <c r="CD60" s="147"/>
      <c r="CE60" s="147"/>
      <c r="CF60" s="147"/>
      <c r="CG60" s="147"/>
      <c r="CH60" s="142">
        <v>1.0</v>
      </c>
      <c r="CI60" s="147"/>
      <c r="CJ60" s="147"/>
      <c r="CK60" s="147"/>
      <c r="CL60" s="141"/>
      <c r="CM60" s="141"/>
      <c r="CN60" s="141"/>
      <c r="CO60" s="141"/>
      <c r="CP60" s="141"/>
      <c r="CQ60" s="141"/>
    </row>
    <row r="61" ht="22.5" customHeight="1">
      <c r="A61" s="142" t="s">
        <v>1464</v>
      </c>
      <c r="B61" s="142" t="s">
        <v>3</v>
      </c>
      <c r="C61" s="142" t="s">
        <v>1309</v>
      </c>
      <c r="D61" s="142" t="s">
        <v>229</v>
      </c>
      <c r="E61" s="142">
        <v>20.0</v>
      </c>
      <c r="F61" s="142">
        <v>420.0</v>
      </c>
      <c r="G61" s="142">
        <v>25.0</v>
      </c>
      <c r="H61" s="142">
        <v>65.0</v>
      </c>
      <c r="I61" s="142">
        <v>360.0</v>
      </c>
      <c r="J61" s="142">
        <v>15.0</v>
      </c>
      <c r="K61" s="142">
        <v>360.0</v>
      </c>
      <c r="L61" s="142">
        <v>40.0</v>
      </c>
      <c r="M61" s="142" t="s">
        <v>1468</v>
      </c>
      <c r="N61" s="142" t="s">
        <v>1469</v>
      </c>
      <c r="O61" s="142">
        <v>360.0</v>
      </c>
      <c r="P61" s="142" t="s">
        <v>240</v>
      </c>
      <c r="Q61" s="142">
        <v>12.0</v>
      </c>
      <c r="R61" s="142"/>
      <c r="S61" s="197" t="s">
        <v>1443</v>
      </c>
      <c r="T61" s="142" t="s">
        <v>1471</v>
      </c>
      <c r="U61" s="142">
        <v>250.0</v>
      </c>
      <c r="V61" s="142" t="s">
        <v>1446</v>
      </c>
      <c r="W61" s="142">
        <v>17.0</v>
      </c>
      <c r="X61" s="142"/>
      <c r="Y61" s="142"/>
      <c r="Z61" s="142"/>
      <c r="AA61" s="142"/>
      <c r="AB61" s="142"/>
      <c r="AC61" s="142"/>
      <c r="AD61" s="142" t="s">
        <v>497</v>
      </c>
      <c r="AE61" s="142" t="s">
        <v>477</v>
      </c>
      <c r="AF61" s="142">
        <v>250.0</v>
      </c>
      <c r="AG61" s="142" t="s">
        <v>442</v>
      </c>
      <c r="AH61" s="142">
        <v>15.0</v>
      </c>
      <c r="AI61" s="142"/>
      <c r="AJ61" s="142"/>
      <c r="AK61" s="142"/>
      <c r="AL61" s="142"/>
      <c r="AM61" s="142"/>
      <c r="AN61" s="142"/>
      <c r="AO61" s="147"/>
      <c r="AP61" s="147"/>
      <c r="AQ61" s="147"/>
      <c r="AR61" s="147"/>
      <c r="AS61" s="147"/>
      <c r="AT61" s="142" t="s">
        <v>245</v>
      </c>
      <c r="AU61" s="147"/>
      <c r="AV61" s="147"/>
      <c r="AW61" s="147"/>
      <c r="AX61" s="147"/>
      <c r="AY61" s="147"/>
      <c r="AZ61" s="147"/>
      <c r="BA61" s="142" t="s">
        <v>241</v>
      </c>
      <c r="BB61" s="147"/>
      <c r="BC61" s="147"/>
      <c r="BD61" s="147"/>
      <c r="BE61" s="147"/>
      <c r="BF61" s="147"/>
      <c r="BG61" s="147"/>
      <c r="BH61" s="142" t="s">
        <v>241</v>
      </c>
      <c r="BI61" s="147"/>
      <c r="BJ61" s="147"/>
      <c r="BK61" s="147"/>
      <c r="BL61" s="147"/>
      <c r="BM61" s="142" t="s">
        <v>245</v>
      </c>
      <c r="BN61" s="147"/>
      <c r="BO61" s="147"/>
      <c r="BP61" s="147"/>
      <c r="BQ61" s="147"/>
      <c r="BR61" s="147"/>
      <c r="BS61" s="147"/>
      <c r="BT61" s="147"/>
      <c r="BU61" s="147"/>
      <c r="BV61" s="147"/>
      <c r="BW61" s="147"/>
      <c r="BX61" s="147"/>
      <c r="BY61" s="147"/>
      <c r="BZ61" s="147"/>
      <c r="CA61" s="147"/>
      <c r="CB61" s="147"/>
      <c r="CC61" s="147"/>
      <c r="CD61" s="147"/>
      <c r="CE61" s="147"/>
      <c r="CF61" s="147"/>
      <c r="CG61" s="147"/>
      <c r="CH61" s="142">
        <v>1.0</v>
      </c>
      <c r="CI61" s="147"/>
      <c r="CJ61" s="147"/>
      <c r="CK61" s="147"/>
      <c r="CL61" s="141"/>
      <c r="CM61" s="141"/>
      <c r="CN61" s="141"/>
      <c r="CO61" s="141"/>
      <c r="CP61" s="141"/>
      <c r="CQ61" s="141"/>
    </row>
    <row r="62" ht="22.5" customHeight="1">
      <c r="A62" s="142" t="s">
        <v>1438</v>
      </c>
      <c r="B62" s="142" t="s">
        <v>3</v>
      </c>
      <c r="C62" s="142" t="s">
        <v>1309</v>
      </c>
      <c r="D62" s="142" t="s">
        <v>229</v>
      </c>
      <c r="E62" s="142">
        <v>20.0</v>
      </c>
      <c r="F62" s="142">
        <v>420.0</v>
      </c>
      <c r="G62" s="142">
        <v>26.0</v>
      </c>
      <c r="H62" s="142">
        <v>65.0</v>
      </c>
      <c r="I62" s="142">
        <v>290.0</v>
      </c>
      <c r="J62" s="142">
        <v>13.0</v>
      </c>
      <c r="K62" s="142">
        <v>450.0</v>
      </c>
      <c r="L62" s="142">
        <v>40.0</v>
      </c>
      <c r="M62" s="142" t="s">
        <v>1489</v>
      </c>
      <c r="N62" s="142" t="s">
        <v>1491</v>
      </c>
      <c r="O62" s="142">
        <v>350.0</v>
      </c>
      <c r="P62" s="142" t="s">
        <v>1492</v>
      </c>
      <c r="Q62" s="142">
        <v>12.0</v>
      </c>
      <c r="R62" s="142"/>
      <c r="S62" s="197" t="s">
        <v>1443</v>
      </c>
      <c r="T62" s="142" t="s">
        <v>1494</v>
      </c>
      <c r="U62" s="142">
        <v>250.0</v>
      </c>
      <c r="V62" s="142" t="s">
        <v>1446</v>
      </c>
      <c r="W62" s="142">
        <v>17.0</v>
      </c>
      <c r="X62" s="142"/>
      <c r="Y62" s="142"/>
      <c r="Z62" s="142"/>
      <c r="AA62" s="142"/>
      <c r="AB62" s="142"/>
      <c r="AC62" s="142"/>
      <c r="AD62" s="142" t="s">
        <v>1496</v>
      </c>
      <c r="AE62" s="142" t="s">
        <v>1497</v>
      </c>
      <c r="AF62" s="142">
        <v>170.0</v>
      </c>
      <c r="AG62" s="142" t="s">
        <v>496</v>
      </c>
      <c r="AH62" s="142">
        <v>18.0</v>
      </c>
      <c r="AI62" s="142"/>
      <c r="AJ62" s="142"/>
      <c r="AK62" s="142"/>
      <c r="AL62" s="142"/>
      <c r="AM62" s="142"/>
      <c r="AN62" s="142"/>
      <c r="AO62" s="142" t="s">
        <v>497</v>
      </c>
      <c r="AP62" s="142" t="s">
        <v>1453</v>
      </c>
      <c r="AQ62" s="142">
        <v>210.0</v>
      </c>
      <c r="AR62" s="142" t="s">
        <v>442</v>
      </c>
      <c r="AS62" s="142">
        <v>15.0</v>
      </c>
      <c r="AT62" s="142" t="s">
        <v>245</v>
      </c>
      <c r="AU62" s="147"/>
      <c r="AV62" s="147"/>
      <c r="AW62" s="147"/>
      <c r="AX62" s="147"/>
      <c r="AY62" s="147"/>
      <c r="AZ62" s="147"/>
      <c r="BA62" s="142" t="s">
        <v>241</v>
      </c>
      <c r="BB62" s="147"/>
      <c r="BC62" s="147"/>
      <c r="BD62" s="147"/>
      <c r="BE62" s="147"/>
      <c r="BF62" s="147"/>
      <c r="BG62" s="147"/>
      <c r="BH62" s="142" t="s">
        <v>241</v>
      </c>
      <c r="BI62" s="147"/>
      <c r="BJ62" s="147"/>
      <c r="BK62" s="147"/>
      <c r="BL62" s="147"/>
      <c r="BM62" s="142" t="s">
        <v>245</v>
      </c>
      <c r="BN62" s="147"/>
      <c r="BO62" s="147"/>
      <c r="BP62" s="147"/>
      <c r="BQ62" s="147"/>
      <c r="BR62" s="147"/>
      <c r="BS62" s="147"/>
      <c r="BT62" s="147"/>
      <c r="BU62" s="147"/>
      <c r="BV62" s="147"/>
      <c r="BW62" s="147"/>
      <c r="BX62" s="147"/>
      <c r="BY62" s="147"/>
      <c r="BZ62" s="147"/>
      <c r="CA62" s="147"/>
      <c r="CB62" s="147"/>
      <c r="CC62" s="147"/>
      <c r="CD62" s="147"/>
      <c r="CE62" s="147"/>
      <c r="CF62" s="147"/>
      <c r="CG62" s="147"/>
      <c r="CH62" s="142">
        <v>1.0</v>
      </c>
      <c r="CI62" s="147"/>
      <c r="CJ62" s="147"/>
      <c r="CK62" s="147"/>
      <c r="CL62" s="141"/>
      <c r="CM62" s="141"/>
      <c r="CN62" s="141"/>
      <c r="CO62" s="141"/>
      <c r="CP62" s="141"/>
      <c r="CQ62" s="141"/>
    </row>
    <row r="63" ht="22.5" customHeight="1">
      <c r="A63" s="142" t="s">
        <v>1445</v>
      </c>
      <c r="B63" s="142" t="s">
        <v>3</v>
      </c>
      <c r="C63" s="142" t="s">
        <v>1309</v>
      </c>
      <c r="D63" s="142" t="s">
        <v>229</v>
      </c>
      <c r="E63" s="142">
        <v>20.0</v>
      </c>
      <c r="F63" s="142">
        <v>530.0</v>
      </c>
      <c r="G63" s="142">
        <v>25.0</v>
      </c>
      <c r="H63" s="142">
        <v>75.0</v>
      </c>
      <c r="I63" s="142">
        <v>600.0</v>
      </c>
      <c r="J63" s="142">
        <v>16.0</v>
      </c>
      <c r="K63" s="142">
        <v>500.0</v>
      </c>
      <c r="L63" s="142">
        <v>50.0</v>
      </c>
      <c r="M63" s="142" t="s">
        <v>1511</v>
      </c>
      <c r="N63" s="142" t="s">
        <v>1512</v>
      </c>
      <c r="O63" s="142">
        <v>240.0</v>
      </c>
      <c r="P63" s="142" t="s">
        <v>284</v>
      </c>
      <c r="Q63" s="142">
        <v>18.0</v>
      </c>
      <c r="R63" s="142"/>
      <c r="S63" s="197" t="s">
        <v>1443</v>
      </c>
      <c r="T63" s="142" t="s">
        <v>1371</v>
      </c>
      <c r="U63" s="142">
        <v>250.0</v>
      </c>
      <c r="V63" s="142" t="s">
        <v>1446</v>
      </c>
      <c r="W63" s="142">
        <v>17.0</v>
      </c>
      <c r="X63" s="142"/>
      <c r="Y63" s="142"/>
      <c r="Z63" s="142"/>
      <c r="AA63" s="142"/>
      <c r="AB63" s="142"/>
      <c r="AC63" s="142"/>
      <c r="AD63" s="142" t="s">
        <v>497</v>
      </c>
      <c r="AE63" s="142" t="s">
        <v>477</v>
      </c>
      <c r="AF63" s="142">
        <v>350.0</v>
      </c>
      <c r="AG63" s="142" t="s">
        <v>442</v>
      </c>
      <c r="AH63" s="142">
        <v>15.0</v>
      </c>
      <c r="AI63" s="142"/>
      <c r="AJ63" s="142"/>
      <c r="AK63" s="142"/>
      <c r="AL63" s="142"/>
      <c r="AM63" s="142"/>
      <c r="AN63" s="142"/>
      <c r="AO63" s="147"/>
      <c r="AP63" s="147"/>
      <c r="AQ63" s="147"/>
      <c r="AR63" s="147"/>
      <c r="AS63" s="147"/>
      <c r="AT63" s="142" t="s">
        <v>245</v>
      </c>
      <c r="AU63" s="147"/>
      <c r="AV63" s="147"/>
      <c r="AW63" s="147"/>
      <c r="AX63" s="147"/>
      <c r="AY63" s="147"/>
      <c r="AZ63" s="147"/>
      <c r="BA63" s="142" t="s">
        <v>241</v>
      </c>
      <c r="BB63" s="147"/>
      <c r="BC63" s="147"/>
      <c r="BD63" s="147"/>
      <c r="BE63" s="147"/>
      <c r="BF63" s="147"/>
      <c r="BG63" s="147"/>
      <c r="BH63" s="142" t="s">
        <v>241</v>
      </c>
      <c r="BI63" s="147"/>
      <c r="BJ63" s="147"/>
      <c r="BK63" s="147"/>
      <c r="BL63" s="147"/>
      <c r="BM63" s="142" t="s">
        <v>245</v>
      </c>
      <c r="BN63" s="147"/>
      <c r="BO63" s="147"/>
      <c r="BP63" s="147"/>
      <c r="BQ63" s="147"/>
      <c r="BR63" s="147"/>
      <c r="BS63" s="147"/>
      <c r="BT63" s="147"/>
      <c r="BU63" s="147"/>
      <c r="BV63" s="147"/>
      <c r="BW63" s="147"/>
      <c r="BX63" s="147"/>
      <c r="BY63" s="147"/>
      <c r="BZ63" s="147"/>
      <c r="CA63" s="147"/>
      <c r="CB63" s="147"/>
      <c r="CC63" s="147"/>
      <c r="CD63" s="147"/>
      <c r="CE63" s="147"/>
      <c r="CF63" s="147"/>
      <c r="CG63" s="147"/>
      <c r="CH63" s="142">
        <v>1.0</v>
      </c>
      <c r="CI63" s="147"/>
      <c r="CJ63" s="147"/>
      <c r="CK63" s="147"/>
      <c r="CL63" s="141"/>
      <c r="CM63" s="141"/>
      <c r="CN63" s="141"/>
      <c r="CO63" s="141"/>
      <c r="CP63" s="141"/>
      <c r="CQ63" s="141"/>
    </row>
    <row r="64" ht="22.5" customHeight="1">
      <c r="A64" s="142" t="s">
        <v>1450</v>
      </c>
      <c r="B64" s="143"/>
      <c r="C64" s="142" t="s">
        <v>1309</v>
      </c>
      <c r="D64" s="142" t="s">
        <v>229</v>
      </c>
      <c r="E64" s="142">
        <v>24.0</v>
      </c>
      <c r="F64" s="142">
        <v>370.0</v>
      </c>
      <c r="G64" s="142">
        <v>24.0</v>
      </c>
      <c r="H64" s="142">
        <v>43.0</v>
      </c>
      <c r="I64" s="142">
        <v>340.0</v>
      </c>
      <c r="J64" s="142">
        <v>14.0</v>
      </c>
      <c r="K64" s="142">
        <v>400.0</v>
      </c>
      <c r="L64" s="142">
        <v>35.0</v>
      </c>
      <c r="M64" s="197" t="s">
        <v>1531</v>
      </c>
      <c r="N64" s="142" t="s">
        <v>1532</v>
      </c>
      <c r="O64" s="142">
        <v>90.0</v>
      </c>
      <c r="P64" s="142" t="s">
        <v>279</v>
      </c>
      <c r="Q64" s="142">
        <v>16.0</v>
      </c>
      <c r="R64" s="142"/>
      <c r="S64" s="197" t="s">
        <v>1535</v>
      </c>
      <c r="T64" s="142" t="s">
        <v>1536</v>
      </c>
      <c r="U64" s="142">
        <v>250.0</v>
      </c>
      <c r="V64" s="142" t="s">
        <v>240</v>
      </c>
      <c r="W64" s="142">
        <v>13.0</v>
      </c>
      <c r="X64" s="142"/>
      <c r="Y64" s="142"/>
      <c r="Z64" s="142"/>
      <c r="AA64" s="142"/>
      <c r="AB64" s="142"/>
      <c r="AC64" s="142"/>
      <c r="AD64" s="142" t="s">
        <v>1423</v>
      </c>
      <c r="AE64" s="142" t="s">
        <v>1538</v>
      </c>
      <c r="AF64" s="142">
        <v>250.0</v>
      </c>
      <c r="AG64" s="142" t="s">
        <v>1118</v>
      </c>
      <c r="AH64" s="142">
        <v>17.0</v>
      </c>
      <c r="AI64" s="142"/>
      <c r="AJ64" s="142"/>
      <c r="AK64" s="142"/>
      <c r="AL64" s="142"/>
      <c r="AM64" s="142"/>
      <c r="AN64" s="142"/>
      <c r="AO64" s="142" t="s">
        <v>1541</v>
      </c>
      <c r="AP64" s="142" t="s">
        <v>1542</v>
      </c>
      <c r="AQ64" s="142">
        <v>150.0</v>
      </c>
      <c r="AR64" s="142" t="s">
        <v>240</v>
      </c>
      <c r="AS64" s="142">
        <v>15.0</v>
      </c>
      <c r="AT64" s="142" t="s">
        <v>241</v>
      </c>
      <c r="AU64" s="147"/>
      <c r="AV64" s="147"/>
      <c r="AW64" s="147"/>
      <c r="AX64" s="147"/>
      <c r="AY64" s="147"/>
      <c r="AZ64" s="147"/>
      <c r="BA64" s="142" t="s">
        <v>241</v>
      </c>
      <c r="BB64" s="147"/>
      <c r="BC64" s="147"/>
      <c r="BD64" s="147"/>
      <c r="BE64" s="147"/>
      <c r="BF64" s="147"/>
      <c r="BG64" s="147"/>
      <c r="BH64" s="142" t="s">
        <v>241</v>
      </c>
      <c r="BI64" s="147"/>
      <c r="BJ64" s="147"/>
      <c r="BK64" s="147"/>
      <c r="BL64" s="147"/>
      <c r="BM64" s="142" t="s">
        <v>245</v>
      </c>
      <c r="BN64" s="147"/>
      <c r="BO64" s="147"/>
      <c r="BP64" s="147"/>
      <c r="BQ64" s="147"/>
      <c r="BR64" s="147"/>
      <c r="BS64" s="147"/>
      <c r="BT64" s="147"/>
      <c r="BU64" s="147"/>
      <c r="BV64" s="147"/>
      <c r="BW64" s="147"/>
      <c r="BX64" s="147"/>
      <c r="BY64" s="147"/>
      <c r="BZ64" s="147"/>
      <c r="CA64" s="147"/>
      <c r="CB64" s="147"/>
      <c r="CC64" s="147"/>
      <c r="CD64" s="147"/>
      <c r="CE64" s="147"/>
      <c r="CF64" s="147"/>
      <c r="CG64" s="147"/>
      <c r="CH64" s="147"/>
      <c r="CI64" s="142">
        <v>1.0</v>
      </c>
      <c r="CJ64" s="147"/>
      <c r="CK64" s="147"/>
      <c r="CL64" s="141"/>
      <c r="CM64" s="141"/>
      <c r="CN64" s="141"/>
      <c r="CO64" s="141"/>
      <c r="CP64" s="141"/>
      <c r="CQ64" s="141"/>
    </row>
    <row r="65" ht="22.5" customHeight="1">
      <c r="A65" s="142" t="s">
        <v>1455</v>
      </c>
      <c r="B65" s="142" t="s">
        <v>1450</v>
      </c>
      <c r="C65" s="142" t="s">
        <v>1309</v>
      </c>
      <c r="D65" s="142" t="s">
        <v>229</v>
      </c>
      <c r="E65" s="142">
        <v>26.0</v>
      </c>
      <c r="F65" s="142">
        <v>430.0</v>
      </c>
      <c r="G65" s="142">
        <v>25.0</v>
      </c>
      <c r="H65" s="142">
        <v>60.0</v>
      </c>
      <c r="I65" s="142">
        <v>350.0</v>
      </c>
      <c r="J65" s="142">
        <v>15.0</v>
      </c>
      <c r="K65" s="142">
        <v>400.0</v>
      </c>
      <c r="L65" s="142">
        <v>30.0</v>
      </c>
      <c r="M65" s="142" t="s">
        <v>1553</v>
      </c>
      <c r="N65" s="142" t="s">
        <v>1555</v>
      </c>
      <c r="O65" s="142">
        <v>300.0</v>
      </c>
      <c r="P65" s="142" t="s">
        <v>235</v>
      </c>
      <c r="Q65" s="142">
        <v>16.0</v>
      </c>
      <c r="R65" s="142"/>
      <c r="S65" s="197" t="s">
        <v>1423</v>
      </c>
      <c r="T65" s="142" t="s">
        <v>1556</v>
      </c>
      <c r="U65" s="142">
        <v>250.0</v>
      </c>
      <c r="V65" s="142" t="s">
        <v>293</v>
      </c>
      <c r="W65" s="142">
        <v>17.0</v>
      </c>
      <c r="X65" s="142"/>
      <c r="Y65" s="142"/>
      <c r="Z65" s="142"/>
      <c r="AA65" s="142"/>
      <c r="AB65" s="142"/>
      <c r="AC65" s="142"/>
      <c r="AD65" s="142" t="s">
        <v>1559</v>
      </c>
      <c r="AE65" s="142" t="s">
        <v>1560</v>
      </c>
      <c r="AF65" s="142">
        <v>230.0</v>
      </c>
      <c r="AG65" s="142" t="s">
        <v>240</v>
      </c>
      <c r="AH65" s="142">
        <v>15.0</v>
      </c>
      <c r="AI65" s="142"/>
      <c r="AJ65" s="142"/>
      <c r="AK65" s="142"/>
      <c r="AL65" s="142"/>
      <c r="AM65" s="142"/>
      <c r="AN65" s="142"/>
      <c r="AO65" s="147"/>
      <c r="AP65" s="147"/>
      <c r="AQ65" s="147"/>
      <c r="AR65" s="147"/>
      <c r="AS65" s="147"/>
      <c r="AT65" s="142" t="s">
        <v>245</v>
      </c>
      <c r="AU65" s="147"/>
      <c r="AV65" s="147"/>
      <c r="AW65" s="147"/>
      <c r="AX65" s="147"/>
      <c r="AY65" s="147"/>
      <c r="AZ65" s="147"/>
      <c r="BA65" s="142" t="s">
        <v>241</v>
      </c>
      <c r="BB65" s="147"/>
      <c r="BC65" s="147"/>
      <c r="BD65" s="147"/>
      <c r="BE65" s="147"/>
      <c r="BF65" s="147"/>
      <c r="BG65" s="147"/>
      <c r="BH65" s="142" t="s">
        <v>241</v>
      </c>
      <c r="BI65" s="147"/>
      <c r="BJ65" s="147"/>
      <c r="BK65" s="147"/>
      <c r="BL65" s="147"/>
      <c r="BM65" s="142" t="s">
        <v>245</v>
      </c>
      <c r="BN65" s="147"/>
      <c r="BO65" s="147"/>
      <c r="BP65" s="147"/>
      <c r="BQ65" s="147"/>
      <c r="BR65" s="147"/>
      <c r="BS65" s="147"/>
      <c r="BT65" s="147"/>
      <c r="BU65" s="147"/>
      <c r="BV65" s="147"/>
      <c r="BW65" s="147"/>
      <c r="BX65" s="147"/>
      <c r="BY65" s="147"/>
      <c r="BZ65" s="147"/>
      <c r="CA65" s="147"/>
      <c r="CB65" s="147"/>
      <c r="CC65" s="147"/>
      <c r="CD65" s="147"/>
      <c r="CE65" s="147"/>
      <c r="CF65" s="147"/>
      <c r="CG65" s="147"/>
      <c r="CH65" s="142">
        <v>1.0</v>
      </c>
      <c r="CI65" s="147"/>
      <c r="CJ65" s="147"/>
      <c r="CK65" s="147"/>
      <c r="CL65" s="141"/>
      <c r="CM65" s="141"/>
      <c r="CN65" s="141"/>
      <c r="CO65" s="141"/>
      <c r="CP65" s="141"/>
      <c r="CQ65" s="141"/>
    </row>
    <row r="66" ht="22.5" customHeight="1">
      <c r="A66" s="142" t="s">
        <v>1458</v>
      </c>
      <c r="B66" s="143"/>
      <c r="C66" s="142" t="s">
        <v>1569</v>
      </c>
      <c r="D66" s="142" t="s">
        <v>229</v>
      </c>
      <c r="E66" s="142">
        <v>14.0</v>
      </c>
      <c r="F66" s="142">
        <v>310.0</v>
      </c>
      <c r="G66" s="142">
        <v>23.0</v>
      </c>
      <c r="H66" s="142">
        <v>43.0</v>
      </c>
      <c r="I66" s="142">
        <v>240.0</v>
      </c>
      <c r="J66" s="142">
        <v>12.0</v>
      </c>
      <c r="K66" s="142">
        <v>800.0</v>
      </c>
      <c r="L66" s="142">
        <v>50.0</v>
      </c>
      <c r="M66" s="142" t="s">
        <v>1572</v>
      </c>
      <c r="N66" s="142" t="s">
        <v>1573</v>
      </c>
      <c r="O66" s="142">
        <v>140.0</v>
      </c>
      <c r="P66" s="142" t="s">
        <v>310</v>
      </c>
      <c r="Q66" s="142">
        <v>19.0</v>
      </c>
      <c r="R66" s="142"/>
      <c r="S66" s="197" t="s">
        <v>1574</v>
      </c>
      <c r="T66" s="142" t="s">
        <v>1577</v>
      </c>
      <c r="U66" s="142">
        <v>130.0</v>
      </c>
      <c r="V66" s="142" t="s">
        <v>1578</v>
      </c>
      <c r="W66" s="142">
        <v>16.0</v>
      </c>
      <c r="X66" s="142"/>
      <c r="Y66" s="142"/>
      <c r="Z66" s="142"/>
      <c r="AA66" s="142"/>
      <c r="AB66" s="142"/>
      <c r="AC66" s="142"/>
      <c r="AD66" s="142" t="s">
        <v>1581</v>
      </c>
      <c r="AE66" s="142" t="s">
        <v>1582</v>
      </c>
      <c r="AF66" s="142">
        <v>130.0</v>
      </c>
      <c r="AG66" s="142" t="s">
        <v>1583</v>
      </c>
      <c r="AH66" s="142">
        <v>14.0</v>
      </c>
      <c r="AI66" s="142"/>
      <c r="AJ66" s="142"/>
      <c r="AK66" s="142"/>
      <c r="AL66" s="142"/>
      <c r="AM66" s="142"/>
      <c r="AN66" s="142"/>
      <c r="AO66" s="142" t="s">
        <v>1584</v>
      </c>
      <c r="AP66" s="142" t="s">
        <v>1586</v>
      </c>
      <c r="AQ66" s="142">
        <v>100.0</v>
      </c>
      <c r="AR66" s="142" t="s">
        <v>1587</v>
      </c>
      <c r="AS66" s="142">
        <v>12.0</v>
      </c>
      <c r="AT66" s="142" t="s">
        <v>245</v>
      </c>
      <c r="AU66" s="147"/>
      <c r="AV66" s="147"/>
      <c r="AW66" s="147"/>
      <c r="AX66" s="147"/>
      <c r="AY66" s="147"/>
      <c r="AZ66" s="147"/>
      <c r="BA66" s="142" t="s">
        <v>241</v>
      </c>
      <c r="BB66" s="147"/>
      <c r="BC66" s="147"/>
      <c r="BD66" s="147"/>
      <c r="BE66" s="147"/>
      <c r="BF66" s="147"/>
      <c r="BG66" s="147"/>
      <c r="BH66" s="142" t="s">
        <v>241</v>
      </c>
      <c r="BI66" s="147"/>
      <c r="BJ66" s="147"/>
      <c r="BK66" s="147"/>
      <c r="BL66" s="147"/>
      <c r="BM66" s="142" t="s">
        <v>245</v>
      </c>
      <c r="BN66" s="147"/>
      <c r="BO66" s="147"/>
      <c r="BP66" s="147"/>
      <c r="BQ66" s="147"/>
      <c r="BR66" s="147"/>
      <c r="BS66" s="147"/>
      <c r="BT66" s="147"/>
      <c r="BU66" s="147"/>
      <c r="BV66" s="147"/>
      <c r="BW66" s="147"/>
      <c r="BX66" s="147"/>
      <c r="BY66" s="147"/>
      <c r="BZ66" s="147"/>
      <c r="CA66" s="147"/>
      <c r="CB66" s="147"/>
      <c r="CC66" s="147"/>
      <c r="CD66" s="147"/>
      <c r="CE66" s="147"/>
      <c r="CF66" s="147"/>
      <c r="CG66" s="147"/>
      <c r="CH66" s="147"/>
      <c r="CI66" s="147"/>
      <c r="CJ66" s="147"/>
      <c r="CK66" s="147"/>
      <c r="CL66" s="141"/>
      <c r="CM66" s="141"/>
      <c r="CN66" s="141"/>
      <c r="CO66" s="141"/>
      <c r="CP66" s="141"/>
      <c r="CQ66" s="141"/>
    </row>
    <row r="67" ht="22.5" customHeight="1">
      <c r="A67" s="142" t="s">
        <v>1462</v>
      </c>
      <c r="B67" s="142" t="s">
        <v>1458</v>
      </c>
      <c r="C67" s="142" t="s">
        <v>1569</v>
      </c>
      <c r="D67" s="142" t="s">
        <v>229</v>
      </c>
      <c r="E67" s="142">
        <v>21.0</v>
      </c>
      <c r="F67" s="142">
        <v>380.0</v>
      </c>
      <c r="G67" s="142">
        <v>23.0</v>
      </c>
      <c r="H67" s="142">
        <v>75.0</v>
      </c>
      <c r="I67" s="142">
        <v>260.0</v>
      </c>
      <c r="J67" s="142">
        <v>13.0</v>
      </c>
      <c r="K67" s="142">
        <v>300.0</v>
      </c>
      <c r="L67" s="142">
        <v>60.0</v>
      </c>
      <c r="M67" s="142" t="s">
        <v>1601</v>
      </c>
      <c r="N67" s="142" t="s">
        <v>1602</v>
      </c>
      <c r="O67" s="142">
        <v>260.0</v>
      </c>
      <c r="P67" s="142" t="s">
        <v>235</v>
      </c>
      <c r="Q67" s="142">
        <v>18.0</v>
      </c>
      <c r="R67" s="142"/>
      <c r="S67" s="197" t="s">
        <v>1604</v>
      </c>
      <c r="T67" s="142" t="s">
        <v>1605</v>
      </c>
      <c r="U67" s="142">
        <v>130.0</v>
      </c>
      <c r="V67" s="142" t="s">
        <v>279</v>
      </c>
      <c r="W67" s="142">
        <v>17.0</v>
      </c>
      <c r="X67" s="142"/>
      <c r="Y67" s="142"/>
      <c r="Z67" s="142"/>
      <c r="AA67" s="142"/>
      <c r="AB67" s="142"/>
      <c r="AC67" s="142"/>
      <c r="AD67" s="142" t="s">
        <v>1608</v>
      </c>
      <c r="AE67" s="142" t="s">
        <v>1609</v>
      </c>
      <c r="AF67" s="142"/>
      <c r="AG67" s="142" t="s">
        <v>1012</v>
      </c>
      <c r="AH67" s="147"/>
      <c r="AI67" s="147"/>
      <c r="AJ67" s="147"/>
      <c r="AK67" s="142">
        <v>10.0</v>
      </c>
      <c r="AL67" s="142"/>
      <c r="AM67" s="142"/>
      <c r="AN67" s="142" t="s">
        <v>335</v>
      </c>
      <c r="AO67" s="142" t="s">
        <v>1613</v>
      </c>
      <c r="AP67" s="142" t="s">
        <v>1614</v>
      </c>
      <c r="AQ67" s="142">
        <v>200.0</v>
      </c>
      <c r="AR67" s="142" t="s">
        <v>286</v>
      </c>
      <c r="AS67" s="142">
        <v>14.0</v>
      </c>
      <c r="AT67" s="142" t="s">
        <v>245</v>
      </c>
      <c r="AU67" s="147"/>
      <c r="AV67" s="147"/>
      <c r="AW67" s="147"/>
      <c r="AX67" s="147"/>
      <c r="AY67" s="147"/>
      <c r="AZ67" s="147"/>
      <c r="BA67" s="142" t="s">
        <v>241</v>
      </c>
      <c r="BB67" s="147"/>
      <c r="BC67" s="147"/>
      <c r="BD67" s="147"/>
      <c r="BE67" s="147"/>
      <c r="BF67" s="147"/>
      <c r="BG67" s="147"/>
      <c r="BH67" s="142" t="s">
        <v>241</v>
      </c>
      <c r="BI67" s="147"/>
      <c r="BJ67" s="147"/>
      <c r="BK67" s="147"/>
      <c r="BL67" s="147"/>
      <c r="BM67" s="142" t="s">
        <v>245</v>
      </c>
      <c r="BN67" s="147"/>
      <c r="BO67" s="147"/>
      <c r="BP67" s="147"/>
      <c r="BQ67" s="147"/>
      <c r="BR67" s="147"/>
      <c r="BS67" s="147"/>
      <c r="BT67" s="147"/>
      <c r="BU67" s="147"/>
      <c r="BV67" s="147"/>
      <c r="BW67" s="147"/>
      <c r="BX67" s="147"/>
      <c r="BY67" s="147"/>
      <c r="BZ67" s="147"/>
      <c r="CA67" s="147"/>
      <c r="CB67" s="147"/>
      <c r="CC67" s="147"/>
      <c r="CD67" s="147"/>
      <c r="CE67" s="147"/>
      <c r="CF67" s="147"/>
      <c r="CG67" s="147"/>
      <c r="CH67" s="147"/>
      <c r="CI67" s="147"/>
      <c r="CJ67" s="147"/>
      <c r="CK67" s="147"/>
      <c r="CL67" s="141"/>
      <c r="CM67" s="141"/>
      <c r="CN67" s="141"/>
      <c r="CO67" s="141"/>
      <c r="CP67" s="141"/>
      <c r="CQ67" s="141"/>
    </row>
    <row r="68" ht="22.5" customHeight="1">
      <c r="A68" s="142" t="s">
        <v>1466</v>
      </c>
      <c r="B68" s="143"/>
      <c r="C68" s="142" t="s">
        <v>1626</v>
      </c>
      <c r="D68" s="142" t="s">
        <v>369</v>
      </c>
      <c r="E68" s="142">
        <v>5.0</v>
      </c>
      <c r="F68" s="142">
        <v>130.0</v>
      </c>
      <c r="G68" s="142">
        <v>20.0</v>
      </c>
      <c r="H68" s="142">
        <v>10.0</v>
      </c>
      <c r="I68" s="142">
        <v>200.0</v>
      </c>
      <c r="J68" s="142">
        <v>12.0</v>
      </c>
      <c r="K68" s="142">
        <v>1200.0</v>
      </c>
      <c r="L68" s="142">
        <v>20.0</v>
      </c>
      <c r="M68" s="142" t="s">
        <v>1630</v>
      </c>
      <c r="N68" s="142" t="s">
        <v>1631</v>
      </c>
      <c r="O68" s="142">
        <v>40.0</v>
      </c>
      <c r="P68" s="142" t="s">
        <v>235</v>
      </c>
      <c r="Q68" s="142">
        <v>18.0</v>
      </c>
      <c r="R68" s="142"/>
      <c r="S68" s="197" t="s">
        <v>282</v>
      </c>
      <c r="T68" s="142" t="s">
        <v>1633</v>
      </c>
      <c r="U68" s="142">
        <v>30.0</v>
      </c>
      <c r="V68" s="142" t="s">
        <v>1635</v>
      </c>
      <c r="W68" s="142">
        <v>18.0</v>
      </c>
      <c r="X68" s="142"/>
      <c r="Y68" s="142"/>
      <c r="Z68" s="142"/>
      <c r="AA68" s="142"/>
      <c r="AB68" s="142"/>
      <c r="AC68" s="142"/>
      <c r="AD68" s="142" t="s">
        <v>1638</v>
      </c>
      <c r="AE68" s="142" t="s">
        <v>1639</v>
      </c>
      <c r="AF68" s="142">
        <v>70.0</v>
      </c>
      <c r="AG68" s="142" t="s">
        <v>492</v>
      </c>
      <c r="AH68" s="142">
        <v>19.0</v>
      </c>
      <c r="AI68" s="142"/>
      <c r="AJ68" s="142"/>
      <c r="AK68" s="142"/>
      <c r="AL68" s="142"/>
      <c r="AM68" s="142"/>
      <c r="AN68" s="142"/>
      <c r="AO68" s="142" t="s">
        <v>1643</v>
      </c>
      <c r="AP68" s="142" t="s">
        <v>280</v>
      </c>
      <c r="AQ68" s="142">
        <v>65.0</v>
      </c>
      <c r="AR68" s="142" t="s">
        <v>286</v>
      </c>
      <c r="AS68" s="142">
        <v>13.0</v>
      </c>
      <c r="AT68" s="142" t="s">
        <v>245</v>
      </c>
      <c r="AU68" s="147"/>
      <c r="AV68" s="147"/>
      <c r="AW68" s="147"/>
      <c r="AX68" s="147"/>
      <c r="AY68" s="147"/>
      <c r="AZ68" s="147"/>
      <c r="BA68" s="142" t="s">
        <v>241</v>
      </c>
      <c r="BB68" s="147"/>
      <c r="BC68" s="147"/>
      <c r="BD68" s="147"/>
      <c r="BE68" s="147"/>
      <c r="BF68" s="147"/>
      <c r="BG68" s="147"/>
      <c r="BH68" s="142" t="s">
        <v>241</v>
      </c>
      <c r="BI68" s="147"/>
      <c r="BJ68" s="147"/>
      <c r="BK68" s="147"/>
      <c r="BL68" s="147"/>
      <c r="BM68" s="142" t="s">
        <v>245</v>
      </c>
      <c r="BN68" s="147"/>
      <c r="BO68" s="147"/>
      <c r="BP68" s="147"/>
      <c r="BQ68" s="147"/>
      <c r="BR68" s="147"/>
      <c r="BS68" s="147"/>
      <c r="BT68" s="147"/>
      <c r="BU68" s="147"/>
      <c r="BV68" s="147"/>
      <c r="BW68" s="147"/>
      <c r="BX68" s="147"/>
      <c r="BY68" s="147"/>
      <c r="BZ68" s="147"/>
      <c r="CA68" s="147"/>
      <c r="CB68" s="147"/>
      <c r="CC68" s="147"/>
      <c r="CD68" s="147"/>
      <c r="CE68" s="147"/>
      <c r="CF68" s="147"/>
      <c r="CG68" s="147"/>
      <c r="CH68" s="147"/>
      <c r="CI68" s="147"/>
      <c r="CJ68" s="147"/>
      <c r="CK68" s="147"/>
      <c r="CL68" s="141"/>
      <c r="CM68" s="141"/>
      <c r="CN68" s="141"/>
      <c r="CO68" s="141"/>
      <c r="CP68" s="141"/>
      <c r="CQ68" s="141"/>
    </row>
    <row r="69" ht="22.5" customHeight="1">
      <c r="A69" s="142" t="s">
        <v>1473</v>
      </c>
      <c r="B69" s="142" t="s">
        <v>1466</v>
      </c>
      <c r="C69" s="142" t="s">
        <v>1626</v>
      </c>
      <c r="D69" s="142" t="s">
        <v>369</v>
      </c>
      <c r="E69" s="142">
        <v>6.0</v>
      </c>
      <c r="F69" s="142">
        <v>150.0</v>
      </c>
      <c r="G69" s="142">
        <v>22.0</v>
      </c>
      <c r="H69" s="142">
        <v>17.0</v>
      </c>
      <c r="I69" s="142">
        <v>160.0</v>
      </c>
      <c r="J69" s="142">
        <v>12.0</v>
      </c>
      <c r="K69" s="142">
        <v>800.0</v>
      </c>
      <c r="L69" s="142">
        <v>10.0</v>
      </c>
      <c r="M69" s="142" t="s">
        <v>1659</v>
      </c>
      <c r="N69" s="142" t="s">
        <v>1661</v>
      </c>
      <c r="O69" s="142">
        <v>180.0</v>
      </c>
      <c r="P69" s="142" t="s">
        <v>235</v>
      </c>
      <c r="Q69" s="142">
        <v>18.0</v>
      </c>
      <c r="R69" s="142"/>
      <c r="S69" s="197" t="s">
        <v>282</v>
      </c>
      <c r="T69" s="142" t="s">
        <v>1662</v>
      </c>
      <c r="U69" s="142">
        <v>50.0</v>
      </c>
      <c r="V69" s="142" t="s">
        <v>496</v>
      </c>
      <c r="W69" s="142">
        <v>18.0</v>
      </c>
      <c r="X69" s="142"/>
      <c r="Y69" s="142"/>
      <c r="Z69" s="142"/>
      <c r="AA69" s="142"/>
      <c r="AB69" s="142"/>
      <c r="AC69" s="142"/>
      <c r="AD69" s="142" t="s">
        <v>1666</v>
      </c>
      <c r="AE69" s="142" t="s">
        <v>1667</v>
      </c>
      <c r="AF69" s="142">
        <v>60.0</v>
      </c>
      <c r="AG69" s="142" t="s">
        <v>232</v>
      </c>
      <c r="AH69" s="142">
        <v>16.0</v>
      </c>
      <c r="AI69" s="142"/>
      <c r="AJ69" s="142"/>
      <c r="AK69" s="142"/>
      <c r="AL69" s="142"/>
      <c r="AM69" s="142"/>
      <c r="AN69" s="142"/>
      <c r="AO69" s="142" t="s">
        <v>1670</v>
      </c>
      <c r="AP69" s="142" t="s">
        <v>280</v>
      </c>
      <c r="AQ69" s="142">
        <v>120.0</v>
      </c>
      <c r="AR69" s="142" t="s">
        <v>240</v>
      </c>
      <c r="AS69" s="142">
        <v>13.0</v>
      </c>
      <c r="AT69" s="142" t="s">
        <v>245</v>
      </c>
      <c r="AU69" s="147"/>
      <c r="AV69" s="147"/>
      <c r="AW69" s="147"/>
      <c r="AX69" s="147"/>
      <c r="AY69" s="147"/>
      <c r="AZ69" s="147"/>
      <c r="BA69" s="142" t="s">
        <v>245</v>
      </c>
      <c r="BB69" s="147"/>
      <c r="BC69" s="147"/>
      <c r="BD69" s="147"/>
      <c r="BE69" s="147"/>
      <c r="BF69" s="147"/>
      <c r="BG69" s="147"/>
      <c r="BH69" s="142" t="s">
        <v>245</v>
      </c>
      <c r="BI69" s="147"/>
      <c r="BJ69" s="147"/>
      <c r="BK69" s="147"/>
      <c r="BL69" s="147"/>
      <c r="BM69" s="142" t="s">
        <v>245</v>
      </c>
      <c r="BN69" s="147"/>
      <c r="BO69" s="147"/>
      <c r="BP69" s="147"/>
      <c r="BQ69" s="147"/>
      <c r="BR69" s="147"/>
      <c r="BS69" s="147"/>
      <c r="BT69" s="147"/>
      <c r="BU69" s="147"/>
      <c r="BV69" s="147"/>
      <c r="BW69" s="147"/>
      <c r="BX69" s="147"/>
      <c r="BY69" s="147"/>
      <c r="BZ69" s="147"/>
      <c r="CA69" s="147"/>
      <c r="CB69" s="147"/>
      <c r="CC69" s="147"/>
      <c r="CD69" s="147"/>
      <c r="CE69" s="147"/>
      <c r="CF69" s="147"/>
      <c r="CG69" s="147"/>
      <c r="CH69" s="147"/>
      <c r="CI69" s="147"/>
      <c r="CJ69" s="147"/>
      <c r="CK69" s="147"/>
      <c r="CL69" s="141"/>
      <c r="CM69" s="141"/>
      <c r="CN69" s="141"/>
      <c r="CO69" s="141"/>
      <c r="CP69" s="141"/>
      <c r="CQ69" s="141"/>
    </row>
    <row r="70" ht="22.5" customHeight="1">
      <c r="A70" s="142" t="s">
        <v>1477</v>
      </c>
      <c r="B70" s="142" t="s">
        <v>1473</v>
      </c>
      <c r="C70" s="142" t="s">
        <v>1626</v>
      </c>
      <c r="D70" s="142" t="s">
        <v>369</v>
      </c>
      <c r="E70" s="142">
        <v>12.0</v>
      </c>
      <c r="F70" s="142">
        <v>180.0</v>
      </c>
      <c r="G70" s="142">
        <v>22.0</v>
      </c>
      <c r="H70" s="142">
        <v>20.0</v>
      </c>
      <c r="I70" s="142">
        <v>120.0</v>
      </c>
      <c r="J70" s="142">
        <v>14.0</v>
      </c>
      <c r="K70" s="142">
        <v>600.0</v>
      </c>
      <c r="L70" s="142">
        <v>5.0</v>
      </c>
      <c r="M70" s="142" t="s">
        <v>1685</v>
      </c>
      <c r="N70" s="142" t="s">
        <v>1686</v>
      </c>
      <c r="O70" s="142">
        <v>65.0</v>
      </c>
      <c r="P70" s="142" t="s">
        <v>496</v>
      </c>
      <c r="Q70" s="142">
        <v>16.0</v>
      </c>
      <c r="R70" s="142"/>
      <c r="S70" s="197" t="s">
        <v>277</v>
      </c>
      <c r="T70" s="142" t="s">
        <v>1688</v>
      </c>
      <c r="U70" s="142">
        <v>70.0</v>
      </c>
      <c r="V70" s="142" t="s">
        <v>601</v>
      </c>
      <c r="W70" s="142">
        <v>16.0</v>
      </c>
      <c r="X70" s="142"/>
      <c r="Y70" s="142"/>
      <c r="Z70" s="142"/>
      <c r="AA70" s="142"/>
      <c r="AB70" s="142"/>
      <c r="AC70" s="142"/>
      <c r="AD70" s="142" t="s">
        <v>1691</v>
      </c>
      <c r="AE70" s="142" t="s">
        <v>1693</v>
      </c>
      <c r="AF70" s="142">
        <v>160.0</v>
      </c>
      <c r="AG70" s="142" t="s">
        <v>496</v>
      </c>
      <c r="AH70" s="142">
        <v>16.0</v>
      </c>
      <c r="AI70" s="142"/>
      <c r="AJ70" s="142"/>
      <c r="AK70" s="142"/>
      <c r="AL70" s="142"/>
      <c r="AM70" s="142"/>
      <c r="AN70" s="142"/>
      <c r="AO70" s="142" t="s">
        <v>1670</v>
      </c>
      <c r="AP70" s="142" t="s">
        <v>280</v>
      </c>
      <c r="AQ70" s="142">
        <v>120.0</v>
      </c>
      <c r="AR70" s="142" t="s">
        <v>240</v>
      </c>
      <c r="AS70" s="142">
        <v>13.0</v>
      </c>
      <c r="AT70" s="142" t="s">
        <v>245</v>
      </c>
      <c r="AU70" s="147"/>
      <c r="AV70" s="147"/>
      <c r="AW70" s="147"/>
      <c r="AX70" s="147"/>
      <c r="AY70" s="147"/>
      <c r="AZ70" s="147"/>
      <c r="BA70" s="142" t="s">
        <v>245</v>
      </c>
      <c r="BB70" s="147"/>
      <c r="BC70" s="147"/>
      <c r="BD70" s="147"/>
      <c r="BE70" s="147"/>
      <c r="BF70" s="147"/>
      <c r="BG70" s="147"/>
      <c r="BH70" s="142" t="s">
        <v>245</v>
      </c>
      <c r="BI70" s="147"/>
      <c r="BJ70" s="147"/>
      <c r="BK70" s="147"/>
      <c r="BL70" s="147"/>
      <c r="BM70" s="142" t="s">
        <v>245</v>
      </c>
      <c r="BN70" s="147"/>
      <c r="BO70" s="147"/>
      <c r="BP70" s="147"/>
      <c r="BQ70" s="147"/>
      <c r="BR70" s="147"/>
      <c r="BS70" s="147"/>
      <c r="BT70" s="147"/>
      <c r="BU70" s="147"/>
      <c r="BV70" s="147"/>
      <c r="BW70" s="147"/>
      <c r="BX70" s="147"/>
      <c r="BY70" s="147"/>
      <c r="BZ70" s="147"/>
      <c r="CA70" s="147"/>
      <c r="CB70" s="147"/>
      <c r="CC70" s="147"/>
      <c r="CD70" s="147"/>
      <c r="CE70" s="147"/>
      <c r="CF70" s="147"/>
      <c r="CG70" s="147"/>
      <c r="CH70" s="147"/>
      <c r="CI70" s="147"/>
      <c r="CJ70" s="147"/>
      <c r="CK70" s="147"/>
      <c r="CL70" s="141"/>
      <c r="CM70" s="141"/>
      <c r="CN70" s="141"/>
      <c r="CO70" s="141"/>
      <c r="CP70" s="141"/>
      <c r="CQ70" s="141"/>
    </row>
    <row r="71" ht="22.5" customHeight="1">
      <c r="A71" s="142" t="s">
        <v>1481</v>
      </c>
      <c r="B71" s="142" t="s">
        <v>1473</v>
      </c>
      <c r="C71" s="142" t="s">
        <v>1626</v>
      </c>
      <c r="D71" s="142" t="s">
        <v>369</v>
      </c>
      <c r="E71" s="142">
        <v>12.0</v>
      </c>
      <c r="F71" s="142">
        <v>160.0</v>
      </c>
      <c r="G71" s="142">
        <v>22.0</v>
      </c>
      <c r="H71" s="142">
        <v>20.0</v>
      </c>
      <c r="I71" s="142">
        <v>200.0</v>
      </c>
      <c r="J71" s="142">
        <v>16.0</v>
      </c>
      <c r="K71" s="142">
        <v>3000.0</v>
      </c>
      <c r="L71" s="142">
        <v>20.0</v>
      </c>
      <c r="M71" s="142" t="s">
        <v>1709</v>
      </c>
      <c r="N71" s="142" t="s">
        <v>1711</v>
      </c>
      <c r="O71" s="142">
        <v>80.0</v>
      </c>
      <c r="P71" s="142" t="s">
        <v>235</v>
      </c>
      <c r="Q71" s="142">
        <v>18.0</v>
      </c>
      <c r="R71" s="142"/>
      <c r="S71" s="197" t="s">
        <v>282</v>
      </c>
      <c r="T71" s="142" t="s">
        <v>1714</v>
      </c>
      <c r="U71" s="142">
        <v>65.0</v>
      </c>
      <c r="V71" s="142" t="s">
        <v>496</v>
      </c>
      <c r="W71" s="142">
        <v>18.0</v>
      </c>
      <c r="X71" s="142"/>
      <c r="Y71" s="142"/>
      <c r="Z71" s="142"/>
      <c r="AA71" s="142"/>
      <c r="AB71" s="142"/>
      <c r="AC71" s="142"/>
      <c r="AD71" s="142" t="s">
        <v>1638</v>
      </c>
      <c r="AE71" s="142" t="s">
        <v>1639</v>
      </c>
      <c r="AF71" s="142">
        <v>160.0</v>
      </c>
      <c r="AG71" s="142" t="s">
        <v>492</v>
      </c>
      <c r="AH71" s="142">
        <v>19.0</v>
      </c>
      <c r="AI71" s="142"/>
      <c r="AJ71" s="142"/>
      <c r="AK71" s="142"/>
      <c r="AL71" s="142"/>
      <c r="AM71" s="142"/>
      <c r="AN71" s="142"/>
      <c r="AO71" s="142" t="s">
        <v>1670</v>
      </c>
      <c r="AP71" s="142" t="s">
        <v>280</v>
      </c>
      <c r="AQ71" s="142">
        <v>120.0</v>
      </c>
      <c r="AR71" s="142" t="s">
        <v>240</v>
      </c>
      <c r="AS71" s="142">
        <v>13.0</v>
      </c>
      <c r="AT71" s="142" t="s">
        <v>245</v>
      </c>
      <c r="AU71" s="147"/>
      <c r="AV71" s="147"/>
      <c r="AW71" s="147"/>
      <c r="AX71" s="147"/>
      <c r="AY71" s="147"/>
      <c r="AZ71" s="147"/>
      <c r="BA71" s="142" t="s">
        <v>241</v>
      </c>
      <c r="BB71" s="147"/>
      <c r="BC71" s="147"/>
      <c r="BD71" s="147"/>
      <c r="BE71" s="147"/>
      <c r="BF71" s="147"/>
      <c r="BG71" s="147"/>
      <c r="BH71" s="142" t="s">
        <v>241</v>
      </c>
      <c r="BI71" s="147"/>
      <c r="BJ71" s="147"/>
      <c r="BK71" s="147"/>
      <c r="BL71" s="147"/>
      <c r="BM71" s="142" t="s">
        <v>245</v>
      </c>
      <c r="BN71" s="147"/>
      <c r="BO71" s="147"/>
      <c r="BP71" s="147"/>
      <c r="BQ71" s="147"/>
      <c r="BR71" s="147"/>
      <c r="BS71" s="147"/>
      <c r="BT71" s="147"/>
      <c r="BU71" s="147"/>
      <c r="BV71" s="147"/>
      <c r="BW71" s="147"/>
      <c r="BX71" s="147"/>
      <c r="BY71" s="147"/>
      <c r="BZ71" s="147"/>
      <c r="CA71" s="147"/>
      <c r="CB71" s="147"/>
      <c r="CC71" s="147"/>
      <c r="CD71" s="147"/>
      <c r="CE71" s="147"/>
      <c r="CF71" s="147"/>
      <c r="CG71" s="147"/>
      <c r="CH71" s="147"/>
      <c r="CI71" s="147"/>
      <c r="CJ71" s="147"/>
      <c r="CK71" s="147"/>
      <c r="CL71" s="141"/>
      <c r="CM71" s="141"/>
      <c r="CN71" s="141"/>
      <c r="CO71" s="141"/>
      <c r="CP71" s="141"/>
      <c r="CQ71" s="141"/>
    </row>
    <row r="72" ht="22.5" customHeight="1">
      <c r="A72" s="142" t="s">
        <v>1485</v>
      </c>
      <c r="B72" s="142" t="s">
        <v>1466</v>
      </c>
      <c r="C72" s="142" t="s">
        <v>1626</v>
      </c>
      <c r="D72" s="142" t="s">
        <v>369</v>
      </c>
      <c r="E72" s="142">
        <v>8.0</v>
      </c>
      <c r="F72" s="142">
        <v>150.0</v>
      </c>
      <c r="G72" s="142">
        <v>21.0</v>
      </c>
      <c r="H72" s="142">
        <v>15.0</v>
      </c>
      <c r="I72" s="142">
        <v>195.0</v>
      </c>
      <c r="J72" s="142">
        <v>13.0</v>
      </c>
      <c r="K72" s="142">
        <v>800.0</v>
      </c>
      <c r="L72" s="142">
        <v>20.0</v>
      </c>
      <c r="M72" s="142" t="s">
        <v>1733</v>
      </c>
      <c r="N72" s="142" t="s">
        <v>1735</v>
      </c>
      <c r="O72" s="142">
        <v>100.0</v>
      </c>
      <c r="P72" s="142" t="s">
        <v>240</v>
      </c>
      <c r="Q72" s="142">
        <v>15.0</v>
      </c>
      <c r="R72" s="142"/>
      <c r="S72" s="197" t="s">
        <v>1638</v>
      </c>
      <c r="T72" s="142" t="s">
        <v>1639</v>
      </c>
      <c r="U72" s="142">
        <v>80.0</v>
      </c>
      <c r="V72" s="142" t="s">
        <v>492</v>
      </c>
      <c r="W72" s="142">
        <v>19.0</v>
      </c>
      <c r="X72" s="142"/>
      <c r="Y72" s="142"/>
      <c r="Z72" s="142"/>
      <c r="AA72" s="142"/>
      <c r="AB72" s="142"/>
      <c r="AC72" s="142"/>
      <c r="AD72" s="142" t="s">
        <v>820</v>
      </c>
      <c r="AE72" s="142" t="s">
        <v>311</v>
      </c>
      <c r="AF72" s="142">
        <v>85.0</v>
      </c>
      <c r="AG72" s="142" t="s">
        <v>286</v>
      </c>
      <c r="AH72" s="142">
        <v>13.0</v>
      </c>
      <c r="AI72" s="142"/>
      <c r="AJ72" s="142"/>
      <c r="AK72" s="142"/>
      <c r="AL72" s="142"/>
      <c r="AM72" s="142"/>
      <c r="AN72" s="142"/>
      <c r="AO72" s="147"/>
      <c r="AP72" s="147"/>
      <c r="AQ72" s="147"/>
      <c r="AR72" s="147"/>
      <c r="AS72" s="147"/>
      <c r="AT72" s="142" t="s">
        <v>245</v>
      </c>
      <c r="AU72" s="147"/>
      <c r="AV72" s="147"/>
      <c r="AW72" s="147"/>
      <c r="AX72" s="147"/>
      <c r="AY72" s="147"/>
      <c r="AZ72" s="147"/>
      <c r="BA72" s="142" t="s">
        <v>241</v>
      </c>
      <c r="BB72" s="147"/>
      <c r="BC72" s="147"/>
      <c r="BD72" s="147"/>
      <c r="BE72" s="147"/>
      <c r="BF72" s="147"/>
      <c r="BG72" s="147"/>
      <c r="BH72" s="142" t="s">
        <v>241</v>
      </c>
      <c r="BI72" s="147"/>
      <c r="BJ72" s="147"/>
      <c r="BK72" s="147"/>
      <c r="BL72" s="147"/>
      <c r="BM72" s="142" t="s">
        <v>245</v>
      </c>
      <c r="BN72" s="147"/>
      <c r="BO72" s="147"/>
      <c r="BP72" s="147"/>
      <c r="BQ72" s="147"/>
      <c r="BR72" s="147"/>
      <c r="BS72" s="147"/>
      <c r="BT72" s="147"/>
      <c r="BU72" s="147"/>
      <c r="BV72" s="147"/>
      <c r="BW72" s="147"/>
      <c r="BX72" s="147"/>
      <c r="BY72" s="147"/>
      <c r="BZ72" s="147"/>
      <c r="CA72" s="147"/>
      <c r="CB72" s="147"/>
      <c r="CC72" s="147"/>
      <c r="CD72" s="147"/>
      <c r="CE72" s="147"/>
      <c r="CF72" s="147"/>
      <c r="CG72" s="147"/>
      <c r="CH72" s="147"/>
      <c r="CI72" s="147"/>
      <c r="CJ72" s="147"/>
      <c r="CK72" s="147"/>
      <c r="CL72" s="141"/>
      <c r="CM72" s="141"/>
      <c r="CN72" s="141"/>
      <c r="CO72" s="141"/>
      <c r="CP72" s="141"/>
      <c r="CQ72" s="141"/>
    </row>
    <row r="73" ht="22.5" customHeight="1">
      <c r="A73" s="142" t="s">
        <v>1487</v>
      </c>
      <c r="B73" s="142" t="s">
        <v>1485</v>
      </c>
      <c r="C73" s="142" t="s">
        <v>1626</v>
      </c>
      <c r="D73" s="142" t="s">
        <v>369</v>
      </c>
      <c r="E73" s="142">
        <v>10.0</v>
      </c>
      <c r="F73" s="142">
        <v>170.0</v>
      </c>
      <c r="G73" s="142">
        <v>23.0</v>
      </c>
      <c r="H73" s="142">
        <v>16.0</v>
      </c>
      <c r="I73" s="142">
        <v>205.0</v>
      </c>
      <c r="J73" s="142">
        <v>16.0</v>
      </c>
      <c r="K73" s="142">
        <v>1500.0</v>
      </c>
      <c r="L73" s="142">
        <v>10.0</v>
      </c>
      <c r="M73" s="142" t="s">
        <v>1753</v>
      </c>
      <c r="N73" s="142" t="s">
        <v>1755</v>
      </c>
      <c r="O73" s="142">
        <v>80.0</v>
      </c>
      <c r="P73" s="142" t="s">
        <v>492</v>
      </c>
      <c r="Q73" s="142">
        <v>18.0</v>
      </c>
      <c r="R73" s="142"/>
      <c r="S73" s="197" t="s">
        <v>1638</v>
      </c>
      <c r="T73" s="142" t="s">
        <v>1758</v>
      </c>
      <c r="U73" s="142">
        <v>100.0</v>
      </c>
      <c r="V73" s="142" t="s">
        <v>492</v>
      </c>
      <c r="W73" s="142">
        <v>19.0</v>
      </c>
      <c r="X73" s="142"/>
      <c r="Y73" s="142"/>
      <c r="Z73" s="142"/>
      <c r="AA73" s="142"/>
      <c r="AB73" s="142"/>
      <c r="AC73" s="142"/>
      <c r="AD73" s="142" t="s">
        <v>1761</v>
      </c>
      <c r="AE73" s="142" t="s">
        <v>1762</v>
      </c>
      <c r="AF73" s="142"/>
      <c r="AG73" s="142"/>
      <c r="AH73" s="147"/>
      <c r="AI73" s="147"/>
      <c r="AJ73" s="147"/>
      <c r="AK73" s="147"/>
      <c r="AL73" s="142">
        <v>10.0</v>
      </c>
      <c r="AM73" s="142"/>
      <c r="AN73" s="142" t="s">
        <v>335</v>
      </c>
      <c r="AO73" s="142" t="s">
        <v>820</v>
      </c>
      <c r="AP73" s="142" t="s">
        <v>311</v>
      </c>
      <c r="AQ73" s="142">
        <v>95.0</v>
      </c>
      <c r="AR73" s="142" t="s">
        <v>286</v>
      </c>
      <c r="AS73" s="142">
        <v>13.0</v>
      </c>
      <c r="AT73" s="142" t="s">
        <v>245</v>
      </c>
      <c r="AU73" s="147"/>
      <c r="AV73" s="147"/>
      <c r="AW73" s="147"/>
      <c r="AX73" s="147"/>
      <c r="AY73" s="147"/>
      <c r="AZ73" s="147"/>
      <c r="BA73" s="142" t="s">
        <v>245</v>
      </c>
      <c r="BB73" s="147"/>
      <c r="BC73" s="147"/>
      <c r="BD73" s="147"/>
      <c r="BE73" s="147"/>
      <c r="BF73" s="147"/>
      <c r="BG73" s="147"/>
      <c r="BH73" s="142" t="s">
        <v>245</v>
      </c>
      <c r="BI73" s="147"/>
      <c r="BJ73" s="147"/>
      <c r="BK73" s="147"/>
      <c r="BL73" s="147"/>
      <c r="BM73" s="142" t="s">
        <v>245</v>
      </c>
      <c r="BN73" s="147"/>
      <c r="BO73" s="147"/>
      <c r="BP73" s="147"/>
      <c r="BQ73" s="147"/>
      <c r="BR73" s="147"/>
      <c r="BS73" s="147"/>
      <c r="BT73" s="147"/>
      <c r="BU73" s="147"/>
      <c r="BV73" s="147"/>
      <c r="BW73" s="147"/>
      <c r="BX73" s="147"/>
      <c r="BY73" s="147"/>
      <c r="BZ73" s="147"/>
      <c r="CA73" s="147"/>
      <c r="CB73" s="147"/>
      <c r="CC73" s="147"/>
      <c r="CD73" s="147"/>
      <c r="CE73" s="147"/>
      <c r="CF73" s="147"/>
      <c r="CG73" s="147"/>
      <c r="CH73" s="147"/>
      <c r="CI73" s="147"/>
      <c r="CJ73" s="147"/>
      <c r="CK73" s="147"/>
      <c r="CL73" s="141"/>
      <c r="CM73" s="141"/>
      <c r="CN73" s="141"/>
      <c r="CO73" s="141"/>
      <c r="CP73" s="141"/>
      <c r="CQ73" s="141"/>
    </row>
    <row r="74" ht="22.5" customHeight="1">
      <c r="A74" s="142" t="s">
        <v>1495</v>
      </c>
      <c r="B74" s="142" t="s">
        <v>1485</v>
      </c>
      <c r="C74" s="142" t="s">
        <v>1626</v>
      </c>
      <c r="D74" s="142" t="s">
        <v>369</v>
      </c>
      <c r="E74" s="142">
        <v>10.0</v>
      </c>
      <c r="F74" s="142">
        <v>170.0</v>
      </c>
      <c r="G74" s="142">
        <v>26.0</v>
      </c>
      <c r="H74" s="142">
        <v>18.0</v>
      </c>
      <c r="I74" s="142">
        <v>190.0</v>
      </c>
      <c r="J74" s="142">
        <v>14.0</v>
      </c>
      <c r="K74" s="142">
        <v>1500.0</v>
      </c>
      <c r="L74" s="142">
        <v>10.0</v>
      </c>
      <c r="M74" s="142" t="s">
        <v>1774</v>
      </c>
      <c r="N74" s="142" t="s">
        <v>280</v>
      </c>
      <c r="O74" s="142">
        <v>160.0</v>
      </c>
      <c r="P74" s="142" t="s">
        <v>240</v>
      </c>
      <c r="Q74" s="142">
        <v>15.0</v>
      </c>
      <c r="R74" s="142"/>
      <c r="S74" s="197" t="s">
        <v>1638</v>
      </c>
      <c r="T74" s="142" t="s">
        <v>1775</v>
      </c>
      <c r="U74" s="142">
        <v>100.0</v>
      </c>
      <c r="V74" s="142" t="s">
        <v>492</v>
      </c>
      <c r="W74" s="142">
        <v>19.0</v>
      </c>
      <c r="X74" s="142"/>
      <c r="Y74" s="142"/>
      <c r="Z74" s="142"/>
      <c r="AA74" s="142"/>
      <c r="AB74" s="142"/>
      <c r="AC74" s="142"/>
      <c r="AD74" s="142" t="s">
        <v>666</v>
      </c>
      <c r="AE74" s="142" t="s">
        <v>1776</v>
      </c>
      <c r="AF74" s="142">
        <v>150.0</v>
      </c>
      <c r="AG74" s="142" t="s">
        <v>235</v>
      </c>
      <c r="AH74" s="142">
        <v>16.0</v>
      </c>
      <c r="AI74" s="142"/>
      <c r="AJ74" s="142"/>
      <c r="AK74" s="142"/>
      <c r="AL74" s="142"/>
      <c r="AM74" s="142"/>
      <c r="AN74" s="142"/>
      <c r="AO74" s="142" t="s">
        <v>820</v>
      </c>
      <c r="AP74" s="142" t="s">
        <v>311</v>
      </c>
      <c r="AQ74" s="142">
        <v>95.0</v>
      </c>
      <c r="AR74" s="142" t="s">
        <v>286</v>
      </c>
      <c r="AS74" s="142">
        <v>13.0</v>
      </c>
      <c r="AT74" s="142" t="s">
        <v>245</v>
      </c>
      <c r="AU74" s="147"/>
      <c r="AV74" s="147"/>
      <c r="AW74" s="147"/>
      <c r="AX74" s="147"/>
      <c r="AY74" s="147"/>
      <c r="AZ74" s="147"/>
      <c r="BA74" s="142" t="s">
        <v>245</v>
      </c>
      <c r="BB74" s="147"/>
      <c r="BC74" s="147"/>
      <c r="BD74" s="147"/>
      <c r="BE74" s="147"/>
      <c r="BF74" s="147"/>
      <c r="BG74" s="147"/>
      <c r="BH74" s="142" t="s">
        <v>245</v>
      </c>
      <c r="BI74" s="147"/>
      <c r="BJ74" s="147"/>
      <c r="BK74" s="147"/>
      <c r="BL74" s="147"/>
      <c r="BM74" s="142" t="s">
        <v>245</v>
      </c>
      <c r="BN74" s="147"/>
      <c r="BO74" s="147"/>
      <c r="BP74" s="147"/>
      <c r="BQ74" s="147"/>
      <c r="BR74" s="147"/>
      <c r="BS74" s="147"/>
      <c r="BT74" s="147"/>
      <c r="BU74" s="147"/>
      <c r="BV74" s="147"/>
      <c r="BW74" s="147"/>
      <c r="BX74" s="147"/>
      <c r="BY74" s="147"/>
      <c r="BZ74" s="147"/>
      <c r="CA74" s="147"/>
      <c r="CB74" s="147"/>
      <c r="CC74" s="147"/>
      <c r="CD74" s="147"/>
      <c r="CE74" s="147"/>
      <c r="CF74" s="147"/>
      <c r="CG74" s="147"/>
      <c r="CH74" s="147"/>
      <c r="CI74" s="147"/>
      <c r="CJ74" s="147"/>
      <c r="CK74" s="147"/>
      <c r="CL74" s="141"/>
      <c r="CM74" s="141"/>
      <c r="CN74" s="141"/>
      <c r="CO74" s="141"/>
      <c r="CP74" s="141"/>
      <c r="CQ74" s="141"/>
    </row>
    <row r="75" ht="138.0" customHeight="1">
      <c r="A75" s="142" t="s">
        <v>1500</v>
      </c>
      <c r="B75" s="143"/>
      <c r="C75" s="142" t="s">
        <v>1626</v>
      </c>
      <c r="D75" s="142" t="s">
        <v>369</v>
      </c>
      <c r="E75" s="142">
        <v>5.0</v>
      </c>
      <c r="F75" s="142">
        <v>120.0</v>
      </c>
      <c r="G75" s="142">
        <v>20.0</v>
      </c>
      <c r="H75" s="142">
        <v>10.0</v>
      </c>
      <c r="I75" s="142">
        <v>210.0</v>
      </c>
      <c r="J75" s="142">
        <v>13.0</v>
      </c>
      <c r="K75" s="142">
        <v>800.0</v>
      </c>
      <c r="L75" s="142">
        <v>20.0</v>
      </c>
      <c r="M75" s="142" t="s">
        <v>1777</v>
      </c>
      <c r="N75" s="142" t="s">
        <v>1778</v>
      </c>
      <c r="O75" s="142">
        <v>70.0</v>
      </c>
      <c r="P75" s="142" t="s">
        <v>240</v>
      </c>
      <c r="Q75" s="142">
        <v>14.0</v>
      </c>
      <c r="R75" s="142"/>
      <c r="S75" s="197" t="s">
        <v>1779</v>
      </c>
      <c r="T75" s="142" t="s">
        <v>330</v>
      </c>
      <c r="U75" s="142">
        <v>60.0</v>
      </c>
      <c r="V75" s="142" t="s">
        <v>240</v>
      </c>
      <c r="W75" s="142">
        <v>15.0</v>
      </c>
      <c r="X75" s="142"/>
      <c r="Y75" s="142"/>
      <c r="Z75" s="142"/>
      <c r="AA75" s="142"/>
      <c r="AB75" s="142"/>
      <c r="AC75" s="142"/>
      <c r="AD75" s="147"/>
      <c r="AE75" s="147"/>
      <c r="AF75" s="147"/>
      <c r="AG75" s="147"/>
      <c r="AH75" s="147"/>
      <c r="AI75" s="147"/>
      <c r="AJ75" s="147"/>
      <c r="AK75" s="147"/>
      <c r="AL75" s="147"/>
      <c r="AM75" s="147"/>
      <c r="AN75" s="147"/>
      <c r="AO75" s="147"/>
      <c r="AP75" s="147"/>
      <c r="AQ75" s="147"/>
      <c r="AR75" s="147"/>
      <c r="AS75" s="147"/>
      <c r="AT75" s="142" t="s">
        <v>245</v>
      </c>
      <c r="AU75" s="147"/>
      <c r="AV75" s="147"/>
      <c r="AW75" s="147"/>
      <c r="AX75" s="147"/>
      <c r="AY75" s="147"/>
      <c r="AZ75" s="147"/>
      <c r="BA75" s="142" t="s">
        <v>241</v>
      </c>
      <c r="BB75" s="147"/>
      <c r="BC75" s="147"/>
      <c r="BD75" s="147"/>
      <c r="BE75" s="147"/>
      <c r="BF75" s="147"/>
      <c r="BG75" s="147"/>
      <c r="BH75" s="142" t="s">
        <v>241</v>
      </c>
      <c r="BI75" s="147"/>
      <c r="BJ75" s="147"/>
      <c r="BK75" s="147"/>
      <c r="BL75" s="147"/>
      <c r="BM75" s="142" t="s">
        <v>245</v>
      </c>
      <c r="BN75" s="147"/>
      <c r="BO75" s="147"/>
      <c r="BP75" s="147"/>
      <c r="BQ75" s="147"/>
      <c r="BR75" s="147"/>
      <c r="BS75" s="147"/>
      <c r="BT75" s="147"/>
      <c r="BU75" s="147"/>
      <c r="BV75" s="147"/>
      <c r="BW75" s="147"/>
      <c r="BX75" s="147"/>
      <c r="BY75" s="147"/>
      <c r="BZ75" s="147"/>
      <c r="CA75" s="147"/>
      <c r="CB75" s="147"/>
      <c r="CC75" s="147"/>
      <c r="CD75" s="147"/>
      <c r="CE75" s="147"/>
      <c r="CF75" s="147"/>
      <c r="CG75" s="147"/>
      <c r="CH75" s="147"/>
      <c r="CI75" s="147"/>
      <c r="CJ75" s="147"/>
      <c r="CK75" s="147"/>
      <c r="CL75" s="141"/>
      <c r="CM75" s="141"/>
      <c r="CN75" s="141"/>
      <c r="CO75" s="141"/>
      <c r="CP75" s="141"/>
      <c r="CQ75" s="141"/>
    </row>
    <row r="76" ht="140.25" customHeight="1">
      <c r="A76" s="142" t="s">
        <v>1501</v>
      </c>
      <c r="B76" s="142" t="s">
        <v>1500</v>
      </c>
      <c r="C76" s="142" t="s">
        <v>1626</v>
      </c>
      <c r="D76" s="142" t="s">
        <v>369</v>
      </c>
      <c r="E76" s="142">
        <v>5.0</v>
      </c>
      <c r="F76" s="142">
        <v>120.0</v>
      </c>
      <c r="G76" s="142">
        <v>22.0</v>
      </c>
      <c r="H76" s="142">
        <v>13.0</v>
      </c>
      <c r="I76" s="142">
        <v>205.0</v>
      </c>
      <c r="J76" s="142">
        <v>12.0</v>
      </c>
      <c r="K76" s="142">
        <v>600.0</v>
      </c>
      <c r="L76" s="142">
        <v>10.0</v>
      </c>
      <c r="M76" s="144" t="s">
        <v>1780</v>
      </c>
      <c r="N76" s="144" t="s">
        <v>1778</v>
      </c>
      <c r="O76" s="144">
        <v>130.0</v>
      </c>
      <c r="P76" s="144" t="s">
        <v>240</v>
      </c>
      <c r="Q76" s="142">
        <v>12.0</v>
      </c>
      <c r="R76" s="142"/>
      <c r="S76" s="146" t="s">
        <v>1781</v>
      </c>
      <c r="T76" s="144" t="s">
        <v>1782</v>
      </c>
      <c r="U76" s="144">
        <v>150.0</v>
      </c>
      <c r="V76" s="144" t="s">
        <v>286</v>
      </c>
      <c r="W76" s="142">
        <v>13.0</v>
      </c>
      <c r="X76" s="142"/>
      <c r="Y76" s="142"/>
      <c r="Z76" s="142"/>
      <c r="AA76" s="142"/>
      <c r="AB76" s="142"/>
      <c r="AC76" s="142"/>
      <c r="AD76" s="144" t="s">
        <v>1779</v>
      </c>
      <c r="AE76" s="144" t="s">
        <v>280</v>
      </c>
      <c r="AF76" s="144">
        <v>100.0</v>
      </c>
      <c r="AG76" s="144" t="s">
        <v>240</v>
      </c>
      <c r="AH76" s="142">
        <v>15.0</v>
      </c>
      <c r="AI76" s="142"/>
      <c r="AJ76" s="142"/>
      <c r="AK76" s="142"/>
      <c r="AL76" s="142"/>
      <c r="AM76" s="142"/>
      <c r="AN76" s="142"/>
      <c r="AO76" s="147"/>
      <c r="AP76" s="147"/>
      <c r="AQ76" s="147"/>
      <c r="AR76" s="147"/>
      <c r="AS76" s="147"/>
      <c r="AT76" s="142" t="s">
        <v>245</v>
      </c>
      <c r="AU76" s="147"/>
      <c r="AV76" s="147"/>
      <c r="AW76" s="147"/>
      <c r="AX76" s="147"/>
      <c r="AY76" s="147"/>
      <c r="AZ76" s="147"/>
      <c r="BA76" s="142" t="s">
        <v>245</v>
      </c>
      <c r="BB76" s="147"/>
      <c r="BC76" s="147"/>
      <c r="BD76" s="147"/>
      <c r="BE76" s="147"/>
      <c r="BF76" s="147"/>
      <c r="BG76" s="147"/>
      <c r="BH76" s="142" t="s">
        <v>241</v>
      </c>
      <c r="BI76" s="147"/>
      <c r="BJ76" s="147"/>
      <c r="BK76" s="147"/>
      <c r="BL76" s="147"/>
      <c r="BM76" s="142" t="s">
        <v>245</v>
      </c>
      <c r="BN76" s="147"/>
      <c r="BO76" s="147"/>
      <c r="BP76" s="147"/>
      <c r="BQ76" s="147"/>
      <c r="BR76" s="147"/>
      <c r="BS76" s="147"/>
      <c r="BT76" s="147"/>
      <c r="BU76" s="147"/>
      <c r="BV76" s="147"/>
      <c r="BW76" s="147"/>
      <c r="BX76" s="147"/>
      <c r="BY76" s="147"/>
      <c r="BZ76" s="147"/>
      <c r="CA76" s="147"/>
      <c r="CB76" s="147"/>
      <c r="CC76" s="147"/>
      <c r="CD76" s="147"/>
      <c r="CE76" s="147"/>
      <c r="CF76" s="147"/>
      <c r="CG76" s="147"/>
      <c r="CH76" s="147"/>
      <c r="CI76" s="147"/>
      <c r="CJ76" s="147"/>
      <c r="CK76" s="147"/>
      <c r="CL76" s="141"/>
      <c r="CM76" s="141"/>
      <c r="CN76" s="141"/>
      <c r="CO76" s="141"/>
      <c r="CP76" s="141"/>
      <c r="CQ76" s="141"/>
    </row>
    <row r="77" ht="122.25" customHeight="1">
      <c r="A77" s="142" t="s">
        <v>1502</v>
      </c>
      <c r="B77" s="142" t="s">
        <v>1500</v>
      </c>
      <c r="C77" s="142" t="s">
        <v>1626</v>
      </c>
      <c r="D77" s="142" t="s">
        <v>369</v>
      </c>
      <c r="E77" s="142">
        <v>11.0</v>
      </c>
      <c r="F77" s="142">
        <v>200.0</v>
      </c>
      <c r="G77" s="142">
        <v>20.0</v>
      </c>
      <c r="H77" s="142">
        <v>20.0</v>
      </c>
      <c r="I77" s="142">
        <v>250.0</v>
      </c>
      <c r="J77" s="142">
        <v>13.0</v>
      </c>
      <c r="K77" s="142">
        <v>900.0</v>
      </c>
      <c r="L77" s="142">
        <v>25.0</v>
      </c>
      <c r="M77" s="144" t="s">
        <v>1783</v>
      </c>
      <c r="N77" s="144" t="s">
        <v>1784</v>
      </c>
      <c r="O77" s="144">
        <v>160.0</v>
      </c>
      <c r="P77" s="144" t="s">
        <v>286</v>
      </c>
      <c r="Q77" s="142">
        <v>17.0</v>
      </c>
      <c r="R77" s="142"/>
      <c r="S77" s="146" t="s">
        <v>1779</v>
      </c>
      <c r="T77" s="144" t="s">
        <v>280</v>
      </c>
      <c r="U77" s="144">
        <v>120.0</v>
      </c>
      <c r="V77" s="144" t="s">
        <v>286</v>
      </c>
      <c r="W77" s="142">
        <v>17.0</v>
      </c>
      <c r="X77" s="142"/>
      <c r="Y77" s="142"/>
      <c r="Z77" s="142"/>
      <c r="AA77" s="142"/>
      <c r="AB77" s="142"/>
      <c r="AC77" s="142"/>
      <c r="AD77" s="147"/>
      <c r="AE77" s="147"/>
      <c r="AF77" s="147"/>
      <c r="AG77" s="147"/>
      <c r="AH77" s="147"/>
      <c r="AI77" s="147"/>
      <c r="AJ77" s="147"/>
      <c r="AK77" s="147"/>
      <c r="AL77" s="147"/>
      <c r="AM77" s="147"/>
      <c r="AN77" s="147"/>
      <c r="AO77" s="147"/>
      <c r="AP77" s="147"/>
      <c r="AQ77" s="147"/>
      <c r="AR77" s="147"/>
      <c r="AS77" s="147"/>
      <c r="AT77" s="142" t="s">
        <v>245</v>
      </c>
      <c r="AU77" s="147"/>
      <c r="AV77" s="147"/>
      <c r="AW77" s="147"/>
      <c r="AX77" s="147"/>
      <c r="AY77" s="147"/>
      <c r="AZ77" s="147"/>
      <c r="BA77" s="142" t="s">
        <v>241</v>
      </c>
      <c r="BB77" s="147"/>
      <c r="BC77" s="147"/>
      <c r="BD77" s="147"/>
      <c r="BE77" s="147"/>
      <c r="BF77" s="147"/>
      <c r="BG77" s="147"/>
      <c r="BH77" s="142" t="s">
        <v>241</v>
      </c>
      <c r="BI77" s="147"/>
      <c r="BJ77" s="147"/>
      <c r="BK77" s="147"/>
      <c r="BL77" s="147"/>
      <c r="BM77" s="142" t="s">
        <v>245</v>
      </c>
      <c r="BN77" s="147"/>
      <c r="BO77" s="147"/>
      <c r="BP77" s="147"/>
      <c r="BQ77" s="147"/>
      <c r="BR77" s="147"/>
      <c r="BS77" s="147"/>
      <c r="BT77" s="147"/>
      <c r="BU77" s="147"/>
      <c r="BV77" s="147"/>
      <c r="BW77" s="147"/>
      <c r="BX77" s="147"/>
      <c r="BY77" s="147"/>
      <c r="BZ77" s="147"/>
      <c r="CA77" s="147"/>
      <c r="CB77" s="147"/>
      <c r="CC77" s="147"/>
      <c r="CD77" s="147"/>
      <c r="CE77" s="147"/>
      <c r="CF77" s="147"/>
      <c r="CG77" s="147"/>
      <c r="CH77" s="147"/>
      <c r="CI77" s="147"/>
      <c r="CJ77" s="147"/>
      <c r="CK77" s="147"/>
      <c r="CL77" s="141"/>
      <c r="CM77" s="141"/>
      <c r="CN77" s="141"/>
      <c r="CO77" s="141"/>
      <c r="CP77" s="141"/>
      <c r="CQ77" s="141"/>
    </row>
    <row r="78" ht="22.5" customHeight="1">
      <c r="A78" s="142" t="s">
        <v>1503</v>
      </c>
      <c r="B78" s="143"/>
      <c r="C78" s="142" t="s">
        <v>1626</v>
      </c>
      <c r="D78" s="142" t="s">
        <v>369</v>
      </c>
      <c r="E78" s="142">
        <v>1.0</v>
      </c>
      <c r="F78" s="142">
        <v>30.0</v>
      </c>
      <c r="G78" s="142">
        <v>20.0</v>
      </c>
      <c r="H78" s="142">
        <v>9.0</v>
      </c>
      <c r="I78" s="142">
        <v>500.0</v>
      </c>
      <c r="J78" s="142">
        <v>8.0</v>
      </c>
      <c r="K78" s="142">
        <v>50.0</v>
      </c>
      <c r="L78" s="142">
        <v>15.0</v>
      </c>
      <c r="M78" s="144" t="s">
        <v>1785</v>
      </c>
      <c r="N78" s="144" t="s">
        <v>1786</v>
      </c>
      <c r="O78" s="144">
        <v>25.0</v>
      </c>
      <c r="P78" s="144" t="s">
        <v>232</v>
      </c>
      <c r="Q78" s="142">
        <v>15.0</v>
      </c>
      <c r="R78" s="142"/>
      <c r="S78" s="146" t="s">
        <v>1787</v>
      </c>
      <c r="T78" s="144" t="s">
        <v>1788</v>
      </c>
      <c r="U78" s="144"/>
      <c r="V78" s="144"/>
      <c r="W78" s="147"/>
      <c r="X78" s="147"/>
      <c r="Y78" s="142">
        <v>250.0</v>
      </c>
      <c r="Z78" s="147"/>
      <c r="AA78" s="147"/>
      <c r="AB78" s="147"/>
      <c r="AC78" s="142" t="s">
        <v>335</v>
      </c>
      <c r="AD78" s="144" t="s">
        <v>376</v>
      </c>
      <c r="AE78" s="144" t="s">
        <v>1789</v>
      </c>
      <c r="AF78" s="144">
        <v>20.0</v>
      </c>
      <c r="AG78" s="144" t="s">
        <v>1041</v>
      </c>
      <c r="AH78" s="142">
        <v>15.0</v>
      </c>
      <c r="AI78" s="142"/>
      <c r="AJ78" s="142"/>
      <c r="AK78" s="142"/>
      <c r="AL78" s="142"/>
      <c r="AM78" s="142"/>
      <c r="AN78" s="142"/>
      <c r="AO78" s="147"/>
      <c r="AP78" s="147"/>
      <c r="AQ78" s="147"/>
      <c r="AR78" s="147"/>
      <c r="AS78" s="147"/>
      <c r="AT78" s="142" t="s">
        <v>245</v>
      </c>
      <c r="AU78" s="147"/>
      <c r="AV78" s="147"/>
      <c r="AW78" s="147"/>
      <c r="AX78" s="147"/>
      <c r="AY78" s="147"/>
      <c r="AZ78" s="147"/>
      <c r="BA78" s="142" t="s">
        <v>241</v>
      </c>
      <c r="BB78" s="147"/>
      <c r="BC78" s="147"/>
      <c r="BD78" s="147"/>
      <c r="BE78" s="147"/>
      <c r="BF78" s="147"/>
      <c r="BG78" s="147"/>
      <c r="BH78" s="142" t="s">
        <v>241</v>
      </c>
      <c r="BI78" s="147"/>
      <c r="BJ78" s="147"/>
      <c r="BK78" s="147"/>
      <c r="BL78" s="147"/>
      <c r="BM78" s="142" t="s">
        <v>245</v>
      </c>
      <c r="BN78" s="147"/>
      <c r="BO78" s="147"/>
      <c r="BP78" s="147"/>
      <c r="BQ78" s="147"/>
      <c r="BR78" s="147"/>
      <c r="BS78" s="147"/>
      <c r="BT78" s="147"/>
      <c r="BU78" s="147"/>
      <c r="BV78" s="147"/>
      <c r="BW78" s="147"/>
      <c r="BX78" s="147"/>
      <c r="BY78" s="147"/>
      <c r="BZ78" s="147"/>
      <c r="CA78" s="147"/>
      <c r="CB78" s="147"/>
      <c r="CC78" s="147"/>
      <c r="CD78" s="147"/>
      <c r="CE78" s="147"/>
      <c r="CF78" s="147"/>
      <c r="CG78" s="147"/>
      <c r="CH78" s="147"/>
      <c r="CI78" s="147"/>
      <c r="CJ78" s="147"/>
      <c r="CK78" s="147"/>
      <c r="CL78" s="141"/>
      <c r="CM78" s="141"/>
      <c r="CN78" s="141"/>
      <c r="CO78" s="141"/>
      <c r="CP78" s="141"/>
      <c r="CQ78" s="141"/>
    </row>
    <row r="79" ht="22.5" customHeight="1">
      <c r="A79" s="142" t="s">
        <v>1505</v>
      </c>
      <c r="B79" s="143"/>
      <c r="C79" s="142" t="s">
        <v>1569</v>
      </c>
      <c r="D79" s="142" t="s">
        <v>1790</v>
      </c>
      <c r="E79" s="142">
        <v>28.0</v>
      </c>
      <c r="F79" s="142">
        <v>1300.0</v>
      </c>
      <c r="G79" s="142">
        <v>28.0</v>
      </c>
      <c r="H79" s="142">
        <v>100.0</v>
      </c>
      <c r="I79" s="142">
        <v>50.0</v>
      </c>
      <c r="J79" s="142">
        <v>4.0</v>
      </c>
      <c r="K79" s="142">
        <v>400.0</v>
      </c>
      <c r="L79" s="142">
        <v>200.0</v>
      </c>
      <c r="M79" s="144" t="s">
        <v>1791</v>
      </c>
      <c r="N79" s="144" t="s">
        <v>1792</v>
      </c>
      <c r="O79" s="144">
        <v>200.0</v>
      </c>
      <c r="P79" s="144" t="s">
        <v>284</v>
      </c>
      <c r="Q79" s="142">
        <v>18.0</v>
      </c>
      <c r="R79" s="142"/>
      <c r="S79" s="146" t="s">
        <v>1793</v>
      </c>
      <c r="T79" s="144" t="s">
        <v>1794</v>
      </c>
      <c r="U79" s="144">
        <v>280.0</v>
      </c>
      <c r="V79" s="144" t="s">
        <v>232</v>
      </c>
      <c r="W79" s="142">
        <v>12.0</v>
      </c>
      <c r="X79" s="142"/>
      <c r="Y79" s="142"/>
      <c r="Z79" s="142"/>
      <c r="AA79" s="142"/>
      <c r="AB79" s="142"/>
      <c r="AC79" s="142"/>
      <c r="AD79" s="144" t="s">
        <v>1795</v>
      </c>
      <c r="AE79" s="144" t="s">
        <v>311</v>
      </c>
      <c r="AF79" s="144">
        <v>300.0</v>
      </c>
      <c r="AG79" s="144" t="s">
        <v>286</v>
      </c>
      <c r="AH79" s="142">
        <v>10.0</v>
      </c>
      <c r="AI79" s="142"/>
      <c r="AJ79" s="142"/>
      <c r="AK79" s="142"/>
      <c r="AL79" s="142"/>
      <c r="AM79" s="142"/>
      <c r="AN79" s="142"/>
      <c r="AO79" s="147"/>
      <c r="AP79" s="147"/>
      <c r="AQ79" s="147"/>
      <c r="AR79" s="147"/>
      <c r="AS79" s="147"/>
      <c r="AT79" s="142" t="s">
        <v>245</v>
      </c>
      <c r="AU79" s="147"/>
      <c r="AV79" s="147"/>
      <c r="AW79" s="147"/>
      <c r="AX79" s="147"/>
      <c r="AY79" s="147"/>
      <c r="AZ79" s="147"/>
      <c r="BA79" s="142" t="s">
        <v>241</v>
      </c>
      <c r="BB79" s="147"/>
      <c r="BC79" s="147"/>
      <c r="BD79" s="147"/>
      <c r="BE79" s="147"/>
      <c r="BF79" s="147"/>
      <c r="BG79" s="147"/>
      <c r="BH79" s="142" t="s">
        <v>241</v>
      </c>
      <c r="BI79" s="147"/>
      <c r="BJ79" s="147"/>
      <c r="BK79" s="147"/>
      <c r="BL79" s="147"/>
      <c r="BM79" s="142" t="s">
        <v>245</v>
      </c>
      <c r="BN79" s="147"/>
      <c r="BO79" s="147"/>
      <c r="BP79" s="147"/>
      <c r="BQ79" s="147"/>
      <c r="BR79" s="147"/>
      <c r="BS79" s="147"/>
      <c r="BT79" s="147"/>
      <c r="BU79" s="147"/>
      <c r="BV79" s="147"/>
      <c r="BW79" s="147"/>
      <c r="BX79" s="147"/>
      <c r="BY79" s="147"/>
      <c r="BZ79" s="147"/>
      <c r="CA79" s="147"/>
      <c r="CB79" s="147"/>
      <c r="CC79" s="147"/>
      <c r="CD79" s="147"/>
      <c r="CE79" s="147"/>
      <c r="CF79" s="147"/>
      <c r="CG79" s="147"/>
      <c r="CH79" s="147"/>
      <c r="CI79" s="147"/>
      <c r="CJ79" s="147"/>
      <c r="CK79" s="147"/>
      <c r="CL79" s="141"/>
      <c r="CM79" s="141"/>
      <c r="CN79" s="141"/>
      <c r="CO79" s="141"/>
      <c r="CP79" s="141"/>
      <c r="CQ79" s="141"/>
    </row>
    <row r="80" ht="22.5" customHeight="1">
      <c r="A80" s="142" t="s">
        <v>1508</v>
      </c>
      <c r="B80" s="142" t="s">
        <v>1505</v>
      </c>
      <c r="C80" s="142" t="s">
        <v>1569</v>
      </c>
      <c r="D80" s="142" t="s">
        <v>922</v>
      </c>
      <c r="E80" s="142">
        <v>30.0</v>
      </c>
      <c r="F80" s="142">
        <v>1500.0</v>
      </c>
      <c r="G80" s="142">
        <v>28.0</v>
      </c>
      <c r="H80" s="142">
        <v>100.0</v>
      </c>
      <c r="I80" s="142">
        <v>40.0</v>
      </c>
      <c r="J80" s="142">
        <v>4.0</v>
      </c>
      <c r="K80" s="142">
        <v>400.0</v>
      </c>
      <c r="L80" s="142">
        <v>180.0</v>
      </c>
      <c r="M80" s="144" t="s">
        <v>1796</v>
      </c>
      <c r="N80" s="144" t="s">
        <v>1797</v>
      </c>
      <c r="O80" s="144">
        <v>200.0</v>
      </c>
      <c r="P80" s="144" t="s">
        <v>496</v>
      </c>
      <c r="Q80" s="142">
        <v>18.0</v>
      </c>
      <c r="R80" s="142"/>
      <c r="S80" s="146" t="s">
        <v>1798</v>
      </c>
      <c r="T80" s="144" t="s">
        <v>1799</v>
      </c>
      <c r="U80" s="144">
        <v>400.0</v>
      </c>
      <c r="V80" s="144" t="s">
        <v>232</v>
      </c>
      <c r="W80" s="142">
        <v>12.0</v>
      </c>
      <c r="X80" s="142"/>
      <c r="Y80" s="142"/>
      <c r="Z80" s="142"/>
      <c r="AA80" s="142"/>
      <c r="AB80" s="142"/>
      <c r="AC80" s="142"/>
      <c r="AD80" s="144" t="s">
        <v>1800</v>
      </c>
      <c r="AE80" s="144" t="s">
        <v>1801</v>
      </c>
      <c r="AF80" s="144" t="s">
        <v>1802</v>
      </c>
      <c r="AG80" s="144" t="s">
        <v>232</v>
      </c>
      <c r="AH80" s="142">
        <v>15.0</v>
      </c>
      <c r="AI80" s="142"/>
      <c r="AJ80" s="142"/>
      <c r="AK80" s="142"/>
      <c r="AL80" s="142"/>
      <c r="AM80" s="142"/>
      <c r="AN80" s="142"/>
      <c r="AO80" s="144" t="s">
        <v>1803</v>
      </c>
      <c r="AP80" s="144" t="s">
        <v>311</v>
      </c>
      <c r="AQ80" s="144" t="s">
        <v>1804</v>
      </c>
      <c r="AR80" s="144" t="s">
        <v>286</v>
      </c>
      <c r="AS80" s="142">
        <v>10.0</v>
      </c>
      <c r="AT80" s="142" t="s">
        <v>245</v>
      </c>
      <c r="AU80" s="147"/>
      <c r="AV80" s="147"/>
      <c r="AW80" s="147"/>
      <c r="AX80" s="147"/>
      <c r="AY80" s="147"/>
      <c r="AZ80" s="147"/>
      <c r="BA80" s="142" t="s">
        <v>241</v>
      </c>
      <c r="BB80" s="147"/>
      <c r="BC80" s="147"/>
      <c r="BD80" s="147"/>
      <c r="BE80" s="147"/>
      <c r="BF80" s="147"/>
      <c r="BG80" s="147"/>
      <c r="BH80" s="142" t="s">
        <v>241</v>
      </c>
      <c r="BI80" s="147"/>
      <c r="BJ80" s="147"/>
      <c r="BK80" s="147"/>
      <c r="BL80" s="147"/>
      <c r="BM80" s="142" t="s">
        <v>245</v>
      </c>
      <c r="BN80" s="147"/>
      <c r="BO80" s="147"/>
      <c r="BP80" s="147"/>
      <c r="BQ80" s="147"/>
      <c r="BR80" s="147"/>
      <c r="BS80" s="147"/>
      <c r="BT80" s="147"/>
      <c r="BU80" s="147"/>
      <c r="BV80" s="147"/>
      <c r="BW80" s="147"/>
      <c r="BX80" s="147"/>
      <c r="BY80" s="147"/>
      <c r="BZ80" s="147"/>
      <c r="CA80" s="147"/>
      <c r="CB80" s="147"/>
      <c r="CC80" s="147"/>
      <c r="CD80" s="147"/>
      <c r="CE80" s="147"/>
      <c r="CF80" s="147"/>
      <c r="CG80" s="147"/>
      <c r="CH80" s="147"/>
      <c r="CI80" s="147"/>
      <c r="CJ80" s="147"/>
      <c r="CK80" s="147"/>
      <c r="CL80" s="141"/>
      <c r="CM80" s="141"/>
      <c r="CN80" s="141"/>
      <c r="CO80" s="141"/>
      <c r="CP80" s="141"/>
      <c r="CQ80" s="141"/>
    </row>
    <row r="81" ht="107.25" customHeight="1">
      <c r="A81" s="142" t="s">
        <v>1514</v>
      </c>
      <c r="B81" s="143"/>
      <c r="C81" s="142" t="s">
        <v>1569</v>
      </c>
      <c r="D81" s="142" t="s">
        <v>903</v>
      </c>
      <c r="E81" s="142">
        <v>8.0</v>
      </c>
      <c r="F81" s="142">
        <v>250.0</v>
      </c>
      <c r="G81" s="142">
        <v>22.0</v>
      </c>
      <c r="H81" s="142">
        <v>14.0</v>
      </c>
      <c r="I81" s="142">
        <v>80.0</v>
      </c>
      <c r="J81" s="142">
        <v>8.0</v>
      </c>
      <c r="K81" s="142">
        <v>1000.0</v>
      </c>
      <c r="L81" s="142">
        <v>60.0</v>
      </c>
      <c r="M81" s="144" t="s">
        <v>1805</v>
      </c>
      <c r="N81" s="144" t="s">
        <v>1373</v>
      </c>
      <c r="O81" s="144">
        <v>80.0</v>
      </c>
      <c r="P81" s="144" t="s">
        <v>235</v>
      </c>
      <c r="Q81" s="142">
        <v>17.0</v>
      </c>
      <c r="R81" s="142"/>
      <c r="S81" s="146" t="s">
        <v>1806</v>
      </c>
      <c r="T81" s="144" t="s">
        <v>1807</v>
      </c>
      <c r="U81" s="144">
        <v>70.0</v>
      </c>
      <c r="V81" s="144" t="s">
        <v>492</v>
      </c>
      <c r="W81" s="142">
        <v>18.0</v>
      </c>
      <c r="X81" s="142"/>
      <c r="Y81" s="142"/>
      <c r="Z81" s="142"/>
      <c r="AA81" s="142"/>
      <c r="AB81" s="142"/>
      <c r="AC81" s="142"/>
      <c r="AD81" s="144" t="s">
        <v>1808</v>
      </c>
      <c r="AE81" s="144" t="s">
        <v>1809</v>
      </c>
      <c r="AF81" s="144"/>
      <c r="AG81" s="144"/>
      <c r="AH81" s="147"/>
      <c r="AI81" s="147"/>
      <c r="AJ81" s="147"/>
      <c r="AK81" s="147"/>
      <c r="AL81" s="147"/>
      <c r="AM81" s="142">
        <v>1000.0</v>
      </c>
      <c r="AN81" s="142" t="s">
        <v>335</v>
      </c>
      <c r="AO81" s="144" t="s">
        <v>1803</v>
      </c>
      <c r="AP81" s="144" t="s">
        <v>1007</v>
      </c>
      <c r="AQ81" s="144">
        <v>80.0</v>
      </c>
      <c r="AR81" s="144" t="s">
        <v>286</v>
      </c>
      <c r="AS81" s="142">
        <v>12.0</v>
      </c>
      <c r="AT81" s="142" t="s">
        <v>245</v>
      </c>
      <c r="AU81" s="147"/>
      <c r="AV81" s="147"/>
      <c r="AW81" s="147"/>
      <c r="AX81" s="147"/>
      <c r="AY81" s="147"/>
      <c r="AZ81" s="147"/>
      <c r="BA81" s="142" t="s">
        <v>241</v>
      </c>
      <c r="BB81" s="147"/>
      <c r="BC81" s="147"/>
      <c r="BD81" s="147"/>
      <c r="BE81" s="147"/>
      <c r="BF81" s="147"/>
      <c r="BG81" s="147"/>
      <c r="BH81" s="142" t="s">
        <v>241</v>
      </c>
      <c r="BI81" s="147"/>
      <c r="BJ81" s="147"/>
      <c r="BK81" s="147"/>
      <c r="BL81" s="147"/>
      <c r="BM81" s="142" t="s">
        <v>245</v>
      </c>
      <c r="BN81" s="147"/>
      <c r="BO81" s="147"/>
      <c r="BP81" s="147"/>
      <c r="BQ81" s="147"/>
      <c r="BR81" s="147"/>
      <c r="BS81" s="147"/>
      <c r="BT81" s="147"/>
      <c r="BU81" s="147"/>
      <c r="BV81" s="147"/>
      <c r="BW81" s="147"/>
      <c r="BX81" s="147"/>
      <c r="BY81" s="147"/>
      <c r="BZ81" s="147"/>
      <c r="CA81" s="147"/>
      <c r="CB81" s="147"/>
      <c r="CC81" s="147"/>
      <c r="CD81" s="147"/>
      <c r="CE81" s="147"/>
      <c r="CF81" s="147"/>
      <c r="CG81" s="147"/>
      <c r="CH81" s="147"/>
      <c r="CI81" s="147"/>
      <c r="CJ81" s="147"/>
      <c r="CK81" s="147"/>
      <c r="CL81" s="141"/>
      <c r="CM81" s="141"/>
      <c r="CN81" s="141"/>
      <c r="CO81" s="141"/>
      <c r="CP81" s="141"/>
      <c r="CQ81" s="141"/>
    </row>
    <row r="82" ht="107.25" customHeight="1">
      <c r="A82" s="142" t="s">
        <v>1769</v>
      </c>
      <c r="B82" s="142" t="s">
        <v>1514</v>
      </c>
      <c r="C82" s="142" t="s">
        <v>1569</v>
      </c>
      <c r="D82" s="142" t="s">
        <v>323</v>
      </c>
      <c r="E82" s="142">
        <v>9.0</v>
      </c>
      <c r="F82" s="142">
        <v>150.0</v>
      </c>
      <c r="G82" s="142">
        <v>11.0</v>
      </c>
      <c r="H82" s="142">
        <v>8.0</v>
      </c>
      <c r="I82" s="142">
        <v>120.0</v>
      </c>
      <c r="J82" s="142">
        <v>8.0</v>
      </c>
      <c r="K82" s="142">
        <v>500.0</v>
      </c>
      <c r="L82" s="142">
        <v>35.0</v>
      </c>
      <c r="M82" s="144" t="s">
        <v>1810</v>
      </c>
      <c r="N82" s="144" t="s">
        <v>1811</v>
      </c>
      <c r="O82" s="144">
        <v>70.0</v>
      </c>
      <c r="P82" s="144" t="s">
        <v>1812</v>
      </c>
      <c r="Q82" s="142">
        <v>16.0</v>
      </c>
      <c r="R82" s="142"/>
      <c r="S82" s="146" t="s">
        <v>1813</v>
      </c>
      <c r="T82" s="144" t="s">
        <v>1814</v>
      </c>
      <c r="U82" s="144">
        <v>60.0</v>
      </c>
      <c r="V82" s="144" t="s">
        <v>284</v>
      </c>
      <c r="W82" s="142">
        <v>13.0</v>
      </c>
      <c r="X82" s="142"/>
      <c r="Y82" s="142"/>
      <c r="Z82" s="142"/>
      <c r="AA82" s="142"/>
      <c r="AB82" s="142"/>
      <c r="AC82" s="142"/>
      <c r="AD82" s="144" t="s">
        <v>1815</v>
      </c>
      <c r="AE82" s="144" t="s">
        <v>1816</v>
      </c>
      <c r="AF82" s="225"/>
      <c r="AG82" s="144"/>
      <c r="AH82" s="142"/>
      <c r="AI82" s="147"/>
      <c r="AJ82" s="147"/>
      <c r="AK82" s="142">
        <v>4.0</v>
      </c>
      <c r="AL82" s="147"/>
      <c r="AM82" s="142"/>
      <c r="AN82" s="142" t="s">
        <v>335</v>
      </c>
      <c r="AO82" s="144" t="s">
        <v>1817</v>
      </c>
      <c r="AP82" s="144" t="s">
        <v>1818</v>
      </c>
      <c r="AQ82" s="144">
        <v>95.0</v>
      </c>
      <c r="AR82" s="144" t="s">
        <v>1819</v>
      </c>
      <c r="AS82" s="142">
        <v>15.0</v>
      </c>
      <c r="AT82" s="142" t="s">
        <v>245</v>
      </c>
      <c r="AU82" s="147"/>
      <c r="AV82" s="147"/>
      <c r="AW82" s="147"/>
      <c r="AX82" s="147"/>
      <c r="AY82" s="147"/>
      <c r="AZ82" s="147"/>
      <c r="BA82" s="142" t="s">
        <v>241</v>
      </c>
      <c r="BB82" s="147"/>
      <c r="BC82" s="147"/>
      <c r="BD82" s="147"/>
      <c r="BE82" s="147"/>
      <c r="BF82" s="147"/>
      <c r="BG82" s="147"/>
      <c r="BH82" s="142" t="s">
        <v>241</v>
      </c>
      <c r="BI82" s="147"/>
      <c r="BJ82" s="147"/>
      <c r="BK82" s="147"/>
      <c r="BL82" s="147"/>
      <c r="BM82" s="142" t="s">
        <v>245</v>
      </c>
      <c r="BN82" s="147"/>
      <c r="BO82" s="147"/>
      <c r="BP82" s="147"/>
      <c r="BQ82" s="147"/>
      <c r="BR82" s="147"/>
      <c r="BS82" s="147"/>
      <c r="BT82" s="147"/>
      <c r="BU82" s="147"/>
      <c r="BV82" s="147"/>
      <c r="BW82" s="147"/>
      <c r="BX82" s="226"/>
      <c r="BY82" s="147"/>
      <c r="BZ82" s="147"/>
      <c r="CA82" s="147"/>
      <c r="CB82" s="147"/>
      <c r="CC82" s="147"/>
      <c r="CD82" s="147"/>
      <c r="CE82" s="147"/>
      <c r="CF82" s="147"/>
      <c r="CG82" s="147"/>
      <c r="CH82" s="147"/>
      <c r="CI82" s="147"/>
      <c r="CJ82" s="147"/>
      <c r="CK82" s="147"/>
      <c r="CL82" s="141"/>
      <c r="CM82" s="141"/>
      <c r="CN82" s="141"/>
      <c r="CO82" s="141"/>
      <c r="CP82" s="141"/>
      <c r="CQ82" s="141"/>
    </row>
    <row r="83" ht="22.5" customHeight="1">
      <c r="A83" s="142" t="s">
        <v>1516</v>
      </c>
      <c r="B83" s="142" t="s">
        <v>1514</v>
      </c>
      <c r="C83" s="142" t="s">
        <v>1569</v>
      </c>
      <c r="D83" s="142" t="s">
        <v>903</v>
      </c>
      <c r="E83" s="142">
        <v>10.0</v>
      </c>
      <c r="F83" s="142">
        <v>250.0</v>
      </c>
      <c r="G83" s="142">
        <v>22.0</v>
      </c>
      <c r="H83" s="142">
        <v>24.0</v>
      </c>
      <c r="I83" s="142">
        <v>60.0</v>
      </c>
      <c r="J83" s="142">
        <v>7.0</v>
      </c>
      <c r="K83" s="142">
        <v>1000.0</v>
      </c>
      <c r="L83" s="142">
        <v>20.0</v>
      </c>
      <c r="M83" s="144" t="s">
        <v>1820</v>
      </c>
      <c r="N83" s="144" t="s">
        <v>1821</v>
      </c>
      <c r="O83" s="144">
        <v>140.0</v>
      </c>
      <c r="P83" s="144" t="s">
        <v>232</v>
      </c>
      <c r="Q83" s="142">
        <v>14.0</v>
      </c>
      <c r="R83" s="142"/>
      <c r="S83" s="146" t="s">
        <v>891</v>
      </c>
      <c r="T83" s="144" t="s">
        <v>289</v>
      </c>
      <c r="U83" s="144">
        <v>140.0</v>
      </c>
      <c r="V83" s="144" t="s">
        <v>232</v>
      </c>
      <c r="W83" s="142">
        <v>18.0</v>
      </c>
      <c r="X83" s="142"/>
      <c r="Y83" s="142"/>
      <c r="Z83" s="142"/>
      <c r="AA83" s="142"/>
      <c r="AB83" s="142"/>
      <c r="AC83" s="142"/>
      <c r="AD83" s="144" t="s">
        <v>1822</v>
      </c>
      <c r="AE83" s="227" t="s">
        <v>1823</v>
      </c>
      <c r="AG83" s="227"/>
      <c r="AH83" s="147"/>
      <c r="AI83" s="147"/>
      <c r="AJ83" s="147"/>
      <c r="AK83" s="147"/>
      <c r="AL83" s="147"/>
      <c r="AM83" s="142">
        <v>1000.0</v>
      </c>
      <c r="AN83" s="142" t="s">
        <v>335</v>
      </c>
      <c r="AO83" s="144" t="s">
        <v>1803</v>
      </c>
      <c r="AP83" s="144" t="s">
        <v>311</v>
      </c>
      <c r="AQ83" s="144">
        <v>150.0</v>
      </c>
      <c r="AR83" s="144" t="s">
        <v>286</v>
      </c>
      <c r="AS83" s="142">
        <v>12.0</v>
      </c>
      <c r="AT83" s="142" t="s">
        <v>245</v>
      </c>
      <c r="AU83" s="147"/>
      <c r="AV83" s="147"/>
      <c r="AW83" s="147"/>
      <c r="AX83" s="147"/>
      <c r="AY83" s="147"/>
      <c r="AZ83" s="147"/>
      <c r="BA83" s="142" t="s">
        <v>241</v>
      </c>
      <c r="BB83" s="147"/>
      <c r="BC83" s="147"/>
      <c r="BD83" s="147"/>
      <c r="BE83" s="147"/>
      <c r="BF83" s="147"/>
      <c r="BG83" s="147"/>
      <c r="BH83" s="142" t="s">
        <v>241</v>
      </c>
      <c r="BI83" s="147"/>
      <c r="BJ83" s="147"/>
      <c r="BK83" s="147"/>
      <c r="BL83" s="147"/>
      <c r="BM83" s="142" t="s">
        <v>245</v>
      </c>
      <c r="BN83" s="147"/>
      <c r="BO83" s="147"/>
      <c r="BP83" s="147"/>
      <c r="BQ83" s="147"/>
      <c r="BR83" s="147"/>
      <c r="BS83" s="147"/>
      <c r="BT83" s="147"/>
      <c r="BU83" s="147"/>
      <c r="BV83" s="147"/>
      <c r="BW83" s="147"/>
      <c r="BX83" s="195"/>
      <c r="BY83" s="147"/>
      <c r="BZ83" s="147"/>
      <c r="CA83" s="147"/>
      <c r="CB83" s="147"/>
      <c r="CC83" s="147"/>
      <c r="CD83" s="147"/>
      <c r="CE83" s="147"/>
      <c r="CF83" s="147"/>
      <c r="CG83" s="147"/>
      <c r="CH83" s="147"/>
      <c r="CI83" s="147"/>
      <c r="CJ83" s="147"/>
      <c r="CK83" s="147"/>
      <c r="CL83" s="141"/>
      <c r="CM83" s="141"/>
      <c r="CN83" s="141"/>
      <c r="CO83" s="141"/>
      <c r="CP83" s="141"/>
      <c r="CQ83" s="141"/>
    </row>
    <row r="84" ht="22.5" customHeight="1">
      <c r="A84" s="142" t="s">
        <v>1519</v>
      </c>
      <c r="B84" s="143"/>
      <c r="C84" s="142" t="s">
        <v>1569</v>
      </c>
      <c r="D84" s="142" t="s">
        <v>229</v>
      </c>
      <c r="E84" s="142">
        <v>8.0</v>
      </c>
      <c r="F84" s="142">
        <v>240.0</v>
      </c>
      <c r="G84" s="142">
        <v>28.0</v>
      </c>
      <c r="H84" s="142">
        <v>15.0</v>
      </c>
      <c r="I84" s="142">
        <v>130.0</v>
      </c>
      <c r="J84" s="142">
        <v>10.0</v>
      </c>
      <c r="K84" s="142">
        <v>300.0</v>
      </c>
      <c r="L84" s="142">
        <v>50.0</v>
      </c>
      <c r="M84" s="144" t="s">
        <v>1824</v>
      </c>
      <c r="N84" s="144" t="s">
        <v>289</v>
      </c>
      <c r="O84" s="144">
        <v>130.0</v>
      </c>
      <c r="P84" s="144" t="s">
        <v>232</v>
      </c>
      <c r="Q84" s="142">
        <v>16.0</v>
      </c>
      <c r="R84" s="142"/>
      <c r="S84" s="146" t="s">
        <v>1496</v>
      </c>
      <c r="T84" s="144" t="s">
        <v>1825</v>
      </c>
      <c r="U84" s="144">
        <v>65.0</v>
      </c>
      <c r="V84" s="144" t="s">
        <v>496</v>
      </c>
      <c r="W84" s="142">
        <v>18.0</v>
      </c>
      <c r="X84" s="142"/>
      <c r="Y84" s="142"/>
      <c r="Z84" s="142"/>
      <c r="AA84" s="142"/>
      <c r="AB84" s="142"/>
      <c r="AC84" s="142"/>
      <c r="AD84" s="144" t="s">
        <v>1826</v>
      </c>
      <c r="AE84" s="144" t="s">
        <v>1390</v>
      </c>
      <c r="AF84" s="144">
        <v>110.0</v>
      </c>
      <c r="AG84" s="144" t="s">
        <v>1118</v>
      </c>
      <c r="AH84" s="142">
        <v>17.0</v>
      </c>
      <c r="AI84" s="142"/>
      <c r="AJ84" s="142"/>
      <c r="AK84" s="142"/>
      <c r="AL84" s="142"/>
      <c r="AM84" s="142"/>
      <c r="AN84" s="142"/>
      <c r="AO84" s="144" t="s">
        <v>1138</v>
      </c>
      <c r="AP84" s="144" t="s">
        <v>1161</v>
      </c>
      <c r="AQ84" s="144">
        <v>140.0</v>
      </c>
      <c r="AR84" s="144" t="s">
        <v>286</v>
      </c>
      <c r="AS84" s="142">
        <v>12.0</v>
      </c>
      <c r="AT84" s="142" t="s">
        <v>245</v>
      </c>
      <c r="AU84" s="147"/>
      <c r="AV84" s="147"/>
      <c r="AW84" s="147"/>
      <c r="AX84" s="147"/>
      <c r="AY84" s="147"/>
      <c r="AZ84" s="147"/>
      <c r="BA84" s="142" t="s">
        <v>241</v>
      </c>
      <c r="BB84" s="147"/>
      <c r="BC84" s="147"/>
      <c r="BD84" s="147"/>
      <c r="BE84" s="147"/>
      <c r="BF84" s="147"/>
      <c r="BG84" s="147"/>
      <c r="BH84" s="142" t="s">
        <v>241</v>
      </c>
      <c r="BI84" s="147"/>
      <c r="BJ84" s="147"/>
      <c r="BK84" s="147"/>
      <c r="BL84" s="147"/>
      <c r="BM84" s="142" t="s">
        <v>245</v>
      </c>
      <c r="BN84" s="147"/>
      <c r="BO84" s="147"/>
      <c r="BP84" s="147"/>
      <c r="BQ84" s="147"/>
      <c r="BR84" s="147"/>
      <c r="BS84" s="147"/>
      <c r="BT84" s="147"/>
      <c r="BU84" s="147"/>
      <c r="BV84" s="147"/>
      <c r="BW84" s="147"/>
      <c r="BX84" s="147"/>
      <c r="BY84" s="147"/>
      <c r="BZ84" s="147"/>
      <c r="CA84" s="147"/>
      <c r="CB84" s="147"/>
      <c r="CC84" s="147"/>
      <c r="CD84" s="147"/>
      <c r="CE84" s="147"/>
      <c r="CF84" s="147"/>
      <c r="CG84" s="147"/>
      <c r="CH84" s="147"/>
      <c r="CI84" s="147"/>
      <c r="CJ84" s="147"/>
      <c r="CK84" s="147"/>
      <c r="CL84" s="141"/>
      <c r="CM84" s="141"/>
      <c r="CN84" s="141"/>
      <c r="CO84" s="141"/>
      <c r="CP84" s="141"/>
      <c r="CQ84" s="141"/>
    </row>
    <row r="85" ht="22.5" customHeight="1">
      <c r="A85" s="142" t="s">
        <v>1523</v>
      </c>
      <c r="B85" s="142" t="s">
        <v>1519</v>
      </c>
      <c r="C85" s="142" t="s">
        <v>1569</v>
      </c>
      <c r="D85" s="142" t="s">
        <v>229</v>
      </c>
      <c r="E85" s="142">
        <v>10.0</v>
      </c>
      <c r="F85" s="142">
        <v>240.0</v>
      </c>
      <c r="G85" s="142">
        <v>28.0</v>
      </c>
      <c r="H85" s="142">
        <v>20.0</v>
      </c>
      <c r="I85" s="142">
        <v>130.0</v>
      </c>
      <c r="J85" s="142">
        <v>10.0</v>
      </c>
      <c r="K85" s="142">
        <v>300.0</v>
      </c>
      <c r="L85" s="142">
        <v>45.0</v>
      </c>
      <c r="M85" s="144" t="s">
        <v>1827</v>
      </c>
      <c r="N85" s="144" t="s">
        <v>667</v>
      </c>
      <c r="O85" s="144">
        <v>130.0</v>
      </c>
      <c r="P85" s="144" t="s">
        <v>235</v>
      </c>
      <c r="Q85" s="142">
        <v>16.0</v>
      </c>
      <c r="R85" s="142"/>
      <c r="S85" s="146" t="s">
        <v>1496</v>
      </c>
      <c r="T85" s="144" t="s">
        <v>1828</v>
      </c>
      <c r="U85" s="144">
        <v>65.0</v>
      </c>
      <c r="V85" s="144" t="s">
        <v>496</v>
      </c>
      <c r="W85" s="142">
        <v>18.0</v>
      </c>
      <c r="X85" s="142"/>
      <c r="Y85" s="142"/>
      <c r="Z85" s="142"/>
      <c r="AA85" s="142"/>
      <c r="AB85" s="142"/>
      <c r="AC85" s="142"/>
      <c r="AD85" s="144" t="s">
        <v>1829</v>
      </c>
      <c r="AE85" s="144" t="s">
        <v>1830</v>
      </c>
      <c r="AF85" s="144">
        <v>90.0</v>
      </c>
      <c r="AG85" s="144" t="s">
        <v>279</v>
      </c>
      <c r="AH85" s="142">
        <v>16.0</v>
      </c>
      <c r="AI85" s="142"/>
      <c r="AJ85" s="142"/>
      <c r="AK85" s="142"/>
      <c r="AL85" s="142"/>
      <c r="AM85" s="142"/>
      <c r="AN85" s="142"/>
      <c r="AO85" s="144" t="s">
        <v>1138</v>
      </c>
      <c r="AP85" s="144" t="s">
        <v>1161</v>
      </c>
      <c r="AQ85" s="144">
        <v>170.0</v>
      </c>
      <c r="AR85" s="144" t="s">
        <v>286</v>
      </c>
      <c r="AS85" s="142">
        <v>12.0</v>
      </c>
      <c r="AT85" s="142" t="s">
        <v>245</v>
      </c>
      <c r="AU85" s="147"/>
      <c r="AV85" s="147"/>
      <c r="AW85" s="147"/>
      <c r="AX85" s="147"/>
      <c r="AY85" s="147"/>
      <c r="AZ85" s="147"/>
      <c r="BA85" s="142" t="s">
        <v>241</v>
      </c>
      <c r="BB85" s="147"/>
      <c r="BC85" s="147"/>
      <c r="BD85" s="147"/>
      <c r="BE85" s="147"/>
      <c r="BF85" s="147"/>
      <c r="BG85" s="147"/>
      <c r="BH85" s="142" t="s">
        <v>241</v>
      </c>
      <c r="BI85" s="147"/>
      <c r="BJ85" s="147"/>
      <c r="BK85" s="147"/>
      <c r="BL85" s="147"/>
      <c r="BM85" s="142" t="s">
        <v>245</v>
      </c>
      <c r="BN85" s="147"/>
      <c r="BO85" s="147"/>
      <c r="BP85" s="147"/>
      <c r="BQ85" s="147"/>
      <c r="BR85" s="147"/>
      <c r="BS85" s="147"/>
      <c r="BT85" s="147"/>
      <c r="BU85" s="147"/>
      <c r="BV85" s="147"/>
      <c r="BW85" s="147"/>
      <c r="BX85" s="147"/>
      <c r="BY85" s="147"/>
      <c r="BZ85" s="147"/>
      <c r="CA85" s="147"/>
      <c r="CB85" s="147"/>
      <c r="CC85" s="147"/>
      <c r="CD85" s="147"/>
      <c r="CE85" s="147"/>
      <c r="CF85" s="147"/>
      <c r="CG85" s="147"/>
      <c r="CH85" s="147"/>
      <c r="CI85" s="147"/>
      <c r="CJ85" s="147"/>
      <c r="CK85" s="147"/>
      <c r="CL85" s="141"/>
      <c r="CM85" s="141"/>
      <c r="CN85" s="141"/>
      <c r="CO85" s="141"/>
      <c r="CP85" s="141"/>
      <c r="CQ85" s="141"/>
    </row>
    <row r="86" ht="22.5" customHeight="1">
      <c r="A86" s="142" t="s">
        <v>1527</v>
      </c>
      <c r="B86" s="142" t="s">
        <v>1519</v>
      </c>
      <c r="C86" s="142" t="s">
        <v>1569</v>
      </c>
      <c r="D86" s="142" t="s">
        <v>229</v>
      </c>
      <c r="E86" s="142">
        <v>13.0</v>
      </c>
      <c r="F86" s="142">
        <v>300.0</v>
      </c>
      <c r="G86" s="142">
        <v>28.0</v>
      </c>
      <c r="H86" s="142">
        <v>35.0</v>
      </c>
      <c r="I86" s="142">
        <v>130.0</v>
      </c>
      <c r="J86" s="142">
        <v>10.0</v>
      </c>
      <c r="K86" s="142">
        <v>400.0</v>
      </c>
      <c r="L86" s="142">
        <v>55.0</v>
      </c>
      <c r="M86" s="144" t="s">
        <v>1831</v>
      </c>
      <c r="N86" s="144" t="s">
        <v>667</v>
      </c>
      <c r="O86" s="144">
        <v>220.0</v>
      </c>
      <c r="P86" s="144" t="s">
        <v>235</v>
      </c>
      <c r="Q86" s="142">
        <v>16.0</v>
      </c>
      <c r="R86" s="142"/>
      <c r="S86" s="146" t="s">
        <v>1496</v>
      </c>
      <c r="T86" s="144" t="s">
        <v>1832</v>
      </c>
      <c r="U86" s="144">
        <v>100.0</v>
      </c>
      <c r="V86" s="144" t="s">
        <v>1833</v>
      </c>
      <c r="W86" s="142">
        <v>18.0</v>
      </c>
      <c r="X86" s="142"/>
      <c r="Y86" s="142"/>
      <c r="Z86" s="142"/>
      <c r="AA86" s="142"/>
      <c r="AB86" s="142"/>
      <c r="AC86" s="142"/>
      <c r="AD86" s="144" t="s">
        <v>1829</v>
      </c>
      <c r="AE86" s="144" t="s">
        <v>1834</v>
      </c>
      <c r="AF86" s="144">
        <v>90.0</v>
      </c>
      <c r="AG86" s="144" t="s">
        <v>279</v>
      </c>
      <c r="AH86" s="142">
        <v>16.0</v>
      </c>
      <c r="AI86" s="142"/>
      <c r="AJ86" s="142"/>
      <c r="AK86" s="142"/>
      <c r="AL86" s="142"/>
      <c r="AM86" s="142"/>
      <c r="AN86" s="142"/>
      <c r="AO86" s="144" t="s">
        <v>1138</v>
      </c>
      <c r="AP86" s="144" t="s">
        <v>1161</v>
      </c>
      <c r="AQ86" s="144">
        <v>200.0</v>
      </c>
      <c r="AR86" s="144" t="s">
        <v>286</v>
      </c>
      <c r="AS86" s="142">
        <v>12.0</v>
      </c>
      <c r="AT86" s="142" t="s">
        <v>245</v>
      </c>
      <c r="AU86" s="147"/>
      <c r="AV86" s="147"/>
      <c r="AW86" s="147"/>
      <c r="AX86" s="147"/>
      <c r="AY86" s="147"/>
      <c r="AZ86" s="147"/>
      <c r="BA86" s="142" t="s">
        <v>241</v>
      </c>
      <c r="BB86" s="147"/>
      <c r="BC86" s="147"/>
      <c r="BD86" s="147"/>
      <c r="BE86" s="147"/>
      <c r="BF86" s="147"/>
      <c r="BG86" s="147"/>
      <c r="BH86" s="142" t="s">
        <v>241</v>
      </c>
      <c r="BI86" s="147"/>
      <c r="BJ86" s="147"/>
      <c r="BK86" s="147"/>
      <c r="BL86" s="147"/>
      <c r="BM86" s="142" t="s">
        <v>245</v>
      </c>
      <c r="BN86" s="147"/>
      <c r="BO86" s="147"/>
      <c r="BP86" s="147"/>
      <c r="BQ86" s="147"/>
      <c r="BR86" s="147"/>
      <c r="BS86" s="147"/>
      <c r="BT86" s="147"/>
      <c r="BU86" s="147"/>
      <c r="BV86" s="147"/>
      <c r="BW86" s="147"/>
      <c r="BX86" s="147"/>
      <c r="BY86" s="147"/>
      <c r="BZ86" s="147"/>
      <c r="CA86" s="147"/>
      <c r="CB86" s="147"/>
      <c r="CC86" s="147"/>
      <c r="CD86" s="147"/>
      <c r="CE86" s="147"/>
      <c r="CF86" s="147"/>
      <c r="CG86" s="147"/>
      <c r="CH86" s="147"/>
      <c r="CI86" s="147"/>
      <c r="CJ86" s="147"/>
      <c r="CK86" s="147"/>
      <c r="CL86" s="141"/>
      <c r="CM86" s="141"/>
      <c r="CN86" s="141"/>
      <c r="CO86" s="141"/>
      <c r="CP86" s="141"/>
      <c r="CQ86" s="141"/>
    </row>
    <row r="87" ht="22.5" customHeight="1">
      <c r="A87" s="142" t="s">
        <v>1533</v>
      </c>
      <c r="B87" s="142" t="s">
        <v>1835</v>
      </c>
      <c r="C87" s="142" t="s">
        <v>1569</v>
      </c>
      <c r="D87" s="142" t="s">
        <v>229</v>
      </c>
      <c r="E87" s="142">
        <v>14.0</v>
      </c>
      <c r="F87" s="142">
        <v>320.0</v>
      </c>
      <c r="G87" s="142">
        <v>28.0</v>
      </c>
      <c r="H87" s="142">
        <v>35.0</v>
      </c>
      <c r="I87" s="142">
        <v>130.0</v>
      </c>
      <c r="J87" s="142">
        <v>10.0</v>
      </c>
      <c r="K87" s="142">
        <v>400.0</v>
      </c>
      <c r="L87" s="142">
        <v>50.0</v>
      </c>
      <c r="M87" s="144" t="s">
        <v>1836</v>
      </c>
      <c r="N87" s="144" t="s">
        <v>1837</v>
      </c>
      <c r="O87" s="144">
        <v>220.0</v>
      </c>
      <c r="P87" s="144" t="s">
        <v>279</v>
      </c>
      <c r="Q87" s="142">
        <v>16.0</v>
      </c>
      <c r="R87" s="142"/>
      <c r="S87" s="146" t="s">
        <v>1838</v>
      </c>
      <c r="T87" s="144" t="s">
        <v>1839</v>
      </c>
      <c r="U87" s="144">
        <v>100.0</v>
      </c>
      <c r="V87" s="144" t="s">
        <v>279</v>
      </c>
      <c r="W87" s="142">
        <v>16.0</v>
      </c>
      <c r="X87" s="142"/>
      <c r="Y87" s="142"/>
      <c r="Z87" s="142"/>
      <c r="AA87" s="142"/>
      <c r="AB87" s="142"/>
      <c r="AC87" s="142"/>
      <c r="AD87" s="144" t="s">
        <v>666</v>
      </c>
      <c r="AE87" s="144" t="s">
        <v>1840</v>
      </c>
      <c r="AF87" s="144">
        <v>230.0</v>
      </c>
      <c r="AG87" s="144" t="s">
        <v>235</v>
      </c>
      <c r="AH87" s="142">
        <v>17.0</v>
      </c>
      <c r="AI87" s="142"/>
      <c r="AJ87" s="142"/>
      <c r="AK87" s="142"/>
      <c r="AL87" s="142"/>
      <c r="AM87" s="142"/>
      <c r="AN87" s="142"/>
      <c r="AO87" s="142" t="s">
        <v>1138</v>
      </c>
      <c r="AP87" s="142" t="s">
        <v>1161</v>
      </c>
      <c r="AQ87" s="142">
        <v>200.0</v>
      </c>
      <c r="AR87" s="142" t="s">
        <v>286</v>
      </c>
      <c r="AS87" s="142">
        <v>12.0</v>
      </c>
      <c r="AT87" s="142" t="s">
        <v>245</v>
      </c>
      <c r="AU87" s="147"/>
      <c r="AV87" s="147"/>
      <c r="AW87" s="147"/>
      <c r="AX87" s="147"/>
      <c r="AY87" s="147"/>
      <c r="AZ87" s="147"/>
      <c r="BA87" s="142" t="s">
        <v>241</v>
      </c>
      <c r="BB87" s="147"/>
      <c r="BC87" s="147"/>
      <c r="BD87" s="147"/>
      <c r="BE87" s="147"/>
      <c r="BF87" s="147"/>
      <c r="BG87" s="147"/>
      <c r="BH87" s="142" t="s">
        <v>241</v>
      </c>
      <c r="BI87" s="147"/>
      <c r="BJ87" s="147"/>
      <c r="BK87" s="147"/>
      <c r="BL87" s="147"/>
      <c r="BM87" s="142" t="s">
        <v>245</v>
      </c>
      <c r="BN87" s="147"/>
      <c r="BO87" s="147"/>
      <c r="BP87" s="147"/>
      <c r="BQ87" s="147"/>
      <c r="BR87" s="147"/>
      <c r="BS87" s="147"/>
      <c r="BT87" s="147"/>
      <c r="BU87" s="147"/>
      <c r="BV87" s="147"/>
      <c r="BW87" s="147"/>
      <c r="BX87" s="147"/>
      <c r="BY87" s="147"/>
      <c r="BZ87" s="147"/>
      <c r="CA87" s="147"/>
      <c r="CB87" s="147"/>
      <c r="CC87" s="147"/>
      <c r="CD87" s="147"/>
      <c r="CE87" s="147"/>
      <c r="CF87" s="147"/>
      <c r="CG87" s="147"/>
      <c r="CH87" s="147"/>
      <c r="CI87" s="147"/>
      <c r="CJ87" s="147"/>
      <c r="CK87" s="147"/>
      <c r="CL87" s="141"/>
      <c r="CM87" s="141"/>
      <c r="CN87" s="141"/>
      <c r="CO87" s="141"/>
      <c r="CP87" s="141"/>
      <c r="CQ87" s="141"/>
    </row>
    <row r="88" ht="22.5" customHeight="1">
      <c r="A88" s="142" t="s">
        <v>1540</v>
      </c>
      <c r="B88" s="143"/>
      <c r="C88" s="142" t="s">
        <v>1569</v>
      </c>
      <c r="D88" s="142" t="s">
        <v>922</v>
      </c>
      <c r="E88" s="142">
        <v>25.0</v>
      </c>
      <c r="F88" s="142">
        <v>800.0</v>
      </c>
      <c r="G88" s="142">
        <v>29.0</v>
      </c>
      <c r="H88" s="142">
        <v>125.0</v>
      </c>
      <c r="I88" s="142">
        <v>100.0</v>
      </c>
      <c r="J88" s="142">
        <v>6.0</v>
      </c>
      <c r="K88" s="142">
        <v>300.0</v>
      </c>
      <c r="L88" s="142">
        <v>90.0</v>
      </c>
      <c r="M88" s="142" t="s">
        <v>1841</v>
      </c>
      <c r="N88" s="142" t="s">
        <v>289</v>
      </c>
      <c r="O88" s="142">
        <v>300.0</v>
      </c>
      <c r="P88" s="142" t="s">
        <v>235</v>
      </c>
      <c r="Q88" s="142">
        <v>18.0</v>
      </c>
      <c r="R88" s="142"/>
      <c r="S88" s="197" t="s">
        <v>1174</v>
      </c>
      <c r="T88" s="142" t="s">
        <v>1842</v>
      </c>
      <c r="U88" s="142">
        <v>200.0</v>
      </c>
      <c r="V88" s="142" t="s">
        <v>232</v>
      </c>
      <c r="W88" s="142">
        <v>12.0</v>
      </c>
      <c r="X88" s="142"/>
      <c r="Y88" s="142"/>
      <c r="Z88" s="142"/>
      <c r="AA88" s="142"/>
      <c r="AB88" s="142"/>
      <c r="AC88" s="142"/>
      <c r="AD88" s="142" t="s">
        <v>1843</v>
      </c>
      <c r="AE88" s="142" t="s">
        <v>1844</v>
      </c>
      <c r="AF88" s="142">
        <v>450.0</v>
      </c>
      <c r="AG88" s="142" t="s">
        <v>286</v>
      </c>
      <c r="AH88" s="142">
        <v>13.0</v>
      </c>
      <c r="AI88" s="142"/>
      <c r="AJ88" s="142"/>
      <c r="AK88" s="142"/>
      <c r="AL88" s="142"/>
      <c r="AM88" s="142"/>
      <c r="AN88" s="142"/>
      <c r="AO88" s="142" t="s">
        <v>1845</v>
      </c>
      <c r="AP88" s="142" t="s">
        <v>1161</v>
      </c>
      <c r="AQ88" s="142">
        <v>250.0</v>
      </c>
      <c r="AR88" s="142" t="s">
        <v>286</v>
      </c>
      <c r="AS88" s="142">
        <v>14.0</v>
      </c>
      <c r="AT88" s="142" t="s">
        <v>245</v>
      </c>
      <c r="AU88" s="147"/>
      <c r="AV88" s="147"/>
      <c r="AW88" s="147"/>
      <c r="AX88" s="147"/>
      <c r="AY88" s="147"/>
      <c r="AZ88" s="147"/>
      <c r="BA88" s="142" t="s">
        <v>241</v>
      </c>
      <c r="BB88" s="147"/>
      <c r="BC88" s="147"/>
      <c r="BD88" s="147"/>
      <c r="BE88" s="147"/>
      <c r="BF88" s="147"/>
      <c r="BG88" s="147"/>
      <c r="BH88" s="142" t="s">
        <v>241</v>
      </c>
      <c r="BI88" s="147"/>
      <c r="BJ88" s="147"/>
      <c r="BK88" s="147"/>
      <c r="BL88" s="147"/>
      <c r="BM88" s="142" t="s">
        <v>245</v>
      </c>
      <c r="BN88" s="142" t="s">
        <v>1846</v>
      </c>
      <c r="BP88" s="147"/>
      <c r="BQ88" s="142" t="s">
        <v>1847</v>
      </c>
      <c r="BR88" s="142">
        <v>30.0</v>
      </c>
      <c r="BS88" s="142">
        <v>200.0</v>
      </c>
      <c r="BT88" s="142" t="s">
        <v>656</v>
      </c>
      <c r="BU88" s="147"/>
      <c r="BV88" s="147"/>
      <c r="BW88" s="147"/>
      <c r="BX88" s="147"/>
      <c r="BY88" s="147"/>
      <c r="BZ88" s="147"/>
      <c r="CA88" s="147"/>
      <c r="CB88" s="147"/>
      <c r="CC88" s="147"/>
      <c r="CD88" s="147"/>
      <c r="CE88" s="147"/>
      <c r="CF88" s="147"/>
      <c r="CG88" s="147"/>
      <c r="CH88" s="147"/>
      <c r="CI88" s="147"/>
      <c r="CJ88" s="147"/>
      <c r="CK88" s="147"/>
      <c r="CL88" s="141"/>
      <c r="CM88" s="141"/>
      <c r="CN88" s="141"/>
      <c r="CO88" s="141"/>
      <c r="CP88" s="141"/>
      <c r="CQ88" s="141"/>
    </row>
    <row r="89" ht="22.5" customHeight="1">
      <c r="A89" s="142" t="s">
        <v>1545</v>
      </c>
      <c r="B89" s="143"/>
      <c r="C89" s="142" t="s">
        <v>1569</v>
      </c>
      <c r="D89" s="142" t="s">
        <v>229</v>
      </c>
      <c r="E89" s="142">
        <v>19.0</v>
      </c>
      <c r="F89" s="142">
        <v>400.0</v>
      </c>
      <c r="G89" s="142">
        <v>28.0</v>
      </c>
      <c r="H89" s="142">
        <v>60.0</v>
      </c>
      <c r="I89" s="142">
        <v>120.0</v>
      </c>
      <c r="J89" s="142">
        <v>6.0</v>
      </c>
      <c r="K89" s="142">
        <v>500.0</v>
      </c>
      <c r="L89" s="142">
        <v>30.0</v>
      </c>
      <c r="M89" s="142" t="s">
        <v>1848</v>
      </c>
      <c r="N89" s="142" t="s">
        <v>1849</v>
      </c>
      <c r="O89" s="142">
        <v>230.0</v>
      </c>
      <c r="P89" s="142" t="s">
        <v>1850</v>
      </c>
      <c r="Q89" s="142">
        <v>18.0</v>
      </c>
      <c r="R89" s="142"/>
      <c r="S89" s="197" t="s">
        <v>1851</v>
      </c>
      <c r="T89" s="142" t="s">
        <v>1852</v>
      </c>
      <c r="U89" s="142"/>
      <c r="V89" s="142"/>
      <c r="W89" s="147"/>
      <c r="X89" s="147"/>
      <c r="Y89" s="147"/>
      <c r="Z89" s="142">
        <v>10.0</v>
      </c>
      <c r="AA89" s="142"/>
      <c r="AB89" s="142"/>
      <c r="AC89" s="142" t="s">
        <v>335</v>
      </c>
      <c r="AD89" s="142" t="s">
        <v>1853</v>
      </c>
      <c r="AE89" s="142" t="s">
        <v>1854</v>
      </c>
      <c r="AF89" s="142"/>
      <c r="AG89" s="142"/>
      <c r="AH89" s="147"/>
      <c r="AI89" s="142">
        <v>300.0</v>
      </c>
      <c r="AJ89" s="147"/>
      <c r="AK89" s="147"/>
      <c r="AL89" s="147"/>
      <c r="AM89" s="147"/>
      <c r="AN89" s="142" t="s">
        <v>335</v>
      </c>
      <c r="AO89" s="142" t="s">
        <v>1855</v>
      </c>
      <c r="AP89" s="142" t="s">
        <v>311</v>
      </c>
      <c r="AQ89" s="142">
        <v>180.0</v>
      </c>
      <c r="AR89" s="142" t="s">
        <v>286</v>
      </c>
      <c r="AS89" s="142">
        <v>14.0</v>
      </c>
      <c r="AT89" s="142" t="s">
        <v>245</v>
      </c>
      <c r="AU89" s="147"/>
      <c r="AV89" s="147"/>
      <c r="AW89" s="147"/>
      <c r="AX89" s="147"/>
      <c r="AY89" s="147"/>
      <c r="AZ89" s="147"/>
      <c r="BA89" s="142" t="s">
        <v>241</v>
      </c>
      <c r="BB89" s="147"/>
      <c r="BC89" s="147"/>
      <c r="BD89" s="147"/>
      <c r="BE89" s="147"/>
      <c r="BF89" s="147"/>
      <c r="BG89" s="147"/>
      <c r="BH89" s="142" t="s">
        <v>241</v>
      </c>
      <c r="BI89" s="147"/>
      <c r="BJ89" s="147"/>
      <c r="BK89" s="147"/>
      <c r="BL89" s="147"/>
      <c r="BM89" s="142" t="s">
        <v>245</v>
      </c>
      <c r="BN89" s="147"/>
      <c r="BO89" s="147"/>
      <c r="BP89" s="147"/>
      <c r="BQ89" s="147"/>
      <c r="BR89" s="147"/>
      <c r="BS89" s="147"/>
      <c r="BT89" s="147"/>
      <c r="BU89" s="147"/>
      <c r="BV89" s="147"/>
      <c r="BW89" s="147"/>
      <c r="BX89" s="147"/>
      <c r="BY89" s="147"/>
      <c r="BZ89" s="147"/>
      <c r="CA89" s="147"/>
      <c r="CB89" s="147"/>
      <c r="CC89" s="147"/>
      <c r="CD89" s="147"/>
      <c r="CE89" s="147"/>
      <c r="CF89" s="147"/>
      <c r="CG89" s="147"/>
      <c r="CH89" s="147"/>
      <c r="CI89" s="147"/>
      <c r="CJ89" s="147"/>
      <c r="CK89" s="147"/>
      <c r="CL89" s="141"/>
      <c r="CM89" s="141"/>
      <c r="CN89" s="141"/>
      <c r="CO89" s="141"/>
      <c r="CP89" s="141"/>
      <c r="CQ89" s="141"/>
    </row>
    <row r="90" ht="128.25" customHeight="1">
      <c r="A90" s="142" t="s">
        <v>1548</v>
      </c>
      <c r="B90" s="143"/>
      <c r="C90" s="142" t="s">
        <v>1569</v>
      </c>
      <c r="D90" s="142" t="s">
        <v>323</v>
      </c>
      <c r="E90" s="142">
        <v>3.0</v>
      </c>
      <c r="F90" s="142">
        <v>130.0</v>
      </c>
      <c r="G90" s="142">
        <v>25.0</v>
      </c>
      <c r="H90" s="142">
        <v>10.0</v>
      </c>
      <c r="I90" s="142">
        <v>140.0</v>
      </c>
      <c r="J90" s="142">
        <v>8.0</v>
      </c>
      <c r="K90" s="142">
        <v>300.0</v>
      </c>
      <c r="L90" s="142">
        <v>35.0</v>
      </c>
      <c r="M90" s="142" t="s">
        <v>1856</v>
      </c>
      <c r="N90" s="142" t="s">
        <v>1373</v>
      </c>
      <c r="O90" s="142">
        <v>50.0</v>
      </c>
      <c r="P90" s="142" t="s">
        <v>958</v>
      </c>
      <c r="Q90" s="142">
        <v>17.0</v>
      </c>
      <c r="R90" s="142"/>
      <c r="S90" s="197" t="s">
        <v>820</v>
      </c>
      <c r="T90" s="142" t="s">
        <v>311</v>
      </c>
      <c r="U90" s="142">
        <v>65.0</v>
      </c>
      <c r="V90" s="142" t="s">
        <v>286</v>
      </c>
      <c r="W90" s="142">
        <v>12.0</v>
      </c>
      <c r="X90" s="142"/>
      <c r="Y90" s="142"/>
      <c r="Z90" s="142"/>
      <c r="AA90" s="142"/>
      <c r="AB90" s="142"/>
      <c r="AC90" s="142"/>
      <c r="AD90" s="147"/>
      <c r="AE90" s="147"/>
      <c r="AF90" s="147"/>
      <c r="AG90" s="147"/>
      <c r="AH90" s="147"/>
      <c r="AI90" s="147"/>
      <c r="AJ90" s="147"/>
      <c r="AK90" s="147"/>
      <c r="AL90" s="147"/>
      <c r="AM90" s="147"/>
      <c r="AN90" s="147"/>
      <c r="AO90" s="147"/>
      <c r="AP90" s="147"/>
      <c r="AQ90" s="147"/>
      <c r="AR90" s="147"/>
      <c r="AS90" s="147"/>
      <c r="AT90" s="142" t="s">
        <v>245</v>
      </c>
      <c r="AU90" s="147"/>
      <c r="AV90" s="147"/>
      <c r="AW90" s="147"/>
      <c r="AX90" s="147"/>
      <c r="AY90" s="147"/>
      <c r="AZ90" s="147"/>
      <c r="BA90" s="142" t="s">
        <v>241</v>
      </c>
      <c r="BB90" s="147"/>
      <c r="BC90" s="147"/>
      <c r="BD90" s="147"/>
      <c r="BE90" s="147"/>
      <c r="BF90" s="147"/>
      <c r="BG90" s="147"/>
      <c r="BH90" s="142" t="s">
        <v>241</v>
      </c>
      <c r="BI90" s="147"/>
      <c r="BJ90" s="147"/>
      <c r="BK90" s="147"/>
      <c r="BL90" s="147"/>
      <c r="BM90" s="142" t="s">
        <v>245</v>
      </c>
      <c r="BN90" s="147"/>
      <c r="BO90" s="147"/>
      <c r="BP90" s="147"/>
      <c r="BQ90" s="147"/>
      <c r="BR90" s="147"/>
      <c r="BS90" s="147"/>
      <c r="BT90" s="147"/>
      <c r="BU90" s="147"/>
      <c r="BV90" s="147"/>
      <c r="BW90" s="147"/>
      <c r="BX90" s="147"/>
      <c r="BY90" s="147"/>
      <c r="BZ90" s="147"/>
      <c r="CA90" s="147"/>
      <c r="CB90" s="147"/>
      <c r="CC90" s="147"/>
      <c r="CD90" s="147"/>
      <c r="CE90" s="147"/>
      <c r="CF90" s="147"/>
      <c r="CG90" s="147"/>
      <c r="CH90" s="147"/>
      <c r="CI90" s="147"/>
      <c r="CJ90" s="147"/>
      <c r="CK90" s="147"/>
      <c r="CL90" s="141"/>
      <c r="CM90" s="141"/>
      <c r="CN90" s="141"/>
      <c r="CO90" s="141"/>
      <c r="CP90" s="141"/>
      <c r="CQ90" s="141"/>
    </row>
    <row r="91" ht="22.5" customHeight="1">
      <c r="A91" s="142" t="s">
        <v>1550</v>
      </c>
      <c r="B91" s="143"/>
      <c r="C91" s="142" t="s">
        <v>1857</v>
      </c>
      <c r="D91" s="142" t="s">
        <v>922</v>
      </c>
      <c r="E91" s="142">
        <v>33.0</v>
      </c>
      <c r="F91" s="142">
        <v>1200.0</v>
      </c>
      <c r="G91" s="142">
        <v>25.0</v>
      </c>
      <c r="H91" s="142">
        <v>90.0</v>
      </c>
      <c r="I91" s="142">
        <v>4000.0</v>
      </c>
      <c r="J91" s="142">
        <v>3.0</v>
      </c>
      <c r="K91" s="142">
        <v>1000.0</v>
      </c>
      <c r="L91" s="142">
        <v>60.0</v>
      </c>
      <c r="M91" s="142" t="s">
        <v>1858</v>
      </c>
      <c r="N91" s="142" t="s">
        <v>1859</v>
      </c>
      <c r="O91" s="142">
        <v>200.0</v>
      </c>
      <c r="P91" s="142" t="s">
        <v>1446</v>
      </c>
      <c r="Q91" s="142">
        <v>17.0</v>
      </c>
      <c r="R91" s="142"/>
      <c r="S91" s="197" t="s">
        <v>1860</v>
      </c>
      <c r="T91" s="142" t="s">
        <v>667</v>
      </c>
      <c r="U91" s="142">
        <v>350.0</v>
      </c>
      <c r="V91" s="142" t="s">
        <v>1118</v>
      </c>
      <c r="W91" s="142">
        <v>15.0</v>
      </c>
      <c r="X91" s="142"/>
      <c r="Y91" s="142"/>
      <c r="Z91" s="142"/>
      <c r="AA91" s="142"/>
      <c r="AB91" s="142"/>
      <c r="AC91" s="142"/>
      <c r="AD91" s="142" t="s">
        <v>1861</v>
      </c>
      <c r="AE91" s="142" t="s">
        <v>1862</v>
      </c>
      <c r="AF91" s="142">
        <v>500.0</v>
      </c>
      <c r="AG91" s="142" t="s">
        <v>1863</v>
      </c>
      <c r="AH91" s="142">
        <v>14.0</v>
      </c>
      <c r="AI91" s="142"/>
      <c r="AJ91" s="142"/>
      <c r="AK91" s="142"/>
      <c r="AL91" s="142"/>
      <c r="AM91" s="142"/>
      <c r="AN91" s="142"/>
      <c r="AO91" s="142" t="s">
        <v>1864</v>
      </c>
      <c r="AP91" s="142" t="s">
        <v>1865</v>
      </c>
      <c r="AQ91" s="142">
        <v>230.0</v>
      </c>
      <c r="AR91" s="142" t="s">
        <v>1410</v>
      </c>
      <c r="AS91" s="142">
        <v>14.0</v>
      </c>
      <c r="AT91" s="142" t="s">
        <v>245</v>
      </c>
      <c r="AU91" s="147"/>
      <c r="AV91" s="147"/>
      <c r="AW91" s="147"/>
      <c r="AX91" s="147"/>
      <c r="AY91" s="147"/>
      <c r="AZ91" s="147"/>
      <c r="BA91" s="142" t="s">
        <v>241</v>
      </c>
      <c r="BB91" s="147"/>
      <c r="BC91" s="147"/>
      <c r="BD91" s="147"/>
      <c r="BE91" s="147"/>
      <c r="BF91" s="147"/>
      <c r="BG91" s="147"/>
      <c r="BH91" s="142" t="s">
        <v>241</v>
      </c>
      <c r="BI91" s="147"/>
      <c r="BJ91" s="147"/>
      <c r="BK91" s="147"/>
      <c r="BL91" s="147"/>
      <c r="BM91" s="142" t="s">
        <v>245</v>
      </c>
      <c r="BN91" s="147"/>
      <c r="BO91" s="147"/>
      <c r="BP91" s="147"/>
      <c r="BQ91" s="147"/>
      <c r="BR91" s="147"/>
      <c r="BS91" s="147"/>
      <c r="BT91" s="147"/>
      <c r="BU91" s="147"/>
      <c r="BV91" s="147"/>
      <c r="BW91" s="147"/>
      <c r="BX91" s="147"/>
      <c r="BY91" s="147"/>
      <c r="BZ91" s="147"/>
      <c r="CA91" s="147"/>
      <c r="CB91" s="147"/>
      <c r="CC91" s="147"/>
      <c r="CD91" s="147"/>
      <c r="CE91" s="147"/>
      <c r="CF91" s="147"/>
      <c r="CG91" s="147"/>
      <c r="CH91" s="147"/>
      <c r="CI91" s="147"/>
      <c r="CJ91" s="147"/>
      <c r="CK91" s="147"/>
      <c r="CL91" s="141"/>
      <c r="CM91" s="141"/>
      <c r="CN91" s="141"/>
      <c r="CO91" s="141"/>
      <c r="CP91" s="141"/>
      <c r="CQ91" s="141"/>
    </row>
    <row r="92" ht="148.5" customHeight="1">
      <c r="A92" s="142" t="s">
        <v>1557</v>
      </c>
      <c r="B92" s="143"/>
      <c r="C92" s="142" t="s">
        <v>1309</v>
      </c>
      <c r="D92" s="142" t="s">
        <v>903</v>
      </c>
      <c r="E92" s="142">
        <v>18.0</v>
      </c>
      <c r="F92" s="142">
        <v>350.0</v>
      </c>
      <c r="G92" s="142">
        <v>25.0</v>
      </c>
      <c r="H92" s="142">
        <v>35.0</v>
      </c>
      <c r="I92" s="142">
        <v>75.0</v>
      </c>
      <c r="J92" s="142">
        <v>10.0</v>
      </c>
      <c r="K92" s="142">
        <v>200.0</v>
      </c>
      <c r="L92" s="142">
        <v>60.0</v>
      </c>
      <c r="M92" s="142" t="s">
        <v>1866</v>
      </c>
      <c r="N92" s="142" t="s">
        <v>280</v>
      </c>
      <c r="O92" s="142">
        <v>150.0</v>
      </c>
      <c r="P92" s="142" t="s">
        <v>286</v>
      </c>
      <c r="Q92" s="142">
        <v>14.0</v>
      </c>
      <c r="R92" s="142"/>
      <c r="S92" s="197" t="s">
        <v>275</v>
      </c>
      <c r="T92" s="142" t="s">
        <v>1867</v>
      </c>
      <c r="U92" s="142">
        <v>100.0</v>
      </c>
      <c r="V92" s="142" t="s">
        <v>235</v>
      </c>
      <c r="W92" s="142">
        <v>17.0</v>
      </c>
      <c r="X92" s="142"/>
      <c r="Y92" s="142"/>
      <c r="Z92" s="142"/>
      <c r="AA92" s="142"/>
      <c r="AB92" s="142"/>
      <c r="AC92" s="142"/>
      <c r="AD92" s="142" t="s">
        <v>1795</v>
      </c>
      <c r="AE92" s="142" t="s">
        <v>311</v>
      </c>
      <c r="AF92" s="142">
        <v>200.0</v>
      </c>
      <c r="AG92" s="142" t="s">
        <v>286</v>
      </c>
      <c r="AH92" s="142">
        <v>13.0</v>
      </c>
      <c r="AI92" s="142"/>
      <c r="AJ92" s="142"/>
      <c r="AK92" s="142"/>
      <c r="AL92" s="142"/>
      <c r="AM92" s="142"/>
      <c r="AN92" s="142"/>
      <c r="AO92" s="147"/>
      <c r="AP92" s="147"/>
      <c r="AQ92" s="147"/>
      <c r="AR92" s="147"/>
      <c r="AS92" s="147"/>
      <c r="AT92" s="142" t="s">
        <v>245</v>
      </c>
      <c r="AU92" s="147"/>
      <c r="AV92" s="147"/>
      <c r="AW92" s="147"/>
      <c r="AX92" s="147"/>
      <c r="AY92" s="147"/>
      <c r="AZ92" s="147"/>
      <c r="BA92" s="142" t="s">
        <v>241</v>
      </c>
      <c r="BB92" s="147"/>
      <c r="BC92" s="147"/>
      <c r="BD92" s="147"/>
      <c r="BE92" s="147"/>
      <c r="BF92" s="147"/>
      <c r="BG92" s="147"/>
      <c r="BH92" s="142" t="s">
        <v>241</v>
      </c>
      <c r="BI92" s="147"/>
      <c r="BJ92" s="147"/>
      <c r="BK92" s="147"/>
      <c r="BL92" s="147"/>
      <c r="BM92" s="142" t="s">
        <v>245</v>
      </c>
      <c r="BN92" s="147"/>
      <c r="BO92" s="147"/>
      <c r="BP92" s="147"/>
      <c r="BQ92" s="147"/>
      <c r="BR92" s="147"/>
      <c r="BS92" s="147"/>
      <c r="BT92" s="147"/>
      <c r="BU92" s="147"/>
      <c r="BV92" s="147"/>
      <c r="BW92" s="147"/>
      <c r="BX92" s="147"/>
      <c r="BY92" s="147"/>
      <c r="BZ92" s="147"/>
      <c r="CA92" s="147"/>
      <c r="CB92" s="147"/>
      <c r="CC92" s="147"/>
      <c r="CD92" s="147"/>
      <c r="CE92" s="147"/>
      <c r="CF92" s="147"/>
      <c r="CG92" s="147"/>
      <c r="CH92" s="147"/>
      <c r="CI92" s="147"/>
      <c r="CJ92" s="147"/>
      <c r="CK92" s="147"/>
      <c r="CL92" s="141"/>
      <c r="CM92" s="141"/>
      <c r="CN92" s="141"/>
      <c r="CO92" s="141"/>
      <c r="CP92" s="141"/>
      <c r="CQ92" s="141"/>
    </row>
    <row r="93" ht="147.0" customHeight="1">
      <c r="A93" s="142" t="s">
        <v>1561</v>
      </c>
      <c r="B93" s="142" t="s">
        <v>1557</v>
      </c>
      <c r="C93" s="142" t="s">
        <v>1309</v>
      </c>
      <c r="D93" s="142" t="s">
        <v>903</v>
      </c>
      <c r="E93" s="142">
        <v>20.0</v>
      </c>
      <c r="F93" s="142">
        <v>500.0</v>
      </c>
      <c r="G93" s="142">
        <v>27.0</v>
      </c>
      <c r="H93" s="142">
        <v>60.0</v>
      </c>
      <c r="I93" s="142">
        <v>125.0</v>
      </c>
      <c r="J93" s="142">
        <v>9.0</v>
      </c>
      <c r="K93" s="142">
        <v>350.0</v>
      </c>
      <c r="L93" s="142">
        <v>60.0</v>
      </c>
      <c r="M93" s="142" t="s">
        <v>1868</v>
      </c>
      <c r="N93" s="142" t="s">
        <v>280</v>
      </c>
      <c r="O93" s="142">
        <v>180.0</v>
      </c>
      <c r="P93" s="142" t="s">
        <v>286</v>
      </c>
      <c r="Q93" s="142">
        <v>14.0</v>
      </c>
      <c r="R93" s="142"/>
      <c r="S93" s="197" t="s">
        <v>1869</v>
      </c>
      <c r="T93" s="142" t="s">
        <v>1870</v>
      </c>
      <c r="U93" s="142">
        <v>180.0</v>
      </c>
      <c r="V93" s="142" t="s">
        <v>232</v>
      </c>
      <c r="W93" s="142">
        <v>17.0</v>
      </c>
      <c r="X93" s="142"/>
      <c r="Y93" s="142"/>
      <c r="Z93" s="142"/>
      <c r="AA93" s="142"/>
      <c r="AB93" s="142"/>
      <c r="AC93" s="142"/>
      <c r="AD93" s="142" t="s">
        <v>1871</v>
      </c>
      <c r="AE93" s="142" t="s">
        <v>1872</v>
      </c>
      <c r="AF93" s="142">
        <v>350.0</v>
      </c>
      <c r="AG93" s="142" t="s">
        <v>232</v>
      </c>
      <c r="AH93" s="142">
        <v>12.0</v>
      </c>
      <c r="AI93" s="142"/>
      <c r="AJ93" s="142"/>
      <c r="AK93" s="142"/>
      <c r="AL93" s="142"/>
      <c r="AM93" s="142"/>
      <c r="AN93" s="142"/>
      <c r="AO93" s="142" t="s">
        <v>1795</v>
      </c>
      <c r="AP93" s="142" t="s">
        <v>311</v>
      </c>
      <c r="AQ93" s="142">
        <v>200.0</v>
      </c>
      <c r="AR93" s="142" t="s">
        <v>286</v>
      </c>
      <c r="AS93" s="142">
        <v>13.0</v>
      </c>
      <c r="AT93" s="142" t="s">
        <v>245</v>
      </c>
      <c r="AU93" s="147"/>
      <c r="AV93" s="147"/>
      <c r="AW93" s="147"/>
      <c r="AX93" s="147"/>
      <c r="AY93" s="147"/>
      <c r="AZ93" s="147"/>
      <c r="BA93" s="142" t="s">
        <v>241</v>
      </c>
      <c r="BB93" s="147"/>
      <c r="BC93" s="147"/>
      <c r="BD93" s="147"/>
      <c r="BE93" s="147"/>
      <c r="BF93" s="147"/>
      <c r="BG93" s="147"/>
      <c r="BH93" s="142" t="s">
        <v>241</v>
      </c>
      <c r="BI93" s="147"/>
      <c r="BJ93" s="147"/>
      <c r="BK93" s="147"/>
      <c r="BL93" s="147"/>
      <c r="BM93" s="142" t="s">
        <v>245</v>
      </c>
      <c r="BN93" s="147"/>
      <c r="BO93" s="147"/>
      <c r="BP93" s="147"/>
      <c r="BQ93" s="147"/>
      <c r="BR93" s="147"/>
      <c r="BS93" s="147"/>
      <c r="BT93" s="147"/>
      <c r="BU93" s="147"/>
      <c r="BV93" s="147"/>
      <c r="BW93" s="147"/>
      <c r="BX93" s="147"/>
      <c r="BY93" s="147"/>
      <c r="BZ93" s="147"/>
      <c r="CA93" s="147"/>
      <c r="CB93" s="147"/>
      <c r="CC93" s="147"/>
      <c r="CD93" s="147"/>
      <c r="CE93" s="147"/>
      <c r="CF93" s="147"/>
      <c r="CG93" s="147"/>
      <c r="CH93" s="147"/>
      <c r="CI93" s="147"/>
      <c r="CJ93" s="147"/>
      <c r="CK93" s="147"/>
      <c r="CL93" s="141"/>
      <c r="CM93" s="141"/>
      <c r="CN93" s="141"/>
      <c r="CO93" s="141"/>
      <c r="CP93" s="141"/>
      <c r="CQ93" s="141"/>
    </row>
    <row r="94" ht="157.5" customHeight="1">
      <c r="A94" s="142" t="s">
        <v>1564</v>
      </c>
      <c r="B94" s="142" t="s">
        <v>1557</v>
      </c>
      <c r="C94" s="142" t="s">
        <v>1309</v>
      </c>
      <c r="D94" s="142" t="s">
        <v>903</v>
      </c>
      <c r="E94" s="142">
        <v>20.0</v>
      </c>
      <c r="F94" s="142">
        <v>350.0</v>
      </c>
      <c r="G94" s="142">
        <v>25.0</v>
      </c>
      <c r="H94" s="142">
        <v>38.0</v>
      </c>
      <c r="I94" s="142">
        <v>60.0</v>
      </c>
      <c r="J94" s="142">
        <v>9.0</v>
      </c>
      <c r="K94" s="142">
        <v>300.0</v>
      </c>
      <c r="L94" s="142">
        <v>55.0</v>
      </c>
      <c r="M94" s="197" t="s">
        <v>1873</v>
      </c>
      <c r="N94" s="142" t="s">
        <v>280</v>
      </c>
      <c r="O94" s="142">
        <v>180.0</v>
      </c>
      <c r="P94" s="142" t="s">
        <v>286</v>
      </c>
      <c r="Q94" s="142">
        <v>14.0</v>
      </c>
      <c r="R94" s="142"/>
      <c r="S94" s="197" t="s">
        <v>1869</v>
      </c>
      <c r="T94" s="142" t="s">
        <v>1870</v>
      </c>
      <c r="U94" s="142">
        <v>180.0</v>
      </c>
      <c r="V94" s="142" t="s">
        <v>232</v>
      </c>
      <c r="W94" s="142">
        <v>14.0</v>
      </c>
      <c r="X94" s="142"/>
      <c r="Y94" s="142"/>
      <c r="Z94" s="142"/>
      <c r="AA94" s="142"/>
      <c r="AB94" s="142"/>
      <c r="AC94" s="142"/>
      <c r="AD94" s="142" t="s">
        <v>891</v>
      </c>
      <c r="AE94" s="142" t="s">
        <v>1874</v>
      </c>
      <c r="AF94" s="142">
        <v>300.0</v>
      </c>
      <c r="AG94" s="142" t="s">
        <v>895</v>
      </c>
      <c r="AH94" s="142">
        <v>16.0</v>
      </c>
      <c r="AI94" s="142"/>
      <c r="AJ94" s="142"/>
      <c r="AK94" s="142"/>
      <c r="AL94" s="142"/>
      <c r="AM94" s="142"/>
      <c r="AN94" s="142"/>
      <c r="AO94" s="142" t="s">
        <v>1795</v>
      </c>
      <c r="AP94" s="142" t="s">
        <v>311</v>
      </c>
      <c r="AQ94" s="142">
        <v>200.0</v>
      </c>
      <c r="AR94" s="142" t="s">
        <v>286</v>
      </c>
      <c r="AS94" s="142">
        <v>13.0</v>
      </c>
      <c r="AT94" s="142" t="s">
        <v>245</v>
      </c>
      <c r="AU94" s="147"/>
      <c r="AV94" s="147"/>
      <c r="AW94" s="147"/>
      <c r="AX94" s="147"/>
      <c r="AY94" s="147"/>
      <c r="AZ94" s="147"/>
      <c r="BA94" s="142" t="s">
        <v>241</v>
      </c>
      <c r="BB94" s="147"/>
      <c r="BC94" s="147"/>
      <c r="BD94" s="147"/>
      <c r="BE94" s="147"/>
      <c r="BF94" s="147"/>
      <c r="BG94" s="147"/>
      <c r="BH94" s="142" t="s">
        <v>241</v>
      </c>
      <c r="BI94" s="147"/>
      <c r="BJ94" s="147"/>
      <c r="BK94" s="147"/>
      <c r="BL94" s="147"/>
      <c r="BM94" s="142" t="s">
        <v>245</v>
      </c>
      <c r="BN94" s="147"/>
      <c r="BO94" s="147"/>
      <c r="BP94" s="147"/>
      <c r="BQ94" s="147"/>
      <c r="BR94" s="147"/>
      <c r="BS94" s="147"/>
      <c r="BT94" s="147"/>
      <c r="BU94" s="147"/>
      <c r="BV94" s="147"/>
      <c r="BW94" s="147"/>
      <c r="BX94" s="147"/>
      <c r="BY94" s="147"/>
      <c r="BZ94" s="147"/>
      <c r="CA94" s="147"/>
      <c r="CB94" s="147"/>
      <c r="CC94" s="147"/>
      <c r="CD94" s="147"/>
      <c r="CE94" s="147"/>
      <c r="CF94" s="147"/>
      <c r="CG94" s="147"/>
      <c r="CH94" s="147"/>
      <c r="CI94" s="147"/>
      <c r="CJ94" s="147"/>
      <c r="CK94" s="147"/>
      <c r="CL94" s="141"/>
      <c r="CM94" s="141"/>
      <c r="CN94" s="141"/>
      <c r="CO94" s="141"/>
      <c r="CP94" s="141"/>
      <c r="CQ94" s="141"/>
    </row>
    <row r="95" ht="151.5" customHeight="1">
      <c r="A95" s="142" t="s">
        <v>1567</v>
      </c>
      <c r="B95" s="142" t="s">
        <v>1557</v>
      </c>
      <c r="C95" s="142" t="s">
        <v>1309</v>
      </c>
      <c r="D95" s="142" t="s">
        <v>903</v>
      </c>
      <c r="E95" s="142">
        <v>22.0</v>
      </c>
      <c r="F95" s="142">
        <v>500.0</v>
      </c>
      <c r="G95" s="142">
        <v>26.0</v>
      </c>
      <c r="H95" s="142">
        <v>75.0</v>
      </c>
      <c r="I95" s="142">
        <v>180.0</v>
      </c>
      <c r="J95" s="142">
        <v>12.0</v>
      </c>
      <c r="K95" s="142">
        <v>400.0</v>
      </c>
      <c r="L95" s="142">
        <v>60.0</v>
      </c>
      <c r="M95" s="142" t="s">
        <v>1875</v>
      </c>
      <c r="N95" s="142" t="s">
        <v>280</v>
      </c>
      <c r="O95" s="142">
        <v>280.0</v>
      </c>
      <c r="P95" s="142" t="s">
        <v>286</v>
      </c>
      <c r="Q95" s="142">
        <v>15.0</v>
      </c>
      <c r="R95" s="142"/>
      <c r="S95" s="197" t="s">
        <v>1876</v>
      </c>
      <c r="T95" s="142" t="s">
        <v>1877</v>
      </c>
      <c r="U95" s="142">
        <v>280.0</v>
      </c>
      <c r="V95" s="142" t="s">
        <v>240</v>
      </c>
      <c r="W95" s="142">
        <v>13.0</v>
      </c>
      <c r="X95" s="142"/>
      <c r="Y95" s="142"/>
      <c r="Z95" s="142"/>
      <c r="AA95" s="142"/>
      <c r="AB95" s="142"/>
      <c r="AC95" s="142"/>
      <c r="AD95" s="142" t="s">
        <v>1878</v>
      </c>
      <c r="AE95" s="142" t="s">
        <v>1854</v>
      </c>
      <c r="AF95" s="142"/>
      <c r="AG95" s="142"/>
      <c r="AH95" s="147"/>
      <c r="AI95" s="142">
        <v>300.0</v>
      </c>
      <c r="AJ95" s="147"/>
      <c r="AK95" s="147"/>
      <c r="AL95" s="147"/>
      <c r="AM95" s="147"/>
      <c r="AN95" s="142" t="s">
        <v>335</v>
      </c>
      <c r="AO95" s="142" t="s">
        <v>1879</v>
      </c>
      <c r="AP95" s="142" t="s">
        <v>311</v>
      </c>
      <c r="AQ95" s="142">
        <v>320.0</v>
      </c>
      <c r="AR95" s="142" t="s">
        <v>286</v>
      </c>
      <c r="AS95" s="142">
        <v>13.0</v>
      </c>
      <c r="AT95" s="142" t="s">
        <v>245</v>
      </c>
      <c r="AU95" s="147"/>
      <c r="AV95" s="147"/>
      <c r="AW95" s="147"/>
      <c r="AX95" s="147"/>
      <c r="AY95" s="147"/>
      <c r="AZ95" s="147"/>
      <c r="BA95" s="142" t="s">
        <v>241</v>
      </c>
      <c r="BB95" s="147"/>
      <c r="BC95" s="147"/>
      <c r="BD95" s="147"/>
      <c r="BE95" s="147"/>
      <c r="BF95" s="147"/>
      <c r="BG95" s="147"/>
      <c r="BH95" s="142" t="s">
        <v>241</v>
      </c>
      <c r="BI95" s="147"/>
      <c r="BJ95" s="147"/>
      <c r="BK95" s="147"/>
      <c r="BL95" s="147"/>
      <c r="BM95" s="142" t="s">
        <v>245</v>
      </c>
      <c r="BN95" s="147"/>
      <c r="BO95" s="147"/>
      <c r="BP95" s="147"/>
      <c r="BQ95" s="147"/>
      <c r="BR95" s="147"/>
      <c r="BS95" s="147"/>
      <c r="BT95" s="147"/>
      <c r="BU95" s="147"/>
      <c r="BV95" s="147"/>
      <c r="BW95" s="147"/>
      <c r="BX95" s="147"/>
      <c r="BY95" s="147"/>
      <c r="BZ95" s="147"/>
      <c r="CA95" s="147"/>
      <c r="CB95" s="147"/>
      <c r="CC95" s="147"/>
      <c r="CD95" s="147"/>
      <c r="CE95" s="147"/>
      <c r="CF95" s="147"/>
      <c r="CG95" s="147"/>
      <c r="CH95" s="147"/>
      <c r="CI95" s="147"/>
      <c r="CJ95" s="147"/>
      <c r="CK95" s="147"/>
      <c r="CL95" s="141"/>
      <c r="CM95" s="141"/>
      <c r="CN95" s="141"/>
      <c r="CO95" s="141"/>
      <c r="CP95" s="141"/>
      <c r="CQ95" s="141"/>
    </row>
    <row r="96" ht="166.5" customHeight="1">
      <c r="A96" s="142" t="s">
        <v>1570</v>
      </c>
      <c r="B96" s="142" t="s">
        <v>1567</v>
      </c>
      <c r="C96" s="142" t="s">
        <v>1309</v>
      </c>
      <c r="D96" s="142" t="s">
        <v>903</v>
      </c>
      <c r="E96" s="142">
        <v>24.0</v>
      </c>
      <c r="F96" s="142">
        <v>700.0</v>
      </c>
      <c r="G96" s="142">
        <v>26.0</v>
      </c>
      <c r="H96" s="142">
        <v>75.0</v>
      </c>
      <c r="I96" s="142">
        <v>74.0</v>
      </c>
      <c r="J96" s="142">
        <v>12.0</v>
      </c>
      <c r="K96" s="142">
        <v>400.0</v>
      </c>
      <c r="L96" s="142">
        <v>50.0</v>
      </c>
      <c r="M96" s="142" t="s">
        <v>1880</v>
      </c>
      <c r="N96" s="142" t="s">
        <v>280</v>
      </c>
      <c r="O96" s="142">
        <v>300.0</v>
      </c>
      <c r="P96" s="142" t="s">
        <v>286</v>
      </c>
      <c r="Q96" s="142">
        <v>15.0</v>
      </c>
      <c r="R96" s="142"/>
      <c r="S96" s="197" t="s">
        <v>1876</v>
      </c>
      <c r="T96" s="142" t="s">
        <v>1881</v>
      </c>
      <c r="U96" s="142">
        <v>280.0</v>
      </c>
      <c r="V96" s="142" t="s">
        <v>240</v>
      </c>
      <c r="W96" s="142">
        <v>13.0</v>
      </c>
      <c r="X96" s="142"/>
      <c r="Y96" s="142"/>
      <c r="Z96" s="142"/>
      <c r="AA96" s="142"/>
      <c r="AB96" s="142"/>
      <c r="AC96" s="142"/>
      <c r="AD96" s="142" t="s">
        <v>1882</v>
      </c>
      <c r="AE96" s="142" t="s">
        <v>1883</v>
      </c>
      <c r="AF96" s="142">
        <v>380.0</v>
      </c>
      <c r="AG96" s="142" t="s">
        <v>1114</v>
      </c>
      <c r="AH96" s="142">
        <v>15.0</v>
      </c>
      <c r="AI96" s="142"/>
      <c r="AJ96" s="142"/>
      <c r="AK96" s="142"/>
      <c r="AL96" s="142"/>
      <c r="AM96" s="142"/>
      <c r="AN96" s="142"/>
      <c r="AO96" s="142" t="s">
        <v>1879</v>
      </c>
      <c r="AP96" s="142" t="s">
        <v>311</v>
      </c>
      <c r="AQ96" s="142">
        <v>320.0</v>
      </c>
      <c r="AR96" s="142" t="s">
        <v>286</v>
      </c>
      <c r="AS96" s="142">
        <v>13.0</v>
      </c>
      <c r="AT96" s="142" t="s">
        <v>245</v>
      </c>
      <c r="AU96" s="147"/>
      <c r="AV96" s="147"/>
      <c r="AW96" s="147"/>
      <c r="AX96" s="147"/>
      <c r="AY96" s="147"/>
      <c r="AZ96" s="147"/>
      <c r="BA96" s="142" t="s">
        <v>241</v>
      </c>
      <c r="BB96" s="147"/>
      <c r="BC96" s="147"/>
      <c r="BD96" s="147"/>
      <c r="BE96" s="147"/>
      <c r="BF96" s="147"/>
      <c r="BG96" s="147"/>
      <c r="BH96" s="142" t="s">
        <v>241</v>
      </c>
      <c r="BI96" s="147"/>
      <c r="BJ96" s="147"/>
      <c r="BK96" s="147"/>
      <c r="BL96" s="147"/>
      <c r="BM96" s="142" t="s">
        <v>245</v>
      </c>
      <c r="BN96" s="147"/>
      <c r="BO96" s="147"/>
      <c r="BP96" s="147"/>
      <c r="BQ96" s="147"/>
      <c r="BR96" s="147"/>
      <c r="BS96" s="147"/>
      <c r="BT96" s="147"/>
      <c r="BU96" s="147"/>
      <c r="BV96" s="147"/>
      <c r="BW96" s="147"/>
      <c r="BX96" s="147"/>
      <c r="BY96" s="147"/>
      <c r="BZ96" s="147"/>
      <c r="CA96" s="147"/>
      <c r="CB96" s="147"/>
      <c r="CC96" s="147"/>
      <c r="CD96" s="147"/>
      <c r="CE96" s="147"/>
      <c r="CF96" s="147"/>
      <c r="CG96" s="147"/>
      <c r="CH96" s="147"/>
      <c r="CI96" s="147"/>
      <c r="CJ96" s="147"/>
      <c r="CK96" s="147"/>
      <c r="CL96" s="141"/>
      <c r="CM96" s="141"/>
      <c r="CN96" s="141"/>
      <c r="CO96" s="141"/>
      <c r="CP96" s="141"/>
      <c r="CQ96" s="141"/>
    </row>
    <row r="97" ht="22.5" customHeight="1">
      <c r="A97" s="142" t="s">
        <v>1575</v>
      </c>
      <c r="B97" s="142" t="s">
        <v>1557</v>
      </c>
      <c r="C97" s="142" t="s">
        <v>1309</v>
      </c>
      <c r="D97" s="142" t="s">
        <v>922</v>
      </c>
      <c r="E97" s="142">
        <v>40.0</v>
      </c>
      <c r="F97" s="142">
        <v>2000.0</v>
      </c>
      <c r="G97" s="142">
        <v>28.0</v>
      </c>
      <c r="H97" s="142">
        <v>150.0</v>
      </c>
      <c r="I97" s="142">
        <v>140.0</v>
      </c>
      <c r="J97" s="142">
        <v>4.0</v>
      </c>
      <c r="K97" s="142">
        <v>800.0</v>
      </c>
      <c r="L97" s="142">
        <v>150.0</v>
      </c>
      <c r="M97" s="142" t="s">
        <v>1884</v>
      </c>
      <c r="N97" s="142" t="s">
        <v>1885</v>
      </c>
      <c r="O97" s="142">
        <v>350.0</v>
      </c>
      <c r="P97" s="142" t="s">
        <v>601</v>
      </c>
      <c r="Q97" s="142">
        <v>16.0</v>
      </c>
      <c r="R97" s="142"/>
      <c r="S97" s="197" t="s">
        <v>1886</v>
      </c>
      <c r="T97" s="142" t="s">
        <v>1887</v>
      </c>
      <c r="U97" s="142">
        <v>360.0</v>
      </c>
      <c r="V97" s="142" t="s">
        <v>286</v>
      </c>
      <c r="W97" s="142">
        <v>14.0</v>
      </c>
      <c r="X97" s="142"/>
      <c r="Y97" s="142"/>
      <c r="Z97" s="142"/>
      <c r="AA97" s="142"/>
      <c r="AB97" s="142"/>
      <c r="AC97" s="142"/>
      <c r="AD97" s="142" t="s">
        <v>1876</v>
      </c>
      <c r="AE97" s="142" t="s">
        <v>1888</v>
      </c>
      <c r="AF97" s="142">
        <v>300.0</v>
      </c>
      <c r="AG97" s="142" t="s">
        <v>240</v>
      </c>
      <c r="AH97" s="142">
        <v>13.0</v>
      </c>
      <c r="AI97" s="142"/>
      <c r="AJ97" s="142"/>
      <c r="AK97" s="142"/>
      <c r="AL97" s="142"/>
      <c r="AM97" s="142"/>
      <c r="AN97" s="142"/>
      <c r="AO97" s="142" t="s">
        <v>1889</v>
      </c>
      <c r="AP97" s="142" t="s">
        <v>1890</v>
      </c>
      <c r="AQ97" s="142">
        <v>620.0</v>
      </c>
      <c r="AR97" s="142" t="s">
        <v>286</v>
      </c>
      <c r="AS97" s="142">
        <v>12.0</v>
      </c>
      <c r="AT97" s="142" t="s">
        <v>245</v>
      </c>
      <c r="AU97" s="147"/>
      <c r="AV97" s="147"/>
      <c r="AW97" s="147"/>
      <c r="AX97" s="147"/>
      <c r="AY97" s="147"/>
      <c r="AZ97" s="147"/>
      <c r="BA97" s="142" t="s">
        <v>241</v>
      </c>
      <c r="BB97" s="147"/>
      <c r="BC97" s="147"/>
      <c r="BD97" s="147"/>
      <c r="BE97" s="147"/>
      <c r="BF97" s="147"/>
      <c r="BG97" s="147"/>
      <c r="BH97" s="142" t="s">
        <v>241</v>
      </c>
      <c r="BI97" s="147"/>
      <c r="BJ97" s="147"/>
      <c r="BK97" s="147"/>
      <c r="BL97" s="147"/>
      <c r="BM97" s="142" t="s">
        <v>245</v>
      </c>
      <c r="BN97" s="147"/>
      <c r="BO97" s="147"/>
      <c r="BP97" s="147"/>
      <c r="BQ97" s="147"/>
      <c r="BR97" s="147"/>
      <c r="BS97" s="147"/>
      <c r="BT97" s="147"/>
      <c r="BU97" s="147"/>
      <c r="BV97" s="147"/>
      <c r="BW97" s="147"/>
      <c r="BX97" s="147"/>
      <c r="BY97" s="147"/>
      <c r="BZ97" s="147"/>
      <c r="CA97" s="147"/>
      <c r="CB97" s="147"/>
      <c r="CC97" s="147"/>
      <c r="CD97" s="147"/>
      <c r="CE97" s="147"/>
      <c r="CF97" s="147"/>
      <c r="CG97" s="147"/>
      <c r="CH97" s="147"/>
      <c r="CI97" s="147"/>
      <c r="CJ97" s="147"/>
      <c r="CK97" s="147"/>
      <c r="CL97" s="141"/>
      <c r="CM97" s="141"/>
      <c r="CN97" s="141"/>
      <c r="CO97" s="141"/>
      <c r="CP97" s="141"/>
      <c r="CQ97" s="141"/>
    </row>
    <row r="98" ht="146.25" customHeight="1">
      <c r="A98" s="142" t="s">
        <v>1579</v>
      </c>
      <c r="B98" s="143"/>
      <c r="C98" s="142" t="s">
        <v>1309</v>
      </c>
      <c r="D98" s="142" t="s">
        <v>922</v>
      </c>
      <c r="E98" s="142">
        <v>30.0</v>
      </c>
      <c r="F98" s="142">
        <v>1000.0</v>
      </c>
      <c r="G98" s="142">
        <v>29.0</v>
      </c>
      <c r="H98" s="142">
        <v>100.0</v>
      </c>
      <c r="I98" s="142">
        <v>90.0</v>
      </c>
      <c r="J98" s="142">
        <v>8.0</v>
      </c>
      <c r="K98" s="142">
        <v>500.0</v>
      </c>
      <c r="L98" s="142">
        <v>70.0</v>
      </c>
      <c r="M98" s="142" t="s">
        <v>1891</v>
      </c>
      <c r="N98" s="142" t="s">
        <v>1892</v>
      </c>
      <c r="O98" s="142">
        <v>400.0</v>
      </c>
      <c r="P98" s="142" t="s">
        <v>1446</v>
      </c>
      <c r="Q98" s="142">
        <v>17.0</v>
      </c>
      <c r="R98" s="142"/>
      <c r="S98" s="197" t="s">
        <v>275</v>
      </c>
      <c r="T98" s="142" t="s">
        <v>1893</v>
      </c>
      <c r="U98" s="142">
        <v>320.0</v>
      </c>
      <c r="V98" s="142" t="s">
        <v>235</v>
      </c>
      <c r="W98" s="142">
        <v>18.0</v>
      </c>
      <c r="X98" s="142"/>
      <c r="Y98" s="142"/>
      <c r="Z98" s="142"/>
      <c r="AA98" s="142"/>
      <c r="AB98" s="142"/>
      <c r="AC98" s="142"/>
      <c r="AD98" s="142" t="s">
        <v>1894</v>
      </c>
      <c r="AE98" s="142" t="s">
        <v>1895</v>
      </c>
      <c r="AF98" s="142">
        <v>230.0</v>
      </c>
      <c r="AG98" s="142" t="s">
        <v>1041</v>
      </c>
      <c r="AH98" s="142">
        <v>13.0</v>
      </c>
      <c r="AI98" s="142"/>
      <c r="AJ98" s="142"/>
      <c r="AK98" s="142"/>
      <c r="AL98" s="142"/>
      <c r="AM98" s="142"/>
      <c r="AN98" s="142"/>
      <c r="AO98" s="142" t="s">
        <v>820</v>
      </c>
      <c r="AP98" s="142" t="s">
        <v>311</v>
      </c>
      <c r="AQ98" s="142">
        <v>230.0</v>
      </c>
      <c r="AR98" s="142" t="s">
        <v>286</v>
      </c>
      <c r="AS98" s="142">
        <v>13.0</v>
      </c>
      <c r="AT98" s="142" t="s">
        <v>245</v>
      </c>
      <c r="AU98" s="147"/>
      <c r="AV98" s="147"/>
      <c r="AW98" s="147"/>
      <c r="AX98" s="147"/>
      <c r="AY98" s="147"/>
      <c r="AZ98" s="147"/>
      <c r="BA98" s="142" t="s">
        <v>241</v>
      </c>
      <c r="BB98" s="147"/>
      <c r="BC98" s="147"/>
      <c r="BD98" s="147"/>
      <c r="BE98" s="147"/>
      <c r="BF98" s="147"/>
      <c r="BG98" s="147"/>
      <c r="BH98" s="142" t="s">
        <v>241</v>
      </c>
      <c r="BI98" s="147"/>
      <c r="BJ98" s="147"/>
      <c r="BK98" s="147"/>
      <c r="BL98" s="147"/>
      <c r="BM98" s="142" t="s">
        <v>245</v>
      </c>
      <c r="BN98" s="147"/>
      <c r="BO98" s="147"/>
      <c r="BP98" s="147"/>
      <c r="BQ98" s="147"/>
      <c r="BR98" s="147"/>
      <c r="BS98" s="147"/>
      <c r="BT98" s="147"/>
      <c r="BU98" s="147"/>
      <c r="BV98" s="147"/>
      <c r="BW98" s="147"/>
      <c r="BX98" s="147"/>
      <c r="BY98" s="147"/>
      <c r="BZ98" s="147"/>
      <c r="CA98" s="147"/>
      <c r="CB98" s="147"/>
      <c r="CC98" s="147"/>
      <c r="CD98" s="147"/>
      <c r="CE98" s="147"/>
      <c r="CF98" s="147"/>
      <c r="CG98" s="142">
        <v>2.0</v>
      </c>
      <c r="CH98" s="147"/>
      <c r="CI98" s="147"/>
      <c r="CJ98" s="147"/>
      <c r="CK98" s="147"/>
      <c r="CL98" s="141"/>
      <c r="CM98" s="141"/>
      <c r="CN98" s="141"/>
      <c r="CO98" s="141"/>
      <c r="CP98" s="141"/>
      <c r="CQ98" s="141"/>
    </row>
    <row r="99" ht="22.5" customHeight="1">
      <c r="A99" s="142" t="s">
        <v>1588</v>
      </c>
      <c r="B99" s="143"/>
      <c r="C99" s="142" t="s">
        <v>1309</v>
      </c>
      <c r="D99" s="142" t="s">
        <v>922</v>
      </c>
      <c r="E99" s="142">
        <v>30.0</v>
      </c>
      <c r="F99" s="142">
        <v>500.0</v>
      </c>
      <c r="G99" s="142">
        <v>17.0</v>
      </c>
      <c r="H99" s="142">
        <v>40.0</v>
      </c>
      <c r="I99" s="142">
        <v>90.0</v>
      </c>
      <c r="J99" s="142">
        <v>7.0</v>
      </c>
      <c r="K99" s="142">
        <v>300.0</v>
      </c>
      <c r="L99" s="142">
        <v>50.0</v>
      </c>
      <c r="M99" s="142" t="s">
        <v>1896</v>
      </c>
      <c r="N99" s="142" t="s">
        <v>1897</v>
      </c>
      <c r="O99" s="142">
        <v>240.0</v>
      </c>
      <c r="P99" s="142" t="s">
        <v>1446</v>
      </c>
      <c r="Q99" s="142">
        <v>13.0</v>
      </c>
      <c r="R99" s="142"/>
      <c r="S99" s="197" t="s">
        <v>1898</v>
      </c>
      <c r="T99" s="142" t="s">
        <v>1899</v>
      </c>
      <c r="U99" s="142">
        <v>100.0</v>
      </c>
      <c r="V99" s="142" t="s">
        <v>601</v>
      </c>
      <c r="W99" s="142">
        <v>17.0</v>
      </c>
      <c r="X99" s="142"/>
      <c r="Y99" s="142"/>
      <c r="Z99" s="142"/>
      <c r="AA99" s="142"/>
      <c r="AB99" s="142"/>
      <c r="AC99" s="142"/>
      <c r="AD99" s="142" t="s">
        <v>1894</v>
      </c>
      <c r="AE99" s="142" t="s">
        <v>1865</v>
      </c>
      <c r="AF99" s="142">
        <v>80.0</v>
      </c>
      <c r="AG99" s="142" t="s">
        <v>1819</v>
      </c>
      <c r="AH99" s="142">
        <v>13.0</v>
      </c>
      <c r="AI99" s="142"/>
      <c r="AJ99" s="142"/>
      <c r="AK99" s="142"/>
      <c r="AL99" s="142"/>
      <c r="AM99" s="142"/>
      <c r="AN99" s="142"/>
      <c r="AO99" s="142" t="s">
        <v>820</v>
      </c>
      <c r="AP99" s="142" t="s">
        <v>311</v>
      </c>
      <c r="AQ99" s="142">
        <v>250.0</v>
      </c>
      <c r="AR99" s="142" t="s">
        <v>286</v>
      </c>
      <c r="AS99" s="142">
        <v>13.0</v>
      </c>
      <c r="AT99" s="142" t="s">
        <v>245</v>
      </c>
      <c r="AU99" s="147"/>
      <c r="AV99" s="147"/>
      <c r="AW99" s="147"/>
      <c r="AX99" s="147"/>
      <c r="AY99" s="147"/>
      <c r="AZ99" s="147"/>
      <c r="BA99" s="142" t="s">
        <v>241</v>
      </c>
      <c r="BB99" s="147"/>
      <c r="BC99" s="147"/>
      <c r="BD99" s="147"/>
      <c r="BE99" s="147"/>
      <c r="BF99" s="147"/>
      <c r="BG99" s="147"/>
      <c r="BH99" s="142" t="s">
        <v>241</v>
      </c>
      <c r="BI99" s="147"/>
      <c r="BJ99" s="147"/>
      <c r="BK99" s="147"/>
      <c r="BL99" s="147"/>
      <c r="BM99" s="142" t="s">
        <v>245</v>
      </c>
      <c r="BN99" s="147"/>
      <c r="BO99" s="147"/>
      <c r="BP99" s="147"/>
      <c r="BQ99" s="147"/>
      <c r="BR99" s="147"/>
      <c r="BS99" s="147"/>
      <c r="BT99" s="147"/>
      <c r="BU99" s="147"/>
      <c r="BV99" s="147"/>
      <c r="BW99" s="147"/>
      <c r="BX99" s="147"/>
      <c r="BY99" s="147"/>
      <c r="BZ99" s="147"/>
      <c r="CA99" s="147"/>
      <c r="CB99" s="147"/>
      <c r="CC99" s="147"/>
      <c r="CD99" s="147"/>
      <c r="CE99" s="147"/>
      <c r="CF99" s="147"/>
      <c r="CG99" s="142">
        <v>2.0</v>
      </c>
      <c r="CH99" s="147"/>
      <c r="CI99" s="147"/>
      <c r="CJ99" s="147"/>
      <c r="CK99" s="147"/>
      <c r="CL99" s="141"/>
      <c r="CM99" s="141"/>
      <c r="CN99" s="141"/>
      <c r="CO99" s="141"/>
      <c r="CP99" s="141"/>
      <c r="CQ99" s="141"/>
    </row>
    <row r="100" ht="22.5" customHeight="1">
      <c r="A100" s="142" t="s">
        <v>1591</v>
      </c>
      <c r="B100" s="143"/>
      <c r="C100" s="142" t="s">
        <v>1309</v>
      </c>
      <c r="D100" s="142" t="s">
        <v>903</v>
      </c>
      <c r="E100" s="142">
        <v>33.0</v>
      </c>
      <c r="F100" s="142">
        <v>1500.0</v>
      </c>
      <c r="G100" s="142">
        <v>29.0</v>
      </c>
      <c r="H100" s="142">
        <v>35.0</v>
      </c>
      <c r="I100" s="142">
        <v>90.0</v>
      </c>
      <c r="J100" s="142">
        <v>8.0</v>
      </c>
      <c r="K100" s="142">
        <v>500.0</v>
      </c>
      <c r="L100" s="142">
        <v>70.0</v>
      </c>
      <c r="M100" s="142" t="s">
        <v>1900</v>
      </c>
      <c r="N100" s="142" t="s">
        <v>1901</v>
      </c>
      <c r="O100" s="142">
        <v>480.0</v>
      </c>
      <c r="P100" s="142" t="s">
        <v>235</v>
      </c>
      <c r="Q100" s="142">
        <v>17.0</v>
      </c>
      <c r="R100" s="142"/>
      <c r="S100" s="197" t="s">
        <v>1902</v>
      </c>
      <c r="T100" s="142" t="s">
        <v>1903</v>
      </c>
      <c r="U100" s="142">
        <v>320.0</v>
      </c>
      <c r="V100" s="142" t="s">
        <v>240</v>
      </c>
      <c r="W100" s="142">
        <v>14.0</v>
      </c>
      <c r="X100" s="142"/>
      <c r="Y100" s="142"/>
      <c r="Z100" s="142"/>
      <c r="AA100" s="142"/>
      <c r="AB100" s="142"/>
      <c r="AC100" s="142"/>
      <c r="AD100" s="142" t="s">
        <v>1894</v>
      </c>
      <c r="AE100" s="142" t="s">
        <v>1904</v>
      </c>
      <c r="AF100" s="142">
        <v>300.0</v>
      </c>
      <c r="AG100" s="142" t="s">
        <v>1041</v>
      </c>
      <c r="AH100" s="142">
        <v>13.0</v>
      </c>
      <c r="AI100" s="142"/>
      <c r="AJ100" s="142"/>
      <c r="AK100" s="142"/>
      <c r="AL100" s="142"/>
      <c r="AM100" s="142"/>
      <c r="AN100" s="142"/>
      <c r="AO100" s="142" t="s">
        <v>1905</v>
      </c>
      <c r="AP100" s="142" t="s">
        <v>311</v>
      </c>
      <c r="AQ100" s="142">
        <v>500.0</v>
      </c>
      <c r="AR100" s="142" t="s">
        <v>286</v>
      </c>
      <c r="AS100" s="142">
        <v>13.0</v>
      </c>
      <c r="AT100" s="142" t="s">
        <v>245</v>
      </c>
      <c r="AU100" s="147"/>
      <c r="AV100" s="147"/>
      <c r="AW100" s="147"/>
      <c r="AX100" s="147"/>
      <c r="AY100" s="147"/>
      <c r="AZ100" s="147"/>
      <c r="BA100" s="142" t="s">
        <v>241</v>
      </c>
      <c r="BB100" s="147"/>
      <c r="BC100" s="147"/>
      <c r="BD100" s="147"/>
      <c r="BE100" s="147"/>
      <c r="BF100" s="147"/>
      <c r="BG100" s="147"/>
      <c r="BH100" s="142" t="s">
        <v>241</v>
      </c>
      <c r="BI100" s="147"/>
      <c r="BJ100" s="147"/>
      <c r="BK100" s="147"/>
      <c r="BL100" s="147"/>
      <c r="BM100" s="142" t="s">
        <v>245</v>
      </c>
      <c r="BN100" s="147"/>
      <c r="BO100" s="147"/>
      <c r="BP100" s="147"/>
      <c r="BQ100" s="147"/>
      <c r="BR100" s="147"/>
      <c r="BS100" s="147"/>
      <c r="BT100" s="147"/>
      <c r="BU100" s="147"/>
      <c r="BV100" s="147"/>
      <c r="BW100" s="147"/>
      <c r="BX100" s="147"/>
      <c r="BY100" s="147"/>
      <c r="BZ100" s="147"/>
      <c r="CA100" s="147"/>
      <c r="CB100" s="147"/>
      <c r="CC100" s="147"/>
      <c r="CD100" s="147"/>
      <c r="CE100" s="147"/>
      <c r="CF100" s="147"/>
      <c r="CG100" s="142">
        <v>2.0</v>
      </c>
      <c r="CH100" s="147"/>
      <c r="CI100" s="147"/>
      <c r="CJ100" s="147"/>
      <c r="CK100" s="147"/>
      <c r="CL100" s="141"/>
      <c r="CM100" s="141"/>
      <c r="CN100" s="141"/>
      <c r="CO100" s="141"/>
      <c r="CP100" s="141"/>
      <c r="CQ100" s="141"/>
    </row>
    <row r="101" ht="127.5" customHeight="1">
      <c r="A101" s="142" t="s">
        <v>1593</v>
      </c>
      <c r="B101" s="143"/>
      <c r="C101" s="142" t="s">
        <v>1569</v>
      </c>
      <c r="D101" s="142" t="s">
        <v>369</v>
      </c>
      <c r="E101" s="142">
        <v>2.0</v>
      </c>
      <c r="F101" s="142">
        <v>80.0</v>
      </c>
      <c r="G101" s="142">
        <v>22.0</v>
      </c>
      <c r="H101" s="142">
        <v>8.0</v>
      </c>
      <c r="I101" s="142">
        <v>150.0</v>
      </c>
      <c r="J101" s="142">
        <v>16.0</v>
      </c>
      <c r="K101" s="142">
        <v>100.0</v>
      </c>
      <c r="L101" s="142">
        <v>20.0</v>
      </c>
      <c r="M101" s="142" t="s">
        <v>1906</v>
      </c>
      <c r="N101" s="142" t="s">
        <v>1907</v>
      </c>
      <c r="O101" s="142">
        <v>38.0</v>
      </c>
      <c r="P101" s="142" t="s">
        <v>235</v>
      </c>
      <c r="Q101" s="142">
        <v>17.0</v>
      </c>
      <c r="R101" s="142"/>
      <c r="S101" s="197" t="s">
        <v>1873</v>
      </c>
      <c r="T101" s="142" t="s">
        <v>330</v>
      </c>
      <c r="U101" s="142">
        <v>35.0</v>
      </c>
      <c r="V101" s="142" t="s">
        <v>286</v>
      </c>
      <c r="W101" s="142">
        <v>13.0</v>
      </c>
      <c r="X101" s="142"/>
      <c r="Y101" s="142"/>
      <c r="Z101" s="142"/>
      <c r="AA101" s="142"/>
      <c r="AB101" s="142"/>
      <c r="AC101" s="142"/>
      <c r="AD101" s="147"/>
      <c r="AE101" s="147"/>
      <c r="AF101" s="147"/>
      <c r="AG101" s="147"/>
      <c r="AH101" s="147"/>
      <c r="AI101" s="147"/>
      <c r="AJ101" s="147"/>
      <c r="AK101" s="147"/>
      <c r="AL101" s="147"/>
      <c r="AM101" s="147"/>
      <c r="AN101" s="147"/>
      <c r="AO101" s="147"/>
      <c r="AP101" s="147"/>
      <c r="AQ101" s="147"/>
      <c r="AR101" s="147"/>
      <c r="AS101" s="147"/>
      <c r="AT101" s="142" t="s">
        <v>245</v>
      </c>
      <c r="AU101" s="147"/>
      <c r="AV101" s="147"/>
      <c r="AW101" s="147"/>
      <c r="AX101" s="147"/>
      <c r="AY101" s="147"/>
      <c r="AZ101" s="147"/>
      <c r="BA101" s="142" t="s">
        <v>241</v>
      </c>
      <c r="BB101" s="147"/>
      <c r="BC101" s="147"/>
      <c r="BD101" s="147"/>
      <c r="BE101" s="147"/>
      <c r="BF101" s="147"/>
      <c r="BG101" s="147"/>
      <c r="BH101" s="142" t="s">
        <v>241</v>
      </c>
      <c r="BI101" s="147"/>
      <c r="BJ101" s="147"/>
      <c r="BK101" s="147"/>
      <c r="BL101" s="147"/>
      <c r="BM101" s="142" t="s">
        <v>245</v>
      </c>
      <c r="BN101" s="147"/>
      <c r="BO101" s="147"/>
      <c r="BP101" s="147"/>
      <c r="BQ101" s="147"/>
      <c r="BR101" s="147"/>
      <c r="BS101" s="147"/>
      <c r="BT101" s="147"/>
      <c r="BU101" s="147"/>
      <c r="BV101" s="147"/>
      <c r="BW101" s="147"/>
      <c r="BX101" s="147"/>
      <c r="BY101" s="147"/>
      <c r="BZ101" s="147"/>
      <c r="CA101" s="147"/>
      <c r="CB101" s="147"/>
      <c r="CC101" s="147"/>
      <c r="CD101" s="147"/>
      <c r="CE101" s="147"/>
      <c r="CF101" s="147"/>
      <c r="CG101" s="147"/>
      <c r="CH101" s="147"/>
      <c r="CI101" s="147"/>
      <c r="CJ101" s="147"/>
      <c r="CK101" s="147"/>
      <c r="CL101" s="141"/>
      <c r="CM101" s="141"/>
      <c r="CN101" s="141"/>
      <c r="CO101" s="141"/>
      <c r="CP101" s="141"/>
      <c r="CQ101" s="141"/>
    </row>
    <row r="102" ht="127.5" customHeight="1">
      <c r="A102" s="142" t="s">
        <v>1772</v>
      </c>
      <c r="B102" s="142" t="s">
        <v>1593</v>
      </c>
      <c r="C102" s="142" t="s">
        <v>1569</v>
      </c>
      <c r="D102" s="142" t="s">
        <v>323</v>
      </c>
      <c r="E102" s="142">
        <v>7.0</v>
      </c>
      <c r="F102" s="142">
        <v>120.0</v>
      </c>
      <c r="G102" s="142">
        <v>22.0</v>
      </c>
      <c r="H102" s="142">
        <v>10.0</v>
      </c>
      <c r="I102" s="142">
        <v>170.0</v>
      </c>
      <c r="J102" s="142">
        <v>15.0</v>
      </c>
      <c r="K102" s="142">
        <v>150.0</v>
      </c>
      <c r="L102" s="142">
        <v>20.0</v>
      </c>
      <c r="M102" s="142" t="s">
        <v>1810</v>
      </c>
      <c r="N102" s="142"/>
      <c r="O102" s="142">
        <v>70.0</v>
      </c>
      <c r="P102" s="142" t="s">
        <v>235</v>
      </c>
      <c r="Q102" s="142">
        <v>18.0</v>
      </c>
      <c r="R102" s="142"/>
      <c r="S102" s="197" t="s">
        <v>1908</v>
      </c>
      <c r="T102" s="142" t="s">
        <v>330</v>
      </c>
      <c r="U102" s="142">
        <v>70.0</v>
      </c>
      <c r="V102" s="142" t="s">
        <v>1909</v>
      </c>
      <c r="W102" s="142">
        <v>16.0</v>
      </c>
      <c r="X102" s="142"/>
      <c r="Y102" s="142"/>
      <c r="Z102" s="142"/>
      <c r="AA102" s="142"/>
      <c r="AB102" s="142"/>
      <c r="AC102" s="142"/>
      <c r="AD102" s="142" t="s">
        <v>1910</v>
      </c>
      <c r="AE102" s="142" t="s">
        <v>1911</v>
      </c>
      <c r="AF102" s="142">
        <v>80.0</v>
      </c>
      <c r="AG102" s="142" t="s">
        <v>286</v>
      </c>
      <c r="AH102" s="142">
        <v>15.0</v>
      </c>
      <c r="AI102" s="147"/>
      <c r="AJ102" s="147"/>
      <c r="AK102" s="147"/>
      <c r="AL102" s="147"/>
      <c r="AM102" s="147"/>
      <c r="AN102" s="147"/>
      <c r="AO102" s="147"/>
      <c r="AP102" s="147"/>
      <c r="AQ102" s="147"/>
      <c r="AR102" s="147"/>
      <c r="AS102" s="147"/>
      <c r="AT102" s="142" t="s">
        <v>245</v>
      </c>
      <c r="AU102" s="147"/>
      <c r="AV102" s="147"/>
      <c r="AW102" s="147"/>
      <c r="AX102" s="147"/>
      <c r="AY102" s="147"/>
      <c r="AZ102" s="147"/>
      <c r="BA102" s="142" t="s">
        <v>241</v>
      </c>
      <c r="BB102" s="147"/>
      <c r="BC102" s="147"/>
      <c r="BD102" s="147"/>
      <c r="BE102" s="147"/>
      <c r="BF102" s="147"/>
      <c r="BG102" s="147"/>
      <c r="BH102" s="142" t="s">
        <v>241</v>
      </c>
      <c r="BI102" s="147"/>
      <c r="BJ102" s="147"/>
      <c r="BK102" s="147"/>
      <c r="BL102" s="147"/>
      <c r="BM102" s="142" t="s">
        <v>245</v>
      </c>
      <c r="BN102" s="147"/>
      <c r="BO102" s="147"/>
      <c r="BP102" s="147"/>
      <c r="BQ102" s="147"/>
      <c r="BR102" s="147"/>
      <c r="BS102" s="147"/>
      <c r="BT102" s="147"/>
      <c r="BU102" s="147"/>
      <c r="BV102" s="147"/>
      <c r="BW102" s="147"/>
      <c r="BX102" s="147"/>
      <c r="BY102" s="147"/>
      <c r="BZ102" s="147"/>
      <c r="CA102" s="147"/>
      <c r="CB102" s="147"/>
      <c r="CC102" s="147"/>
      <c r="CD102" s="147"/>
      <c r="CE102" s="147"/>
      <c r="CF102" s="147"/>
      <c r="CG102" s="147"/>
      <c r="CH102" s="147"/>
      <c r="CI102" s="147"/>
      <c r="CJ102" s="147"/>
      <c r="CK102" s="147"/>
      <c r="CL102" s="141"/>
      <c r="CM102" s="141"/>
      <c r="CN102" s="141"/>
      <c r="CO102" s="141"/>
      <c r="CP102" s="141"/>
      <c r="CQ102" s="141"/>
    </row>
    <row r="103" ht="122.25" customHeight="1">
      <c r="A103" s="142" t="s">
        <v>1595</v>
      </c>
      <c r="B103" s="142" t="s">
        <v>1593</v>
      </c>
      <c r="C103" s="142" t="s">
        <v>1569</v>
      </c>
      <c r="D103" s="142" t="s">
        <v>369</v>
      </c>
      <c r="E103" s="142">
        <v>2.0</v>
      </c>
      <c r="F103" s="142">
        <v>80.0</v>
      </c>
      <c r="G103" s="142">
        <v>21.0</v>
      </c>
      <c r="H103" s="142">
        <v>9.0</v>
      </c>
      <c r="I103" s="142">
        <v>200.0</v>
      </c>
      <c r="J103" s="142">
        <v>16.0</v>
      </c>
      <c r="K103" s="142">
        <v>50.0</v>
      </c>
      <c r="L103" s="142">
        <v>18.0</v>
      </c>
      <c r="M103" s="142" t="s">
        <v>1912</v>
      </c>
      <c r="N103" s="142" t="s">
        <v>303</v>
      </c>
      <c r="O103" s="142">
        <v>30.0</v>
      </c>
      <c r="P103" s="142" t="s">
        <v>235</v>
      </c>
      <c r="Q103" s="142">
        <v>17.0</v>
      </c>
      <c r="R103" s="142"/>
      <c r="S103" s="197" t="s">
        <v>1913</v>
      </c>
      <c r="T103" s="142" t="s">
        <v>1914</v>
      </c>
      <c r="U103" s="142"/>
      <c r="V103" s="142"/>
      <c r="W103" s="147"/>
      <c r="X103" s="147"/>
      <c r="Y103" s="147"/>
      <c r="Z103" s="147"/>
      <c r="AA103" s="142">
        <v>10.0</v>
      </c>
      <c r="AB103" s="142"/>
      <c r="AC103" s="142" t="s">
        <v>335</v>
      </c>
      <c r="AD103" s="142" t="s">
        <v>1915</v>
      </c>
      <c r="AE103" s="142" t="s">
        <v>330</v>
      </c>
      <c r="AF103" s="142">
        <v>40.0</v>
      </c>
      <c r="AG103" s="142" t="s">
        <v>286</v>
      </c>
      <c r="AH103" s="142">
        <v>14.0</v>
      </c>
      <c r="AI103" s="142"/>
      <c r="AJ103" s="142"/>
      <c r="AK103" s="142"/>
      <c r="AL103" s="142"/>
      <c r="AM103" s="142"/>
      <c r="AN103" s="142"/>
      <c r="AO103" s="147"/>
      <c r="AP103" s="147"/>
      <c r="AQ103" s="147"/>
      <c r="AR103" s="147"/>
      <c r="AS103" s="147"/>
      <c r="AT103" s="142" t="s">
        <v>245</v>
      </c>
      <c r="AU103" s="147"/>
      <c r="AV103" s="147"/>
      <c r="AW103" s="147"/>
      <c r="AX103" s="147"/>
      <c r="AY103" s="147"/>
      <c r="AZ103" s="147"/>
      <c r="BA103" s="142" t="s">
        <v>241</v>
      </c>
      <c r="BB103" s="147"/>
      <c r="BC103" s="147"/>
      <c r="BD103" s="147"/>
      <c r="BE103" s="147"/>
      <c r="BF103" s="147"/>
      <c r="BG103" s="147"/>
      <c r="BH103" s="142" t="s">
        <v>241</v>
      </c>
      <c r="BI103" s="147"/>
      <c r="BJ103" s="147"/>
      <c r="BK103" s="147"/>
      <c r="BL103" s="147"/>
      <c r="BM103" s="142" t="s">
        <v>245</v>
      </c>
      <c r="BN103" s="147"/>
      <c r="BO103" s="147"/>
      <c r="BP103" s="147"/>
      <c r="BQ103" s="147"/>
      <c r="BR103" s="147"/>
      <c r="BS103" s="147"/>
      <c r="BT103" s="147"/>
      <c r="BU103" s="147"/>
      <c r="BV103" s="147"/>
      <c r="BW103" s="147"/>
      <c r="BX103" s="147"/>
      <c r="BY103" s="147"/>
      <c r="BZ103" s="147"/>
      <c r="CA103" s="147"/>
      <c r="CB103" s="147"/>
      <c r="CC103" s="147"/>
      <c r="CD103" s="147"/>
      <c r="CE103" s="147"/>
      <c r="CF103" s="147"/>
      <c r="CG103" s="147"/>
      <c r="CH103" s="147"/>
      <c r="CI103" s="147"/>
      <c r="CJ103" s="147"/>
      <c r="CK103" s="147"/>
      <c r="CL103" s="141"/>
      <c r="CM103" s="141"/>
      <c r="CN103" s="141"/>
      <c r="CO103" s="141"/>
      <c r="CP103" s="141"/>
      <c r="CQ103" s="141"/>
    </row>
    <row r="104" ht="126.0" customHeight="1">
      <c r="A104" s="142" t="s">
        <v>1597</v>
      </c>
      <c r="B104" s="143"/>
      <c r="C104" s="142" t="s">
        <v>1916</v>
      </c>
      <c r="D104" s="142" t="s">
        <v>369</v>
      </c>
      <c r="E104" s="142">
        <v>8.0</v>
      </c>
      <c r="F104" s="142">
        <v>140.0</v>
      </c>
      <c r="G104" s="142">
        <v>21.0</v>
      </c>
      <c r="H104" s="142">
        <v>18.0</v>
      </c>
      <c r="I104" s="142">
        <v>220.0</v>
      </c>
      <c r="J104" s="142">
        <v>14.0</v>
      </c>
      <c r="K104" s="142">
        <v>300.0</v>
      </c>
      <c r="L104" s="142">
        <v>30.0</v>
      </c>
      <c r="M104" s="142" t="s">
        <v>1917</v>
      </c>
      <c r="N104" s="142" t="s">
        <v>441</v>
      </c>
      <c r="O104" s="142">
        <v>100.0</v>
      </c>
      <c r="P104" s="142" t="s">
        <v>442</v>
      </c>
      <c r="Q104" s="142">
        <v>17.0</v>
      </c>
      <c r="R104" s="142"/>
      <c r="S104" s="197" t="s">
        <v>1918</v>
      </c>
      <c r="T104" s="142" t="s">
        <v>1919</v>
      </c>
      <c r="U104" s="142">
        <v>130.0</v>
      </c>
      <c r="V104" s="142" t="s">
        <v>240</v>
      </c>
      <c r="W104" s="142">
        <v>12.0</v>
      </c>
      <c r="X104" s="142"/>
      <c r="Y104" s="142"/>
      <c r="Z104" s="142"/>
      <c r="AA104" s="142"/>
      <c r="AB104" s="142"/>
      <c r="AC104" s="142"/>
      <c r="AD104" s="142" t="s">
        <v>458</v>
      </c>
      <c r="AE104" s="142" t="s">
        <v>1920</v>
      </c>
      <c r="AF104" s="142"/>
      <c r="AG104" s="142"/>
      <c r="AH104" s="147"/>
      <c r="AI104" s="142">
        <v>100.0</v>
      </c>
      <c r="AJ104" s="147"/>
      <c r="AK104" s="147"/>
      <c r="AL104" s="147"/>
      <c r="AM104" s="147"/>
      <c r="AN104" s="142" t="s">
        <v>335</v>
      </c>
      <c r="AO104" s="142" t="s">
        <v>820</v>
      </c>
      <c r="AP104" s="142" t="s">
        <v>311</v>
      </c>
      <c r="AQ104" s="142">
        <v>80.0</v>
      </c>
      <c r="AR104" s="142" t="s">
        <v>286</v>
      </c>
      <c r="AS104" s="142">
        <v>13.0</v>
      </c>
      <c r="AT104" s="142" t="s">
        <v>245</v>
      </c>
      <c r="AU104" s="147"/>
      <c r="AV104" s="147"/>
      <c r="AW104" s="147"/>
      <c r="AX104" s="147"/>
      <c r="AY104" s="147"/>
      <c r="AZ104" s="147"/>
      <c r="BA104" s="142" t="s">
        <v>241</v>
      </c>
      <c r="BB104" s="147"/>
      <c r="BC104" s="147"/>
      <c r="BD104" s="147"/>
      <c r="BE104" s="147"/>
      <c r="BF104" s="147"/>
      <c r="BG104" s="147"/>
      <c r="BH104" s="142" t="s">
        <v>241</v>
      </c>
      <c r="BI104" s="147"/>
      <c r="BJ104" s="147"/>
      <c r="BK104" s="147"/>
      <c r="BL104" s="147"/>
      <c r="BM104" s="142" t="s">
        <v>245</v>
      </c>
      <c r="BN104" s="147"/>
      <c r="BO104" s="147"/>
      <c r="BP104" s="147"/>
      <c r="BQ104" s="147"/>
      <c r="BR104" s="147"/>
      <c r="BS104" s="147"/>
      <c r="BT104" s="147"/>
      <c r="BU104" s="147"/>
      <c r="BV104" s="147"/>
      <c r="BW104" s="147"/>
      <c r="BX104" s="147"/>
      <c r="BY104" s="147"/>
      <c r="BZ104" s="147"/>
      <c r="CA104" s="147"/>
      <c r="CB104" s="147"/>
      <c r="CC104" s="147"/>
      <c r="CD104" s="147"/>
      <c r="CE104" s="147"/>
      <c r="CF104" s="147"/>
      <c r="CG104" s="147"/>
      <c r="CH104" s="147"/>
      <c r="CI104" s="147"/>
      <c r="CJ104" s="147"/>
      <c r="CK104" s="147"/>
      <c r="CL104" s="141"/>
      <c r="CM104" s="141"/>
      <c r="CN104" s="141"/>
      <c r="CO104" s="141"/>
      <c r="CP104" s="141"/>
      <c r="CQ104" s="141"/>
    </row>
    <row r="105" ht="126.75" customHeight="1">
      <c r="A105" s="142" t="s">
        <v>1599</v>
      </c>
      <c r="B105" s="143"/>
      <c r="C105" s="142" t="s">
        <v>1916</v>
      </c>
      <c r="D105" s="142" t="s">
        <v>369</v>
      </c>
      <c r="E105" s="142">
        <v>6.0</v>
      </c>
      <c r="F105" s="142">
        <v>140.0</v>
      </c>
      <c r="G105" s="142">
        <v>20.0</v>
      </c>
      <c r="H105" s="142">
        <v>18.0</v>
      </c>
      <c r="I105" s="142">
        <v>195.0</v>
      </c>
      <c r="J105" s="142">
        <v>12.0</v>
      </c>
      <c r="K105" s="142">
        <v>600.0</v>
      </c>
      <c r="L105" s="142">
        <v>30.0</v>
      </c>
      <c r="M105" s="142" t="s">
        <v>1921</v>
      </c>
      <c r="N105" s="142" t="s">
        <v>1922</v>
      </c>
      <c r="O105" s="142">
        <v>100.0</v>
      </c>
      <c r="P105" s="142" t="s">
        <v>1923</v>
      </c>
      <c r="Q105" s="142">
        <v>14.0</v>
      </c>
      <c r="R105" s="142"/>
      <c r="S105" s="197" t="s">
        <v>1924</v>
      </c>
      <c r="T105" s="142" t="s">
        <v>1925</v>
      </c>
      <c r="U105" s="142">
        <v>65.0</v>
      </c>
      <c r="V105" s="142" t="s">
        <v>310</v>
      </c>
      <c r="W105" s="142">
        <v>16.0</v>
      </c>
      <c r="X105" s="142"/>
      <c r="Y105" s="142"/>
      <c r="Z105" s="142"/>
      <c r="AA105" s="142"/>
      <c r="AB105" s="142"/>
      <c r="AC105" s="142"/>
      <c r="AD105" s="142" t="s">
        <v>1926</v>
      </c>
      <c r="AE105" s="142" t="s">
        <v>1927</v>
      </c>
      <c r="AF105" s="142">
        <v>100.0</v>
      </c>
      <c r="AG105" s="142" t="s">
        <v>492</v>
      </c>
      <c r="AH105" s="142">
        <v>18.0</v>
      </c>
      <c r="AI105" s="142"/>
      <c r="AJ105" s="142"/>
      <c r="AK105" s="142"/>
      <c r="AL105" s="142"/>
      <c r="AM105" s="142"/>
      <c r="AN105" s="142"/>
      <c r="AO105" s="142" t="s">
        <v>820</v>
      </c>
      <c r="AP105" s="142" t="s">
        <v>311</v>
      </c>
      <c r="AQ105" s="142">
        <v>80.0</v>
      </c>
      <c r="AR105" s="142" t="s">
        <v>286</v>
      </c>
      <c r="AS105" s="142">
        <v>13.0</v>
      </c>
      <c r="AT105" s="142" t="s">
        <v>245</v>
      </c>
      <c r="AU105" s="147"/>
      <c r="AV105" s="147"/>
      <c r="AW105" s="147"/>
      <c r="AX105" s="147"/>
      <c r="AY105" s="147"/>
      <c r="AZ105" s="147"/>
      <c r="BA105" s="142" t="s">
        <v>241</v>
      </c>
      <c r="BB105" s="147"/>
      <c r="BC105" s="147"/>
      <c r="BD105" s="147"/>
      <c r="BE105" s="147"/>
      <c r="BF105" s="147"/>
      <c r="BG105" s="147"/>
      <c r="BH105" s="142" t="s">
        <v>241</v>
      </c>
      <c r="BI105" s="147"/>
      <c r="BJ105" s="147"/>
      <c r="BK105" s="147"/>
      <c r="BL105" s="147"/>
      <c r="BM105" s="142" t="s">
        <v>245</v>
      </c>
      <c r="BN105" s="147"/>
      <c r="BO105" s="147"/>
      <c r="BP105" s="147"/>
      <c r="BQ105" s="147"/>
      <c r="BR105" s="147"/>
      <c r="BS105" s="147"/>
      <c r="BT105" s="147"/>
      <c r="BU105" s="147"/>
      <c r="BV105" s="147"/>
      <c r="BW105" s="147"/>
      <c r="BX105" s="147"/>
      <c r="BY105" s="147"/>
      <c r="BZ105" s="147"/>
      <c r="CA105" s="147"/>
      <c r="CB105" s="147"/>
      <c r="CC105" s="147"/>
      <c r="CD105" s="147"/>
      <c r="CE105" s="147"/>
      <c r="CF105" s="147"/>
      <c r="CG105" s="147"/>
      <c r="CH105" s="147"/>
      <c r="CI105" s="147"/>
      <c r="CJ105" s="147"/>
      <c r="CK105" s="147"/>
      <c r="CL105" s="141"/>
      <c r="CM105" s="141"/>
      <c r="CN105" s="141"/>
      <c r="CO105" s="141"/>
      <c r="CP105" s="141"/>
      <c r="CQ105" s="141"/>
    </row>
    <row r="106" ht="103.5" customHeight="1">
      <c r="A106" s="142" t="s">
        <v>1606</v>
      </c>
      <c r="B106" s="143"/>
      <c r="C106" s="142" t="s">
        <v>1916</v>
      </c>
      <c r="D106" s="142" t="s">
        <v>369</v>
      </c>
      <c r="E106" s="142">
        <v>6.0</v>
      </c>
      <c r="F106" s="142">
        <v>140.0</v>
      </c>
      <c r="G106" s="142">
        <v>22.0</v>
      </c>
      <c r="H106" s="142">
        <v>18.0</v>
      </c>
      <c r="I106" s="142">
        <v>100.0</v>
      </c>
      <c r="J106" s="142">
        <v>4.0</v>
      </c>
      <c r="K106" s="142">
        <v>100.0</v>
      </c>
      <c r="L106" s="142">
        <v>30.0</v>
      </c>
      <c r="M106" s="142" t="s">
        <v>1928</v>
      </c>
      <c r="N106" s="142" t="s">
        <v>1929</v>
      </c>
      <c r="O106" s="142">
        <v>45.0</v>
      </c>
      <c r="P106" s="142" t="s">
        <v>232</v>
      </c>
      <c r="Q106" s="142">
        <v>15.0</v>
      </c>
      <c r="R106" s="142"/>
      <c r="S106" s="197" t="s">
        <v>1930</v>
      </c>
      <c r="T106" s="142" t="s">
        <v>1931</v>
      </c>
      <c r="U106" s="142">
        <v>130.0</v>
      </c>
      <c r="V106" s="142" t="s">
        <v>240</v>
      </c>
      <c r="W106" s="142">
        <v>14.0</v>
      </c>
      <c r="X106" s="142"/>
      <c r="Y106" s="142"/>
      <c r="Z106" s="142"/>
      <c r="AA106" s="142"/>
      <c r="AB106" s="142"/>
      <c r="AC106" s="142"/>
      <c r="AD106" s="142" t="s">
        <v>424</v>
      </c>
      <c r="AE106" s="142" t="s">
        <v>1932</v>
      </c>
      <c r="AF106" s="142"/>
      <c r="AG106" s="142"/>
      <c r="AH106" s="147"/>
      <c r="AI106" s="147"/>
      <c r="AJ106" s="142">
        <v>300.0</v>
      </c>
      <c r="AK106" s="142"/>
      <c r="AL106" s="142"/>
      <c r="AM106" s="142"/>
      <c r="AN106" s="142" t="s">
        <v>335</v>
      </c>
      <c r="AO106" s="142" t="s">
        <v>820</v>
      </c>
      <c r="AP106" s="142" t="s">
        <v>311</v>
      </c>
      <c r="AQ106" s="142">
        <v>100.0</v>
      </c>
      <c r="AR106" s="142" t="s">
        <v>286</v>
      </c>
      <c r="AS106" s="142">
        <v>13.0</v>
      </c>
      <c r="AT106" s="142" t="s">
        <v>245</v>
      </c>
      <c r="AU106" s="147"/>
      <c r="AV106" s="147"/>
      <c r="AW106" s="147"/>
      <c r="AX106" s="147"/>
      <c r="AY106" s="147"/>
      <c r="AZ106" s="147"/>
      <c r="BA106" s="142" t="s">
        <v>241</v>
      </c>
      <c r="BB106" s="147"/>
      <c r="BC106" s="147"/>
      <c r="BD106" s="147"/>
      <c r="BE106" s="147"/>
      <c r="BF106" s="147"/>
      <c r="BG106" s="147"/>
      <c r="BH106" s="142" t="s">
        <v>241</v>
      </c>
      <c r="BI106" s="147"/>
      <c r="BJ106" s="147"/>
      <c r="BK106" s="147"/>
      <c r="BL106" s="147"/>
      <c r="BM106" s="142" t="s">
        <v>245</v>
      </c>
      <c r="BN106" s="147"/>
      <c r="BO106" s="147"/>
      <c r="BP106" s="147"/>
      <c r="BQ106" s="147"/>
      <c r="BR106" s="147"/>
      <c r="BS106" s="147"/>
      <c r="BT106" s="147"/>
      <c r="BU106" s="147"/>
      <c r="BV106" s="147"/>
      <c r="BW106" s="147"/>
      <c r="BX106" s="147"/>
      <c r="BY106" s="147"/>
      <c r="BZ106" s="147"/>
      <c r="CA106" s="147"/>
      <c r="CB106" s="147"/>
      <c r="CC106" s="147"/>
      <c r="CD106" s="147"/>
      <c r="CE106" s="147"/>
      <c r="CF106" s="147"/>
      <c r="CG106" s="147"/>
      <c r="CH106" s="147"/>
      <c r="CI106" s="147"/>
      <c r="CJ106" s="147"/>
      <c r="CK106" s="147"/>
      <c r="CL106" s="141"/>
      <c r="CM106" s="141"/>
      <c r="CN106" s="141"/>
      <c r="CO106" s="141"/>
      <c r="CP106" s="141"/>
      <c r="CQ106" s="141"/>
    </row>
    <row r="107" ht="22.5" customHeight="1">
      <c r="A107" s="142" t="s">
        <v>1611</v>
      </c>
      <c r="B107" s="143"/>
      <c r="C107" s="142" t="s">
        <v>1916</v>
      </c>
      <c r="D107" s="142" t="s">
        <v>369</v>
      </c>
      <c r="E107" s="142">
        <v>6.0</v>
      </c>
      <c r="F107" s="142">
        <v>140.0</v>
      </c>
      <c r="G107" s="142">
        <v>18.0</v>
      </c>
      <c r="H107" s="142">
        <v>27.0</v>
      </c>
      <c r="I107" s="142">
        <v>3100.0</v>
      </c>
      <c r="J107" s="142">
        <v>2.0</v>
      </c>
      <c r="K107" s="142">
        <v>2000.0</v>
      </c>
      <c r="L107" s="142">
        <v>20.0</v>
      </c>
      <c r="M107" s="142" t="s">
        <v>1933</v>
      </c>
      <c r="N107" s="142" t="s">
        <v>1934</v>
      </c>
      <c r="O107" s="142">
        <v>65.0</v>
      </c>
      <c r="P107" s="142" t="s">
        <v>1114</v>
      </c>
      <c r="Q107" s="142">
        <v>18.0</v>
      </c>
      <c r="R107" s="142"/>
      <c r="S107" s="197" t="s">
        <v>1935</v>
      </c>
      <c r="T107" s="142" t="s">
        <v>1936</v>
      </c>
      <c r="U107" s="142"/>
      <c r="V107" s="142"/>
      <c r="W107" s="147"/>
      <c r="X107" s="147"/>
      <c r="Y107" s="142"/>
      <c r="Z107" s="142"/>
      <c r="AA107" s="142"/>
      <c r="AB107" s="142">
        <v>1000.0</v>
      </c>
      <c r="AC107" s="142" t="s">
        <v>335</v>
      </c>
      <c r="AD107" s="142" t="s">
        <v>424</v>
      </c>
      <c r="AE107" s="142" t="s">
        <v>1937</v>
      </c>
      <c r="AF107" s="142"/>
      <c r="AG107" s="142"/>
      <c r="AH107" s="147"/>
      <c r="AI107" s="147"/>
      <c r="AJ107" s="142">
        <v>500.0</v>
      </c>
      <c r="AK107" s="142"/>
      <c r="AL107" s="142"/>
      <c r="AM107" s="142"/>
      <c r="AN107" s="142" t="s">
        <v>335</v>
      </c>
      <c r="AO107" s="142" t="s">
        <v>1873</v>
      </c>
      <c r="AP107" s="142" t="s">
        <v>280</v>
      </c>
      <c r="AQ107" s="142">
        <v>75.0</v>
      </c>
      <c r="AR107" s="142" t="s">
        <v>1938</v>
      </c>
      <c r="AS107" s="142">
        <v>15.0</v>
      </c>
      <c r="AT107" s="142" t="s">
        <v>241</v>
      </c>
      <c r="AU107" s="147"/>
      <c r="AV107" s="147"/>
      <c r="AW107" s="147"/>
      <c r="AX107" s="147"/>
      <c r="AY107" s="147"/>
      <c r="AZ107" s="147"/>
      <c r="BA107" s="142" t="s">
        <v>245</v>
      </c>
      <c r="BB107" s="147"/>
      <c r="BC107" s="147"/>
      <c r="BD107" s="147"/>
      <c r="BE107" s="147"/>
      <c r="BF107" s="147"/>
      <c r="BG107" s="147"/>
      <c r="BH107" s="142" t="s">
        <v>245</v>
      </c>
      <c r="BI107" s="147"/>
      <c r="BJ107" s="147"/>
      <c r="BK107" s="147"/>
      <c r="BL107" s="147"/>
      <c r="BM107" s="142" t="s">
        <v>245</v>
      </c>
      <c r="BN107" s="147"/>
      <c r="BO107" s="147"/>
      <c r="BP107" s="147"/>
      <c r="BQ107" s="147"/>
      <c r="BR107" s="147"/>
      <c r="BS107" s="147"/>
      <c r="BT107" s="147"/>
      <c r="BU107" s="147"/>
      <c r="BV107" s="147"/>
      <c r="BW107" s="147"/>
      <c r="BX107" s="147"/>
      <c r="BY107" s="147"/>
      <c r="BZ107" s="147"/>
      <c r="CA107" s="147"/>
      <c r="CB107" s="147"/>
      <c r="CC107" s="147"/>
      <c r="CD107" s="147"/>
      <c r="CE107" s="147"/>
      <c r="CF107" s="147"/>
      <c r="CG107" s="147"/>
      <c r="CH107" s="147"/>
      <c r="CI107" s="147"/>
      <c r="CJ107" s="147"/>
      <c r="CK107" s="147"/>
      <c r="CL107" s="141"/>
      <c r="CM107" s="141"/>
      <c r="CN107" s="141"/>
      <c r="CO107" s="141"/>
      <c r="CP107" s="141"/>
      <c r="CQ107" s="141"/>
    </row>
    <row r="108" ht="22.5" customHeight="1">
      <c r="A108" s="142" t="s">
        <v>1616</v>
      </c>
      <c r="B108" s="143"/>
      <c r="C108" s="142" t="s">
        <v>1916</v>
      </c>
      <c r="D108" s="142" t="s">
        <v>323</v>
      </c>
      <c r="E108" s="142">
        <v>11.0</v>
      </c>
      <c r="F108" s="142">
        <v>210.0</v>
      </c>
      <c r="G108" s="142">
        <v>21.0</v>
      </c>
      <c r="H108" s="142">
        <v>20.0</v>
      </c>
      <c r="I108" s="142">
        <v>2000.0</v>
      </c>
      <c r="J108" s="142">
        <v>6.0</v>
      </c>
      <c r="K108" s="142">
        <v>300.0</v>
      </c>
      <c r="L108" s="142">
        <v>30.0</v>
      </c>
      <c r="M108" s="197" t="s">
        <v>1882</v>
      </c>
      <c r="N108" s="142" t="s">
        <v>1213</v>
      </c>
      <c r="O108" s="142">
        <v>280.0</v>
      </c>
      <c r="P108" s="142" t="s">
        <v>1492</v>
      </c>
      <c r="Q108" s="142">
        <v>10.0</v>
      </c>
      <c r="R108" s="142"/>
      <c r="S108" s="197" t="s">
        <v>1939</v>
      </c>
      <c r="T108" s="142" t="s">
        <v>1940</v>
      </c>
      <c r="U108" s="142">
        <v>60.0</v>
      </c>
      <c r="V108" s="142" t="s">
        <v>1941</v>
      </c>
      <c r="W108" s="142">
        <v>18.0</v>
      </c>
      <c r="X108" s="142"/>
      <c r="Y108" s="142"/>
      <c r="Z108" s="142"/>
      <c r="AA108" s="142"/>
      <c r="AB108" s="142"/>
      <c r="AC108" s="142"/>
      <c r="AD108" s="142" t="s">
        <v>1441</v>
      </c>
      <c r="AE108" s="142" t="s">
        <v>280</v>
      </c>
      <c r="AF108" s="142">
        <v>180.0</v>
      </c>
      <c r="AG108" s="142" t="s">
        <v>1938</v>
      </c>
      <c r="AH108" s="142">
        <v>15.0</v>
      </c>
      <c r="AI108" s="142"/>
      <c r="AJ108" s="142"/>
      <c r="AK108" s="142"/>
      <c r="AL108" s="142"/>
      <c r="AM108" s="142"/>
      <c r="AN108" s="142"/>
      <c r="AO108" s="147"/>
      <c r="AP108" s="147"/>
      <c r="AQ108" s="147"/>
      <c r="AR108" s="147"/>
      <c r="AS108" s="147"/>
      <c r="AT108" s="142" t="s">
        <v>245</v>
      </c>
      <c r="AU108" s="147"/>
      <c r="AV108" s="147"/>
      <c r="AW108" s="147"/>
      <c r="AX108" s="147"/>
      <c r="AY108" s="147"/>
      <c r="AZ108" s="147"/>
      <c r="BA108" s="142" t="s">
        <v>241</v>
      </c>
      <c r="BB108" s="147"/>
      <c r="BC108" s="147"/>
      <c r="BD108" s="147"/>
      <c r="BE108" s="147"/>
      <c r="BF108" s="147"/>
      <c r="BG108" s="147"/>
      <c r="BH108" s="142" t="s">
        <v>241</v>
      </c>
      <c r="BI108" s="147"/>
      <c r="BJ108" s="147"/>
      <c r="BK108" s="147"/>
      <c r="BL108" s="147"/>
      <c r="BM108" s="142" t="s">
        <v>245</v>
      </c>
      <c r="BN108" s="147"/>
      <c r="BO108" s="147"/>
      <c r="BP108" s="147"/>
      <c r="BQ108" s="147"/>
      <c r="BR108" s="147"/>
      <c r="BS108" s="147"/>
      <c r="BT108" s="147"/>
      <c r="BU108" s="147"/>
      <c r="BV108" s="147"/>
      <c r="BW108" s="147"/>
      <c r="BX108" s="147"/>
      <c r="BY108" s="147"/>
      <c r="BZ108" s="147"/>
      <c r="CA108" s="147"/>
      <c r="CB108" s="147"/>
      <c r="CC108" s="228"/>
      <c r="CD108" s="147"/>
      <c r="CE108" s="147"/>
      <c r="CF108" s="147"/>
      <c r="CG108" s="147"/>
      <c r="CH108" s="147"/>
      <c r="CI108" s="147"/>
      <c r="CJ108" s="147"/>
      <c r="CK108" s="147"/>
      <c r="CL108" s="141"/>
      <c r="CM108" s="141"/>
      <c r="CN108" s="141"/>
      <c r="CO108" s="141"/>
      <c r="CP108" s="141"/>
      <c r="CQ108" s="141"/>
    </row>
    <row r="109" ht="138.75" customHeight="1">
      <c r="A109" s="142" t="s">
        <v>1619</v>
      </c>
      <c r="B109" s="143"/>
      <c r="C109" s="142" t="s">
        <v>1916</v>
      </c>
      <c r="D109" s="142" t="s">
        <v>369</v>
      </c>
      <c r="E109" s="142">
        <v>7.0</v>
      </c>
      <c r="F109" s="142">
        <v>150.0</v>
      </c>
      <c r="G109" s="142">
        <v>18.0</v>
      </c>
      <c r="H109" s="142">
        <v>15.0</v>
      </c>
      <c r="I109" s="142">
        <v>2800.0</v>
      </c>
      <c r="J109" s="142">
        <v>3.0</v>
      </c>
      <c r="K109" s="142">
        <v>300.0</v>
      </c>
      <c r="L109" s="142">
        <v>20.0</v>
      </c>
      <c r="M109" s="197" t="s">
        <v>1942</v>
      </c>
      <c r="N109" s="142" t="s">
        <v>1943</v>
      </c>
      <c r="O109" s="142">
        <v>160.0</v>
      </c>
      <c r="P109" s="142" t="s">
        <v>1938</v>
      </c>
      <c r="Q109" s="142">
        <v>12.0</v>
      </c>
      <c r="R109" s="142"/>
      <c r="S109" s="197" t="s">
        <v>1944</v>
      </c>
      <c r="T109" s="142" t="s">
        <v>330</v>
      </c>
      <c r="U109" s="142">
        <v>85.0</v>
      </c>
      <c r="V109" s="142" t="s">
        <v>1410</v>
      </c>
      <c r="W109" s="142">
        <v>15.0</v>
      </c>
      <c r="X109" s="142"/>
      <c r="Y109" s="142"/>
      <c r="Z109" s="142"/>
      <c r="AA109" s="142"/>
      <c r="AB109" s="142"/>
      <c r="AC109" s="142"/>
      <c r="AD109" s="142" t="s">
        <v>1894</v>
      </c>
      <c r="AE109" s="142" t="s">
        <v>1865</v>
      </c>
      <c r="AF109" s="142">
        <v>120.0</v>
      </c>
      <c r="AG109" s="142" t="s">
        <v>1410</v>
      </c>
      <c r="AH109" s="142">
        <v>13.0</v>
      </c>
      <c r="AI109" s="142"/>
      <c r="AJ109" s="142"/>
      <c r="AK109" s="142"/>
      <c r="AL109" s="142"/>
      <c r="AM109" s="142"/>
      <c r="AN109" s="142"/>
      <c r="AO109" s="142" t="s">
        <v>1000</v>
      </c>
      <c r="AP109" s="142" t="s">
        <v>280</v>
      </c>
      <c r="AQ109" s="142">
        <v>120.0</v>
      </c>
      <c r="AR109" s="142" t="s">
        <v>1410</v>
      </c>
      <c r="AS109" s="142">
        <v>15.0</v>
      </c>
      <c r="AT109" s="142" t="s">
        <v>245</v>
      </c>
      <c r="AU109" s="147"/>
      <c r="AV109" s="147"/>
      <c r="AW109" s="147"/>
      <c r="AX109" s="147"/>
      <c r="AY109" s="147"/>
      <c r="AZ109" s="147"/>
      <c r="BA109" s="142" t="s">
        <v>241</v>
      </c>
      <c r="BB109" s="147"/>
      <c r="BC109" s="147"/>
      <c r="BD109" s="147"/>
      <c r="BE109" s="147"/>
      <c r="BF109" s="147"/>
      <c r="BG109" s="147"/>
      <c r="BH109" s="142" t="s">
        <v>241</v>
      </c>
      <c r="BI109" s="147"/>
      <c r="BJ109" s="147"/>
      <c r="BK109" s="147"/>
      <c r="BL109" s="147"/>
      <c r="BM109" s="142" t="s">
        <v>245</v>
      </c>
      <c r="BN109" s="147"/>
      <c r="BO109" s="147"/>
      <c r="BP109" s="147"/>
      <c r="BQ109" s="147"/>
      <c r="BR109" s="147"/>
      <c r="BS109" s="147"/>
      <c r="BT109" s="147"/>
      <c r="BU109" s="147"/>
      <c r="BV109" s="147"/>
      <c r="BW109" s="147"/>
      <c r="BX109" s="147"/>
      <c r="BY109" s="147"/>
      <c r="BZ109" s="147"/>
      <c r="CA109" s="147"/>
      <c r="CB109" s="147"/>
      <c r="CC109" s="147"/>
      <c r="CD109" s="147"/>
      <c r="CE109" s="147"/>
      <c r="CF109" s="147"/>
      <c r="CG109" s="147"/>
      <c r="CH109" s="147"/>
      <c r="CI109" s="147"/>
      <c r="CJ109" s="147"/>
      <c r="CK109" s="147"/>
      <c r="CL109" s="141"/>
      <c r="CM109" s="141"/>
      <c r="CN109" s="141"/>
      <c r="CO109" s="141"/>
      <c r="CP109" s="141"/>
      <c r="CQ109" s="141"/>
    </row>
    <row r="110" ht="22.5" customHeight="1">
      <c r="A110" s="142" t="s">
        <v>1620</v>
      </c>
      <c r="B110" s="143"/>
      <c r="C110" s="142" t="s">
        <v>1916</v>
      </c>
      <c r="D110" s="142" t="s">
        <v>369</v>
      </c>
      <c r="E110" s="142">
        <v>7.0</v>
      </c>
      <c r="F110" s="142">
        <v>150.0</v>
      </c>
      <c r="G110" s="142">
        <v>27.0</v>
      </c>
      <c r="H110" s="142">
        <v>18.0</v>
      </c>
      <c r="I110" s="142">
        <v>80.0</v>
      </c>
      <c r="J110" s="142">
        <v>10.0</v>
      </c>
      <c r="K110" s="142">
        <v>100.0</v>
      </c>
      <c r="L110" s="142">
        <v>30.0</v>
      </c>
      <c r="M110" s="197" t="s">
        <v>1945</v>
      </c>
      <c r="N110" s="142" t="s">
        <v>937</v>
      </c>
      <c r="O110" s="142">
        <v>30.0</v>
      </c>
      <c r="P110" s="142" t="s">
        <v>235</v>
      </c>
      <c r="Q110" s="142">
        <v>12.0</v>
      </c>
      <c r="R110" s="142"/>
      <c r="S110" s="197" t="s">
        <v>1039</v>
      </c>
      <c r="T110" s="142" t="s">
        <v>1057</v>
      </c>
      <c r="U110" s="142">
        <v>150.0</v>
      </c>
      <c r="V110" s="142" t="s">
        <v>1041</v>
      </c>
      <c r="W110" s="142">
        <v>13.0</v>
      </c>
      <c r="X110" s="142"/>
      <c r="Y110" s="142"/>
      <c r="Z110" s="142"/>
      <c r="AA110" s="142"/>
      <c r="AB110" s="142"/>
      <c r="AC110" s="142"/>
      <c r="AD110" s="142" t="s">
        <v>820</v>
      </c>
      <c r="AE110" s="142" t="s">
        <v>311</v>
      </c>
      <c r="AF110" s="142">
        <v>90.0</v>
      </c>
      <c r="AG110" s="142" t="s">
        <v>286</v>
      </c>
      <c r="AH110" s="142">
        <v>15.0</v>
      </c>
      <c r="AI110" s="142"/>
      <c r="AJ110" s="142"/>
      <c r="AK110" s="142"/>
      <c r="AL110" s="142"/>
      <c r="AM110" s="142"/>
      <c r="AN110" s="142"/>
      <c r="AO110" s="147"/>
      <c r="AP110" s="147"/>
      <c r="AQ110" s="147"/>
      <c r="AR110" s="142"/>
      <c r="AS110" s="147"/>
      <c r="AT110" s="142" t="s">
        <v>245</v>
      </c>
      <c r="AU110" s="147"/>
      <c r="AV110" s="147"/>
      <c r="AW110" s="147"/>
      <c r="AX110" s="147"/>
      <c r="AY110" s="147"/>
      <c r="AZ110" s="147"/>
      <c r="BA110" s="142" t="s">
        <v>241</v>
      </c>
      <c r="BB110" s="147"/>
      <c r="BC110" s="147"/>
      <c r="BD110" s="147"/>
      <c r="BE110" s="147"/>
      <c r="BF110" s="147"/>
      <c r="BG110" s="147"/>
      <c r="BH110" s="142" t="s">
        <v>241</v>
      </c>
      <c r="BI110" s="147"/>
      <c r="BJ110" s="147"/>
      <c r="BK110" s="147"/>
      <c r="BL110" s="147"/>
      <c r="BM110" s="142" t="s">
        <v>245</v>
      </c>
      <c r="BN110" s="147"/>
      <c r="BO110" s="147"/>
      <c r="BP110" s="147"/>
      <c r="BQ110" s="147"/>
      <c r="BR110" s="147"/>
      <c r="BS110" s="147"/>
      <c r="BT110" s="147"/>
      <c r="BU110" s="147"/>
      <c r="BV110" s="147"/>
      <c r="BW110" s="147"/>
      <c r="BX110" s="147"/>
      <c r="BY110" s="147"/>
      <c r="BZ110" s="147"/>
      <c r="CA110" s="147"/>
      <c r="CB110" s="147"/>
      <c r="CC110" s="147"/>
      <c r="CD110" s="147"/>
      <c r="CE110" s="147"/>
      <c r="CF110" s="147"/>
      <c r="CG110" s="147"/>
      <c r="CH110" s="147"/>
      <c r="CI110" s="147"/>
      <c r="CJ110" s="147"/>
      <c r="CK110" s="147"/>
      <c r="CL110" s="141"/>
      <c r="CM110" s="141"/>
      <c r="CN110" s="141"/>
      <c r="CO110" s="141"/>
      <c r="CP110" s="141"/>
      <c r="CQ110" s="141"/>
    </row>
    <row r="111" ht="22.5" customHeight="1">
      <c r="A111" s="142" t="s">
        <v>1622</v>
      </c>
      <c r="B111" s="143"/>
      <c r="C111" s="142" t="s">
        <v>1916</v>
      </c>
      <c r="D111" s="142" t="s">
        <v>369</v>
      </c>
      <c r="E111" s="142">
        <v>7.0</v>
      </c>
      <c r="F111" s="142">
        <v>150.0</v>
      </c>
      <c r="G111" s="142">
        <v>22.0</v>
      </c>
      <c r="H111" s="142">
        <v>18.0</v>
      </c>
      <c r="I111" s="142">
        <v>200.0</v>
      </c>
      <c r="J111" s="142">
        <v>3.0</v>
      </c>
      <c r="K111" s="142">
        <v>300.0</v>
      </c>
      <c r="L111" s="142">
        <v>20.0</v>
      </c>
      <c r="M111" s="197" t="s">
        <v>1946</v>
      </c>
      <c r="N111" s="142" t="s">
        <v>1947</v>
      </c>
      <c r="O111" s="142">
        <v>120.0</v>
      </c>
      <c r="P111" s="142" t="s">
        <v>492</v>
      </c>
      <c r="Q111" s="142">
        <v>17.0</v>
      </c>
      <c r="R111" s="142"/>
      <c r="S111" s="197" t="s">
        <v>424</v>
      </c>
      <c r="T111" s="142" t="s">
        <v>1948</v>
      </c>
      <c r="V111" s="142"/>
      <c r="W111" s="147"/>
      <c r="X111" s="147"/>
      <c r="Y111" s="142">
        <v>500.0</v>
      </c>
      <c r="Z111" s="142"/>
      <c r="AA111" s="142"/>
      <c r="AB111" s="142"/>
      <c r="AC111" s="142" t="s">
        <v>335</v>
      </c>
      <c r="AD111" s="142" t="s">
        <v>1949</v>
      </c>
      <c r="AE111" s="142" t="s">
        <v>1950</v>
      </c>
      <c r="AF111" s="142">
        <v>80.0</v>
      </c>
      <c r="AG111" s="142" t="s">
        <v>1410</v>
      </c>
      <c r="AH111" s="142">
        <v>14.0</v>
      </c>
      <c r="AI111" s="142"/>
      <c r="AJ111" s="142"/>
      <c r="AK111" s="142"/>
      <c r="AL111" s="142"/>
      <c r="AM111" s="142"/>
      <c r="AN111" s="142"/>
      <c r="AO111" s="147"/>
      <c r="AP111" s="147"/>
      <c r="AQ111" s="147"/>
      <c r="AR111" s="147"/>
      <c r="AS111" s="147"/>
      <c r="AT111" s="142" t="s">
        <v>245</v>
      </c>
      <c r="AU111" s="147"/>
      <c r="AV111" s="147"/>
      <c r="AW111" s="147"/>
      <c r="AX111" s="147"/>
      <c r="AY111" s="147"/>
      <c r="AZ111" s="147"/>
      <c r="BA111" s="142" t="s">
        <v>241</v>
      </c>
      <c r="BB111" s="147"/>
      <c r="BC111" s="147"/>
      <c r="BD111" s="147"/>
      <c r="BE111" s="147"/>
      <c r="BF111" s="147"/>
      <c r="BG111" s="147"/>
      <c r="BH111" s="142" t="s">
        <v>241</v>
      </c>
      <c r="BI111" s="147"/>
      <c r="BJ111" s="147"/>
      <c r="BK111" s="147"/>
      <c r="BL111" s="147"/>
      <c r="BM111" s="142" t="s">
        <v>245</v>
      </c>
      <c r="BN111" s="147"/>
      <c r="BO111" s="147"/>
      <c r="BP111" s="147"/>
      <c r="BQ111" s="147"/>
      <c r="BR111" s="147"/>
      <c r="BS111" s="147"/>
      <c r="BT111" s="147"/>
      <c r="BU111" s="147"/>
      <c r="BV111" s="147"/>
      <c r="BW111" s="147"/>
      <c r="BX111" s="147"/>
      <c r="BY111" s="147"/>
      <c r="BZ111" s="147"/>
      <c r="CA111" s="147"/>
      <c r="CB111" s="147"/>
      <c r="CC111" s="147"/>
      <c r="CD111" s="147"/>
      <c r="CE111" s="147"/>
      <c r="CF111" s="147"/>
      <c r="CG111" s="147"/>
      <c r="CH111" s="147"/>
      <c r="CI111" s="147"/>
      <c r="CJ111" s="147"/>
      <c r="CK111" s="147"/>
      <c r="CL111" s="141"/>
      <c r="CM111" s="141"/>
      <c r="CN111" s="141"/>
      <c r="CO111" s="141"/>
      <c r="CP111" s="141"/>
      <c r="CQ111" s="141"/>
    </row>
    <row r="112" ht="137.25" customHeight="1">
      <c r="A112" s="142" t="s">
        <v>1625</v>
      </c>
      <c r="B112" s="143"/>
      <c r="C112" s="142" t="s">
        <v>1916</v>
      </c>
      <c r="D112" s="142" t="s">
        <v>369</v>
      </c>
      <c r="E112" s="142">
        <v>7.0</v>
      </c>
      <c r="F112" s="142">
        <v>150.0</v>
      </c>
      <c r="G112" s="142">
        <v>24.0</v>
      </c>
      <c r="H112" s="142">
        <v>18.0</v>
      </c>
      <c r="I112" s="142">
        <v>80.0</v>
      </c>
      <c r="J112" s="142">
        <v>8.0</v>
      </c>
      <c r="K112" s="142">
        <v>100.0</v>
      </c>
      <c r="L112" s="142">
        <v>30.0</v>
      </c>
      <c r="M112" s="197" t="s">
        <v>1951</v>
      </c>
      <c r="N112" s="142" t="s">
        <v>280</v>
      </c>
      <c r="O112" s="142">
        <v>85.0</v>
      </c>
      <c r="P112" s="142" t="s">
        <v>240</v>
      </c>
      <c r="Q112" s="142">
        <v>13.0</v>
      </c>
      <c r="R112" s="142"/>
      <c r="S112" s="197" t="s">
        <v>1952</v>
      </c>
      <c r="T112" s="142" t="s">
        <v>1953</v>
      </c>
      <c r="U112" s="142">
        <v>140.0</v>
      </c>
      <c r="V112" s="142" t="s">
        <v>286</v>
      </c>
      <c r="W112" s="142">
        <v>14.0</v>
      </c>
      <c r="X112" s="142"/>
      <c r="Y112" s="142"/>
      <c r="Z112" s="142"/>
      <c r="AA112" s="142"/>
      <c r="AB112" s="142"/>
      <c r="AC112" s="142"/>
      <c r="AD112" s="142" t="s">
        <v>1954</v>
      </c>
      <c r="AE112" s="142" t="s">
        <v>1865</v>
      </c>
      <c r="AF112" s="142">
        <v>130.0</v>
      </c>
      <c r="AG112" s="142" t="s">
        <v>240</v>
      </c>
      <c r="AH112" s="142">
        <v>13.0</v>
      </c>
      <c r="AI112" s="142"/>
      <c r="AJ112" s="142"/>
      <c r="AK112" s="142"/>
      <c r="AL112" s="142"/>
      <c r="AM112" s="142"/>
      <c r="AN112" s="142"/>
      <c r="AO112" s="142" t="s">
        <v>1955</v>
      </c>
      <c r="AP112" s="142" t="s">
        <v>311</v>
      </c>
      <c r="AQ112" s="142">
        <v>150.0</v>
      </c>
      <c r="AR112" s="142" t="s">
        <v>286</v>
      </c>
      <c r="AS112" s="142">
        <v>12.0</v>
      </c>
      <c r="AT112" s="142" t="s">
        <v>245</v>
      </c>
      <c r="AU112" s="147"/>
      <c r="AV112" s="147"/>
      <c r="AW112" s="147"/>
      <c r="AX112" s="147"/>
      <c r="AY112" s="147"/>
      <c r="AZ112" s="147"/>
      <c r="BA112" s="142" t="s">
        <v>241</v>
      </c>
      <c r="BB112" s="147"/>
      <c r="BC112" s="147"/>
      <c r="BD112" s="147"/>
      <c r="BE112" s="147"/>
      <c r="BF112" s="147"/>
      <c r="BG112" s="147"/>
      <c r="BH112" s="142" t="s">
        <v>241</v>
      </c>
      <c r="BI112" s="147"/>
      <c r="BJ112" s="147"/>
      <c r="BK112" s="147"/>
      <c r="BL112" s="147"/>
      <c r="BM112" s="142" t="s">
        <v>245</v>
      </c>
      <c r="BN112" s="147"/>
      <c r="BO112" s="147"/>
      <c r="BP112" s="147"/>
      <c r="BQ112" s="147"/>
      <c r="BR112" s="147"/>
      <c r="BS112" s="147"/>
      <c r="BT112" s="147"/>
      <c r="BU112" s="147"/>
      <c r="BV112" s="147"/>
      <c r="BW112" s="147"/>
      <c r="BX112" s="147"/>
      <c r="BY112" s="147"/>
      <c r="BZ112" s="147"/>
      <c r="CA112" s="147"/>
      <c r="CB112" s="147"/>
      <c r="CC112" s="147"/>
      <c r="CD112" s="147"/>
      <c r="CE112" s="147"/>
      <c r="CF112" s="147"/>
      <c r="CG112" s="147"/>
      <c r="CH112" s="147"/>
      <c r="CI112" s="147"/>
      <c r="CJ112" s="147"/>
      <c r="CK112" s="147"/>
      <c r="CL112" s="141"/>
      <c r="CM112" s="141"/>
      <c r="CN112" s="141"/>
      <c r="CO112" s="141"/>
      <c r="CP112" s="141"/>
      <c r="CQ112" s="141"/>
    </row>
    <row r="113" ht="137.25" customHeight="1">
      <c r="A113" s="142" t="s">
        <v>1765</v>
      </c>
      <c r="B113" s="143"/>
      <c r="C113" s="142" t="s">
        <v>1916</v>
      </c>
      <c r="D113" s="142" t="s">
        <v>323</v>
      </c>
      <c r="E113" s="142">
        <v>10.0</v>
      </c>
      <c r="F113" s="142">
        <v>200.0</v>
      </c>
      <c r="G113" s="142">
        <v>18.0</v>
      </c>
      <c r="H113" s="142">
        <v>16.0</v>
      </c>
      <c r="I113" s="142">
        <v>2000.0</v>
      </c>
      <c r="J113" s="142">
        <v>18.0</v>
      </c>
      <c r="K113" s="142">
        <v>400.0</v>
      </c>
      <c r="L113" s="142">
        <v>35.0</v>
      </c>
      <c r="M113" s="197" t="s">
        <v>1956</v>
      </c>
      <c r="N113" s="142" t="s">
        <v>1957</v>
      </c>
      <c r="O113" s="142">
        <v>230.0</v>
      </c>
      <c r="P113" s="142" t="s">
        <v>1114</v>
      </c>
      <c r="Q113" s="142">
        <v>11.0</v>
      </c>
      <c r="R113" s="142"/>
      <c r="S113" s="197" t="s">
        <v>1958</v>
      </c>
      <c r="T113" s="142" t="s">
        <v>441</v>
      </c>
      <c r="U113" s="142"/>
      <c r="V113" s="142"/>
      <c r="W113" s="142"/>
      <c r="X113" s="142"/>
      <c r="Y113" s="142"/>
      <c r="Z113" s="142"/>
      <c r="AA113" s="142"/>
      <c r="AB113" s="142"/>
      <c r="AC113" s="142"/>
      <c r="AD113" s="142"/>
      <c r="AE113" s="142"/>
      <c r="AF113" s="142"/>
      <c r="AG113" s="142"/>
      <c r="AH113" s="142"/>
      <c r="AI113" s="142"/>
      <c r="AJ113" s="142"/>
      <c r="AK113" s="142"/>
      <c r="AL113" s="142"/>
      <c r="AM113" s="142"/>
      <c r="AN113" s="142"/>
      <c r="AO113" s="142"/>
      <c r="AP113" s="142"/>
      <c r="AQ113" s="142"/>
      <c r="AR113" s="142"/>
      <c r="AS113" s="142"/>
      <c r="AT113" s="142" t="s">
        <v>245</v>
      </c>
      <c r="AU113" s="147"/>
      <c r="AV113" s="147"/>
      <c r="AW113" s="147"/>
      <c r="AX113" s="147"/>
      <c r="AY113" s="147"/>
      <c r="AZ113" s="147"/>
      <c r="BA113" s="142" t="s">
        <v>241</v>
      </c>
      <c r="BB113" s="147"/>
      <c r="BC113" s="147"/>
      <c r="BD113" s="147"/>
      <c r="BE113" s="147"/>
      <c r="BF113" s="147"/>
      <c r="BG113" s="147"/>
      <c r="BH113" s="142" t="s">
        <v>241</v>
      </c>
      <c r="BI113" s="147"/>
      <c r="BJ113" s="147"/>
      <c r="BK113" s="147"/>
      <c r="BL113" s="147"/>
      <c r="BM113" s="142" t="s">
        <v>245</v>
      </c>
      <c r="BN113" s="147"/>
      <c r="BO113" s="147"/>
      <c r="BP113" s="147"/>
      <c r="BQ113" s="147"/>
      <c r="BR113" s="147"/>
      <c r="BS113" s="147"/>
      <c r="BT113" s="147"/>
      <c r="BU113" s="147"/>
      <c r="BV113" s="147"/>
      <c r="BW113" s="147"/>
      <c r="BX113" s="147"/>
      <c r="BY113" s="147"/>
      <c r="BZ113" s="147"/>
      <c r="CA113" s="147"/>
      <c r="CB113" s="147"/>
      <c r="CC113" s="147"/>
      <c r="CD113" s="147"/>
      <c r="CE113" s="147"/>
      <c r="CF113" s="147"/>
      <c r="CG113" s="147"/>
      <c r="CH113" s="147"/>
      <c r="CI113" s="147"/>
      <c r="CJ113" s="147"/>
      <c r="CK113" s="147"/>
      <c r="CL113" s="141"/>
      <c r="CM113" s="141"/>
      <c r="CN113" s="141"/>
      <c r="CO113" s="141"/>
      <c r="CP113" s="141"/>
      <c r="CQ113" s="141"/>
    </row>
    <row r="114" ht="137.25" customHeight="1">
      <c r="A114" s="142" t="s">
        <v>1767</v>
      </c>
      <c r="B114" s="143"/>
      <c r="C114" s="142" t="s">
        <v>1916</v>
      </c>
      <c r="D114" s="142" t="s">
        <v>323</v>
      </c>
      <c r="E114" s="142">
        <v>10.0</v>
      </c>
      <c r="F114" s="142">
        <v>300.0</v>
      </c>
      <c r="G114" s="142">
        <v>18.0</v>
      </c>
      <c r="H114" s="142">
        <v>10.0</v>
      </c>
      <c r="I114" s="142">
        <v>3000.0</v>
      </c>
      <c r="J114" s="142">
        <v>12.0</v>
      </c>
      <c r="K114" s="142">
        <v>450.0</v>
      </c>
      <c r="L114" s="142">
        <v>35.0</v>
      </c>
      <c r="M114" s="197" t="s">
        <v>435</v>
      </c>
      <c r="N114" s="142" t="s">
        <v>289</v>
      </c>
      <c r="O114" s="142">
        <v>150.0</v>
      </c>
      <c r="P114" s="142" t="s">
        <v>1114</v>
      </c>
      <c r="Q114" s="142">
        <v>14.0</v>
      </c>
      <c r="R114" s="142"/>
      <c r="S114" s="197" t="s">
        <v>1441</v>
      </c>
      <c r="T114" s="142" t="s">
        <v>1959</v>
      </c>
      <c r="U114" s="142">
        <v>190.0</v>
      </c>
      <c r="V114" s="142" t="s">
        <v>1410</v>
      </c>
      <c r="W114" s="142">
        <v>16.0</v>
      </c>
      <c r="X114" s="142"/>
      <c r="Y114" s="142"/>
      <c r="Z114" s="142"/>
      <c r="AA114" s="142"/>
      <c r="AB114" s="142"/>
      <c r="AC114" s="142"/>
      <c r="AD114" s="142" t="s">
        <v>1960</v>
      </c>
      <c r="AE114" s="142" t="s">
        <v>1961</v>
      </c>
      <c r="AF114" s="142"/>
      <c r="AG114" s="142"/>
      <c r="AH114" s="142"/>
      <c r="AI114" s="142"/>
      <c r="AJ114" s="142">
        <v>500.0</v>
      </c>
      <c r="AK114" s="142"/>
      <c r="AL114" s="142"/>
      <c r="AM114" s="142"/>
      <c r="AN114" s="142"/>
      <c r="AO114" s="142" t="s">
        <v>1962</v>
      </c>
      <c r="AP114" s="142" t="s">
        <v>330</v>
      </c>
      <c r="AQ114" s="142">
        <v>130.0</v>
      </c>
      <c r="AR114" s="142" t="s">
        <v>240</v>
      </c>
      <c r="AS114" s="142">
        <v>16.0</v>
      </c>
      <c r="AT114" s="142" t="s">
        <v>241</v>
      </c>
      <c r="AU114" s="147"/>
      <c r="AV114" s="147"/>
      <c r="AW114" s="147"/>
      <c r="AX114" s="147"/>
      <c r="AY114" s="147"/>
      <c r="AZ114" s="147"/>
      <c r="BA114" s="142" t="s">
        <v>245</v>
      </c>
      <c r="BB114" s="147"/>
      <c r="BC114" s="147"/>
      <c r="BD114" s="147"/>
      <c r="BE114" s="147"/>
      <c r="BF114" s="147"/>
      <c r="BG114" s="147"/>
      <c r="BH114" s="142" t="s">
        <v>245</v>
      </c>
      <c r="BI114" s="147"/>
      <c r="BJ114" s="147"/>
      <c r="BK114" s="147"/>
      <c r="BL114" s="147"/>
      <c r="BM114" s="142" t="s">
        <v>245</v>
      </c>
      <c r="BN114" s="147"/>
      <c r="BO114" s="147"/>
      <c r="BP114" s="147"/>
      <c r="BQ114" s="147"/>
      <c r="BR114" s="147"/>
      <c r="BS114" s="147"/>
      <c r="BT114" s="147"/>
      <c r="BU114" s="147"/>
      <c r="BV114" s="147"/>
      <c r="BW114" s="147"/>
      <c r="BX114" s="147"/>
      <c r="BY114" s="147"/>
      <c r="BZ114" s="147"/>
      <c r="CA114" s="147"/>
      <c r="CB114" s="147"/>
      <c r="CC114" s="147"/>
      <c r="CD114" s="147"/>
      <c r="CE114" s="147"/>
      <c r="CF114" s="147"/>
      <c r="CG114" s="147"/>
      <c r="CH114" s="147"/>
      <c r="CI114" s="147"/>
      <c r="CJ114" s="147"/>
      <c r="CK114" s="147"/>
      <c r="CL114" s="141"/>
      <c r="CM114" s="141"/>
      <c r="CN114" s="141"/>
      <c r="CO114" s="141"/>
      <c r="CP114" s="141"/>
      <c r="CQ114" s="141"/>
    </row>
    <row r="115" ht="137.25" customHeight="1">
      <c r="A115" s="142" t="s">
        <v>1756</v>
      </c>
      <c r="B115" s="142" t="s">
        <v>1963</v>
      </c>
      <c r="C115" s="142" t="s">
        <v>1964</v>
      </c>
      <c r="D115" s="142" t="s">
        <v>229</v>
      </c>
      <c r="E115" s="142">
        <v>15.0</v>
      </c>
      <c r="F115" s="142">
        <v>452.0</v>
      </c>
      <c r="G115" s="142">
        <v>24.0</v>
      </c>
      <c r="H115" s="142">
        <v>25.0</v>
      </c>
      <c r="I115" s="142">
        <v>340.0</v>
      </c>
      <c r="J115" s="142">
        <v>20.0</v>
      </c>
      <c r="K115" s="142">
        <v>300.0</v>
      </c>
      <c r="L115" s="142">
        <v>35.0</v>
      </c>
      <c r="M115" s="146" t="s">
        <v>1965</v>
      </c>
      <c r="N115" s="144" t="s">
        <v>303</v>
      </c>
      <c r="O115" s="144">
        <v>140.0</v>
      </c>
      <c r="P115" s="144" t="s">
        <v>232</v>
      </c>
      <c r="Q115" s="142">
        <v>14.0</v>
      </c>
      <c r="R115" s="142"/>
      <c r="S115" s="146" t="s">
        <v>710</v>
      </c>
      <c r="T115" s="144" t="s">
        <v>289</v>
      </c>
      <c r="U115" s="225">
        <v>250.0</v>
      </c>
      <c r="V115" s="144" t="s">
        <v>232</v>
      </c>
      <c r="W115" s="142">
        <v>15.0</v>
      </c>
      <c r="X115" s="142"/>
      <c r="Y115" s="142"/>
      <c r="Z115" s="142"/>
      <c r="AA115" s="142"/>
      <c r="AB115" s="142"/>
      <c r="AC115" s="142"/>
      <c r="AD115" s="144" t="s">
        <v>1956</v>
      </c>
      <c r="AE115" s="144" t="s">
        <v>1966</v>
      </c>
      <c r="AF115" s="144">
        <v>180.0</v>
      </c>
      <c r="AG115" s="144" t="s">
        <v>232</v>
      </c>
      <c r="AH115" s="142">
        <v>11.0</v>
      </c>
      <c r="AI115" s="142"/>
      <c r="AJ115" s="142"/>
      <c r="AK115" s="142"/>
      <c r="AL115" s="142"/>
      <c r="AM115" s="142"/>
      <c r="AN115" s="142"/>
      <c r="AO115" s="142" t="s">
        <v>497</v>
      </c>
      <c r="AP115" s="142" t="s">
        <v>441</v>
      </c>
      <c r="AQ115" s="142">
        <v>240.0</v>
      </c>
      <c r="AR115" s="142" t="s">
        <v>442</v>
      </c>
      <c r="AS115" s="142">
        <v>16.0</v>
      </c>
      <c r="AT115" s="142" t="s">
        <v>245</v>
      </c>
      <c r="AU115" s="147"/>
      <c r="AV115" s="147"/>
      <c r="AW115" s="147"/>
      <c r="AX115" s="147"/>
      <c r="AY115" s="147"/>
      <c r="AZ115" s="147"/>
      <c r="BA115" s="142" t="s">
        <v>241</v>
      </c>
      <c r="BB115" s="147"/>
      <c r="BC115" s="147"/>
      <c r="BD115" s="147"/>
      <c r="BE115" s="147"/>
      <c r="BF115" s="147"/>
      <c r="BG115" s="147"/>
      <c r="BH115" s="142" t="s">
        <v>241</v>
      </c>
      <c r="BI115" s="147"/>
      <c r="BJ115" s="147"/>
      <c r="BK115" s="147"/>
      <c r="BL115" s="147"/>
      <c r="BM115" s="142" t="s">
        <v>245</v>
      </c>
      <c r="BN115" s="147"/>
      <c r="BO115" s="147"/>
      <c r="BP115" s="147"/>
      <c r="BQ115" s="147"/>
      <c r="BR115" s="147"/>
      <c r="BS115" s="147"/>
      <c r="BT115" s="147"/>
      <c r="BU115" s="147"/>
      <c r="BV115" s="147"/>
      <c r="BW115" s="147"/>
      <c r="BX115" s="226"/>
      <c r="BY115" s="147"/>
      <c r="BZ115" s="147"/>
      <c r="CA115" s="147"/>
      <c r="CB115" s="147"/>
      <c r="CC115" s="147"/>
      <c r="CD115" s="147"/>
      <c r="CE115" s="147"/>
      <c r="CF115" s="147"/>
      <c r="CG115" s="147"/>
      <c r="CH115" s="147"/>
      <c r="CI115" s="147"/>
      <c r="CJ115" s="147"/>
      <c r="CK115" s="147"/>
      <c r="CL115" s="141"/>
      <c r="CM115" s="141"/>
      <c r="CN115" s="141"/>
      <c r="CO115" s="141"/>
      <c r="CP115" s="141"/>
      <c r="CQ115" s="141"/>
    </row>
    <row r="116" ht="137.25" customHeight="1">
      <c r="A116" s="142" t="s">
        <v>1763</v>
      </c>
      <c r="B116" s="142" t="s">
        <v>1967</v>
      </c>
      <c r="C116" s="142" t="s">
        <v>1916</v>
      </c>
      <c r="D116" s="142" t="s">
        <v>229</v>
      </c>
      <c r="E116" s="142">
        <v>16.0</v>
      </c>
      <c r="F116" s="142">
        <v>494.0</v>
      </c>
      <c r="G116" s="142">
        <v>24.0</v>
      </c>
      <c r="H116" s="142">
        <v>28.0</v>
      </c>
      <c r="I116" s="142">
        <v>400.0</v>
      </c>
      <c r="J116" s="142">
        <v>21.0</v>
      </c>
      <c r="K116" s="142">
        <v>300.0</v>
      </c>
      <c r="L116" s="142">
        <v>45.0</v>
      </c>
      <c r="M116" s="197" t="s">
        <v>1968</v>
      </c>
      <c r="N116" s="144" t="s">
        <v>303</v>
      </c>
      <c r="O116" s="142">
        <v>260.0</v>
      </c>
      <c r="P116" s="142" t="s">
        <v>232</v>
      </c>
      <c r="Q116" s="142">
        <v>16.0</v>
      </c>
      <c r="R116" s="142"/>
      <c r="S116" s="197" t="s">
        <v>1969</v>
      </c>
      <c r="T116" s="142" t="s">
        <v>1970</v>
      </c>
      <c r="U116" s="142">
        <v>340.0</v>
      </c>
      <c r="V116" s="142" t="s">
        <v>442</v>
      </c>
      <c r="W116" s="142">
        <v>15.0</v>
      </c>
      <c r="X116" s="142"/>
      <c r="Y116" s="142"/>
      <c r="Z116" s="142"/>
      <c r="AA116" s="142"/>
      <c r="AB116" s="142"/>
      <c r="AC116" s="142"/>
      <c r="AD116" s="142" t="s">
        <v>1971</v>
      </c>
      <c r="AE116" s="142" t="s">
        <v>1972</v>
      </c>
      <c r="AF116" s="142"/>
      <c r="AG116" s="142"/>
      <c r="AH116" s="142"/>
      <c r="AI116" s="142"/>
      <c r="AJ116" s="142">
        <v>300.0</v>
      </c>
      <c r="AK116" s="142"/>
      <c r="AL116" s="142"/>
      <c r="AM116" s="142"/>
      <c r="AN116" s="142"/>
      <c r="AO116" s="142" t="s">
        <v>1973</v>
      </c>
      <c r="AP116" s="142" t="s">
        <v>1735</v>
      </c>
      <c r="AQ116" s="142">
        <v>260.0</v>
      </c>
      <c r="AR116" s="142" t="s">
        <v>240</v>
      </c>
      <c r="AS116" s="142">
        <v>16.0</v>
      </c>
      <c r="AT116" s="142" t="s">
        <v>245</v>
      </c>
      <c r="AU116" s="147"/>
      <c r="AV116" s="147"/>
      <c r="AW116" s="147"/>
      <c r="AX116" s="147"/>
      <c r="AY116" s="147"/>
      <c r="AZ116" s="147"/>
      <c r="BA116" s="142" t="s">
        <v>241</v>
      </c>
      <c r="BB116" s="147"/>
      <c r="BC116" s="147"/>
      <c r="BD116" s="147"/>
      <c r="BE116" s="147"/>
      <c r="BF116" s="147"/>
      <c r="BG116" s="147"/>
      <c r="BH116" s="142" t="s">
        <v>241</v>
      </c>
      <c r="BI116" s="147"/>
      <c r="BJ116" s="147"/>
      <c r="BK116" s="147"/>
      <c r="BL116" s="147"/>
      <c r="BM116" s="142" t="s">
        <v>245</v>
      </c>
      <c r="BN116" s="147"/>
      <c r="BO116" s="147"/>
      <c r="BP116" s="147"/>
      <c r="BQ116" s="147"/>
      <c r="BR116" s="147"/>
      <c r="BS116" s="147"/>
      <c r="BT116" s="147"/>
      <c r="BU116" s="147"/>
      <c r="BV116" s="147"/>
      <c r="BW116" s="147"/>
      <c r="BX116" s="147"/>
      <c r="BY116" s="147"/>
      <c r="BZ116" s="147"/>
      <c r="CA116" s="147"/>
      <c r="CB116" s="147"/>
      <c r="CC116" s="147"/>
      <c r="CD116" s="147"/>
      <c r="CE116" s="147"/>
      <c r="CF116" s="147"/>
      <c r="CG116" s="147"/>
      <c r="CH116" s="147"/>
      <c r="CI116" s="147"/>
      <c r="CJ116" s="147"/>
      <c r="CK116" s="147"/>
      <c r="CL116" s="141"/>
      <c r="CM116" s="141"/>
      <c r="CN116" s="141"/>
      <c r="CO116" s="141"/>
      <c r="CP116" s="141"/>
      <c r="CQ116" s="141"/>
    </row>
    <row r="117" ht="117.0" customHeight="1">
      <c r="A117" s="142" t="s">
        <v>1627</v>
      </c>
      <c r="B117" s="142" t="s">
        <v>1974</v>
      </c>
      <c r="C117" s="142" t="s">
        <v>1916</v>
      </c>
      <c r="D117" s="142" t="s">
        <v>229</v>
      </c>
      <c r="E117" s="142">
        <v>13.0</v>
      </c>
      <c r="F117" s="142">
        <v>300.0</v>
      </c>
      <c r="G117" s="142">
        <v>20.0</v>
      </c>
      <c r="H117" s="142">
        <v>30.0</v>
      </c>
      <c r="I117" s="142">
        <v>1800.0</v>
      </c>
      <c r="J117" s="142">
        <v>8.0</v>
      </c>
      <c r="K117" s="142">
        <v>300.0</v>
      </c>
      <c r="L117" s="142">
        <v>40.0</v>
      </c>
      <c r="M117" s="197" t="s">
        <v>1975</v>
      </c>
      <c r="N117" s="142" t="s">
        <v>1976</v>
      </c>
      <c r="O117" s="142">
        <v>120.0</v>
      </c>
      <c r="P117" s="142" t="s">
        <v>1403</v>
      </c>
      <c r="Q117" s="142">
        <v>19.0</v>
      </c>
      <c r="R117" s="142"/>
      <c r="S117" s="197" t="s">
        <v>1930</v>
      </c>
      <c r="T117" s="142" t="s">
        <v>1977</v>
      </c>
      <c r="U117" s="142">
        <v>210.0</v>
      </c>
      <c r="V117" s="142" t="s">
        <v>1410</v>
      </c>
      <c r="W117" s="142">
        <v>16.0</v>
      </c>
      <c r="X117" s="142"/>
      <c r="Y117" s="142"/>
      <c r="Z117" s="142"/>
      <c r="AA117" s="142"/>
      <c r="AB117" s="142"/>
      <c r="AC117" s="142"/>
      <c r="AD117" s="142" t="s">
        <v>458</v>
      </c>
      <c r="AE117" s="142" t="s">
        <v>694</v>
      </c>
      <c r="AF117" s="142"/>
      <c r="AG117" s="142"/>
      <c r="AH117" s="147"/>
      <c r="AI117" s="142">
        <v>200.0</v>
      </c>
      <c r="AJ117" s="147"/>
      <c r="AK117" s="147"/>
      <c r="AL117" s="147"/>
      <c r="AM117" s="147"/>
      <c r="AN117" s="142" t="s">
        <v>335</v>
      </c>
      <c r="AO117" s="142" t="s">
        <v>1978</v>
      </c>
      <c r="AP117" s="142" t="s">
        <v>311</v>
      </c>
      <c r="AQ117" s="142">
        <v>350.0</v>
      </c>
      <c r="AR117" s="142" t="s">
        <v>286</v>
      </c>
      <c r="AS117" s="142">
        <v>17.0</v>
      </c>
      <c r="AT117" s="142" t="s">
        <v>245</v>
      </c>
      <c r="AU117" s="147"/>
      <c r="AV117" s="147"/>
      <c r="AW117" s="147"/>
      <c r="AX117" s="147"/>
      <c r="AY117" s="147"/>
      <c r="AZ117" s="147"/>
      <c r="BA117" s="142" t="s">
        <v>241</v>
      </c>
      <c r="BB117" s="147"/>
      <c r="BC117" s="147"/>
      <c r="BD117" s="147"/>
      <c r="BE117" s="147"/>
      <c r="BF117" s="147"/>
      <c r="BG117" s="147"/>
      <c r="BH117" s="142" t="s">
        <v>241</v>
      </c>
      <c r="BI117" s="147"/>
      <c r="BJ117" s="147"/>
      <c r="BK117" s="147"/>
      <c r="BL117" s="147"/>
      <c r="BM117" s="142" t="s">
        <v>245</v>
      </c>
      <c r="BN117" s="147"/>
      <c r="BO117" s="147"/>
      <c r="BP117" s="147"/>
      <c r="BQ117" s="147"/>
      <c r="BR117" s="147"/>
      <c r="BS117" s="147"/>
      <c r="BT117" s="147"/>
      <c r="BU117" s="147"/>
      <c r="BV117" s="147"/>
      <c r="BW117" s="147"/>
      <c r="BX117" s="147"/>
      <c r="BY117" s="147"/>
      <c r="BZ117" s="147"/>
      <c r="CA117" s="147"/>
      <c r="CB117" s="147"/>
      <c r="CC117" s="147"/>
      <c r="CD117" s="147"/>
      <c r="CE117" s="147"/>
      <c r="CF117" s="147"/>
      <c r="CG117" s="147"/>
      <c r="CH117" s="147"/>
      <c r="CI117" s="147"/>
      <c r="CJ117" s="147"/>
      <c r="CK117" s="147"/>
      <c r="CL117" s="141"/>
      <c r="CM117" s="141"/>
      <c r="CN117" s="141"/>
      <c r="CO117" s="141"/>
      <c r="CP117" s="141"/>
      <c r="CQ117" s="141"/>
    </row>
    <row r="118" ht="22.5" customHeight="1">
      <c r="A118" s="142" t="s">
        <v>1632</v>
      </c>
      <c r="B118" s="142" t="s">
        <v>1979</v>
      </c>
      <c r="C118" s="142" t="s">
        <v>1916</v>
      </c>
      <c r="D118" s="142" t="s">
        <v>229</v>
      </c>
      <c r="E118" s="142">
        <v>13.0</v>
      </c>
      <c r="F118" s="142">
        <v>320.0</v>
      </c>
      <c r="G118" s="142">
        <v>22.0</v>
      </c>
      <c r="H118" s="142">
        <v>30.0</v>
      </c>
      <c r="I118" s="142">
        <v>1200.0</v>
      </c>
      <c r="J118" s="142">
        <v>2.0</v>
      </c>
      <c r="K118" s="142">
        <v>200.0</v>
      </c>
      <c r="L118" s="142">
        <v>40.0</v>
      </c>
      <c r="M118" s="146" t="s">
        <v>1980</v>
      </c>
      <c r="N118" s="144" t="s">
        <v>1981</v>
      </c>
      <c r="O118" s="144">
        <v>180.0</v>
      </c>
      <c r="P118" s="144" t="s">
        <v>1982</v>
      </c>
      <c r="Q118" s="142">
        <v>17.0</v>
      </c>
      <c r="R118" s="142"/>
      <c r="S118" s="197" t="s">
        <v>1983</v>
      </c>
      <c r="T118" s="142" t="s">
        <v>1984</v>
      </c>
      <c r="U118" s="144">
        <v>70.0</v>
      </c>
      <c r="V118" s="144" t="s">
        <v>1941</v>
      </c>
      <c r="W118" s="142">
        <v>18.0</v>
      </c>
      <c r="X118" s="142"/>
      <c r="Y118" s="142"/>
      <c r="Z118" s="142"/>
      <c r="AA118" s="142"/>
      <c r="AB118" s="142"/>
      <c r="AC118" s="142"/>
      <c r="AD118" s="144" t="s">
        <v>1985</v>
      </c>
      <c r="AE118" s="144" t="s">
        <v>1986</v>
      </c>
      <c r="AF118" s="144">
        <v>360.0</v>
      </c>
      <c r="AG118" s="144" t="s">
        <v>1938</v>
      </c>
      <c r="AH118" s="142">
        <v>15.0</v>
      </c>
      <c r="AI118" s="142"/>
      <c r="AJ118" s="142"/>
      <c r="AK118" s="142"/>
      <c r="AL118" s="142"/>
      <c r="AM118" s="142"/>
      <c r="AN118" s="142"/>
      <c r="AO118" s="144" t="s">
        <v>1039</v>
      </c>
      <c r="AP118" s="144" t="s">
        <v>1987</v>
      </c>
      <c r="AQ118" s="144">
        <v>190.0</v>
      </c>
      <c r="AR118" s="144" t="s">
        <v>1041</v>
      </c>
      <c r="AS118" s="142">
        <v>19.0</v>
      </c>
      <c r="AT118" s="142" t="s">
        <v>245</v>
      </c>
      <c r="AU118" s="147"/>
      <c r="AV118" s="147"/>
      <c r="AW118" s="147"/>
      <c r="AX118" s="147"/>
      <c r="AY118" s="147"/>
      <c r="AZ118" s="147"/>
      <c r="BA118" s="142" t="s">
        <v>241</v>
      </c>
      <c r="BB118" s="147"/>
      <c r="BC118" s="147"/>
      <c r="BD118" s="147"/>
      <c r="BE118" s="147"/>
      <c r="BF118" s="147"/>
      <c r="BG118" s="147"/>
      <c r="BH118" s="142" t="s">
        <v>241</v>
      </c>
      <c r="BI118" s="147"/>
      <c r="BJ118" s="147"/>
      <c r="BK118" s="147"/>
      <c r="BL118" s="147"/>
      <c r="BM118" s="142" t="s">
        <v>245</v>
      </c>
      <c r="BN118" s="147"/>
      <c r="BO118" s="147"/>
      <c r="BP118" s="147"/>
      <c r="BQ118" s="147"/>
      <c r="BR118" s="147"/>
      <c r="BS118" s="147"/>
      <c r="BT118" s="147"/>
      <c r="BU118" s="147"/>
      <c r="BV118" s="147"/>
      <c r="BW118" s="147"/>
      <c r="BX118" s="147"/>
      <c r="BY118" s="147"/>
      <c r="BZ118" s="147"/>
      <c r="CA118" s="147"/>
      <c r="CB118" s="147"/>
      <c r="CC118" s="147"/>
      <c r="CD118" s="147"/>
      <c r="CE118" s="147"/>
      <c r="CF118" s="147"/>
      <c r="CG118" s="147"/>
      <c r="CH118" s="147"/>
      <c r="CI118" s="147"/>
      <c r="CJ118" s="147"/>
      <c r="CK118" s="147"/>
      <c r="CL118" s="141"/>
      <c r="CM118" s="141"/>
      <c r="CN118" s="141"/>
      <c r="CO118" s="141"/>
      <c r="CP118" s="141"/>
      <c r="CQ118" s="141"/>
    </row>
    <row r="119" ht="129.0" customHeight="1">
      <c r="A119" s="142" t="s">
        <v>1637</v>
      </c>
      <c r="B119" s="229" t="s">
        <v>1988</v>
      </c>
      <c r="C119" s="142" t="s">
        <v>1916</v>
      </c>
      <c r="D119" s="142" t="s">
        <v>229</v>
      </c>
      <c r="E119" s="142">
        <v>24.0</v>
      </c>
      <c r="F119" s="142">
        <v>450.0</v>
      </c>
      <c r="G119" s="142">
        <v>24.0</v>
      </c>
      <c r="H119" s="142">
        <v>90.0</v>
      </c>
      <c r="I119" s="142">
        <v>130.0</v>
      </c>
      <c r="J119" s="142">
        <v>10.0</v>
      </c>
      <c r="K119" s="142">
        <v>500.0</v>
      </c>
      <c r="L119" s="142">
        <v>60.0</v>
      </c>
      <c r="M119" s="146" t="s">
        <v>1955</v>
      </c>
      <c r="N119" s="144" t="s">
        <v>311</v>
      </c>
      <c r="O119" s="144">
        <v>150.0</v>
      </c>
      <c r="P119" s="144" t="s">
        <v>286</v>
      </c>
      <c r="Q119" s="142">
        <v>16.0</v>
      </c>
      <c r="R119" s="142"/>
      <c r="S119" s="146" t="s">
        <v>1989</v>
      </c>
      <c r="T119" s="144" t="s">
        <v>1990</v>
      </c>
      <c r="U119" s="142">
        <v>240.0</v>
      </c>
      <c r="V119" s="142" t="s">
        <v>1991</v>
      </c>
      <c r="W119" s="142">
        <v>17.0</v>
      </c>
      <c r="X119" s="142"/>
      <c r="Y119" s="142"/>
      <c r="Z119" s="142"/>
      <c r="AA119" s="142"/>
      <c r="AB119" s="142"/>
      <c r="AC119" s="142"/>
      <c r="AD119" s="144" t="s">
        <v>1975</v>
      </c>
      <c r="AE119" s="144" t="s">
        <v>1992</v>
      </c>
      <c r="AF119" s="144">
        <v>210.0</v>
      </c>
      <c r="AG119" s="144" t="s">
        <v>1993</v>
      </c>
      <c r="AH119" s="142">
        <v>19.0</v>
      </c>
      <c r="AI119" s="142"/>
      <c r="AJ119" s="142"/>
      <c r="AK119" s="142"/>
      <c r="AL119" s="142"/>
      <c r="AM119" s="142"/>
      <c r="AN119" s="142"/>
      <c r="AO119" s="144" t="s">
        <v>497</v>
      </c>
      <c r="AP119" s="144" t="s">
        <v>477</v>
      </c>
      <c r="AQ119" s="144">
        <v>320.0</v>
      </c>
      <c r="AR119" s="144" t="s">
        <v>442</v>
      </c>
      <c r="AS119" s="142">
        <v>18.0</v>
      </c>
      <c r="AT119" s="142" t="s">
        <v>245</v>
      </c>
      <c r="AU119" s="147"/>
      <c r="AV119" s="147"/>
      <c r="AW119" s="147"/>
      <c r="AX119" s="147"/>
      <c r="AY119" s="147"/>
      <c r="AZ119" s="147"/>
      <c r="BA119" s="142" t="s">
        <v>241</v>
      </c>
      <c r="BB119" s="147"/>
      <c r="BC119" s="147"/>
      <c r="BD119" s="147"/>
      <c r="BE119" s="147"/>
      <c r="BF119" s="147"/>
      <c r="BG119" s="147"/>
      <c r="BH119" s="142" t="s">
        <v>241</v>
      </c>
      <c r="BI119" s="147"/>
      <c r="BJ119" s="147"/>
      <c r="BK119" s="147"/>
      <c r="BL119" s="147"/>
      <c r="BM119" s="142" t="s">
        <v>245</v>
      </c>
      <c r="BN119" s="147"/>
      <c r="BO119" s="147"/>
      <c r="BP119" s="147"/>
      <c r="BQ119" s="147"/>
      <c r="BR119" s="147"/>
      <c r="BS119" s="147"/>
      <c r="BT119" s="147"/>
      <c r="BU119" s="147"/>
      <c r="BV119" s="147"/>
      <c r="BW119" s="147"/>
      <c r="BX119" s="147"/>
      <c r="BY119" s="147"/>
      <c r="BZ119" s="147"/>
      <c r="CA119" s="147"/>
      <c r="CB119" s="147"/>
      <c r="CC119" s="147"/>
      <c r="CD119" s="147"/>
      <c r="CE119" s="147"/>
      <c r="CF119" s="147"/>
      <c r="CG119" s="147"/>
      <c r="CH119" s="147"/>
      <c r="CI119" s="147"/>
      <c r="CJ119" s="147"/>
      <c r="CK119" s="147"/>
      <c r="CL119" s="141"/>
      <c r="CM119" s="141"/>
      <c r="CN119" s="141"/>
      <c r="CO119" s="141"/>
      <c r="CP119" s="141"/>
      <c r="CQ119" s="141"/>
    </row>
    <row r="120" ht="123.75" customHeight="1">
      <c r="A120" s="142" t="s">
        <v>1642</v>
      </c>
      <c r="B120" s="229" t="s">
        <v>1994</v>
      </c>
      <c r="C120" s="142" t="s">
        <v>1916</v>
      </c>
      <c r="D120" s="142" t="s">
        <v>323</v>
      </c>
      <c r="E120" s="142">
        <v>12.0</v>
      </c>
      <c r="F120" s="142">
        <v>240.0</v>
      </c>
      <c r="G120" s="142">
        <v>22.0</v>
      </c>
      <c r="H120" s="142">
        <v>28.0</v>
      </c>
      <c r="I120" s="142">
        <v>130.0</v>
      </c>
      <c r="J120" s="142">
        <v>12.0</v>
      </c>
      <c r="K120" s="142">
        <v>600.0</v>
      </c>
      <c r="L120" s="142">
        <v>30.0</v>
      </c>
      <c r="M120" s="146" t="s">
        <v>1975</v>
      </c>
      <c r="N120" s="144" t="s">
        <v>1995</v>
      </c>
      <c r="O120" s="144">
        <v>90.0</v>
      </c>
      <c r="P120" s="144" t="s">
        <v>310</v>
      </c>
      <c r="Q120" s="142">
        <v>16.0</v>
      </c>
      <c r="R120" s="142"/>
      <c r="S120" s="146" t="s">
        <v>1926</v>
      </c>
      <c r="T120" s="144" t="s">
        <v>1996</v>
      </c>
      <c r="U120" s="144">
        <v>210.0</v>
      </c>
      <c r="V120" s="144" t="s">
        <v>492</v>
      </c>
      <c r="W120" s="142">
        <v>18.0</v>
      </c>
      <c r="X120" s="142"/>
      <c r="Y120" s="142"/>
      <c r="Z120" s="142"/>
      <c r="AA120" s="142"/>
      <c r="AB120" s="142"/>
      <c r="AC120" s="142"/>
      <c r="AD120" s="144" t="s">
        <v>1918</v>
      </c>
      <c r="AE120" s="144" t="s">
        <v>1865</v>
      </c>
      <c r="AF120" s="144">
        <v>250.0</v>
      </c>
      <c r="AG120" s="144" t="s">
        <v>240</v>
      </c>
      <c r="AH120" s="142">
        <v>18.0</v>
      </c>
      <c r="AI120" s="142"/>
      <c r="AJ120" s="142"/>
      <c r="AK120" s="142"/>
      <c r="AL120" s="142"/>
      <c r="AM120" s="142"/>
      <c r="AN120" s="142"/>
      <c r="AO120" s="144" t="s">
        <v>820</v>
      </c>
      <c r="AP120" s="144" t="s">
        <v>311</v>
      </c>
      <c r="AQ120" s="144">
        <v>180.0</v>
      </c>
      <c r="AR120" s="144" t="s">
        <v>286</v>
      </c>
      <c r="AS120" s="142">
        <v>13.0</v>
      </c>
      <c r="AT120" s="142" t="s">
        <v>241</v>
      </c>
      <c r="AU120" s="147"/>
      <c r="AV120" s="147"/>
      <c r="AW120" s="147"/>
      <c r="AX120" s="147"/>
      <c r="AY120" s="147"/>
      <c r="AZ120" s="147"/>
      <c r="BA120" s="142" t="s">
        <v>241</v>
      </c>
      <c r="BB120" s="147"/>
      <c r="BC120" s="147"/>
      <c r="BD120" s="147"/>
      <c r="BE120" s="147"/>
      <c r="BF120" s="147"/>
      <c r="BG120" s="147"/>
      <c r="BH120" s="142" t="s">
        <v>241</v>
      </c>
      <c r="BI120" s="147"/>
      <c r="BJ120" s="147"/>
      <c r="BK120" s="147"/>
      <c r="BL120" s="147"/>
      <c r="BM120" s="142" t="s">
        <v>245</v>
      </c>
      <c r="BN120" s="147"/>
      <c r="BO120" s="147"/>
      <c r="BP120" s="147"/>
      <c r="BQ120" s="147"/>
      <c r="BR120" s="147"/>
      <c r="BS120" s="147"/>
      <c r="BT120" s="147"/>
      <c r="BU120" s="147"/>
      <c r="BV120" s="147"/>
      <c r="BW120" s="195"/>
      <c r="BX120" s="147"/>
      <c r="BY120" s="147"/>
      <c r="BZ120" s="147"/>
      <c r="CA120" s="147"/>
      <c r="CB120" s="147"/>
      <c r="CC120" s="147"/>
      <c r="CD120" s="147"/>
      <c r="CE120" s="147"/>
      <c r="CF120" s="147"/>
      <c r="CG120" s="147"/>
      <c r="CH120" s="147"/>
      <c r="CI120" s="147"/>
      <c r="CJ120" s="147"/>
      <c r="CK120" s="147"/>
      <c r="CL120" s="141"/>
      <c r="CM120" s="141"/>
      <c r="CN120" s="141"/>
      <c r="CO120" s="141"/>
      <c r="CP120" s="141"/>
      <c r="CQ120" s="141"/>
    </row>
    <row r="121" ht="22.5" customHeight="1">
      <c r="A121" s="142" t="s">
        <v>1646</v>
      </c>
      <c r="B121" s="229" t="s">
        <v>1997</v>
      </c>
      <c r="C121" s="142" t="s">
        <v>1916</v>
      </c>
      <c r="D121" s="142" t="s">
        <v>229</v>
      </c>
      <c r="E121" s="142">
        <v>15.0</v>
      </c>
      <c r="F121" s="142">
        <v>400.0</v>
      </c>
      <c r="G121" s="142">
        <v>19.0</v>
      </c>
      <c r="H121" s="142">
        <v>30.0</v>
      </c>
      <c r="I121" s="142">
        <v>1500.0</v>
      </c>
      <c r="J121" s="142">
        <v>4.0</v>
      </c>
      <c r="K121" s="142">
        <v>400.0</v>
      </c>
      <c r="L121" s="142">
        <v>40.0</v>
      </c>
      <c r="M121" s="146" t="s">
        <v>1998</v>
      </c>
      <c r="N121" s="144" t="s">
        <v>1999</v>
      </c>
      <c r="O121" s="144">
        <v>230.0</v>
      </c>
      <c r="P121" s="144" t="s">
        <v>1938</v>
      </c>
      <c r="Q121" s="142">
        <v>14.0</v>
      </c>
      <c r="R121" s="142"/>
      <c r="S121" s="146" t="s">
        <v>2000</v>
      </c>
      <c r="T121" s="144" t="s">
        <v>2001</v>
      </c>
      <c r="U121" s="144">
        <v>130.0</v>
      </c>
      <c r="V121" s="144" t="s">
        <v>1114</v>
      </c>
      <c r="W121" s="142">
        <v>18.0</v>
      </c>
      <c r="X121" s="142"/>
      <c r="Y121" s="142"/>
      <c r="Z121" s="142"/>
      <c r="AA121" s="142"/>
      <c r="AB121" s="142"/>
      <c r="AC121" s="142"/>
      <c r="AD121" s="144" t="s">
        <v>1441</v>
      </c>
      <c r="AE121" s="144" t="s">
        <v>280</v>
      </c>
      <c r="AF121" s="144">
        <v>320.0</v>
      </c>
      <c r="AG121" s="144" t="s">
        <v>2002</v>
      </c>
      <c r="AH121" s="142">
        <v>13.0</v>
      </c>
      <c r="AI121" s="142"/>
      <c r="AJ121" s="142"/>
      <c r="AK121" s="142"/>
      <c r="AL121" s="142"/>
      <c r="AM121" s="142"/>
      <c r="AN121" s="142"/>
      <c r="AO121" s="147"/>
      <c r="AP121" s="147"/>
      <c r="AQ121" s="147"/>
      <c r="AR121" s="147"/>
      <c r="AS121" s="147"/>
      <c r="AT121" s="142" t="s">
        <v>245</v>
      </c>
      <c r="AU121" s="147"/>
      <c r="AV121" s="147"/>
      <c r="AW121" s="147"/>
      <c r="AX121" s="147"/>
      <c r="AY121" s="147"/>
      <c r="AZ121" s="147"/>
      <c r="BA121" s="142" t="s">
        <v>241</v>
      </c>
      <c r="BB121" s="147"/>
      <c r="BC121" s="147"/>
      <c r="BD121" s="147"/>
      <c r="BE121" s="147"/>
      <c r="BF121" s="147"/>
      <c r="BG121" s="147"/>
      <c r="BH121" s="142" t="s">
        <v>241</v>
      </c>
      <c r="BI121" s="147"/>
      <c r="BJ121" s="147"/>
      <c r="BK121" s="147"/>
      <c r="BL121" s="147"/>
      <c r="BM121" s="142" t="s">
        <v>245</v>
      </c>
      <c r="BN121" s="147"/>
      <c r="BO121" s="147"/>
      <c r="BP121" s="147"/>
      <c r="BQ121" s="147"/>
      <c r="BR121" s="147"/>
      <c r="BS121" s="147"/>
      <c r="BT121" s="147"/>
      <c r="BU121" s="147"/>
      <c r="BV121" s="147"/>
      <c r="BW121" s="147"/>
      <c r="BX121" s="147"/>
      <c r="BY121" s="147"/>
      <c r="BZ121" s="147"/>
      <c r="CA121" s="147"/>
      <c r="CB121" s="147"/>
      <c r="CC121" s="147"/>
      <c r="CD121" s="147"/>
      <c r="CE121" s="147"/>
      <c r="CF121" s="147"/>
      <c r="CG121" s="147"/>
      <c r="CH121" s="147"/>
      <c r="CI121" s="147"/>
      <c r="CJ121" s="147"/>
      <c r="CK121" s="147"/>
      <c r="CL121" s="141"/>
      <c r="CM121" s="141"/>
      <c r="CN121" s="141"/>
      <c r="CO121" s="141"/>
      <c r="CP121" s="141"/>
      <c r="CQ121" s="141"/>
    </row>
    <row r="122" ht="150.75" customHeight="1">
      <c r="A122" s="142" t="s">
        <v>1648</v>
      </c>
      <c r="B122" s="229" t="s">
        <v>2003</v>
      </c>
      <c r="C122" s="142" t="s">
        <v>1916</v>
      </c>
      <c r="D122" s="142" t="s">
        <v>323</v>
      </c>
      <c r="E122" s="142">
        <v>12.0</v>
      </c>
      <c r="F122" s="142">
        <v>250.0</v>
      </c>
      <c r="G122" s="142">
        <v>21.0</v>
      </c>
      <c r="H122" s="142">
        <v>28.0</v>
      </c>
      <c r="I122" s="142">
        <v>300.0</v>
      </c>
      <c r="J122" s="142">
        <v>16.0</v>
      </c>
      <c r="K122" s="142">
        <v>500.0</v>
      </c>
      <c r="L122" s="142">
        <v>25.0</v>
      </c>
      <c r="M122" s="146" t="s">
        <v>1942</v>
      </c>
      <c r="N122" s="144" t="s">
        <v>2004</v>
      </c>
      <c r="O122" s="144">
        <v>280.0</v>
      </c>
      <c r="P122" s="144" t="s">
        <v>1410</v>
      </c>
      <c r="Q122" s="142">
        <v>16.0</v>
      </c>
      <c r="R122" s="142"/>
      <c r="S122" s="146" t="s">
        <v>1952</v>
      </c>
      <c r="T122" s="144" t="s">
        <v>2005</v>
      </c>
      <c r="U122" s="144">
        <v>180.0</v>
      </c>
      <c r="V122" s="144" t="s">
        <v>286</v>
      </c>
      <c r="W122" s="142">
        <v>16.0</v>
      </c>
      <c r="X122" s="142"/>
      <c r="Y122" s="142"/>
      <c r="Z122" s="142"/>
      <c r="AA122" s="142"/>
      <c r="AB122" s="142"/>
      <c r="AC122" s="142"/>
      <c r="AD122" s="144"/>
      <c r="AE122" s="144"/>
      <c r="AF122" s="144"/>
      <c r="AG122" s="144"/>
      <c r="AH122" s="142"/>
      <c r="AI122" s="142"/>
      <c r="AJ122" s="142"/>
      <c r="AK122" s="142"/>
      <c r="AL122" s="142"/>
      <c r="AM122" s="142"/>
      <c r="AN122" s="142"/>
      <c r="AO122" s="147"/>
      <c r="AP122" s="147"/>
      <c r="AQ122" s="147"/>
      <c r="AR122" s="147"/>
      <c r="AS122" s="147"/>
      <c r="AT122" s="142" t="s">
        <v>245</v>
      </c>
      <c r="AU122" s="147"/>
      <c r="AV122" s="147"/>
      <c r="AW122" s="147"/>
      <c r="AX122" s="147"/>
      <c r="AY122" s="147"/>
      <c r="AZ122" s="147"/>
      <c r="BA122" s="142" t="s">
        <v>241</v>
      </c>
      <c r="BB122" s="147"/>
      <c r="BC122" s="147"/>
      <c r="BD122" s="147"/>
      <c r="BE122" s="147"/>
      <c r="BF122" s="147"/>
      <c r="BG122" s="147"/>
      <c r="BH122" s="142" t="s">
        <v>241</v>
      </c>
      <c r="BI122" s="147"/>
      <c r="BJ122" s="147"/>
      <c r="BK122" s="147"/>
      <c r="BL122" s="147"/>
      <c r="BM122" s="142" t="s">
        <v>245</v>
      </c>
      <c r="BN122" s="147"/>
      <c r="BO122" s="147"/>
      <c r="BP122" s="147"/>
      <c r="BQ122" s="147"/>
      <c r="BR122" s="147"/>
      <c r="BS122" s="147"/>
      <c r="BT122" s="147"/>
      <c r="BU122" s="147"/>
      <c r="BV122" s="147"/>
      <c r="BW122" s="147"/>
      <c r="BX122" s="147"/>
      <c r="BY122" s="147"/>
      <c r="BZ122" s="147"/>
      <c r="CA122" s="147"/>
      <c r="CB122" s="147"/>
      <c r="CC122" s="147"/>
      <c r="CD122" s="147"/>
      <c r="CE122" s="147"/>
      <c r="CF122" s="147"/>
      <c r="CG122" s="147"/>
      <c r="CH122" s="147"/>
      <c r="CI122" s="147"/>
      <c r="CJ122" s="147"/>
      <c r="CK122" s="147"/>
      <c r="CL122" s="141"/>
      <c r="CM122" s="141"/>
      <c r="CN122" s="141"/>
      <c r="CO122" s="141"/>
      <c r="CP122" s="141"/>
      <c r="CQ122" s="141"/>
    </row>
    <row r="123" ht="22.5" customHeight="1">
      <c r="A123" s="142" t="s">
        <v>1649</v>
      </c>
      <c r="B123" s="143"/>
      <c r="C123" s="142" t="s">
        <v>2006</v>
      </c>
      <c r="D123" s="142" t="s">
        <v>903</v>
      </c>
      <c r="E123" s="142">
        <v>27.0</v>
      </c>
      <c r="F123" s="142">
        <v>600.0</v>
      </c>
      <c r="G123" s="142">
        <v>28.0</v>
      </c>
      <c r="H123" s="142">
        <v>75.0</v>
      </c>
      <c r="I123" s="142">
        <v>185.0</v>
      </c>
      <c r="J123" s="142">
        <v>15.0</v>
      </c>
      <c r="K123" s="142">
        <v>400.0</v>
      </c>
      <c r="L123" s="142">
        <v>60.0</v>
      </c>
      <c r="M123" s="197" t="s">
        <v>710</v>
      </c>
      <c r="N123" s="142" t="s">
        <v>1577</v>
      </c>
      <c r="O123" s="142">
        <v>220.0</v>
      </c>
      <c r="P123" s="142" t="s">
        <v>232</v>
      </c>
      <c r="Q123" s="142">
        <v>16.0</v>
      </c>
      <c r="R123" s="142"/>
      <c r="S123" s="197" t="s">
        <v>2007</v>
      </c>
      <c r="T123" s="142" t="s">
        <v>2008</v>
      </c>
      <c r="U123" s="142">
        <v>200.0</v>
      </c>
      <c r="V123" s="142" t="s">
        <v>293</v>
      </c>
      <c r="W123" s="142">
        <v>18.0</v>
      </c>
      <c r="X123" s="142"/>
      <c r="Y123" s="142"/>
      <c r="Z123" s="142"/>
      <c r="AA123" s="142"/>
      <c r="AB123" s="142"/>
      <c r="AC123" s="142"/>
      <c r="AD123" s="142" t="s">
        <v>1285</v>
      </c>
      <c r="AE123" s="142" t="s">
        <v>2009</v>
      </c>
      <c r="AF123" s="142">
        <v>160.0</v>
      </c>
      <c r="AG123" s="142" t="s">
        <v>235</v>
      </c>
      <c r="AH123" s="142">
        <v>19.0</v>
      </c>
      <c r="AI123" s="142"/>
      <c r="AJ123" s="142"/>
      <c r="AK123" s="142"/>
      <c r="AL123" s="142"/>
      <c r="AM123" s="142"/>
      <c r="AN123" s="142"/>
      <c r="AO123" s="142" t="s">
        <v>2010</v>
      </c>
      <c r="AP123" s="142" t="s">
        <v>280</v>
      </c>
      <c r="AQ123" s="142">
        <v>300.0</v>
      </c>
      <c r="AR123" s="142" t="s">
        <v>286</v>
      </c>
      <c r="AS123" s="142">
        <v>15.0</v>
      </c>
      <c r="AT123" s="142" t="s">
        <v>245</v>
      </c>
      <c r="AU123" s="147"/>
      <c r="AV123" s="147"/>
      <c r="AW123" s="147"/>
      <c r="AX123" s="147"/>
      <c r="AY123" s="147"/>
      <c r="AZ123" s="147"/>
      <c r="BA123" s="142" t="s">
        <v>245</v>
      </c>
      <c r="BB123" s="147"/>
      <c r="BC123" s="147"/>
      <c r="BD123" s="147"/>
      <c r="BE123" s="147"/>
      <c r="BF123" s="147"/>
      <c r="BG123" s="147"/>
      <c r="BH123" s="142" t="s">
        <v>245</v>
      </c>
      <c r="BI123" s="147"/>
      <c r="BJ123" s="147"/>
      <c r="BK123" s="147"/>
      <c r="BL123" s="147"/>
      <c r="BM123" s="142" t="s">
        <v>245</v>
      </c>
      <c r="BN123" s="147"/>
      <c r="BO123" s="147"/>
      <c r="BP123" s="147"/>
      <c r="BQ123" s="147"/>
      <c r="BR123" s="147"/>
      <c r="BS123" s="147"/>
      <c r="BT123" s="147"/>
      <c r="BU123" s="147"/>
      <c r="BV123" s="147"/>
      <c r="BW123" s="147"/>
      <c r="BX123" s="147"/>
      <c r="BY123" s="147"/>
      <c r="BZ123" s="147"/>
      <c r="CA123" s="147"/>
      <c r="CB123" s="147"/>
      <c r="CC123" s="147"/>
      <c r="CD123" s="147"/>
      <c r="CE123" s="147"/>
      <c r="CF123" s="147"/>
      <c r="CG123" s="147"/>
      <c r="CH123" s="142">
        <v>2.0</v>
      </c>
      <c r="CI123" s="147"/>
      <c r="CJ123" s="147"/>
      <c r="CK123" s="147"/>
      <c r="CL123" s="141"/>
      <c r="CM123" s="141"/>
      <c r="CN123" s="141"/>
      <c r="CO123" s="141"/>
      <c r="CP123" s="141"/>
      <c r="CQ123" s="141"/>
    </row>
    <row r="124" ht="22.5" customHeight="1">
      <c r="A124" s="142" t="s">
        <v>1653</v>
      </c>
      <c r="B124" s="142" t="s">
        <v>1649</v>
      </c>
      <c r="C124" s="142" t="s">
        <v>2006</v>
      </c>
      <c r="D124" s="142" t="s">
        <v>903</v>
      </c>
      <c r="E124" s="142">
        <v>29.0</v>
      </c>
      <c r="F124" s="142">
        <v>700.0</v>
      </c>
      <c r="G124" s="142">
        <v>28.0</v>
      </c>
      <c r="H124" s="142">
        <v>80.0</v>
      </c>
      <c r="I124" s="142">
        <v>320.0</v>
      </c>
      <c r="J124" s="142">
        <v>15.0</v>
      </c>
      <c r="K124" s="142">
        <v>400.0</v>
      </c>
      <c r="L124" s="142">
        <v>60.0</v>
      </c>
      <c r="M124" s="197" t="s">
        <v>710</v>
      </c>
      <c r="N124" s="142" t="s">
        <v>1213</v>
      </c>
      <c r="O124" s="142">
        <v>220.0</v>
      </c>
      <c r="P124" s="142" t="s">
        <v>232</v>
      </c>
      <c r="Q124" s="142">
        <v>16.0</v>
      </c>
      <c r="R124" s="142"/>
      <c r="S124" s="197" t="s">
        <v>2011</v>
      </c>
      <c r="T124" s="142" t="s">
        <v>2012</v>
      </c>
      <c r="U124" s="142">
        <v>350.0</v>
      </c>
      <c r="V124" s="142" t="s">
        <v>293</v>
      </c>
      <c r="W124" s="142">
        <v>18.0</v>
      </c>
      <c r="X124" s="142"/>
      <c r="Y124" s="142"/>
      <c r="Z124" s="142"/>
      <c r="AA124" s="142"/>
      <c r="AB124" s="142"/>
      <c r="AC124" s="142"/>
      <c r="AD124" s="142" t="s">
        <v>275</v>
      </c>
      <c r="AE124" s="142" t="s">
        <v>2013</v>
      </c>
      <c r="AF124" s="142">
        <v>240.0</v>
      </c>
      <c r="AG124" s="142" t="s">
        <v>235</v>
      </c>
      <c r="AH124" s="142">
        <v>19.0</v>
      </c>
      <c r="AI124" s="142"/>
      <c r="AJ124" s="142"/>
      <c r="AK124" s="142"/>
      <c r="AL124" s="142"/>
      <c r="AM124" s="142"/>
      <c r="AN124" s="142"/>
      <c r="AO124" s="142" t="s">
        <v>2014</v>
      </c>
      <c r="AP124" s="142" t="s">
        <v>477</v>
      </c>
      <c r="AQ124" s="142">
        <v>300.0</v>
      </c>
      <c r="AR124" s="142" t="s">
        <v>722</v>
      </c>
      <c r="AS124" s="142">
        <v>15.0</v>
      </c>
      <c r="AT124" s="142" t="s">
        <v>245</v>
      </c>
      <c r="AU124" s="147"/>
      <c r="AV124" s="147"/>
      <c r="AW124" s="147"/>
      <c r="AX124" s="147"/>
      <c r="AY124" s="147"/>
      <c r="AZ124" s="147"/>
      <c r="BA124" s="142" t="s">
        <v>245</v>
      </c>
      <c r="BB124" s="147"/>
      <c r="BC124" s="147"/>
      <c r="BD124" s="147"/>
      <c r="BE124" s="147"/>
      <c r="BF124" s="147"/>
      <c r="BG124" s="147"/>
      <c r="BH124" s="142" t="s">
        <v>245</v>
      </c>
      <c r="BI124" s="147"/>
      <c r="BJ124" s="147"/>
      <c r="BK124" s="147"/>
      <c r="BL124" s="147"/>
      <c r="BM124" s="142" t="s">
        <v>245</v>
      </c>
      <c r="BN124" s="147"/>
      <c r="BO124" s="147"/>
      <c r="BP124" s="147"/>
      <c r="BQ124" s="147"/>
      <c r="BR124" s="147"/>
      <c r="BS124" s="147"/>
      <c r="BT124" s="147"/>
      <c r="BU124" s="147"/>
      <c r="BV124" s="147"/>
      <c r="BW124" s="147"/>
      <c r="BX124" s="147"/>
      <c r="BY124" s="147"/>
      <c r="BZ124" s="147"/>
      <c r="CA124" s="147"/>
      <c r="CB124" s="147"/>
      <c r="CC124" s="147"/>
      <c r="CD124" s="147"/>
      <c r="CE124" s="147"/>
      <c r="CF124" s="147"/>
      <c r="CG124" s="147"/>
      <c r="CH124" s="142">
        <v>1.0</v>
      </c>
      <c r="CI124" s="147"/>
      <c r="CJ124" s="147"/>
      <c r="CK124" s="147"/>
      <c r="CL124" s="141"/>
      <c r="CM124" s="141"/>
      <c r="CN124" s="141"/>
      <c r="CO124" s="141"/>
      <c r="CP124" s="141"/>
      <c r="CQ124" s="141"/>
    </row>
    <row r="125" ht="22.5" customHeight="1">
      <c r="A125" s="142" t="s">
        <v>1657</v>
      </c>
      <c r="B125" s="143"/>
      <c r="C125" s="142" t="s">
        <v>2006</v>
      </c>
      <c r="D125" s="142" t="s">
        <v>369</v>
      </c>
      <c r="E125" s="142">
        <v>4.0</v>
      </c>
      <c r="F125" s="142">
        <v>60.0</v>
      </c>
      <c r="G125" s="142">
        <v>22.0</v>
      </c>
      <c r="H125" s="142">
        <v>8.0</v>
      </c>
      <c r="I125" s="142">
        <v>120.0</v>
      </c>
      <c r="J125" s="142">
        <v>20.0</v>
      </c>
      <c r="K125" s="142">
        <v>1200.0</v>
      </c>
      <c r="L125" s="142">
        <v>18.0</v>
      </c>
      <c r="M125" s="197" t="s">
        <v>2015</v>
      </c>
      <c r="N125" s="142" t="s">
        <v>2016</v>
      </c>
      <c r="O125" s="142">
        <v>40.0</v>
      </c>
      <c r="P125" s="142" t="s">
        <v>235</v>
      </c>
      <c r="Q125" s="142">
        <v>18.0</v>
      </c>
      <c r="R125" s="142"/>
      <c r="S125" s="197" t="s">
        <v>799</v>
      </c>
      <c r="T125" s="142" t="s">
        <v>2017</v>
      </c>
      <c r="U125" s="142"/>
      <c r="V125" s="142"/>
      <c r="W125" s="147"/>
      <c r="X125" s="147"/>
      <c r="Y125" s="147"/>
      <c r="Z125" s="147"/>
      <c r="AA125" s="147"/>
      <c r="AB125" s="147"/>
      <c r="AC125" s="142" t="s">
        <v>335</v>
      </c>
      <c r="AD125" s="142" t="s">
        <v>1958</v>
      </c>
      <c r="AE125" s="142" t="s">
        <v>2018</v>
      </c>
      <c r="AF125" s="142">
        <v>37.0</v>
      </c>
      <c r="AG125" s="142" t="s">
        <v>722</v>
      </c>
      <c r="AH125" s="142">
        <v>13.0</v>
      </c>
      <c r="AI125" s="142"/>
      <c r="AJ125" s="142"/>
      <c r="AK125" s="142"/>
      <c r="AL125" s="142"/>
      <c r="AM125" s="142"/>
      <c r="AN125" s="142"/>
      <c r="AO125" s="147"/>
      <c r="AP125" s="147"/>
      <c r="AQ125" s="147"/>
      <c r="AR125" s="147"/>
      <c r="AS125" s="147"/>
      <c r="AT125" s="142" t="s">
        <v>245</v>
      </c>
      <c r="AU125" s="147"/>
      <c r="AV125" s="147"/>
      <c r="AW125" s="147"/>
      <c r="AX125" s="147"/>
      <c r="AY125" s="147"/>
      <c r="AZ125" s="147"/>
      <c r="BA125" s="142" t="s">
        <v>241</v>
      </c>
      <c r="BB125" s="147"/>
      <c r="BC125" s="147"/>
      <c r="BD125" s="147"/>
      <c r="BE125" s="147"/>
      <c r="BF125" s="147"/>
      <c r="BG125" s="147"/>
      <c r="BH125" s="142" t="s">
        <v>241</v>
      </c>
      <c r="BI125" s="147"/>
      <c r="BJ125" s="147"/>
      <c r="BK125" s="147"/>
      <c r="BL125" s="147"/>
      <c r="BM125" s="142" t="s">
        <v>245</v>
      </c>
      <c r="BN125" s="147"/>
      <c r="BO125" s="147"/>
      <c r="BP125" s="147"/>
      <c r="BQ125" s="147"/>
      <c r="BR125" s="147"/>
      <c r="BS125" s="147"/>
      <c r="BT125" s="147"/>
      <c r="BU125" s="147"/>
      <c r="BV125" s="147"/>
      <c r="BW125" s="147"/>
      <c r="BX125" s="147"/>
      <c r="BY125" s="147"/>
      <c r="BZ125" s="147"/>
      <c r="CA125" s="147"/>
      <c r="CB125" s="147"/>
      <c r="CC125" s="147"/>
      <c r="CD125" s="147"/>
      <c r="CE125" s="147"/>
      <c r="CF125" s="147"/>
      <c r="CG125" s="147"/>
      <c r="CH125" s="147"/>
      <c r="CI125" s="147"/>
      <c r="CJ125" s="147"/>
      <c r="CK125" s="147"/>
      <c r="CL125" s="141"/>
      <c r="CM125" s="141"/>
      <c r="CN125" s="141"/>
      <c r="CO125" s="141"/>
      <c r="CP125" s="141"/>
      <c r="CQ125" s="141"/>
    </row>
    <row r="126" ht="22.5" customHeight="1">
      <c r="A126" s="142" t="s">
        <v>1663</v>
      </c>
      <c r="B126" s="142" t="s">
        <v>1657</v>
      </c>
      <c r="C126" s="142" t="s">
        <v>2006</v>
      </c>
      <c r="D126" s="142" t="s">
        <v>369</v>
      </c>
      <c r="E126" s="142">
        <v>10.0</v>
      </c>
      <c r="F126" s="142">
        <v>180.0</v>
      </c>
      <c r="G126" s="142">
        <v>24.0</v>
      </c>
      <c r="H126" s="142">
        <v>18.0</v>
      </c>
      <c r="I126" s="142">
        <v>120.0</v>
      </c>
      <c r="J126" s="142">
        <v>16.0</v>
      </c>
      <c r="K126" s="142">
        <v>1500.0</v>
      </c>
      <c r="L126" s="142">
        <v>40.0</v>
      </c>
      <c r="M126" s="197" t="s">
        <v>275</v>
      </c>
      <c r="N126" s="142" t="s">
        <v>2019</v>
      </c>
      <c r="O126" s="142">
        <v>120.0</v>
      </c>
      <c r="P126" s="142" t="s">
        <v>235</v>
      </c>
      <c r="Q126" s="142">
        <v>16.0</v>
      </c>
      <c r="R126" s="142"/>
      <c r="S126" s="197" t="s">
        <v>2020</v>
      </c>
      <c r="T126" s="142" t="s">
        <v>2021</v>
      </c>
      <c r="U126" s="142">
        <v>30.0</v>
      </c>
      <c r="V126" s="142" t="s">
        <v>2022</v>
      </c>
      <c r="W126" s="142">
        <v>14.0</v>
      </c>
      <c r="X126" s="142"/>
      <c r="Y126" s="142"/>
      <c r="Z126" s="142"/>
      <c r="AA126" s="142"/>
      <c r="AB126" s="142"/>
      <c r="AC126" s="142"/>
      <c r="AD126" s="142" t="s">
        <v>1958</v>
      </c>
      <c r="AE126" s="142" t="s">
        <v>2018</v>
      </c>
      <c r="AF126" s="142">
        <v>140.0</v>
      </c>
      <c r="AG126" s="142" t="s">
        <v>722</v>
      </c>
      <c r="AH126" s="142">
        <v>13.0</v>
      </c>
      <c r="AI126" s="142"/>
      <c r="AJ126" s="142"/>
      <c r="AK126" s="142"/>
      <c r="AL126" s="142"/>
      <c r="AM126" s="142"/>
      <c r="AN126" s="142"/>
      <c r="AO126" s="147"/>
      <c r="AP126" s="147"/>
      <c r="AQ126" s="147"/>
      <c r="AR126" s="147"/>
      <c r="AS126" s="147"/>
      <c r="AT126" s="142" t="s">
        <v>245</v>
      </c>
      <c r="AU126" s="147"/>
      <c r="AV126" s="147"/>
      <c r="AW126" s="147"/>
      <c r="AX126" s="147"/>
      <c r="AY126" s="147"/>
      <c r="AZ126" s="147"/>
      <c r="BA126" s="142" t="s">
        <v>241</v>
      </c>
      <c r="BB126" s="147"/>
      <c r="BC126" s="147"/>
      <c r="BD126" s="147"/>
      <c r="BE126" s="147"/>
      <c r="BF126" s="147"/>
      <c r="BG126" s="147"/>
      <c r="BH126" s="142" t="s">
        <v>241</v>
      </c>
      <c r="BI126" s="147"/>
      <c r="BJ126" s="147"/>
      <c r="BK126" s="147"/>
      <c r="BL126" s="147"/>
      <c r="BM126" s="142" t="s">
        <v>245</v>
      </c>
      <c r="BN126" s="147"/>
      <c r="BO126" s="147"/>
      <c r="BP126" s="147"/>
      <c r="BQ126" s="147"/>
      <c r="BR126" s="147"/>
      <c r="BS126" s="147"/>
      <c r="BT126" s="147"/>
      <c r="BU126" s="147"/>
      <c r="BV126" s="147"/>
      <c r="BW126" s="147"/>
      <c r="BX126" s="147"/>
      <c r="BY126" s="147"/>
      <c r="BZ126" s="147"/>
      <c r="CA126" s="147"/>
      <c r="CB126" s="147"/>
      <c r="CC126" s="147"/>
      <c r="CD126" s="147"/>
      <c r="CE126" s="147"/>
      <c r="CF126" s="147"/>
      <c r="CG126" s="147"/>
      <c r="CH126" s="147"/>
      <c r="CI126" s="147"/>
      <c r="CJ126" s="147"/>
      <c r="CK126" s="147"/>
      <c r="CL126" s="141"/>
      <c r="CM126" s="141"/>
      <c r="CN126" s="141"/>
      <c r="CO126" s="141"/>
      <c r="CP126" s="141"/>
      <c r="CQ126" s="141"/>
    </row>
    <row r="127" ht="22.5" customHeight="1">
      <c r="A127" s="142" t="s">
        <v>1668</v>
      </c>
      <c r="B127" s="143"/>
      <c r="C127" s="142" t="s">
        <v>2006</v>
      </c>
      <c r="D127" s="142" t="s">
        <v>369</v>
      </c>
      <c r="E127" s="142">
        <v>1.0</v>
      </c>
      <c r="F127" s="142">
        <v>50.0</v>
      </c>
      <c r="G127" s="142">
        <v>28.0</v>
      </c>
      <c r="H127" s="142">
        <v>12.0</v>
      </c>
      <c r="I127" s="142">
        <v>200.0</v>
      </c>
      <c r="J127" s="142">
        <v>12.0</v>
      </c>
      <c r="K127" s="142">
        <v>200.0</v>
      </c>
      <c r="L127" s="142">
        <v>20.0</v>
      </c>
      <c r="M127" s="197" t="s">
        <v>2023</v>
      </c>
      <c r="N127" s="142" t="s">
        <v>2024</v>
      </c>
      <c r="O127" s="142">
        <v>20.0</v>
      </c>
      <c r="P127" s="142" t="s">
        <v>601</v>
      </c>
      <c r="Q127" s="142">
        <v>16.0</v>
      </c>
      <c r="R127" s="142"/>
      <c r="S127" s="230" t="s">
        <v>376</v>
      </c>
      <c r="T127" s="142" t="s">
        <v>1818</v>
      </c>
      <c r="U127" s="142">
        <v>25.0</v>
      </c>
      <c r="V127" s="142" t="s">
        <v>1041</v>
      </c>
      <c r="W127" s="142">
        <v>13.0</v>
      </c>
      <c r="X127" s="142"/>
      <c r="Y127" s="142"/>
      <c r="Z127" s="142"/>
      <c r="AA127" s="142"/>
      <c r="AB127" s="142"/>
      <c r="AC127" s="142"/>
      <c r="AD127" s="147"/>
      <c r="AE127" s="147"/>
      <c r="AF127" s="147"/>
      <c r="AG127" s="147"/>
      <c r="AH127" s="147"/>
      <c r="AI127" s="147"/>
      <c r="AJ127" s="147"/>
      <c r="AK127" s="147"/>
      <c r="AL127" s="147"/>
      <c r="AM127" s="147"/>
      <c r="AN127" s="147"/>
      <c r="AO127" s="147"/>
      <c r="AP127" s="147"/>
      <c r="AQ127" s="147"/>
      <c r="AR127" s="147"/>
      <c r="AS127" s="147"/>
      <c r="AT127" s="142" t="s">
        <v>241</v>
      </c>
      <c r="AU127" s="147"/>
      <c r="AV127" s="147"/>
      <c r="AW127" s="147"/>
      <c r="AX127" s="147"/>
      <c r="AY127" s="147"/>
      <c r="AZ127" s="147"/>
      <c r="BA127" s="142" t="s">
        <v>245</v>
      </c>
      <c r="BB127" s="147"/>
      <c r="BC127" s="147"/>
      <c r="BD127" s="147"/>
      <c r="BE127" s="147"/>
      <c r="BF127" s="147"/>
      <c r="BG127" s="147"/>
      <c r="BH127" s="142" t="s">
        <v>245</v>
      </c>
      <c r="BI127" s="147"/>
      <c r="BJ127" s="147"/>
      <c r="BK127" s="147"/>
      <c r="BL127" s="147"/>
      <c r="BM127" s="142" t="s">
        <v>245</v>
      </c>
      <c r="BN127" s="147"/>
      <c r="BO127" s="147"/>
      <c r="BP127" s="147"/>
      <c r="BQ127" s="147"/>
      <c r="BR127" s="147"/>
      <c r="BS127" s="147"/>
      <c r="BT127" s="147"/>
      <c r="BU127" s="147"/>
      <c r="BV127" s="147"/>
      <c r="BW127" s="147"/>
      <c r="BX127" s="147"/>
      <c r="BY127" s="147"/>
      <c r="BZ127" s="147"/>
      <c r="CA127" s="147"/>
      <c r="CB127" s="147"/>
      <c r="CC127" s="147"/>
      <c r="CD127" s="147"/>
      <c r="CE127" s="147"/>
      <c r="CF127" s="147"/>
      <c r="CG127" s="147"/>
      <c r="CH127" s="147"/>
      <c r="CI127" s="147"/>
      <c r="CJ127" s="147"/>
      <c r="CK127" s="147"/>
      <c r="CL127" s="141"/>
      <c r="CM127" s="141"/>
      <c r="CN127" s="141"/>
      <c r="CO127" s="141"/>
      <c r="CP127" s="141"/>
      <c r="CQ127" s="141"/>
    </row>
    <row r="128" ht="150.75" customHeight="1">
      <c r="A128" s="142" t="s">
        <v>1671</v>
      </c>
      <c r="B128" s="142" t="s">
        <v>1668</v>
      </c>
      <c r="C128" s="142" t="s">
        <v>2006</v>
      </c>
      <c r="D128" s="142" t="s">
        <v>369</v>
      </c>
      <c r="E128" s="142">
        <v>2.0</v>
      </c>
      <c r="F128" s="142">
        <v>50.0</v>
      </c>
      <c r="G128" s="142">
        <v>28.0</v>
      </c>
      <c r="H128" s="142">
        <v>12.0</v>
      </c>
      <c r="I128" s="142">
        <v>180.0</v>
      </c>
      <c r="J128" s="142">
        <v>12.0</v>
      </c>
      <c r="K128" s="142">
        <v>300.0</v>
      </c>
      <c r="L128" s="142">
        <v>15.0</v>
      </c>
      <c r="M128" s="197" t="s">
        <v>2023</v>
      </c>
      <c r="N128" s="142" t="s">
        <v>2024</v>
      </c>
      <c r="O128" s="142">
        <v>20.0</v>
      </c>
      <c r="P128" s="142" t="s">
        <v>601</v>
      </c>
      <c r="Q128" s="142">
        <v>16.0</v>
      </c>
      <c r="R128" s="142"/>
      <c r="S128" s="197" t="s">
        <v>2025</v>
      </c>
      <c r="T128" s="142" t="s">
        <v>289</v>
      </c>
      <c r="U128" s="142">
        <v>50.0</v>
      </c>
      <c r="V128" s="142" t="s">
        <v>235</v>
      </c>
      <c r="W128" s="142">
        <v>16.0</v>
      </c>
      <c r="X128" s="142"/>
      <c r="Y128" s="142"/>
      <c r="Z128" s="142"/>
      <c r="AA128" s="142"/>
      <c r="AB128" s="142"/>
      <c r="AC128" s="142"/>
      <c r="AD128" s="142" t="s">
        <v>376</v>
      </c>
      <c r="AE128" s="142" t="s">
        <v>1818</v>
      </c>
      <c r="AF128" s="142">
        <v>30.0</v>
      </c>
      <c r="AG128" s="142" t="s">
        <v>1041</v>
      </c>
      <c r="AH128" s="142">
        <v>13.0</v>
      </c>
      <c r="AI128" s="142"/>
      <c r="AJ128" s="142"/>
      <c r="AK128" s="142"/>
      <c r="AL128" s="142"/>
      <c r="AM128" s="142"/>
      <c r="AN128" s="142"/>
      <c r="AO128" s="147"/>
      <c r="AP128" s="147"/>
      <c r="AQ128" s="147"/>
      <c r="AR128" s="147"/>
      <c r="AS128" s="147"/>
      <c r="AT128" s="142" t="s">
        <v>245</v>
      </c>
      <c r="AU128" s="147"/>
      <c r="AV128" s="147"/>
      <c r="AW128" s="147"/>
      <c r="AX128" s="147"/>
      <c r="AY128" s="147"/>
      <c r="AZ128" s="147"/>
      <c r="BA128" s="142" t="s">
        <v>241</v>
      </c>
      <c r="BB128" s="147"/>
      <c r="BC128" s="147"/>
      <c r="BD128" s="147"/>
      <c r="BE128" s="147"/>
      <c r="BF128" s="147"/>
      <c r="BG128" s="147"/>
      <c r="BH128" s="142" t="s">
        <v>241</v>
      </c>
      <c r="BI128" s="147"/>
      <c r="BJ128" s="147"/>
      <c r="BK128" s="147"/>
      <c r="BL128" s="147"/>
      <c r="BM128" s="142" t="s">
        <v>245</v>
      </c>
      <c r="BN128" s="147"/>
      <c r="BO128" s="147"/>
      <c r="BP128" s="147"/>
      <c r="BQ128" s="147"/>
      <c r="BR128" s="147"/>
      <c r="BS128" s="147"/>
      <c r="BT128" s="147"/>
      <c r="BU128" s="147"/>
      <c r="BV128" s="147"/>
      <c r="BW128" s="147"/>
      <c r="BX128" s="147"/>
      <c r="BY128" s="147"/>
      <c r="BZ128" s="147"/>
      <c r="CA128" s="147"/>
      <c r="CB128" s="147"/>
      <c r="CC128" s="147"/>
      <c r="CD128" s="147"/>
      <c r="CE128" s="147"/>
      <c r="CF128" s="147"/>
      <c r="CG128" s="147"/>
      <c r="CH128" s="147"/>
      <c r="CI128" s="147"/>
      <c r="CJ128" s="147"/>
      <c r="CK128" s="147"/>
      <c r="CL128" s="141"/>
      <c r="CM128" s="141"/>
      <c r="CN128" s="141"/>
      <c r="CO128" s="141"/>
      <c r="CP128" s="141"/>
      <c r="CQ128" s="141"/>
    </row>
    <row r="129" ht="132.75" customHeight="1">
      <c r="A129" s="142" t="s">
        <v>1674</v>
      </c>
      <c r="B129" s="142" t="s">
        <v>1668</v>
      </c>
      <c r="C129" s="142" t="s">
        <v>2006</v>
      </c>
      <c r="D129" s="142" t="s">
        <v>369</v>
      </c>
      <c r="E129" s="142">
        <v>8.0</v>
      </c>
      <c r="F129" s="142">
        <v>130.0</v>
      </c>
      <c r="G129" s="142">
        <v>28.0</v>
      </c>
      <c r="H129" s="142">
        <v>15.0</v>
      </c>
      <c r="I129" s="142">
        <v>250.0</v>
      </c>
      <c r="J129" s="142">
        <v>12.0</v>
      </c>
      <c r="K129" s="142">
        <v>300.0</v>
      </c>
      <c r="L129" s="142">
        <v>20.0</v>
      </c>
      <c r="M129" s="197" t="s">
        <v>2026</v>
      </c>
      <c r="N129" s="142" t="s">
        <v>2027</v>
      </c>
      <c r="O129" s="142">
        <v>50.0</v>
      </c>
      <c r="P129" s="142" t="s">
        <v>232</v>
      </c>
      <c r="Q129" s="142">
        <v>16.0</v>
      </c>
      <c r="R129" s="142"/>
      <c r="S129" s="197" t="s">
        <v>2028</v>
      </c>
      <c r="T129" s="142" t="s">
        <v>1789</v>
      </c>
      <c r="U129" s="142">
        <v>90.0</v>
      </c>
      <c r="V129" s="142" t="s">
        <v>1041</v>
      </c>
      <c r="W129" s="142">
        <v>17.0</v>
      </c>
      <c r="X129" s="142"/>
      <c r="Y129" s="142"/>
      <c r="Z129" s="142"/>
      <c r="AA129" s="142"/>
      <c r="AB129" s="142"/>
      <c r="AC129" s="142"/>
      <c r="AD129" s="147"/>
      <c r="AE129" s="147"/>
      <c r="AF129" s="147"/>
      <c r="AG129" s="147"/>
      <c r="AH129" s="147"/>
      <c r="AI129" s="147"/>
      <c r="AJ129" s="147"/>
      <c r="AK129" s="147"/>
      <c r="AL129" s="147"/>
      <c r="AM129" s="147"/>
      <c r="AN129" s="147"/>
      <c r="AO129" s="147"/>
      <c r="AP129" s="147"/>
      <c r="AQ129" s="147"/>
      <c r="AR129" s="147"/>
      <c r="AS129" s="147"/>
      <c r="AT129" s="142" t="s">
        <v>241</v>
      </c>
      <c r="AU129" s="147"/>
      <c r="AV129" s="147"/>
      <c r="AW129" s="147"/>
      <c r="AX129" s="147"/>
      <c r="AY129" s="147"/>
      <c r="AZ129" s="147"/>
      <c r="BA129" s="142" t="s">
        <v>245</v>
      </c>
      <c r="BB129" s="147"/>
      <c r="BC129" s="147"/>
      <c r="BD129" s="147"/>
      <c r="BE129" s="147"/>
      <c r="BF129" s="147"/>
      <c r="BG129" s="147"/>
      <c r="BH129" s="142" t="s">
        <v>245</v>
      </c>
      <c r="BI129" s="147"/>
      <c r="BJ129" s="147"/>
      <c r="BK129" s="147"/>
      <c r="BL129" s="147"/>
      <c r="BM129" s="142" t="s">
        <v>245</v>
      </c>
      <c r="BN129" s="147"/>
      <c r="BO129" s="147"/>
      <c r="BP129" s="147"/>
      <c r="BQ129" s="147"/>
      <c r="BR129" s="147"/>
      <c r="BS129" s="147"/>
      <c r="BT129" s="147"/>
      <c r="BU129" s="147"/>
      <c r="BV129" s="147"/>
      <c r="BW129" s="147"/>
      <c r="BX129" s="147"/>
      <c r="BY129" s="147"/>
      <c r="BZ129" s="147"/>
      <c r="CA129" s="147"/>
      <c r="CB129" s="147"/>
      <c r="CC129" s="147"/>
      <c r="CD129" s="147"/>
      <c r="CE129" s="147"/>
      <c r="CF129" s="147"/>
      <c r="CG129" s="147"/>
      <c r="CH129" s="147"/>
      <c r="CI129" s="147"/>
      <c r="CJ129" s="147"/>
      <c r="CK129" s="147"/>
      <c r="CL129" s="141"/>
      <c r="CM129" s="141"/>
      <c r="CN129" s="141"/>
      <c r="CO129" s="141"/>
      <c r="CP129" s="141"/>
      <c r="CQ129" s="141"/>
    </row>
    <row r="130" ht="22.5" customHeight="1">
      <c r="A130" s="142" t="s">
        <v>1676</v>
      </c>
      <c r="B130" s="143"/>
      <c r="C130" s="142" t="s">
        <v>2006</v>
      </c>
      <c r="D130" s="142" t="s">
        <v>369</v>
      </c>
      <c r="E130" s="142">
        <v>2.0</v>
      </c>
      <c r="F130" s="142">
        <v>50.0</v>
      </c>
      <c r="G130" s="142">
        <v>22.0</v>
      </c>
      <c r="H130" s="142">
        <v>8.0</v>
      </c>
      <c r="I130" s="142">
        <v>390.0</v>
      </c>
      <c r="J130" s="142">
        <v>16.0</v>
      </c>
      <c r="K130" s="142">
        <v>600.0</v>
      </c>
      <c r="L130" s="142">
        <v>12.0</v>
      </c>
      <c r="M130" s="197" t="s">
        <v>2029</v>
      </c>
      <c r="N130" s="142" t="s">
        <v>2030</v>
      </c>
      <c r="O130" s="142">
        <v>40.0</v>
      </c>
      <c r="P130" s="142" t="s">
        <v>235</v>
      </c>
      <c r="Q130" s="142">
        <v>17.0</v>
      </c>
      <c r="R130" s="142"/>
      <c r="S130" s="197" t="s">
        <v>2031</v>
      </c>
      <c r="T130" s="142" t="s">
        <v>2032</v>
      </c>
      <c r="U130" s="142">
        <v>30.0</v>
      </c>
      <c r="V130" s="142" t="s">
        <v>1118</v>
      </c>
      <c r="W130" s="142">
        <v>17.0</v>
      </c>
      <c r="X130" s="142"/>
      <c r="Y130" s="142"/>
      <c r="Z130" s="142"/>
      <c r="AA130" s="142"/>
      <c r="AB130" s="142"/>
      <c r="AC130" s="142"/>
      <c r="AD130" s="142" t="s">
        <v>2028</v>
      </c>
      <c r="AE130" s="142" t="s">
        <v>2033</v>
      </c>
      <c r="AF130" s="142">
        <v>30.0</v>
      </c>
      <c r="AG130" s="142" t="s">
        <v>1041</v>
      </c>
      <c r="AH130" s="142">
        <v>14.0</v>
      </c>
      <c r="AI130" s="142"/>
      <c r="AJ130" s="142"/>
      <c r="AK130" s="142"/>
      <c r="AL130" s="142"/>
      <c r="AM130" s="142"/>
      <c r="AN130" s="142"/>
      <c r="AO130" s="147"/>
      <c r="AP130" s="147"/>
      <c r="AQ130" s="147"/>
      <c r="AR130" s="147"/>
      <c r="AS130" s="147"/>
      <c r="AT130" s="142" t="s">
        <v>245</v>
      </c>
      <c r="AU130" s="147"/>
      <c r="AV130" s="147"/>
      <c r="AW130" s="147"/>
      <c r="AX130" s="147"/>
      <c r="AY130" s="147"/>
      <c r="AZ130" s="147"/>
      <c r="BA130" s="142" t="s">
        <v>245</v>
      </c>
      <c r="BB130" s="147"/>
      <c r="BC130" s="147"/>
      <c r="BD130" s="147"/>
      <c r="BE130" s="147"/>
      <c r="BF130" s="147"/>
      <c r="BG130" s="147"/>
      <c r="BH130" s="142" t="s">
        <v>245</v>
      </c>
      <c r="BI130" s="147"/>
      <c r="BJ130" s="147"/>
      <c r="BK130" s="147"/>
      <c r="BL130" s="147"/>
      <c r="BM130" s="142" t="s">
        <v>245</v>
      </c>
      <c r="BN130" s="147"/>
      <c r="BO130" s="147"/>
      <c r="BP130" s="147"/>
      <c r="BQ130" s="147"/>
      <c r="BR130" s="147"/>
      <c r="BS130" s="147"/>
      <c r="BT130" s="147"/>
      <c r="BU130" s="147"/>
      <c r="BV130" s="147"/>
      <c r="BW130" s="147"/>
      <c r="BX130" s="147"/>
      <c r="BY130" s="147"/>
      <c r="BZ130" s="147"/>
      <c r="CA130" s="147"/>
      <c r="CB130" s="147"/>
      <c r="CC130" s="147"/>
      <c r="CD130" s="147"/>
      <c r="CE130" s="147"/>
      <c r="CF130" s="147"/>
      <c r="CG130" s="147"/>
      <c r="CH130" s="147"/>
      <c r="CI130" s="147"/>
      <c r="CJ130" s="147"/>
      <c r="CK130" s="147"/>
      <c r="CL130" s="141"/>
      <c r="CM130" s="141"/>
      <c r="CN130" s="141"/>
      <c r="CO130" s="141"/>
      <c r="CP130" s="141"/>
      <c r="CQ130" s="141"/>
    </row>
    <row r="131" ht="22.5" customHeight="1">
      <c r="A131" s="142" t="s">
        <v>1679</v>
      </c>
      <c r="B131" s="142" t="s">
        <v>1676</v>
      </c>
      <c r="C131" s="142" t="s">
        <v>2006</v>
      </c>
      <c r="D131" s="142" t="s">
        <v>369</v>
      </c>
      <c r="E131" s="142">
        <v>2.0</v>
      </c>
      <c r="F131" s="142">
        <v>50.0</v>
      </c>
      <c r="G131" s="142">
        <v>22.0</v>
      </c>
      <c r="H131" s="142">
        <v>9.0</v>
      </c>
      <c r="I131" s="142">
        <v>180.0</v>
      </c>
      <c r="J131" s="142">
        <v>20.0</v>
      </c>
      <c r="K131" s="142">
        <v>2000.0</v>
      </c>
      <c r="L131" s="142">
        <v>12.0</v>
      </c>
      <c r="M131" s="197" t="s">
        <v>2034</v>
      </c>
      <c r="N131" s="142" t="s">
        <v>2035</v>
      </c>
      <c r="O131" s="142">
        <v>18.0</v>
      </c>
      <c r="P131" s="142" t="s">
        <v>310</v>
      </c>
      <c r="Q131" s="142">
        <v>16.0</v>
      </c>
      <c r="R131" s="142"/>
      <c r="S131" s="197" t="s">
        <v>2029</v>
      </c>
      <c r="T131" s="142" t="s">
        <v>1390</v>
      </c>
      <c r="U131" s="142">
        <v>40.0</v>
      </c>
      <c r="V131" s="142" t="s">
        <v>235</v>
      </c>
      <c r="W131" s="142">
        <v>17.0</v>
      </c>
      <c r="X131" s="142"/>
      <c r="Y131" s="142"/>
      <c r="Z131" s="142"/>
      <c r="AA131" s="142"/>
      <c r="AB131" s="142"/>
      <c r="AC131" s="142"/>
      <c r="AD131" s="142" t="s">
        <v>2036</v>
      </c>
      <c r="AE131" s="142" t="s">
        <v>2033</v>
      </c>
      <c r="AF131" s="142">
        <v>35.0</v>
      </c>
      <c r="AG131" s="142" t="s">
        <v>240</v>
      </c>
      <c r="AH131" s="142">
        <v>14.0</v>
      </c>
      <c r="AI131" s="142"/>
      <c r="AJ131" s="142"/>
      <c r="AK131" s="142"/>
      <c r="AL131" s="142"/>
      <c r="AM131" s="142"/>
      <c r="AN131" s="142"/>
      <c r="AO131" s="147"/>
      <c r="AP131" s="147"/>
      <c r="AQ131" s="147"/>
      <c r="AR131" s="147"/>
      <c r="AS131" s="147"/>
      <c r="AT131" s="142" t="s">
        <v>245</v>
      </c>
      <c r="AU131" s="147"/>
      <c r="AV131" s="147"/>
      <c r="AW131" s="147"/>
      <c r="AX131" s="147"/>
      <c r="AY131" s="147"/>
      <c r="AZ131" s="147"/>
      <c r="BA131" s="142" t="s">
        <v>245</v>
      </c>
      <c r="BB131" s="147"/>
      <c r="BC131" s="147"/>
      <c r="BD131" s="147"/>
      <c r="BE131" s="147"/>
      <c r="BF131" s="147"/>
      <c r="BG131" s="147"/>
      <c r="BH131" s="142" t="s">
        <v>245</v>
      </c>
      <c r="BI131" s="147"/>
      <c r="BJ131" s="147"/>
      <c r="BK131" s="147"/>
      <c r="BL131" s="147"/>
      <c r="BM131" s="142" t="s">
        <v>245</v>
      </c>
      <c r="BN131" s="147"/>
      <c r="BO131" s="147"/>
      <c r="BP131" s="147"/>
      <c r="BQ131" s="147"/>
      <c r="BR131" s="147"/>
      <c r="BS131" s="147"/>
      <c r="BT131" s="147"/>
      <c r="BU131" s="147"/>
      <c r="BV131" s="147"/>
      <c r="BW131" s="147"/>
      <c r="BX131" s="147"/>
      <c r="BY131" s="147"/>
      <c r="BZ131" s="147"/>
      <c r="CA131" s="147"/>
      <c r="CB131" s="147"/>
      <c r="CC131" s="147"/>
      <c r="CD131" s="147"/>
      <c r="CE131" s="147"/>
      <c r="CF131" s="147"/>
      <c r="CG131" s="147"/>
      <c r="CH131" s="147"/>
      <c r="CI131" s="147"/>
      <c r="CJ131" s="147"/>
      <c r="CK131" s="147"/>
      <c r="CL131" s="141"/>
      <c r="CM131" s="141"/>
      <c r="CN131" s="141"/>
      <c r="CO131" s="141"/>
      <c r="CP131" s="141"/>
      <c r="CQ131" s="141"/>
    </row>
    <row r="132" ht="22.5" customHeight="1">
      <c r="A132" s="142" t="s">
        <v>1682</v>
      </c>
      <c r="B132" s="143"/>
      <c r="C132" s="142" t="s">
        <v>2006</v>
      </c>
      <c r="D132" s="142" t="s">
        <v>369</v>
      </c>
      <c r="E132" s="142">
        <v>4.0</v>
      </c>
      <c r="F132" s="142">
        <v>80.0</v>
      </c>
      <c r="G132" s="142">
        <v>28.0</v>
      </c>
      <c r="H132" s="142">
        <v>12.0</v>
      </c>
      <c r="I132" s="142">
        <v>150.0</v>
      </c>
      <c r="J132" s="142">
        <v>8.0</v>
      </c>
      <c r="K132" s="142">
        <v>3000.0</v>
      </c>
      <c r="L132" s="142">
        <v>15.0</v>
      </c>
      <c r="M132" s="197" t="s">
        <v>2037</v>
      </c>
      <c r="N132" s="142" t="s">
        <v>2038</v>
      </c>
      <c r="O132" s="142">
        <v>45.0</v>
      </c>
      <c r="P132" s="142" t="s">
        <v>235</v>
      </c>
      <c r="Q132" s="142">
        <v>17.0</v>
      </c>
      <c r="R132" s="142"/>
      <c r="S132" s="197" t="s">
        <v>1604</v>
      </c>
      <c r="T132" s="142" t="s">
        <v>2039</v>
      </c>
      <c r="U132" s="142">
        <v>25.0</v>
      </c>
      <c r="V132" s="142" t="s">
        <v>235</v>
      </c>
      <c r="W132" s="142">
        <v>17.0</v>
      </c>
      <c r="X132" s="142"/>
      <c r="Y132" s="142"/>
      <c r="Z132" s="142"/>
      <c r="AA132" s="142"/>
      <c r="AB132" s="142"/>
      <c r="AC132" s="142"/>
      <c r="AD132" s="142" t="s">
        <v>2040</v>
      </c>
      <c r="AE132" s="142" t="s">
        <v>2041</v>
      </c>
      <c r="AF132" s="142"/>
      <c r="AG132" s="142" t="s">
        <v>1012</v>
      </c>
      <c r="AH132" s="147"/>
      <c r="AI132" s="147"/>
      <c r="AJ132" s="147"/>
      <c r="AK132" s="142">
        <v>10.0</v>
      </c>
      <c r="AL132" s="142"/>
      <c r="AM132" s="142"/>
      <c r="AN132" s="142" t="s">
        <v>335</v>
      </c>
      <c r="AO132" s="142" t="s">
        <v>1613</v>
      </c>
      <c r="AP132" s="142" t="s">
        <v>280</v>
      </c>
      <c r="AQ132" s="142">
        <v>35.0</v>
      </c>
      <c r="AR132" s="142" t="s">
        <v>240</v>
      </c>
      <c r="AS132" s="142">
        <v>14.0</v>
      </c>
      <c r="AT132" s="142" t="s">
        <v>241</v>
      </c>
      <c r="AU132" s="147"/>
      <c r="AV132" s="147"/>
      <c r="AW132" s="147"/>
      <c r="AX132" s="147"/>
      <c r="AY132" s="147"/>
      <c r="AZ132" s="147"/>
      <c r="BA132" s="142" t="s">
        <v>245</v>
      </c>
      <c r="BB132" s="147"/>
      <c r="BC132" s="147"/>
      <c r="BD132" s="147"/>
      <c r="BE132" s="147"/>
      <c r="BF132" s="147"/>
      <c r="BG132" s="147"/>
      <c r="BH132" s="142" t="s">
        <v>245</v>
      </c>
      <c r="BI132" s="147"/>
      <c r="BJ132" s="147"/>
      <c r="BK132" s="147"/>
      <c r="BL132" s="147"/>
      <c r="BM132" s="142" t="s">
        <v>245</v>
      </c>
      <c r="BN132" s="147"/>
      <c r="BO132" s="147"/>
      <c r="BP132" s="147"/>
      <c r="BQ132" s="147"/>
      <c r="BR132" s="147"/>
      <c r="BS132" s="147"/>
      <c r="BT132" s="147"/>
      <c r="BU132" s="147"/>
      <c r="BV132" s="147"/>
      <c r="BW132" s="147"/>
      <c r="BX132" s="147"/>
      <c r="BY132" s="147"/>
      <c r="BZ132" s="147"/>
      <c r="CA132" s="147"/>
      <c r="CB132" s="147"/>
      <c r="CC132" s="147"/>
      <c r="CD132" s="147"/>
      <c r="CE132" s="147"/>
      <c r="CF132" s="147"/>
      <c r="CG132" s="147"/>
      <c r="CH132" s="147"/>
      <c r="CI132" s="147"/>
      <c r="CJ132" s="147"/>
      <c r="CK132" s="147"/>
      <c r="CL132" s="141"/>
      <c r="CM132" s="141"/>
      <c r="CN132" s="141"/>
      <c r="CO132" s="141"/>
      <c r="CP132" s="141"/>
      <c r="CQ132" s="141"/>
    </row>
    <row r="133" ht="22.5" customHeight="1">
      <c r="A133" s="142" t="s">
        <v>1687</v>
      </c>
      <c r="B133" s="143"/>
      <c r="C133" s="142" t="s">
        <v>2042</v>
      </c>
      <c r="D133" s="142" t="s">
        <v>369</v>
      </c>
      <c r="E133" s="142">
        <v>2.0</v>
      </c>
      <c r="F133" s="142">
        <v>90.0</v>
      </c>
      <c r="G133" s="142">
        <v>28.0</v>
      </c>
      <c r="H133" s="142">
        <v>13.0</v>
      </c>
      <c r="I133" s="142">
        <v>100.0</v>
      </c>
      <c r="J133" s="142">
        <v>8.0</v>
      </c>
      <c r="K133" s="142">
        <v>300.0</v>
      </c>
      <c r="L133" s="142">
        <v>25.0</v>
      </c>
      <c r="M133" s="197" t="s">
        <v>2043</v>
      </c>
      <c r="N133" s="142" t="s">
        <v>2044</v>
      </c>
      <c r="O133" s="142">
        <v>35.0</v>
      </c>
      <c r="P133" s="142" t="s">
        <v>293</v>
      </c>
      <c r="Q133" s="142">
        <v>16.0</v>
      </c>
      <c r="R133" s="142"/>
      <c r="S133" s="197" t="s">
        <v>2028</v>
      </c>
      <c r="T133" s="142" t="s">
        <v>1818</v>
      </c>
      <c r="U133" s="142">
        <v>40.0</v>
      </c>
      <c r="V133" s="142" t="s">
        <v>1041</v>
      </c>
      <c r="W133" s="142">
        <v>13.0</v>
      </c>
      <c r="X133" s="142"/>
      <c r="Y133" s="142"/>
      <c r="Z133" s="142"/>
      <c r="AA133" s="142"/>
      <c r="AB133" s="142"/>
      <c r="AC133" s="142"/>
      <c r="AD133" s="147"/>
      <c r="AE133" s="147"/>
      <c r="AF133" s="147"/>
      <c r="AG133" s="147"/>
      <c r="AH133" s="147"/>
      <c r="AI133" s="147"/>
      <c r="AJ133" s="147"/>
      <c r="AK133" s="147"/>
      <c r="AL133" s="147"/>
      <c r="AM133" s="147"/>
      <c r="AN133" s="147"/>
      <c r="AO133" s="147"/>
      <c r="AP133" s="147"/>
      <c r="AQ133" s="147"/>
      <c r="AR133" s="147"/>
      <c r="AS133" s="147"/>
      <c r="AT133" s="142" t="s">
        <v>245</v>
      </c>
      <c r="AU133" s="147"/>
      <c r="AV133" s="147"/>
      <c r="AW133" s="147"/>
      <c r="AX133" s="147"/>
      <c r="AY133" s="147"/>
      <c r="AZ133" s="147"/>
      <c r="BA133" s="142" t="s">
        <v>241</v>
      </c>
      <c r="BB133" s="147"/>
      <c r="BC133" s="147"/>
      <c r="BD133" s="147"/>
      <c r="BE133" s="147"/>
      <c r="BF133" s="147"/>
      <c r="BG133" s="147"/>
      <c r="BH133" s="142" t="s">
        <v>241</v>
      </c>
      <c r="BI133" s="147"/>
      <c r="BJ133" s="147"/>
      <c r="BK133" s="147"/>
      <c r="BL133" s="147"/>
      <c r="BM133" s="142" t="s">
        <v>245</v>
      </c>
      <c r="BN133" s="147"/>
      <c r="BO133" s="147"/>
      <c r="BP133" s="147"/>
      <c r="BQ133" s="147"/>
      <c r="BR133" s="147"/>
      <c r="BS133" s="147"/>
      <c r="BT133" s="147"/>
      <c r="BU133" s="147"/>
      <c r="BV133" s="147"/>
      <c r="BW133" s="147"/>
      <c r="BX133" s="147"/>
      <c r="BY133" s="147"/>
      <c r="BZ133" s="147"/>
      <c r="CA133" s="147"/>
      <c r="CB133" s="147"/>
      <c r="CC133" s="147"/>
      <c r="CD133" s="147"/>
      <c r="CE133" s="147"/>
      <c r="CF133" s="147"/>
      <c r="CG133" s="147"/>
      <c r="CH133" s="147"/>
      <c r="CI133" s="147"/>
      <c r="CJ133" s="147"/>
      <c r="CK133" s="147"/>
      <c r="CL133" s="141"/>
      <c r="CM133" s="141"/>
      <c r="CN133" s="141"/>
      <c r="CO133" s="141"/>
      <c r="CP133" s="141"/>
      <c r="CQ133" s="141"/>
    </row>
    <row r="134" ht="22.5" customHeight="1">
      <c r="A134" s="142" t="s">
        <v>1690</v>
      </c>
      <c r="B134" s="142" t="s">
        <v>2045</v>
      </c>
      <c r="C134" s="142" t="s">
        <v>2042</v>
      </c>
      <c r="D134" s="142" t="s">
        <v>369</v>
      </c>
      <c r="E134" s="142">
        <v>3.0</v>
      </c>
      <c r="F134" s="142">
        <v>100.0</v>
      </c>
      <c r="G134" s="142">
        <v>28.0</v>
      </c>
      <c r="H134" s="142">
        <v>13.0</v>
      </c>
      <c r="I134" s="142">
        <v>80.0</v>
      </c>
      <c r="J134" s="142">
        <v>7.0</v>
      </c>
      <c r="K134" s="142">
        <v>1200.0</v>
      </c>
      <c r="L134" s="142">
        <v>15.0</v>
      </c>
      <c r="M134" s="197" t="s">
        <v>2043</v>
      </c>
      <c r="N134" s="142" t="s">
        <v>2046</v>
      </c>
      <c r="O134" s="142">
        <v>35.0</v>
      </c>
      <c r="P134" s="142" t="s">
        <v>2047</v>
      </c>
      <c r="Q134" s="142">
        <v>16.0</v>
      </c>
      <c r="R134" s="142"/>
      <c r="S134" s="197" t="s">
        <v>2048</v>
      </c>
      <c r="T134" s="142" t="s">
        <v>2049</v>
      </c>
      <c r="U134" s="142">
        <v>45.0</v>
      </c>
      <c r="V134" s="142" t="s">
        <v>235</v>
      </c>
      <c r="W134" s="142">
        <v>17.0</v>
      </c>
      <c r="X134" s="142"/>
      <c r="Y134" s="142"/>
      <c r="Z134" s="142"/>
      <c r="AA134" s="142"/>
      <c r="AB134" s="142"/>
      <c r="AC134" s="142"/>
      <c r="AD134" s="142" t="s">
        <v>2028</v>
      </c>
      <c r="AE134" s="142" t="s">
        <v>1789</v>
      </c>
      <c r="AF134" s="142">
        <v>55.0</v>
      </c>
      <c r="AG134" s="142" t="s">
        <v>1041</v>
      </c>
      <c r="AH134" s="142">
        <v>14.0</v>
      </c>
      <c r="AI134" s="142"/>
      <c r="AJ134" s="142"/>
      <c r="AK134" s="142"/>
      <c r="AL134" s="142"/>
      <c r="AM134" s="142"/>
      <c r="AN134" s="142"/>
      <c r="AO134" s="147"/>
      <c r="AP134" s="147"/>
      <c r="AQ134" s="147"/>
      <c r="AR134" s="147"/>
      <c r="AS134" s="147"/>
      <c r="AT134" s="142" t="s">
        <v>245</v>
      </c>
      <c r="AU134" s="147"/>
      <c r="AV134" s="147"/>
      <c r="AW134" s="147"/>
      <c r="AX134" s="147"/>
      <c r="AY134" s="147"/>
      <c r="AZ134" s="147"/>
      <c r="BA134" s="142" t="s">
        <v>241</v>
      </c>
      <c r="BB134" s="147"/>
      <c r="BC134" s="147"/>
      <c r="BD134" s="147"/>
      <c r="BE134" s="147"/>
      <c r="BF134" s="147"/>
      <c r="BG134" s="147"/>
      <c r="BH134" s="142" t="s">
        <v>241</v>
      </c>
      <c r="BI134" s="147"/>
      <c r="BJ134" s="147"/>
      <c r="BK134" s="147"/>
      <c r="BL134" s="147"/>
      <c r="BM134" s="142" t="s">
        <v>245</v>
      </c>
      <c r="BN134" s="147"/>
      <c r="BO134" s="147"/>
      <c r="BP134" s="147"/>
      <c r="BQ134" s="147"/>
      <c r="BR134" s="147"/>
      <c r="BS134" s="147"/>
      <c r="BT134" s="147"/>
      <c r="BU134" s="147"/>
      <c r="BV134" s="147"/>
      <c r="BW134" s="147"/>
      <c r="BX134" s="147"/>
      <c r="BY134" s="147"/>
      <c r="BZ134" s="147"/>
      <c r="CA134" s="147"/>
      <c r="CB134" s="147"/>
      <c r="CC134" s="147"/>
      <c r="CD134" s="147"/>
      <c r="CE134" s="147"/>
      <c r="CF134" s="147"/>
      <c r="CG134" s="147"/>
      <c r="CH134" s="147"/>
      <c r="CI134" s="147"/>
      <c r="CJ134" s="147"/>
      <c r="CK134" s="147"/>
      <c r="CL134" s="141"/>
      <c r="CM134" s="141"/>
      <c r="CN134" s="141"/>
      <c r="CO134" s="141"/>
      <c r="CP134" s="141"/>
      <c r="CQ134" s="141"/>
    </row>
    <row r="135" ht="22.5" customHeight="1">
      <c r="A135" s="142" t="s">
        <v>1695</v>
      </c>
      <c r="B135" s="143"/>
      <c r="C135" s="142" t="s">
        <v>2042</v>
      </c>
      <c r="D135" s="142" t="s">
        <v>369</v>
      </c>
      <c r="E135" s="142">
        <v>1.0</v>
      </c>
      <c r="F135" s="142">
        <v>40.0</v>
      </c>
      <c r="G135" s="142">
        <v>22.0</v>
      </c>
      <c r="H135" s="142">
        <v>8.0</v>
      </c>
      <c r="I135" s="142">
        <v>200.0</v>
      </c>
      <c r="J135" s="142">
        <v>10.0</v>
      </c>
      <c r="K135" s="142">
        <v>1200.0</v>
      </c>
      <c r="L135" s="142">
        <v>18.0</v>
      </c>
      <c r="M135" s="197" t="s">
        <v>2031</v>
      </c>
      <c r="N135" s="142" t="s">
        <v>1390</v>
      </c>
      <c r="O135" s="142">
        <v>23.0</v>
      </c>
      <c r="P135" s="142" t="s">
        <v>235</v>
      </c>
      <c r="Q135" s="142">
        <v>18.0</v>
      </c>
      <c r="R135" s="142"/>
      <c r="S135" s="197" t="s">
        <v>2050</v>
      </c>
      <c r="T135" s="142" t="s">
        <v>2051</v>
      </c>
      <c r="U135" s="142"/>
      <c r="V135" s="142"/>
      <c r="W135" s="147"/>
      <c r="X135" s="147"/>
      <c r="Y135" s="147"/>
      <c r="Z135" s="147"/>
      <c r="AA135" s="147"/>
      <c r="AB135" s="142">
        <v>500.0</v>
      </c>
      <c r="AC135" s="142" t="s">
        <v>335</v>
      </c>
      <c r="AD135" s="142" t="s">
        <v>2028</v>
      </c>
      <c r="AE135" s="142" t="s">
        <v>1789</v>
      </c>
      <c r="AF135" s="142">
        <v>20.0</v>
      </c>
      <c r="AG135" s="142" t="s">
        <v>1041</v>
      </c>
      <c r="AH135" s="142">
        <v>13.0</v>
      </c>
      <c r="AI135" s="142"/>
      <c r="AJ135" s="142"/>
      <c r="AK135" s="142"/>
      <c r="AL135" s="142"/>
      <c r="AM135" s="142"/>
      <c r="AN135" s="142"/>
      <c r="AO135" s="147"/>
      <c r="AP135" s="147"/>
      <c r="AQ135" s="147"/>
      <c r="AR135" s="147"/>
      <c r="AS135" s="147"/>
      <c r="AT135" s="142" t="s">
        <v>245</v>
      </c>
      <c r="AU135" s="147"/>
      <c r="AV135" s="147"/>
      <c r="AW135" s="147"/>
      <c r="AX135" s="147"/>
      <c r="AY135" s="147"/>
      <c r="AZ135" s="147"/>
      <c r="BA135" s="142" t="s">
        <v>241</v>
      </c>
      <c r="BB135" s="147"/>
      <c r="BC135" s="147"/>
      <c r="BD135" s="147"/>
      <c r="BE135" s="147"/>
      <c r="BF135" s="147"/>
      <c r="BG135" s="147"/>
      <c r="BH135" s="142" t="s">
        <v>241</v>
      </c>
      <c r="BI135" s="147"/>
      <c r="BJ135" s="147"/>
      <c r="BK135" s="147"/>
      <c r="BL135" s="147"/>
      <c r="BM135" s="142" t="s">
        <v>245</v>
      </c>
      <c r="BN135" s="147"/>
      <c r="BO135" s="147"/>
      <c r="BP135" s="147"/>
      <c r="BQ135" s="147"/>
      <c r="BR135" s="147"/>
      <c r="BS135" s="147"/>
      <c r="BT135" s="147"/>
      <c r="BU135" s="147"/>
      <c r="BV135" s="147"/>
      <c r="BW135" s="147"/>
      <c r="BX135" s="147"/>
      <c r="BY135" s="147"/>
      <c r="BZ135" s="147"/>
      <c r="CA135" s="147"/>
      <c r="CB135" s="147"/>
      <c r="CC135" s="147"/>
      <c r="CD135" s="147"/>
      <c r="CE135" s="147"/>
      <c r="CF135" s="147"/>
      <c r="CG135" s="147"/>
      <c r="CH135" s="147"/>
      <c r="CI135" s="147"/>
      <c r="CJ135" s="147"/>
      <c r="CK135" s="147"/>
      <c r="CL135" s="141"/>
      <c r="CM135" s="141"/>
      <c r="CN135" s="141"/>
      <c r="CO135" s="141"/>
      <c r="CP135" s="141"/>
      <c r="CQ135" s="141"/>
    </row>
    <row r="136" ht="22.5" customHeight="1">
      <c r="A136" s="142" t="s">
        <v>1697</v>
      </c>
      <c r="B136" s="143"/>
      <c r="C136" s="142" t="s">
        <v>2042</v>
      </c>
      <c r="D136" s="142" t="s">
        <v>369</v>
      </c>
      <c r="E136" s="142">
        <v>2.0</v>
      </c>
      <c r="F136" s="142">
        <v>70.0</v>
      </c>
      <c r="G136" s="142">
        <v>23.0</v>
      </c>
      <c r="H136" s="142">
        <v>8.0</v>
      </c>
      <c r="I136" s="142">
        <v>180.0</v>
      </c>
      <c r="J136" s="142">
        <v>16.0</v>
      </c>
      <c r="K136" s="142">
        <v>800.0</v>
      </c>
      <c r="L136" s="142">
        <v>20.0</v>
      </c>
      <c r="M136" s="197" t="s">
        <v>1496</v>
      </c>
      <c r="N136" s="142" t="s">
        <v>2052</v>
      </c>
      <c r="O136" s="142">
        <v>40.0</v>
      </c>
      <c r="P136" s="142" t="s">
        <v>232</v>
      </c>
      <c r="Q136" s="142">
        <v>17.0</v>
      </c>
      <c r="R136" s="142"/>
      <c r="S136" s="197" t="s">
        <v>820</v>
      </c>
      <c r="T136" s="142" t="s">
        <v>311</v>
      </c>
      <c r="U136" s="142">
        <v>35.0</v>
      </c>
      <c r="V136" s="142" t="s">
        <v>286</v>
      </c>
      <c r="W136" s="142">
        <v>13.0</v>
      </c>
      <c r="X136" s="142"/>
      <c r="Y136" s="142"/>
      <c r="Z136" s="142"/>
      <c r="AA136" s="142"/>
      <c r="AB136" s="142"/>
      <c r="AC136" s="142"/>
      <c r="AD136" s="147"/>
      <c r="AE136" s="147"/>
      <c r="AF136" s="147"/>
      <c r="AG136" s="147"/>
      <c r="AH136" s="147"/>
      <c r="AI136" s="147"/>
      <c r="AJ136" s="147"/>
      <c r="AK136" s="147"/>
      <c r="AL136" s="147"/>
      <c r="AM136" s="147"/>
      <c r="AN136" s="147"/>
      <c r="AO136" s="147"/>
      <c r="AP136" s="147"/>
      <c r="AQ136" s="147"/>
      <c r="AR136" s="147"/>
      <c r="AS136" s="147"/>
      <c r="AT136" s="142" t="s">
        <v>241</v>
      </c>
      <c r="AU136" s="147"/>
      <c r="AV136" s="147"/>
      <c r="AW136" s="147"/>
      <c r="AX136" s="147"/>
      <c r="AY136" s="147"/>
      <c r="AZ136" s="147"/>
      <c r="BA136" s="142" t="s">
        <v>245</v>
      </c>
      <c r="BB136" s="147"/>
      <c r="BC136" s="147"/>
      <c r="BD136" s="147"/>
      <c r="BE136" s="147"/>
      <c r="BF136" s="147"/>
      <c r="BG136" s="147"/>
      <c r="BH136" s="142" t="s">
        <v>245</v>
      </c>
      <c r="BI136" s="147"/>
      <c r="BJ136" s="147"/>
      <c r="BK136" s="147"/>
      <c r="BL136" s="147"/>
      <c r="BM136" s="142" t="s">
        <v>245</v>
      </c>
      <c r="BN136" s="147"/>
      <c r="BO136" s="147"/>
      <c r="BP136" s="147"/>
      <c r="BQ136" s="147"/>
      <c r="BR136" s="147"/>
      <c r="BS136" s="147"/>
      <c r="BT136" s="147"/>
      <c r="BU136" s="147"/>
      <c r="BV136" s="147"/>
      <c r="BW136" s="147"/>
      <c r="BX136" s="147"/>
      <c r="BY136" s="147"/>
      <c r="BZ136" s="147"/>
      <c r="CA136" s="147"/>
      <c r="CB136" s="147"/>
      <c r="CC136" s="147"/>
      <c r="CD136" s="147"/>
      <c r="CE136" s="147"/>
      <c r="CF136" s="147"/>
      <c r="CG136" s="147"/>
      <c r="CH136" s="147"/>
      <c r="CI136" s="147"/>
      <c r="CJ136" s="147"/>
      <c r="CK136" s="147"/>
      <c r="CL136" s="141"/>
      <c r="CM136" s="141"/>
      <c r="CN136" s="141"/>
      <c r="CO136" s="141"/>
      <c r="CP136" s="141"/>
      <c r="CQ136" s="141"/>
    </row>
    <row r="137" ht="22.5" customHeight="1">
      <c r="A137" s="142" t="s">
        <v>1699</v>
      </c>
      <c r="B137" s="143"/>
      <c r="C137" s="142" t="s">
        <v>2042</v>
      </c>
      <c r="D137" s="142" t="s">
        <v>323</v>
      </c>
      <c r="E137" s="142">
        <v>3.0</v>
      </c>
      <c r="F137" s="142">
        <v>80.0</v>
      </c>
      <c r="G137" s="142">
        <v>23.0</v>
      </c>
      <c r="H137" s="142">
        <v>3.0</v>
      </c>
      <c r="I137" s="142">
        <v>180.0</v>
      </c>
      <c r="J137" s="142">
        <v>16.0</v>
      </c>
      <c r="K137" s="142">
        <v>800.0</v>
      </c>
      <c r="L137" s="142">
        <v>15.0</v>
      </c>
      <c r="M137" s="197" t="s">
        <v>2053</v>
      </c>
      <c r="N137" s="142" t="s">
        <v>578</v>
      </c>
      <c r="O137" s="142">
        <v>30.0</v>
      </c>
      <c r="P137" s="142" t="s">
        <v>310</v>
      </c>
      <c r="Q137" s="142">
        <v>17.0</v>
      </c>
      <c r="R137" s="142"/>
      <c r="S137" s="197" t="s">
        <v>2054</v>
      </c>
      <c r="T137" s="142" t="s">
        <v>1334</v>
      </c>
      <c r="U137" s="142">
        <v>40.0</v>
      </c>
      <c r="V137" s="142" t="s">
        <v>310</v>
      </c>
      <c r="W137" s="142">
        <v>17.0</v>
      </c>
      <c r="X137" s="142"/>
      <c r="Y137" s="142"/>
      <c r="Z137" s="142"/>
      <c r="AA137" s="142"/>
      <c r="AB137" s="142"/>
      <c r="AC137" s="142"/>
      <c r="AD137" s="142" t="s">
        <v>2055</v>
      </c>
      <c r="AE137" s="142" t="s">
        <v>276</v>
      </c>
      <c r="AF137" s="142">
        <v>30.0</v>
      </c>
      <c r="AG137" s="142" t="s">
        <v>235</v>
      </c>
      <c r="AH137" s="142">
        <v>17.0</v>
      </c>
      <c r="AI137" s="142"/>
      <c r="AJ137" s="142"/>
      <c r="AK137" s="142"/>
      <c r="AL137" s="142"/>
      <c r="AM137" s="142"/>
      <c r="AN137" s="142"/>
      <c r="AO137" s="142" t="s">
        <v>376</v>
      </c>
      <c r="AP137" s="142" t="s">
        <v>1789</v>
      </c>
      <c r="AQ137" s="142">
        <v>35.0</v>
      </c>
      <c r="AR137" s="142" t="s">
        <v>1041</v>
      </c>
      <c r="AS137" s="142">
        <v>14.0</v>
      </c>
      <c r="AT137" s="142" t="s">
        <v>241</v>
      </c>
      <c r="AU137" s="147"/>
      <c r="AV137" s="147"/>
      <c r="AW137" s="147"/>
      <c r="AX137" s="147"/>
      <c r="AY137" s="147"/>
      <c r="AZ137" s="147"/>
      <c r="BA137" s="142" t="s">
        <v>245</v>
      </c>
      <c r="BB137" s="147"/>
      <c r="BC137" s="147"/>
      <c r="BD137" s="147"/>
      <c r="BE137" s="147"/>
      <c r="BF137" s="147"/>
      <c r="BG137" s="147"/>
      <c r="BH137" s="142" t="s">
        <v>245</v>
      </c>
      <c r="BI137" s="147"/>
      <c r="BJ137" s="147"/>
      <c r="BK137" s="147"/>
      <c r="BL137" s="147"/>
      <c r="BM137" s="142" t="s">
        <v>245</v>
      </c>
      <c r="BN137" s="147"/>
      <c r="BO137" s="147"/>
      <c r="BP137" s="147"/>
      <c r="BQ137" s="147"/>
      <c r="BR137" s="147"/>
      <c r="BS137" s="147"/>
      <c r="BT137" s="147"/>
      <c r="BU137" s="147"/>
      <c r="BV137" s="147"/>
      <c r="BW137" s="147"/>
      <c r="BX137" s="147"/>
      <c r="BY137" s="147"/>
      <c r="BZ137" s="147"/>
      <c r="CA137" s="147"/>
      <c r="CB137" s="147"/>
      <c r="CC137" s="147"/>
      <c r="CD137" s="147"/>
      <c r="CE137" s="147"/>
      <c r="CF137" s="147"/>
      <c r="CG137" s="147"/>
      <c r="CH137" s="147"/>
      <c r="CI137" s="147"/>
      <c r="CJ137" s="147"/>
      <c r="CK137" s="147"/>
      <c r="CL137" s="141"/>
      <c r="CM137" s="141"/>
      <c r="CN137" s="141"/>
      <c r="CO137" s="141"/>
      <c r="CP137" s="141"/>
      <c r="CQ137" s="141"/>
    </row>
    <row r="138" ht="22.5" customHeight="1">
      <c r="A138" s="142" t="s">
        <v>1703</v>
      </c>
      <c r="B138" s="143"/>
      <c r="C138" s="142" t="s">
        <v>2042</v>
      </c>
      <c r="D138" s="142" t="s">
        <v>323</v>
      </c>
      <c r="E138" s="142">
        <v>10.0</v>
      </c>
      <c r="F138" s="142">
        <v>200.0</v>
      </c>
      <c r="G138" s="142">
        <v>24.0</v>
      </c>
      <c r="H138" s="142">
        <v>15.0</v>
      </c>
      <c r="I138" s="142">
        <v>1000.0</v>
      </c>
      <c r="J138" s="142">
        <v>4.0</v>
      </c>
      <c r="K138" s="142">
        <v>300.0</v>
      </c>
      <c r="L138" s="142">
        <v>30.0</v>
      </c>
      <c r="M138" s="197" t="s">
        <v>2056</v>
      </c>
      <c r="N138" s="142" t="s">
        <v>2057</v>
      </c>
      <c r="O138" s="142">
        <v>140.0</v>
      </c>
      <c r="P138" s="142" t="s">
        <v>1114</v>
      </c>
      <c r="Q138" s="142">
        <v>16.0</v>
      </c>
      <c r="R138" s="142"/>
      <c r="S138" s="197" t="s">
        <v>2058</v>
      </c>
      <c r="T138" s="142" t="s">
        <v>1390</v>
      </c>
      <c r="U138" s="142">
        <v>170.0</v>
      </c>
      <c r="V138" s="142" t="s">
        <v>1118</v>
      </c>
      <c r="W138" s="142">
        <v>16.0</v>
      </c>
      <c r="X138" s="142"/>
      <c r="Y138" s="142"/>
      <c r="Z138" s="142"/>
      <c r="AA138" s="142"/>
      <c r="AB138" s="142"/>
      <c r="AC138" s="142"/>
      <c r="AD138" s="142" t="s">
        <v>1496</v>
      </c>
      <c r="AE138" s="142" t="s">
        <v>2059</v>
      </c>
      <c r="AF138" s="142">
        <v>65.0</v>
      </c>
      <c r="AG138" s="142" t="s">
        <v>1114</v>
      </c>
      <c r="AH138" s="142">
        <v>18.0</v>
      </c>
      <c r="AI138" s="142"/>
      <c r="AJ138" s="142"/>
      <c r="AK138" s="142"/>
      <c r="AL138" s="142"/>
      <c r="AM138" s="142"/>
      <c r="AN138" s="142"/>
      <c r="AO138" s="142" t="s">
        <v>376</v>
      </c>
      <c r="AP138" s="142" t="s">
        <v>1789</v>
      </c>
      <c r="AQ138" s="142">
        <v>120.0</v>
      </c>
      <c r="AR138" s="142" t="s">
        <v>2060</v>
      </c>
      <c r="AS138" s="142">
        <v>14.0</v>
      </c>
      <c r="AT138" s="142" t="s">
        <v>245</v>
      </c>
      <c r="AU138" s="147"/>
      <c r="AV138" s="147"/>
      <c r="AW138" s="147"/>
      <c r="AX138" s="147"/>
      <c r="AY138" s="147"/>
      <c r="AZ138" s="147"/>
      <c r="BA138" s="142" t="s">
        <v>241</v>
      </c>
      <c r="BB138" s="147"/>
      <c r="BC138" s="147"/>
      <c r="BD138" s="147"/>
      <c r="BE138" s="147"/>
      <c r="BF138" s="147"/>
      <c r="BG138" s="147"/>
      <c r="BH138" s="142" t="s">
        <v>241</v>
      </c>
      <c r="BI138" s="147"/>
      <c r="BJ138" s="147"/>
      <c r="BK138" s="147"/>
      <c r="BL138" s="147"/>
      <c r="BM138" s="142" t="s">
        <v>245</v>
      </c>
      <c r="BN138" s="147"/>
      <c r="BO138" s="147"/>
      <c r="BP138" s="147"/>
      <c r="BQ138" s="147"/>
      <c r="BR138" s="147"/>
      <c r="BS138" s="147"/>
      <c r="BT138" s="147"/>
      <c r="BU138" s="147"/>
      <c r="BV138" s="147"/>
      <c r="BW138" s="147"/>
      <c r="BX138" s="147"/>
      <c r="BY138" s="147"/>
      <c r="BZ138" s="147"/>
      <c r="CA138" s="147"/>
      <c r="CB138" s="147"/>
      <c r="CC138" s="147"/>
      <c r="CD138" s="147"/>
      <c r="CE138" s="147"/>
      <c r="CF138" s="147"/>
      <c r="CG138" s="147"/>
      <c r="CH138" s="147"/>
      <c r="CI138" s="147"/>
      <c r="CJ138" s="147"/>
      <c r="CK138" s="147"/>
      <c r="CL138" s="141"/>
      <c r="CM138" s="141"/>
      <c r="CN138" s="141"/>
      <c r="CO138" s="141"/>
      <c r="CP138" s="141"/>
      <c r="CQ138" s="141"/>
    </row>
    <row r="139" ht="22.5" customHeight="1">
      <c r="A139" s="142" t="s">
        <v>1707</v>
      </c>
      <c r="B139" s="142" t="s">
        <v>1703</v>
      </c>
      <c r="C139" s="142" t="s">
        <v>2042</v>
      </c>
      <c r="D139" s="142" t="s">
        <v>323</v>
      </c>
      <c r="E139" s="142">
        <v>12.0</v>
      </c>
      <c r="F139" s="142">
        <v>200.0</v>
      </c>
      <c r="G139" s="142">
        <v>24.0</v>
      </c>
      <c r="H139" s="142">
        <v>25.0</v>
      </c>
      <c r="I139" s="142">
        <v>1000.0</v>
      </c>
      <c r="J139" s="142">
        <v>4.0</v>
      </c>
      <c r="K139" s="142">
        <v>300.0</v>
      </c>
      <c r="L139" s="142">
        <v>5.0</v>
      </c>
      <c r="M139" s="197" t="s">
        <v>2056</v>
      </c>
      <c r="N139" s="142" t="s">
        <v>2061</v>
      </c>
      <c r="O139" s="142">
        <v>140.0</v>
      </c>
      <c r="P139" s="142" t="s">
        <v>1403</v>
      </c>
      <c r="Q139" s="142">
        <v>16.0</v>
      </c>
      <c r="R139" s="142"/>
      <c r="S139" s="197" t="s">
        <v>2062</v>
      </c>
      <c r="T139" s="142" t="s">
        <v>2063</v>
      </c>
      <c r="U139" s="142"/>
      <c r="V139" s="142"/>
      <c r="W139" s="147"/>
      <c r="X139" s="147"/>
      <c r="Y139" s="147"/>
      <c r="Z139" s="142">
        <v>10.0</v>
      </c>
      <c r="AA139" s="147"/>
      <c r="AB139" s="147"/>
      <c r="AC139" s="142" t="s">
        <v>335</v>
      </c>
      <c r="AD139" s="142" t="s">
        <v>2064</v>
      </c>
      <c r="AE139" s="142" t="s">
        <v>2065</v>
      </c>
      <c r="AF139" s="142">
        <v>200.0</v>
      </c>
      <c r="AG139" s="142" t="s">
        <v>286</v>
      </c>
      <c r="AH139" s="142">
        <v>12.0</v>
      </c>
      <c r="AI139" s="142"/>
      <c r="AJ139" s="142"/>
      <c r="AK139" s="142"/>
      <c r="AL139" s="142"/>
      <c r="AM139" s="142"/>
      <c r="AN139" s="142"/>
      <c r="AO139" s="147"/>
      <c r="AP139" s="147"/>
      <c r="AQ139" s="147"/>
      <c r="AR139" s="147"/>
      <c r="AS139" s="147"/>
      <c r="AT139" s="142" t="s">
        <v>245</v>
      </c>
      <c r="AU139" s="147"/>
      <c r="AV139" s="147"/>
      <c r="AW139" s="147"/>
      <c r="AX139" s="147"/>
      <c r="AY139" s="147"/>
      <c r="AZ139" s="147"/>
      <c r="BA139" s="142" t="s">
        <v>241</v>
      </c>
      <c r="BB139" s="147"/>
      <c r="BC139" s="147"/>
      <c r="BD139" s="147"/>
      <c r="BE139" s="147"/>
      <c r="BF139" s="147"/>
      <c r="BG139" s="147"/>
      <c r="BH139" s="142" t="s">
        <v>241</v>
      </c>
      <c r="BI139" s="147"/>
      <c r="BJ139" s="147"/>
      <c r="BK139" s="147"/>
      <c r="BL139" s="147"/>
      <c r="BM139" s="142" t="s">
        <v>245</v>
      </c>
      <c r="BN139" s="147"/>
      <c r="BO139" s="147"/>
      <c r="BP139" s="147"/>
      <c r="BQ139" s="147"/>
      <c r="BR139" s="147"/>
      <c r="BS139" s="147"/>
      <c r="BT139" s="147"/>
      <c r="BU139" s="147"/>
      <c r="BV139" s="147"/>
      <c r="BW139" s="147"/>
      <c r="BX139" s="147"/>
      <c r="BY139" s="147"/>
      <c r="BZ139" s="147"/>
      <c r="CA139" s="147"/>
      <c r="CB139" s="147"/>
      <c r="CC139" s="147"/>
      <c r="CD139" s="147"/>
      <c r="CE139" s="147"/>
      <c r="CF139" s="147"/>
      <c r="CG139" s="147"/>
      <c r="CH139" s="147"/>
      <c r="CI139" s="147"/>
      <c r="CJ139" s="147"/>
      <c r="CK139" s="147"/>
      <c r="CL139" s="141"/>
      <c r="CM139" s="141"/>
      <c r="CN139" s="141"/>
      <c r="CO139" s="141"/>
      <c r="CP139" s="141"/>
      <c r="CQ139" s="141"/>
    </row>
    <row r="140" ht="22.5" customHeight="1">
      <c r="A140" s="142" t="s">
        <v>1710</v>
      </c>
      <c r="B140" s="143"/>
      <c r="C140" s="142" t="s">
        <v>2042</v>
      </c>
      <c r="D140" s="142" t="s">
        <v>323</v>
      </c>
      <c r="E140" s="142">
        <v>14.0</v>
      </c>
      <c r="F140" s="142">
        <v>250.0</v>
      </c>
      <c r="G140" s="142">
        <v>25.0</v>
      </c>
      <c r="H140" s="142">
        <v>33.0</v>
      </c>
      <c r="I140" s="142">
        <v>70.0</v>
      </c>
      <c r="J140" s="142">
        <v>10.0</v>
      </c>
      <c r="K140" s="142">
        <v>500.0</v>
      </c>
      <c r="L140" s="142">
        <v>35.0</v>
      </c>
      <c r="M140" s="197" t="s">
        <v>2066</v>
      </c>
      <c r="N140" s="142" t="s">
        <v>1390</v>
      </c>
      <c r="O140" s="142">
        <v>180.0</v>
      </c>
      <c r="P140" s="142" t="s">
        <v>235</v>
      </c>
      <c r="Q140" s="142">
        <v>17.0</v>
      </c>
      <c r="R140" s="142"/>
      <c r="S140" s="197" t="s">
        <v>1983</v>
      </c>
      <c r="T140" s="142" t="s">
        <v>2067</v>
      </c>
      <c r="U140" s="142">
        <v>60.0</v>
      </c>
      <c r="V140" s="142" t="s">
        <v>232</v>
      </c>
      <c r="W140" s="142">
        <v>18.0</v>
      </c>
      <c r="X140" s="142"/>
      <c r="Y140" s="142"/>
      <c r="Z140" s="142"/>
      <c r="AA140" s="142"/>
      <c r="AB140" s="142"/>
      <c r="AC140" s="142"/>
      <c r="AD140" s="142" t="s">
        <v>2068</v>
      </c>
      <c r="AE140" s="142" t="s">
        <v>2069</v>
      </c>
      <c r="AF140" s="142">
        <v>150.0</v>
      </c>
      <c r="AG140" s="142" t="s">
        <v>2070</v>
      </c>
      <c r="AH140" s="142">
        <v>15.0</v>
      </c>
      <c r="AI140" s="142"/>
      <c r="AJ140" s="142"/>
      <c r="AK140" s="142"/>
      <c r="AL140" s="142"/>
      <c r="AM140" s="142"/>
      <c r="AN140" s="142"/>
      <c r="AO140" s="142" t="s">
        <v>376</v>
      </c>
      <c r="AP140" s="142" t="s">
        <v>1789</v>
      </c>
      <c r="AQ140" s="142">
        <v>150.0</v>
      </c>
      <c r="AR140" s="142" t="s">
        <v>1041</v>
      </c>
      <c r="AS140" s="142">
        <v>15.0</v>
      </c>
      <c r="AT140" s="142" t="s">
        <v>245</v>
      </c>
      <c r="AU140" s="147"/>
      <c r="AV140" s="147"/>
      <c r="AW140" s="147"/>
      <c r="AX140" s="147"/>
      <c r="AY140" s="147"/>
      <c r="AZ140" s="147"/>
      <c r="BA140" s="142" t="s">
        <v>241</v>
      </c>
      <c r="BB140" s="147"/>
      <c r="BC140" s="147"/>
      <c r="BD140" s="147"/>
      <c r="BE140" s="147"/>
      <c r="BF140" s="147"/>
      <c r="BG140" s="147"/>
      <c r="BH140" s="142" t="s">
        <v>241</v>
      </c>
      <c r="BI140" s="147"/>
      <c r="BJ140" s="147"/>
      <c r="BK140" s="147"/>
      <c r="BL140" s="147"/>
      <c r="BM140" s="142" t="s">
        <v>245</v>
      </c>
      <c r="BN140" s="147"/>
      <c r="BO140" s="147"/>
      <c r="BP140" s="147"/>
      <c r="BQ140" s="147"/>
      <c r="BR140" s="147"/>
      <c r="BS140" s="147"/>
      <c r="BT140" s="147"/>
      <c r="BU140" s="147"/>
      <c r="BV140" s="147"/>
      <c r="BW140" s="147"/>
      <c r="BX140" s="147"/>
      <c r="BY140" s="147"/>
      <c r="BZ140" s="147"/>
      <c r="CA140" s="147"/>
      <c r="CB140" s="147"/>
      <c r="CC140" s="147"/>
      <c r="CD140" s="147"/>
      <c r="CE140" s="147"/>
      <c r="CF140" s="147"/>
      <c r="CG140" s="147"/>
      <c r="CH140" s="147"/>
      <c r="CI140" s="147"/>
      <c r="CJ140" s="147"/>
      <c r="CK140" s="147"/>
      <c r="CL140" s="141"/>
      <c r="CM140" s="141"/>
      <c r="CN140" s="141"/>
      <c r="CO140" s="141"/>
      <c r="CP140" s="141"/>
      <c r="CQ140" s="141"/>
    </row>
    <row r="141" ht="22.5" customHeight="1">
      <c r="A141" s="142" t="s">
        <v>1716</v>
      </c>
      <c r="B141" s="143"/>
      <c r="C141" s="142" t="s">
        <v>2042</v>
      </c>
      <c r="D141" s="142" t="s">
        <v>369</v>
      </c>
      <c r="E141" s="142">
        <v>2.0</v>
      </c>
      <c r="F141" s="142">
        <v>60.0</v>
      </c>
      <c r="G141" s="142">
        <v>22.0</v>
      </c>
      <c r="H141" s="142">
        <v>10.0</v>
      </c>
      <c r="I141" s="142">
        <v>900.0</v>
      </c>
      <c r="J141" s="142">
        <v>3.0</v>
      </c>
      <c r="K141" s="142">
        <v>300.0</v>
      </c>
      <c r="L141" s="142">
        <v>15.0</v>
      </c>
      <c r="M141" s="197" t="s">
        <v>2071</v>
      </c>
      <c r="N141" s="142" t="s">
        <v>2072</v>
      </c>
      <c r="O141" s="142">
        <v>40.0</v>
      </c>
      <c r="P141" s="142" t="s">
        <v>496</v>
      </c>
      <c r="Q141" s="142">
        <v>19.0</v>
      </c>
      <c r="R141" s="142"/>
      <c r="S141" s="197" t="s">
        <v>376</v>
      </c>
      <c r="T141" s="142" t="s">
        <v>1789</v>
      </c>
      <c r="U141" s="142">
        <v>40.0</v>
      </c>
      <c r="V141" s="142" t="s">
        <v>2060</v>
      </c>
      <c r="W141" s="142">
        <v>14.0</v>
      </c>
      <c r="X141" s="142"/>
      <c r="Y141" s="142"/>
      <c r="Z141" s="142"/>
      <c r="AA141" s="142"/>
      <c r="AB141" s="142"/>
      <c r="AC141" s="142"/>
      <c r="AD141" s="142" t="s">
        <v>2073</v>
      </c>
      <c r="AE141" s="142" t="s">
        <v>2074</v>
      </c>
      <c r="AF141" s="142">
        <v>45.0</v>
      </c>
      <c r="AG141" s="142" t="s">
        <v>235</v>
      </c>
      <c r="AH141" s="142">
        <v>17.0</v>
      </c>
      <c r="AI141" s="142"/>
      <c r="AJ141" s="142"/>
      <c r="AK141" s="142"/>
      <c r="AL141" s="142"/>
      <c r="AM141" s="142"/>
      <c r="AN141" s="142"/>
      <c r="AO141" s="147"/>
      <c r="AP141" s="147"/>
      <c r="AQ141" s="147"/>
      <c r="AR141" s="147"/>
      <c r="AS141" s="147"/>
      <c r="AT141" s="147"/>
      <c r="AU141" s="147"/>
      <c r="AV141" s="147"/>
      <c r="AW141" s="147"/>
      <c r="AX141" s="147"/>
      <c r="AY141" s="147"/>
      <c r="AZ141" s="147"/>
      <c r="BA141" s="147"/>
      <c r="BB141" s="147"/>
      <c r="BC141" s="147"/>
      <c r="BD141" s="147"/>
      <c r="BE141" s="147"/>
      <c r="BF141" s="147"/>
      <c r="BG141" s="147"/>
      <c r="BH141" s="147"/>
      <c r="BI141" s="147"/>
      <c r="BJ141" s="147"/>
      <c r="BK141" s="147"/>
      <c r="BL141" s="147"/>
      <c r="BM141" s="147"/>
      <c r="BN141" s="147"/>
      <c r="BO141" s="147"/>
      <c r="BP141" s="147"/>
      <c r="BQ141" s="147"/>
      <c r="BR141" s="147"/>
      <c r="BS141" s="147"/>
      <c r="BT141" s="147"/>
      <c r="BU141" s="147"/>
      <c r="BV141" s="147"/>
      <c r="BW141" s="147"/>
      <c r="BX141" s="147"/>
      <c r="BY141" s="147"/>
      <c r="BZ141" s="147"/>
      <c r="CA141" s="147"/>
      <c r="CB141" s="147"/>
      <c r="CC141" s="147"/>
      <c r="CD141" s="147"/>
      <c r="CE141" s="147"/>
      <c r="CF141" s="147"/>
      <c r="CG141" s="147"/>
      <c r="CH141" s="147"/>
      <c r="CI141" s="147"/>
      <c r="CJ141" s="147"/>
      <c r="CK141" s="147"/>
      <c r="CL141" s="141"/>
      <c r="CM141" s="141"/>
      <c r="CN141" s="141"/>
      <c r="CO141" s="141"/>
      <c r="CP141" s="141"/>
      <c r="CQ141" s="141"/>
    </row>
    <row r="142" ht="22.5" customHeight="1">
      <c r="A142" s="142" t="s">
        <v>1719</v>
      </c>
      <c r="B142" s="143"/>
      <c r="C142" s="142" t="s">
        <v>1857</v>
      </c>
      <c r="D142" s="142" t="s">
        <v>323</v>
      </c>
      <c r="E142" s="142">
        <v>5.0</v>
      </c>
      <c r="F142" s="142">
        <v>80.0</v>
      </c>
      <c r="G142" s="142">
        <v>16.0</v>
      </c>
      <c r="H142" s="142">
        <v>9.0</v>
      </c>
      <c r="I142" s="142">
        <v>3000.0</v>
      </c>
      <c r="J142" s="142">
        <v>2.0</v>
      </c>
      <c r="K142" s="142">
        <v>300.0</v>
      </c>
      <c r="L142" s="142">
        <v>20.0</v>
      </c>
      <c r="M142" s="197" t="s">
        <v>1000</v>
      </c>
      <c r="N142" s="142" t="s">
        <v>280</v>
      </c>
      <c r="O142" s="142">
        <v>50.0</v>
      </c>
      <c r="P142" s="142" t="s">
        <v>240</v>
      </c>
      <c r="Q142" s="142">
        <v>15.0</v>
      </c>
      <c r="R142" s="142"/>
      <c r="S142" s="197" t="s">
        <v>462</v>
      </c>
      <c r="T142" s="142" t="s">
        <v>2075</v>
      </c>
      <c r="U142" s="142">
        <v>75.0</v>
      </c>
      <c r="V142" s="142" t="s">
        <v>2076</v>
      </c>
      <c r="W142" s="142">
        <v>14.0</v>
      </c>
      <c r="X142" s="142"/>
      <c r="Y142" s="142"/>
      <c r="Z142" s="142"/>
      <c r="AA142" s="142"/>
      <c r="AB142" s="142"/>
      <c r="AC142" s="142"/>
      <c r="AD142" s="147"/>
      <c r="AE142" s="147"/>
      <c r="AF142" s="147"/>
      <c r="AG142" s="147"/>
      <c r="AH142" s="147"/>
      <c r="AI142" s="147"/>
      <c r="AJ142" s="147"/>
      <c r="AK142" s="147"/>
      <c r="AL142" s="147"/>
      <c r="AM142" s="147"/>
      <c r="AN142" s="147"/>
      <c r="AO142" s="147"/>
      <c r="AP142" s="147"/>
      <c r="AQ142" s="147"/>
      <c r="AR142" s="147"/>
      <c r="AS142" s="147"/>
      <c r="AT142" s="142" t="s">
        <v>245</v>
      </c>
      <c r="AU142" s="147"/>
      <c r="AV142" s="147"/>
      <c r="AW142" s="147"/>
      <c r="AX142" s="147"/>
      <c r="AY142" s="147"/>
      <c r="AZ142" s="147"/>
      <c r="BA142" s="142" t="s">
        <v>241</v>
      </c>
      <c r="BB142" s="147"/>
      <c r="BC142" s="147"/>
      <c r="BD142" s="147"/>
      <c r="BE142" s="147"/>
      <c r="BF142" s="147"/>
      <c r="BG142" s="147"/>
      <c r="BH142" s="142" t="s">
        <v>241</v>
      </c>
      <c r="BI142" s="147"/>
      <c r="BJ142" s="147"/>
      <c r="BK142" s="147"/>
      <c r="BL142" s="147"/>
      <c r="BM142" s="142" t="s">
        <v>245</v>
      </c>
      <c r="BN142" s="147"/>
      <c r="BO142" s="147"/>
      <c r="BP142" s="147"/>
      <c r="BQ142" s="147"/>
      <c r="BR142" s="147"/>
      <c r="BS142" s="147"/>
      <c r="BT142" s="147"/>
      <c r="BU142" s="147"/>
      <c r="BV142" s="147"/>
      <c r="BW142" s="147"/>
      <c r="BX142" s="147"/>
      <c r="BY142" s="147"/>
      <c r="BZ142" s="147"/>
      <c r="CA142" s="147"/>
      <c r="CB142" s="147"/>
      <c r="CC142" s="147"/>
      <c r="CD142" s="147"/>
      <c r="CE142" s="147"/>
      <c r="CF142" s="147"/>
      <c r="CG142" s="147"/>
      <c r="CH142" s="147"/>
      <c r="CI142" s="147"/>
      <c r="CJ142" s="147"/>
      <c r="CK142" s="147"/>
      <c r="CL142" s="141"/>
      <c r="CM142" s="141"/>
      <c r="CN142" s="141"/>
      <c r="CO142" s="141"/>
      <c r="CP142" s="141"/>
      <c r="CQ142" s="141"/>
    </row>
    <row r="143" ht="22.5" customHeight="1">
      <c r="A143" s="142" t="s">
        <v>1720</v>
      </c>
      <c r="B143" s="142" t="s">
        <v>1719</v>
      </c>
      <c r="C143" s="142" t="s">
        <v>1857</v>
      </c>
      <c r="D143" s="142" t="s">
        <v>323</v>
      </c>
      <c r="E143" s="142">
        <v>9.0</v>
      </c>
      <c r="F143" s="142">
        <v>150.0</v>
      </c>
      <c r="G143" s="142">
        <v>17.0</v>
      </c>
      <c r="H143" s="142">
        <v>10.0</v>
      </c>
      <c r="I143" s="142">
        <v>3300.0</v>
      </c>
      <c r="J143" s="142">
        <v>2.0</v>
      </c>
      <c r="K143" s="142">
        <v>300.0</v>
      </c>
      <c r="L143" s="142">
        <v>18.0</v>
      </c>
      <c r="M143" s="197" t="s">
        <v>666</v>
      </c>
      <c r="N143" s="142" t="s">
        <v>1390</v>
      </c>
      <c r="O143" s="142">
        <v>130.0</v>
      </c>
      <c r="P143" s="142" t="s">
        <v>1118</v>
      </c>
      <c r="Q143" s="142">
        <v>17.0</v>
      </c>
      <c r="R143" s="142"/>
      <c r="S143" s="197" t="s">
        <v>2077</v>
      </c>
      <c r="T143" s="142" t="s">
        <v>2078</v>
      </c>
      <c r="U143" s="142"/>
      <c r="V143" s="142"/>
      <c r="W143" s="147"/>
      <c r="X143" s="147"/>
      <c r="Y143" s="142">
        <v>500.0</v>
      </c>
      <c r="Z143" s="147"/>
      <c r="AA143" s="147"/>
      <c r="AB143" s="147"/>
      <c r="AC143" s="142" t="s">
        <v>335</v>
      </c>
      <c r="AD143" s="142" t="s">
        <v>1000</v>
      </c>
      <c r="AE143" s="142" t="s">
        <v>280</v>
      </c>
      <c r="AF143" s="142">
        <v>100.0</v>
      </c>
      <c r="AG143" s="142" t="s">
        <v>286</v>
      </c>
      <c r="AH143" s="142">
        <v>15.0</v>
      </c>
      <c r="AI143" s="142"/>
      <c r="AJ143" s="142"/>
      <c r="AK143" s="142"/>
      <c r="AL143" s="142"/>
      <c r="AM143" s="142"/>
      <c r="AN143" s="142"/>
      <c r="AO143" s="147"/>
      <c r="AP143" s="147"/>
      <c r="AQ143" s="147"/>
      <c r="AR143" s="147"/>
      <c r="AS143" s="147"/>
      <c r="AT143" s="142" t="s">
        <v>245</v>
      </c>
      <c r="AU143" s="147"/>
      <c r="AV143" s="147"/>
      <c r="AW143" s="147"/>
      <c r="AX143" s="147"/>
      <c r="AY143" s="147"/>
      <c r="AZ143" s="147"/>
      <c r="BA143" s="142" t="s">
        <v>241</v>
      </c>
      <c r="BB143" s="147"/>
      <c r="BC143" s="147"/>
      <c r="BD143" s="147"/>
      <c r="BE143" s="147"/>
      <c r="BF143" s="147"/>
      <c r="BG143" s="147"/>
      <c r="BH143" s="142" t="s">
        <v>241</v>
      </c>
      <c r="BI143" s="147"/>
      <c r="BJ143" s="147"/>
      <c r="BK143" s="147"/>
      <c r="BL143" s="147"/>
      <c r="BM143" s="142" t="s">
        <v>245</v>
      </c>
      <c r="BN143" s="147"/>
      <c r="BO143" s="147"/>
      <c r="BP143" s="147"/>
      <c r="BQ143" s="147"/>
      <c r="BR143" s="147"/>
      <c r="BS143" s="147"/>
      <c r="BT143" s="147"/>
      <c r="BU143" s="147"/>
      <c r="BV143" s="147"/>
      <c r="BW143" s="147"/>
      <c r="BX143" s="147"/>
      <c r="BY143" s="147"/>
      <c r="BZ143" s="147"/>
      <c r="CA143" s="147"/>
      <c r="CB143" s="147"/>
      <c r="CC143" s="147"/>
      <c r="CD143" s="147"/>
      <c r="CE143" s="147"/>
      <c r="CF143" s="147"/>
      <c r="CG143" s="147"/>
      <c r="CH143" s="147"/>
      <c r="CI143" s="147"/>
      <c r="CJ143" s="147"/>
      <c r="CK143" s="147"/>
      <c r="CL143" s="141"/>
      <c r="CM143" s="141"/>
      <c r="CN143" s="141"/>
      <c r="CO143" s="141"/>
      <c r="CP143" s="141"/>
      <c r="CQ143" s="141"/>
    </row>
    <row r="144" ht="126.0" customHeight="1">
      <c r="A144" s="142" t="s">
        <v>1723</v>
      </c>
      <c r="B144" s="142" t="s">
        <v>1719</v>
      </c>
      <c r="C144" s="142" t="s">
        <v>1857</v>
      </c>
      <c r="D144" s="142" t="s">
        <v>323</v>
      </c>
      <c r="E144" s="142">
        <v>10.0</v>
      </c>
      <c r="F144" s="142">
        <v>200.0</v>
      </c>
      <c r="G144" s="142">
        <v>18.0</v>
      </c>
      <c r="H144" s="142">
        <v>13.0</v>
      </c>
      <c r="I144" s="142">
        <v>3000.0</v>
      </c>
      <c r="J144" s="142">
        <v>4.0</v>
      </c>
      <c r="K144" s="142">
        <v>450.0</v>
      </c>
      <c r="L144" s="142">
        <v>15.0</v>
      </c>
      <c r="M144" s="197" t="s">
        <v>2079</v>
      </c>
      <c r="N144" s="142" t="s">
        <v>1213</v>
      </c>
      <c r="O144" s="142">
        <v>90.0</v>
      </c>
      <c r="P144" s="142" t="s">
        <v>232</v>
      </c>
      <c r="Q144" s="142">
        <v>18.0</v>
      </c>
      <c r="R144" s="142"/>
      <c r="S144" s="197" t="s">
        <v>2077</v>
      </c>
      <c r="T144" s="142" t="s">
        <v>2080</v>
      </c>
      <c r="U144" s="142"/>
      <c r="V144" s="142"/>
      <c r="W144" s="147"/>
      <c r="X144" s="147"/>
      <c r="Y144" s="142">
        <v>400.0</v>
      </c>
      <c r="Z144" s="147"/>
      <c r="AA144" s="147"/>
      <c r="AB144" s="147"/>
      <c r="AC144" s="142" t="s">
        <v>335</v>
      </c>
      <c r="AD144" s="142" t="s">
        <v>1670</v>
      </c>
      <c r="AE144" s="142" t="s">
        <v>280</v>
      </c>
      <c r="AF144" s="142">
        <v>130.0</v>
      </c>
      <c r="AG144" s="142" t="s">
        <v>240</v>
      </c>
      <c r="AH144" s="142">
        <v>15.0</v>
      </c>
      <c r="AI144" s="142"/>
      <c r="AJ144" s="142"/>
      <c r="AK144" s="142"/>
      <c r="AL144" s="142"/>
      <c r="AM144" s="142"/>
      <c r="AN144" s="142"/>
      <c r="AO144" s="147"/>
      <c r="AP144" s="147"/>
      <c r="AQ144" s="147"/>
      <c r="AR144" s="147"/>
      <c r="AS144" s="147"/>
      <c r="AT144" s="142" t="s">
        <v>245</v>
      </c>
      <c r="AU144" s="147"/>
      <c r="AV144" s="147"/>
      <c r="AW144" s="147"/>
      <c r="AX144" s="147"/>
      <c r="AY144" s="147"/>
      <c r="AZ144" s="147"/>
      <c r="BA144" s="142" t="s">
        <v>241</v>
      </c>
      <c r="BB144" s="147"/>
      <c r="BC144" s="147"/>
      <c r="BD144" s="147"/>
      <c r="BE144" s="147"/>
      <c r="BF144" s="147"/>
      <c r="BG144" s="147"/>
      <c r="BH144" s="142" t="s">
        <v>241</v>
      </c>
      <c r="BI144" s="147"/>
      <c r="BJ144" s="147"/>
      <c r="BK144" s="147"/>
      <c r="BL144" s="147"/>
      <c r="BM144" s="142" t="s">
        <v>245</v>
      </c>
      <c r="BN144" s="147"/>
      <c r="BO144" s="147"/>
      <c r="BP144" s="147"/>
      <c r="BQ144" s="147"/>
      <c r="BR144" s="147"/>
      <c r="BS144" s="147"/>
      <c r="BT144" s="147"/>
      <c r="BU144" s="147"/>
      <c r="BV144" s="147"/>
      <c r="BW144" s="147"/>
      <c r="BX144" s="147"/>
      <c r="BY144" s="147"/>
      <c r="BZ144" s="147"/>
      <c r="CA144" s="147"/>
      <c r="CB144" s="147"/>
      <c r="CC144" s="147"/>
      <c r="CD144" s="147"/>
      <c r="CE144" s="147"/>
      <c r="CF144" s="147"/>
      <c r="CG144" s="147"/>
      <c r="CH144" s="147"/>
      <c r="CI144" s="147"/>
      <c r="CJ144" s="147"/>
      <c r="CK144" s="147"/>
      <c r="CL144" s="141"/>
      <c r="CM144" s="141"/>
      <c r="CN144" s="141"/>
      <c r="CO144" s="141"/>
      <c r="CP144" s="141"/>
      <c r="CQ144" s="141"/>
    </row>
    <row r="145" ht="22.5" customHeight="1">
      <c r="A145" s="142" t="s">
        <v>1726</v>
      </c>
      <c r="B145" s="142" t="s">
        <v>1719</v>
      </c>
      <c r="C145" s="142" t="s">
        <v>1857</v>
      </c>
      <c r="D145" s="142" t="s">
        <v>323</v>
      </c>
      <c r="E145" s="142">
        <v>15.0</v>
      </c>
      <c r="F145" s="142">
        <v>250.0</v>
      </c>
      <c r="G145" s="142">
        <v>18.0</v>
      </c>
      <c r="H145" s="142">
        <v>15.0</v>
      </c>
      <c r="I145" s="142">
        <v>350.0</v>
      </c>
      <c r="J145" s="142">
        <v>4.0</v>
      </c>
      <c r="K145" s="142">
        <v>600.0</v>
      </c>
      <c r="L145" s="142">
        <v>30.0</v>
      </c>
      <c r="M145" s="197" t="s">
        <v>2081</v>
      </c>
      <c r="N145" s="142" t="s">
        <v>280</v>
      </c>
      <c r="O145" s="142">
        <v>180.0</v>
      </c>
      <c r="P145" s="142" t="s">
        <v>286</v>
      </c>
      <c r="Q145" s="142">
        <v>15.0</v>
      </c>
      <c r="R145" s="142"/>
      <c r="S145" s="197" t="s">
        <v>2082</v>
      </c>
      <c r="T145" s="142" t="s">
        <v>2083</v>
      </c>
      <c r="U145" s="142">
        <v>90.0</v>
      </c>
      <c r="V145" s="142" t="s">
        <v>1941</v>
      </c>
      <c r="W145" s="142">
        <v>18.0</v>
      </c>
      <c r="X145" s="142"/>
      <c r="Y145" s="142"/>
      <c r="Z145" s="142"/>
      <c r="AA145" s="142"/>
      <c r="AB145" s="142"/>
      <c r="AC145" s="142"/>
      <c r="AD145" s="142" t="s">
        <v>2084</v>
      </c>
      <c r="AE145" s="142" t="s">
        <v>333</v>
      </c>
      <c r="AF145" s="142"/>
      <c r="AG145" s="142"/>
      <c r="AH145" s="147"/>
      <c r="AI145" s="147"/>
      <c r="AJ145" s="147"/>
      <c r="AK145" s="147"/>
      <c r="AL145" s="147"/>
      <c r="AM145" s="147"/>
      <c r="AN145" s="142" t="s">
        <v>656</v>
      </c>
      <c r="AO145" s="142" t="s">
        <v>2085</v>
      </c>
      <c r="AP145" s="142" t="s">
        <v>2086</v>
      </c>
      <c r="AQ145" s="142">
        <v>250.0</v>
      </c>
      <c r="AR145" s="142" t="s">
        <v>1041</v>
      </c>
      <c r="AS145" s="142">
        <v>14.0</v>
      </c>
      <c r="AT145" s="142" t="s">
        <v>245</v>
      </c>
      <c r="AU145" s="147"/>
      <c r="AV145" s="147"/>
      <c r="AW145" s="147"/>
      <c r="AX145" s="147"/>
      <c r="AY145" s="147"/>
      <c r="AZ145" s="147"/>
      <c r="BA145" s="142" t="s">
        <v>241</v>
      </c>
      <c r="BB145" s="147"/>
      <c r="BC145" s="147"/>
      <c r="BD145" s="147"/>
      <c r="BE145" s="147"/>
      <c r="BF145" s="147"/>
      <c r="BG145" s="147"/>
      <c r="BH145" s="142" t="s">
        <v>241</v>
      </c>
      <c r="BI145" s="147"/>
      <c r="BJ145" s="147"/>
      <c r="BK145" s="147"/>
      <c r="BL145" s="147"/>
      <c r="BM145" s="142" t="s">
        <v>245</v>
      </c>
      <c r="BN145" s="147"/>
      <c r="BO145" s="147"/>
      <c r="BP145" s="147"/>
      <c r="BQ145" s="147"/>
      <c r="BR145" s="147"/>
      <c r="BS145" s="147"/>
      <c r="BT145" s="147"/>
      <c r="BU145" s="147"/>
      <c r="BV145" s="147"/>
      <c r="BW145" s="147"/>
      <c r="BX145" s="147"/>
      <c r="BY145" s="147"/>
      <c r="BZ145" s="147"/>
      <c r="CA145" s="147"/>
      <c r="CB145" s="147"/>
      <c r="CC145" s="147"/>
      <c r="CD145" s="147"/>
      <c r="CE145" s="147"/>
      <c r="CF145" s="147"/>
      <c r="CG145" s="147"/>
      <c r="CH145" s="147"/>
      <c r="CI145" s="147"/>
      <c r="CJ145" s="147"/>
      <c r="CK145" s="147"/>
      <c r="CL145" s="141"/>
      <c r="CM145" s="141"/>
      <c r="CN145" s="141"/>
      <c r="CO145" s="141"/>
      <c r="CP145" s="141"/>
      <c r="CQ145" s="141"/>
    </row>
    <row r="146" ht="22.5" customHeight="1">
      <c r="A146" s="142" t="s">
        <v>1728</v>
      </c>
      <c r="B146" s="143"/>
      <c r="C146" s="142" t="s">
        <v>1857</v>
      </c>
      <c r="D146" s="142" t="s">
        <v>369</v>
      </c>
      <c r="E146" s="142">
        <v>2.0</v>
      </c>
      <c r="F146" s="142">
        <v>55.0</v>
      </c>
      <c r="G146" s="142">
        <v>20.0</v>
      </c>
      <c r="H146" s="142">
        <v>10.0</v>
      </c>
      <c r="I146" s="142">
        <v>2000.0</v>
      </c>
      <c r="J146" s="142">
        <v>2.0</v>
      </c>
      <c r="K146" s="142">
        <v>1000.0</v>
      </c>
      <c r="L146" s="142">
        <v>20.0</v>
      </c>
      <c r="M146" s="197" t="s">
        <v>2053</v>
      </c>
      <c r="N146" s="142" t="s">
        <v>2087</v>
      </c>
      <c r="O146" s="142">
        <v>30.0</v>
      </c>
      <c r="P146" s="142" t="s">
        <v>1403</v>
      </c>
      <c r="Q146" s="142">
        <v>18.0</v>
      </c>
      <c r="R146" s="142"/>
      <c r="S146" s="197" t="s">
        <v>2088</v>
      </c>
      <c r="T146" s="142" t="s">
        <v>2027</v>
      </c>
      <c r="U146" s="142">
        <v>40.0</v>
      </c>
      <c r="V146" s="142" t="s">
        <v>1941</v>
      </c>
      <c r="W146" s="142">
        <v>18.0</v>
      </c>
      <c r="X146" s="142"/>
      <c r="Y146" s="142"/>
      <c r="Z146" s="142"/>
      <c r="AA146" s="142"/>
      <c r="AB146" s="142"/>
      <c r="AC146" s="142"/>
      <c r="AD146" s="142" t="s">
        <v>2028</v>
      </c>
      <c r="AE146" s="142" t="s">
        <v>280</v>
      </c>
      <c r="AF146" s="142">
        <v>30.0</v>
      </c>
      <c r="AG146" s="142" t="s">
        <v>1410</v>
      </c>
      <c r="AH146" s="142">
        <v>14.0</v>
      </c>
      <c r="AI146" s="142"/>
      <c r="AJ146" s="142"/>
      <c r="AK146" s="142"/>
      <c r="AL146" s="142"/>
      <c r="AM146" s="142"/>
      <c r="AN146" s="142"/>
      <c r="AO146" s="147"/>
      <c r="AP146" s="147"/>
      <c r="AQ146" s="147"/>
      <c r="AR146" s="147"/>
      <c r="AS146" s="147"/>
      <c r="AT146" s="142" t="s">
        <v>245</v>
      </c>
      <c r="AU146" s="147"/>
      <c r="AV146" s="147"/>
      <c r="AW146" s="147"/>
      <c r="AX146" s="147"/>
      <c r="AY146" s="147"/>
      <c r="AZ146" s="147"/>
      <c r="BA146" s="142" t="s">
        <v>241</v>
      </c>
      <c r="BB146" s="147"/>
      <c r="BC146" s="147"/>
      <c r="BD146" s="147"/>
      <c r="BE146" s="147"/>
      <c r="BF146" s="147"/>
      <c r="BG146" s="147"/>
      <c r="BH146" s="142" t="s">
        <v>241</v>
      </c>
      <c r="BI146" s="147"/>
      <c r="BJ146" s="147"/>
      <c r="BK146" s="147"/>
      <c r="BL146" s="147"/>
      <c r="BM146" s="142" t="s">
        <v>245</v>
      </c>
      <c r="BN146" s="147"/>
      <c r="BO146" s="147"/>
      <c r="BP146" s="147"/>
      <c r="BQ146" s="147"/>
      <c r="BR146" s="147"/>
      <c r="BS146" s="147"/>
      <c r="BT146" s="147"/>
      <c r="BU146" s="147"/>
      <c r="BV146" s="147"/>
      <c r="BW146" s="147"/>
      <c r="BX146" s="147"/>
      <c r="BY146" s="147"/>
      <c r="BZ146" s="147"/>
      <c r="CA146" s="147"/>
      <c r="CB146" s="147"/>
      <c r="CC146" s="147"/>
      <c r="CD146" s="147"/>
      <c r="CE146" s="147"/>
      <c r="CF146" s="147"/>
      <c r="CG146" s="147"/>
      <c r="CH146" s="147"/>
      <c r="CI146" s="147"/>
      <c r="CJ146" s="147"/>
      <c r="CK146" s="147"/>
      <c r="CL146" s="141"/>
      <c r="CM146" s="141"/>
      <c r="CN146" s="141"/>
      <c r="CO146" s="141"/>
      <c r="CP146" s="141"/>
      <c r="CQ146" s="141"/>
    </row>
    <row r="147" ht="22.5" customHeight="1">
      <c r="A147" s="142" t="s">
        <v>1731</v>
      </c>
      <c r="B147" s="142" t="s">
        <v>1728</v>
      </c>
      <c r="C147" s="142" t="s">
        <v>1857</v>
      </c>
      <c r="D147" s="142" t="s">
        <v>369</v>
      </c>
      <c r="E147" s="142">
        <v>4.0</v>
      </c>
      <c r="F147" s="142">
        <v>60.0</v>
      </c>
      <c r="G147" s="142">
        <v>20.0</v>
      </c>
      <c r="H147" s="142">
        <v>10.0</v>
      </c>
      <c r="I147" s="142">
        <v>1200.0</v>
      </c>
      <c r="J147" s="142">
        <v>2.0</v>
      </c>
      <c r="K147" s="142">
        <v>1500.0</v>
      </c>
      <c r="L147" s="142">
        <v>13.0</v>
      </c>
      <c r="M147" s="197" t="s">
        <v>2053</v>
      </c>
      <c r="N147" s="142" t="s">
        <v>2089</v>
      </c>
      <c r="O147" s="142">
        <v>30.0</v>
      </c>
      <c r="P147" s="142" t="s">
        <v>310</v>
      </c>
      <c r="Q147" s="142">
        <v>18.0</v>
      </c>
      <c r="R147" s="142"/>
      <c r="S147" s="197" t="s">
        <v>2090</v>
      </c>
      <c r="T147" s="142" t="s">
        <v>2091</v>
      </c>
      <c r="U147" s="142">
        <v>50.0</v>
      </c>
      <c r="V147" s="142" t="s">
        <v>1941</v>
      </c>
      <c r="W147" s="142">
        <v>18.0</v>
      </c>
      <c r="X147" s="142"/>
      <c r="Y147" s="142"/>
      <c r="Z147" s="142"/>
      <c r="AA147" s="142"/>
      <c r="AB147" s="142"/>
      <c r="AC147" s="142"/>
      <c r="AD147" s="142" t="s">
        <v>2092</v>
      </c>
      <c r="AE147" s="142" t="s">
        <v>2027</v>
      </c>
      <c r="AF147" s="142">
        <v>65.0</v>
      </c>
      <c r="AG147" s="142" t="s">
        <v>496</v>
      </c>
      <c r="AH147" s="142">
        <v>17.0</v>
      </c>
      <c r="AI147" s="142"/>
      <c r="AJ147" s="142"/>
      <c r="AK147" s="142"/>
      <c r="AL147" s="142"/>
      <c r="AM147" s="142"/>
      <c r="AN147" s="142"/>
      <c r="AO147" s="142" t="s">
        <v>2028</v>
      </c>
      <c r="AP147" s="142" t="s">
        <v>280</v>
      </c>
      <c r="AQ147" s="142">
        <v>50.0</v>
      </c>
      <c r="AR147" s="142" t="s">
        <v>240</v>
      </c>
      <c r="AS147" s="142">
        <v>13.0</v>
      </c>
      <c r="AT147" s="142" t="s">
        <v>245</v>
      </c>
      <c r="AU147" s="147"/>
      <c r="AV147" s="147"/>
      <c r="AW147" s="147"/>
      <c r="AX147" s="147"/>
      <c r="AY147" s="147"/>
      <c r="AZ147" s="147"/>
      <c r="BA147" s="142" t="s">
        <v>241</v>
      </c>
      <c r="BB147" s="147"/>
      <c r="BC147" s="147"/>
      <c r="BD147" s="147"/>
      <c r="BE147" s="147"/>
      <c r="BF147" s="147"/>
      <c r="BG147" s="147"/>
      <c r="BH147" s="142" t="s">
        <v>241</v>
      </c>
      <c r="BI147" s="147"/>
      <c r="BJ147" s="147"/>
      <c r="BK147" s="147"/>
      <c r="BL147" s="147"/>
      <c r="BM147" s="142" t="s">
        <v>245</v>
      </c>
      <c r="BN147" s="147"/>
      <c r="BO147" s="147"/>
      <c r="BP147" s="147"/>
      <c r="BQ147" s="147"/>
      <c r="BR147" s="147"/>
      <c r="BS147" s="147"/>
      <c r="BT147" s="147"/>
      <c r="BU147" s="147"/>
      <c r="BV147" s="147"/>
      <c r="BW147" s="147"/>
      <c r="BX147" s="147"/>
      <c r="BY147" s="147"/>
      <c r="BZ147" s="147"/>
      <c r="CA147" s="147"/>
      <c r="CB147" s="147"/>
      <c r="CC147" s="147"/>
      <c r="CD147" s="147"/>
      <c r="CE147" s="147"/>
      <c r="CF147" s="147"/>
      <c r="CG147" s="147"/>
      <c r="CH147" s="147"/>
      <c r="CI147" s="147"/>
      <c r="CJ147" s="147"/>
      <c r="CK147" s="147"/>
      <c r="CL147" s="141"/>
      <c r="CM147" s="141"/>
      <c r="CN147" s="141"/>
      <c r="CO147" s="141"/>
      <c r="CP147" s="141"/>
      <c r="CQ147" s="141"/>
    </row>
    <row r="148" ht="22.5" customHeight="1">
      <c r="A148" s="142" t="s">
        <v>1737</v>
      </c>
      <c r="B148" s="142" t="s">
        <v>1728</v>
      </c>
      <c r="C148" s="142" t="s">
        <v>1857</v>
      </c>
      <c r="D148" s="142" t="s">
        <v>369</v>
      </c>
      <c r="E148" s="142">
        <v>5.0</v>
      </c>
      <c r="F148" s="142">
        <v>140.0</v>
      </c>
      <c r="G148" s="142">
        <v>18.0</v>
      </c>
      <c r="H148" s="142">
        <v>10.0</v>
      </c>
      <c r="I148" s="142">
        <v>2100.0</v>
      </c>
      <c r="J148" s="142">
        <v>3.0</v>
      </c>
      <c r="K148" s="142">
        <v>2000.0</v>
      </c>
      <c r="L148" s="142">
        <v>20.0</v>
      </c>
      <c r="M148" s="197" t="s">
        <v>2053</v>
      </c>
      <c r="N148" s="142" t="s">
        <v>2089</v>
      </c>
      <c r="O148" s="142">
        <v>30.0</v>
      </c>
      <c r="P148" s="142" t="s">
        <v>310</v>
      </c>
      <c r="Q148" s="142">
        <v>18.0</v>
      </c>
      <c r="R148" s="142"/>
      <c r="S148" s="197" t="s">
        <v>2090</v>
      </c>
      <c r="T148" s="142" t="s">
        <v>2091</v>
      </c>
      <c r="U148" s="142">
        <v>50.0</v>
      </c>
      <c r="V148" s="142" t="s">
        <v>1941</v>
      </c>
      <c r="W148" s="142">
        <v>18.0</v>
      </c>
      <c r="X148" s="142"/>
      <c r="Y148" s="142"/>
      <c r="Z148" s="142"/>
      <c r="AA148" s="142"/>
      <c r="AB148" s="142"/>
      <c r="AC148" s="142"/>
      <c r="AD148" s="142" t="s">
        <v>2093</v>
      </c>
      <c r="AE148" s="142" t="s">
        <v>2094</v>
      </c>
      <c r="AF148" s="142"/>
      <c r="AG148" s="142"/>
      <c r="AH148" s="147"/>
      <c r="AI148" s="147"/>
      <c r="AJ148" s="147"/>
      <c r="AK148" s="142">
        <v>10.0</v>
      </c>
      <c r="AL148" s="142"/>
      <c r="AM148" s="142"/>
      <c r="AN148" s="142" t="s">
        <v>335</v>
      </c>
      <c r="AO148" s="142" t="s">
        <v>2028</v>
      </c>
      <c r="AP148" s="142" t="s">
        <v>280</v>
      </c>
      <c r="AQ148" s="142">
        <v>55.0</v>
      </c>
      <c r="AR148" s="142" t="s">
        <v>1410</v>
      </c>
      <c r="AS148" s="142">
        <v>14.0</v>
      </c>
      <c r="AT148" s="142" t="s">
        <v>245</v>
      </c>
      <c r="AU148" s="147"/>
      <c r="AV148" s="147"/>
      <c r="AW148" s="147"/>
      <c r="AX148" s="147"/>
      <c r="AY148" s="147"/>
      <c r="AZ148" s="147"/>
      <c r="BA148" s="142" t="s">
        <v>241</v>
      </c>
      <c r="BB148" s="147"/>
      <c r="BC148" s="147"/>
      <c r="BD148" s="147"/>
      <c r="BE148" s="147"/>
      <c r="BF148" s="147"/>
      <c r="BG148" s="147"/>
      <c r="BH148" s="142" t="s">
        <v>241</v>
      </c>
      <c r="BI148" s="147"/>
      <c r="BJ148" s="147"/>
      <c r="BK148" s="147"/>
      <c r="BL148" s="147"/>
      <c r="BM148" s="142" t="s">
        <v>245</v>
      </c>
      <c r="BN148" s="147"/>
      <c r="BO148" s="147"/>
      <c r="BP148" s="147"/>
      <c r="BQ148" s="147"/>
      <c r="BR148" s="147"/>
      <c r="BS148" s="147"/>
      <c r="BT148" s="147"/>
      <c r="BU148" s="147"/>
      <c r="BV148" s="147"/>
      <c r="BW148" s="147"/>
      <c r="BX148" s="147"/>
      <c r="BY148" s="147"/>
      <c r="BZ148" s="147"/>
      <c r="CA148" s="147"/>
      <c r="CB148" s="147"/>
      <c r="CC148" s="147"/>
      <c r="CD148" s="147"/>
      <c r="CE148" s="147"/>
      <c r="CF148" s="147"/>
      <c r="CG148" s="147"/>
      <c r="CH148" s="147"/>
      <c r="CI148" s="147"/>
      <c r="CJ148" s="147"/>
      <c r="CK148" s="147"/>
      <c r="CL148" s="141"/>
      <c r="CM148" s="141"/>
      <c r="CN148" s="141"/>
      <c r="CO148" s="141"/>
      <c r="CP148" s="141"/>
      <c r="CQ148" s="141"/>
    </row>
    <row r="149" ht="22.5" customHeight="1">
      <c r="A149" s="142" t="s">
        <v>1741</v>
      </c>
      <c r="B149" s="143"/>
      <c r="C149" s="142" t="s">
        <v>1857</v>
      </c>
      <c r="D149" s="142" t="s">
        <v>229</v>
      </c>
      <c r="E149" s="142">
        <v>13.0</v>
      </c>
      <c r="F149" s="142">
        <v>220.0</v>
      </c>
      <c r="G149" s="142">
        <v>21.0</v>
      </c>
      <c r="H149" s="142">
        <v>20.0</v>
      </c>
      <c r="I149" s="142">
        <v>3200.0</v>
      </c>
      <c r="J149" s="142">
        <v>4.0</v>
      </c>
      <c r="K149" s="142">
        <v>2000.0</v>
      </c>
      <c r="L149" s="142">
        <v>30.0</v>
      </c>
      <c r="M149" s="197" t="s">
        <v>2095</v>
      </c>
      <c r="N149" s="142" t="s">
        <v>2096</v>
      </c>
      <c r="O149" s="142">
        <v>75.0</v>
      </c>
      <c r="P149" s="142" t="s">
        <v>1118</v>
      </c>
      <c r="Q149" s="142">
        <v>17.0</v>
      </c>
      <c r="R149" s="142"/>
      <c r="S149" s="197" t="s">
        <v>1670</v>
      </c>
      <c r="T149" s="142" t="s">
        <v>2097</v>
      </c>
      <c r="U149" s="142">
        <v>190.0</v>
      </c>
      <c r="V149" s="142" t="s">
        <v>240</v>
      </c>
      <c r="W149" s="142">
        <v>14.0</v>
      </c>
      <c r="X149" s="142"/>
      <c r="Y149" s="142"/>
      <c r="Z149" s="142"/>
      <c r="AA149" s="142"/>
      <c r="AB149" s="142"/>
      <c r="AC149" s="142"/>
      <c r="AD149" s="147"/>
      <c r="AE149" s="147"/>
      <c r="AF149" s="147"/>
      <c r="AG149" s="147"/>
      <c r="AH149" s="147"/>
      <c r="AI149" s="147"/>
      <c r="AJ149" s="147"/>
      <c r="AK149" s="147"/>
      <c r="AL149" s="147"/>
      <c r="AM149" s="147"/>
      <c r="AN149" s="147"/>
      <c r="AO149" s="147"/>
      <c r="AP149" s="147"/>
      <c r="AQ149" s="147"/>
      <c r="AR149" s="147"/>
      <c r="AS149" s="147"/>
      <c r="AT149" s="142" t="s">
        <v>245</v>
      </c>
      <c r="AU149" s="147"/>
      <c r="AV149" s="147"/>
      <c r="AW149" s="147"/>
      <c r="AX149" s="147"/>
      <c r="AY149" s="147"/>
      <c r="AZ149" s="147"/>
      <c r="BA149" s="142" t="s">
        <v>241</v>
      </c>
      <c r="BB149" s="147"/>
      <c r="BC149" s="147"/>
      <c r="BD149" s="147"/>
      <c r="BE149" s="147"/>
      <c r="BF149" s="147"/>
      <c r="BG149" s="147"/>
      <c r="BH149" s="142" t="s">
        <v>241</v>
      </c>
      <c r="BI149" s="147"/>
      <c r="BJ149" s="147"/>
      <c r="BK149" s="147"/>
      <c r="BL149" s="147"/>
      <c r="BM149" s="142" t="s">
        <v>245</v>
      </c>
      <c r="BN149" s="147"/>
      <c r="BO149" s="147"/>
      <c r="BP149" s="147"/>
      <c r="BQ149" s="147"/>
      <c r="BR149" s="147"/>
      <c r="BS149" s="147"/>
      <c r="BT149" s="147"/>
      <c r="BU149" s="147"/>
      <c r="BV149" s="147"/>
      <c r="BW149" s="147"/>
      <c r="BX149" s="147"/>
      <c r="BY149" s="147"/>
      <c r="BZ149" s="147"/>
      <c r="CA149" s="195"/>
      <c r="CB149" s="195"/>
      <c r="CL149" s="141"/>
      <c r="CM149" s="141"/>
      <c r="CN149" s="141"/>
      <c r="CO149" s="141"/>
      <c r="CP149" s="141"/>
      <c r="CQ149" s="141"/>
    </row>
    <row r="150" ht="22.5" customHeight="1">
      <c r="A150" s="142" t="s">
        <v>1743</v>
      </c>
      <c r="B150" s="142" t="s">
        <v>1741</v>
      </c>
      <c r="C150" s="142" t="s">
        <v>1857</v>
      </c>
      <c r="D150" s="142" t="s">
        <v>229</v>
      </c>
      <c r="E150" s="142">
        <v>14.0</v>
      </c>
      <c r="F150" s="142">
        <v>220.0</v>
      </c>
      <c r="G150" s="142">
        <v>20.0</v>
      </c>
      <c r="H150" s="142">
        <v>18.0</v>
      </c>
      <c r="I150" s="142">
        <v>3100.0</v>
      </c>
      <c r="J150" s="142">
        <v>3.0</v>
      </c>
      <c r="K150" s="142">
        <v>600.0</v>
      </c>
      <c r="L150" s="142">
        <v>40.0</v>
      </c>
      <c r="M150" s="197" t="s">
        <v>2098</v>
      </c>
      <c r="N150" s="142" t="s">
        <v>2099</v>
      </c>
      <c r="O150" s="142">
        <v>65.0</v>
      </c>
      <c r="P150" s="142" t="s">
        <v>1403</v>
      </c>
      <c r="Q150" s="142">
        <v>17.0</v>
      </c>
      <c r="R150" s="142"/>
      <c r="S150" s="197" t="s">
        <v>2100</v>
      </c>
      <c r="T150" s="142" t="s">
        <v>330</v>
      </c>
      <c r="U150" s="142">
        <v>150.0</v>
      </c>
      <c r="V150" s="142" t="s">
        <v>1410</v>
      </c>
      <c r="W150" s="142">
        <v>15.0</v>
      </c>
      <c r="X150" s="142"/>
      <c r="Y150" s="142"/>
      <c r="Z150" s="142"/>
      <c r="AA150" s="142"/>
      <c r="AB150" s="142"/>
      <c r="AC150" s="142"/>
      <c r="AD150" s="147"/>
      <c r="AE150" s="147"/>
      <c r="AF150" s="147"/>
      <c r="AG150" s="147"/>
      <c r="AH150" s="147"/>
      <c r="AI150" s="147"/>
      <c r="AJ150" s="147"/>
      <c r="AK150" s="147"/>
      <c r="AL150" s="147"/>
      <c r="AM150" s="147"/>
      <c r="AN150" s="147"/>
      <c r="AO150" s="147"/>
      <c r="AP150" s="147"/>
      <c r="AQ150" s="147"/>
      <c r="AR150" s="147"/>
      <c r="AS150" s="147"/>
      <c r="AT150" s="142" t="s">
        <v>245</v>
      </c>
      <c r="AU150" s="147"/>
      <c r="AV150" s="147"/>
      <c r="AW150" s="147"/>
      <c r="AX150" s="147"/>
      <c r="AY150" s="147"/>
      <c r="AZ150" s="147"/>
      <c r="BA150" s="142" t="s">
        <v>241</v>
      </c>
      <c r="BB150" s="147"/>
      <c r="BC150" s="147"/>
      <c r="BD150" s="147"/>
      <c r="BE150" s="147"/>
      <c r="BF150" s="147"/>
      <c r="BG150" s="147"/>
      <c r="BH150" s="142" t="s">
        <v>241</v>
      </c>
      <c r="BI150" s="147"/>
      <c r="BJ150" s="147"/>
      <c r="BK150" s="147"/>
      <c r="BL150" s="147"/>
      <c r="BM150" s="142" t="s">
        <v>245</v>
      </c>
      <c r="BN150" s="147"/>
      <c r="BO150" s="147"/>
      <c r="BP150" s="147"/>
      <c r="BQ150" s="147"/>
      <c r="BR150" s="147"/>
      <c r="BS150" s="147"/>
      <c r="BT150" s="147"/>
      <c r="BU150" s="147"/>
      <c r="BV150" s="147"/>
      <c r="BW150" s="147"/>
      <c r="BX150" s="147"/>
      <c r="BY150" s="147"/>
      <c r="BZ150" s="147"/>
      <c r="CA150" s="147"/>
      <c r="CB150" s="147"/>
      <c r="CC150" s="147"/>
      <c r="CD150" s="147"/>
      <c r="CE150" s="147"/>
      <c r="CF150" s="147"/>
      <c r="CG150" s="147"/>
      <c r="CH150" s="147"/>
      <c r="CI150" s="147"/>
      <c r="CJ150" s="147"/>
      <c r="CK150" s="147"/>
      <c r="CL150" s="141"/>
      <c r="CM150" s="141"/>
      <c r="CN150" s="141"/>
      <c r="CO150" s="141"/>
      <c r="CP150" s="141"/>
      <c r="CQ150" s="141"/>
    </row>
    <row r="151" ht="22.5" customHeight="1">
      <c r="A151" s="142" t="s">
        <v>1744</v>
      </c>
      <c r="B151" s="142" t="s">
        <v>2101</v>
      </c>
      <c r="C151" s="142" t="s">
        <v>1857</v>
      </c>
      <c r="D151" s="142" t="s">
        <v>229</v>
      </c>
      <c r="E151" s="142">
        <v>17.0</v>
      </c>
      <c r="F151" s="142">
        <v>280.0</v>
      </c>
      <c r="G151" s="142">
        <v>20.0</v>
      </c>
      <c r="H151" s="142">
        <v>28.0</v>
      </c>
      <c r="I151" s="142">
        <v>4000.0</v>
      </c>
      <c r="J151" s="142">
        <v>20.0</v>
      </c>
      <c r="K151" s="142">
        <v>650.0</v>
      </c>
      <c r="L151" s="142">
        <v>30.0</v>
      </c>
      <c r="M151" s="197" t="s">
        <v>891</v>
      </c>
      <c r="N151" s="142" t="s">
        <v>453</v>
      </c>
      <c r="O151" s="142">
        <v>230.0</v>
      </c>
      <c r="P151" s="142" t="s">
        <v>1982</v>
      </c>
      <c r="Q151" s="142">
        <v>17.0</v>
      </c>
      <c r="R151" s="142"/>
      <c r="S151" s="197" t="s">
        <v>2102</v>
      </c>
      <c r="T151" s="142" t="s">
        <v>2103</v>
      </c>
      <c r="U151" s="142">
        <v>150.0</v>
      </c>
      <c r="V151" s="142" t="s">
        <v>1118</v>
      </c>
      <c r="W151" s="142">
        <v>17.0</v>
      </c>
      <c r="X151" s="142"/>
      <c r="Y151" s="142"/>
      <c r="Z151" s="142"/>
      <c r="AA151" s="142"/>
      <c r="AB151" s="142"/>
      <c r="AC151" s="142"/>
      <c r="AD151" s="142" t="s">
        <v>458</v>
      </c>
      <c r="AE151" s="142" t="s">
        <v>1854</v>
      </c>
      <c r="AF151" s="142"/>
      <c r="AG151" s="142"/>
      <c r="AH151" s="147"/>
      <c r="AI151" s="142">
        <v>300.0</v>
      </c>
      <c r="AJ151" s="147"/>
      <c r="AK151" s="147"/>
      <c r="AL151" s="147"/>
      <c r="AM151" s="147"/>
      <c r="AN151" s="142" t="s">
        <v>335</v>
      </c>
      <c r="AO151" s="142" t="s">
        <v>2104</v>
      </c>
      <c r="AP151" s="142" t="s">
        <v>2105</v>
      </c>
      <c r="AQ151" s="142">
        <v>200.0</v>
      </c>
      <c r="AR151" s="142" t="s">
        <v>1410</v>
      </c>
      <c r="AS151" s="142">
        <v>19.0</v>
      </c>
      <c r="AT151" s="142" t="s">
        <v>245</v>
      </c>
      <c r="AU151" s="147"/>
      <c r="AV151" s="147"/>
      <c r="AW151" s="147"/>
      <c r="AX151" s="147"/>
      <c r="AY151" s="147"/>
      <c r="AZ151" s="147"/>
      <c r="BA151" s="142" t="s">
        <v>241</v>
      </c>
      <c r="BB151" s="147"/>
      <c r="BC151" s="147"/>
      <c r="BD151" s="147"/>
      <c r="BE151" s="147"/>
      <c r="BF151" s="147"/>
      <c r="BG151" s="147"/>
      <c r="BH151" s="142" t="s">
        <v>241</v>
      </c>
      <c r="BI151" s="147"/>
      <c r="BJ151" s="147"/>
      <c r="BK151" s="147"/>
      <c r="BL151" s="147"/>
      <c r="BM151" s="142" t="s">
        <v>245</v>
      </c>
      <c r="BN151" s="147"/>
      <c r="BO151" s="147"/>
      <c r="BP151" s="147"/>
      <c r="BQ151" s="147"/>
      <c r="BR151" s="147"/>
      <c r="BS151" s="147"/>
      <c r="BT151" s="147"/>
      <c r="BU151" s="147"/>
      <c r="BV151" s="147"/>
      <c r="BW151" s="147"/>
      <c r="BX151" s="147"/>
      <c r="BY151" s="147"/>
      <c r="BZ151" s="147"/>
      <c r="CA151" s="147"/>
      <c r="CB151" s="147"/>
      <c r="CC151" s="147"/>
      <c r="CD151" s="147"/>
      <c r="CE151" s="147"/>
      <c r="CF151" s="147"/>
      <c r="CG151" s="147"/>
      <c r="CH151" s="147"/>
      <c r="CI151" s="147"/>
      <c r="CJ151" s="147"/>
      <c r="CK151" s="147"/>
      <c r="CL151" s="141"/>
      <c r="CM151" s="141"/>
      <c r="CN151" s="141"/>
      <c r="CO151" s="141"/>
      <c r="CP151" s="141"/>
      <c r="CQ151" s="141"/>
    </row>
    <row r="152" ht="22.5" customHeight="1">
      <c r="A152" s="142" t="s">
        <v>1748</v>
      </c>
      <c r="B152" s="143"/>
      <c r="C152" s="142" t="s">
        <v>1857</v>
      </c>
      <c r="D152" s="142" t="s">
        <v>369</v>
      </c>
      <c r="E152" s="142">
        <v>3.0</v>
      </c>
      <c r="F152" s="142">
        <v>60.0</v>
      </c>
      <c r="G152" s="142">
        <v>14.0</v>
      </c>
      <c r="H152" s="142">
        <v>10.0</v>
      </c>
      <c r="I152" s="142">
        <v>2800.0</v>
      </c>
      <c r="J152" s="142">
        <v>20.0</v>
      </c>
      <c r="K152" s="142">
        <v>600.0</v>
      </c>
      <c r="L152" s="142">
        <v>20.0</v>
      </c>
      <c r="M152" s="197" t="s">
        <v>1312</v>
      </c>
      <c r="N152" s="142" t="s">
        <v>2106</v>
      </c>
      <c r="O152" s="142">
        <v>27.0</v>
      </c>
      <c r="P152" s="142" t="s">
        <v>1118</v>
      </c>
      <c r="Q152" s="142">
        <v>18.0</v>
      </c>
      <c r="R152" s="142"/>
      <c r="S152" s="197" t="s">
        <v>1779</v>
      </c>
      <c r="T152" s="142" t="s">
        <v>280</v>
      </c>
      <c r="U152" s="142">
        <v>65.0</v>
      </c>
      <c r="V152" s="142" t="s">
        <v>1938</v>
      </c>
      <c r="W152" s="142">
        <v>15.0</v>
      </c>
      <c r="X152" s="142"/>
      <c r="Y152" s="142"/>
      <c r="Z152" s="142"/>
      <c r="AA152" s="142"/>
      <c r="AB152" s="142"/>
      <c r="AC152" s="142"/>
      <c r="AD152" s="147"/>
      <c r="AE152" s="147"/>
      <c r="AF152" s="147"/>
      <c r="AG152" s="147"/>
      <c r="AH152" s="147"/>
      <c r="AI152" s="147"/>
      <c r="AJ152" s="147"/>
      <c r="AK152" s="147"/>
      <c r="AL152" s="147"/>
      <c r="AM152" s="147"/>
      <c r="AN152" s="147"/>
      <c r="AO152" s="147"/>
      <c r="AP152" s="147"/>
      <c r="AQ152" s="147"/>
      <c r="AR152" s="147"/>
      <c r="AS152" s="147"/>
      <c r="AT152" s="142" t="s">
        <v>245</v>
      </c>
      <c r="AU152" s="147"/>
      <c r="AV152" s="147"/>
      <c r="AW152" s="147"/>
      <c r="AX152" s="147"/>
      <c r="AY152" s="147"/>
      <c r="AZ152" s="147"/>
      <c r="BA152" s="142" t="s">
        <v>245</v>
      </c>
      <c r="BB152" s="147"/>
      <c r="BC152" s="147"/>
      <c r="BD152" s="147"/>
      <c r="BE152" s="147"/>
      <c r="BF152" s="147"/>
      <c r="BG152" s="147"/>
      <c r="BH152" s="142" t="s">
        <v>245</v>
      </c>
      <c r="BI152" s="147"/>
      <c r="BJ152" s="147"/>
      <c r="BK152" s="147"/>
      <c r="BL152" s="147"/>
      <c r="BM152" s="142" t="s">
        <v>245</v>
      </c>
      <c r="BN152" s="147"/>
      <c r="BO152" s="147"/>
      <c r="BP152" s="147"/>
      <c r="BQ152" s="147"/>
      <c r="BR152" s="147"/>
      <c r="BS152" s="147"/>
      <c r="BT152" s="147"/>
      <c r="BU152" s="147"/>
      <c r="BV152" s="147"/>
      <c r="BW152" s="147"/>
      <c r="BX152" s="147"/>
      <c r="BY152" s="147"/>
      <c r="BZ152" s="147"/>
      <c r="CA152" s="147"/>
      <c r="CB152" s="147"/>
      <c r="CC152" s="147"/>
      <c r="CD152" s="147"/>
      <c r="CE152" s="147"/>
      <c r="CF152" s="147"/>
      <c r="CG152" s="147"/>
      <c r="CH152" s="147"/>
      <c r="CI152" s="147"/>
      <c r="CJ152" s="147"/>
      <c r="CK152" s="147"/>
      <c r="CL152" s="141"/>
      <c r="CM152" s="141"/>
      <c r="CN152" s="141"/>
      <c r="CO152" s="141"/>
      <c r="CP152" s="141"/>
      <c r="CQ152" s="141"/>
    </row>
    <row r="153" ht="22.5" customHeight="1">
      <c r="A153" s="142" t="s">
        <v>1750</v>
      </c>
      <c r="B153" s="143"/>
      <c r="C153" s="142" t="s">
        <v>1857</v>
      </c>
      <c r="D153" s="142" t="s">
        <v>323</v>
      </c>
      <c r="E153" s="142">
        <v>8.0</v>
      </c>
      <c r="F153" s="142">
        <v>160.0</v>
      </c>
      <c r="G153" s="142">
        <v>21.0</v>
      </c>
      <c r="H153" s="142">
        <v>10.0</v>
      </c>
      <c r="I153" s="142">
        <v>3300.0</v>
      </c>
      <c r="J153" s="142">
        <v>15.0</v>
      </c>
      <c r="K153" s="142">
        <v>1500.0</v>
      </c>
      <c r="L153" s="142">
        <v>20.0</v>
      </c>
      <c r="M153" s="197" t="s">
        <v>2107</v>
      </c>
      <c r="N153" s="142" t="s">
        <v>2108</v>
      </c>
      <c r="O153" s="142">
        <v>90.0</v>
      </c>
      <c r="P153" s="142" t="s">
        <v>1118</v>
      </c>
      <c r="Q153" s="142">
        <v>18.0</v>
      </c>
      <c r="R153" s="142"/>
      <c r="S153" s="197" t="s">
        <v>2093</v>
      </c>
      <c r="T153" s="142" t="s">
        <v>2109</v>
      </c>
      <c r="U153" s="142"/>
      <c r="V153" s="142"/>
      <c r="W153" s="147"/>
      <c r="X153" s="147"/>
      <c r="Y153" s="147"/>
      <c r="Z153" s="142">
        <v>6.0</v>
      </c>
      <c r="AA153" s="147"/>
      <c r="AB153" s="147"/>
      <c r="AC153" s="142" t="s">
        <v>335</v>
      </c>
      <c r="AD153" s="142" t="s">
        <v>2110</v>
      </c>
      <c r="AE153" s="142" t="s">
        <v>280</v>
      </c>
      <c r="AF153" s="142">
        <v>75.0</v>
      </c>
      <c r="AG153" s="142" t="s">
        <v>1938</v>
      </c>
      <c r="AH153" s="142">
        <v>15.0</v>
      </c>
      <c r="AI153" s="142"/>
      <c r="AJ153" s="142"/>
      <c r="AK153" s="142"/>
      <c r="AL153" s="142"/>
      <c r="AM153" s="142"/>
      <c r="AN153" s="142"/>
      <c r="AO153" s="147"/>
      <c r="AP153" s="147"/>
      <c r="AQ153" s="147"/>
      <c r="AR153" s="147"/>
      <c r="AS153" s="147"/>
      <c r="AT153" s="142" t="s">
        <v>245</v>
      </c>
      <c r="AU153" s="147"/>
      <c r="AV153" s="147"/>
      <c r="AW153" s="147"/>
      <c r="AX153" s="147"/>
      <c r="AY153" s="147"/>
      <c r="AZ153" s="147"/>
      <c r="BA153" s="142" t="s">
        <v>241</v>
      </c>
      <c r="BB153" s="147"/>
      <c r="BC153" s="147"/>
      <c r="BD153" s="147"/>
      <c r="BE153" s="147"/>
      <c r="BF153" s="147"/>
      <c r="BG153" s="147"/>
      <c r="BH153" s="142" t="s">
        <v>241</v>
      </c>
      <c r="BI153" s="147"/>
      <c r="BJ153" s="147"/>
      <c r="BK153" s="147"/>
      <c r="BL153" s="147"/>
      <c r="BM153" s="142" t="s">
        <v>245</v>
      </c>
      <c r="BN153" s="147"/>
      <c r="BO153" s="147"/>
      <c r="BP153" s="147"/>
      <c r="BQ153" s="147"/>
      <c r="BR153" s="147"/>
      <c r="BS153" s="147"/>
      <c r="BT153" s="147"/>
      <c r="BU153" s="147"/>
      <c r="BV153" s="147"/>
      <c r="BW153" s="147"/>
      <c r="BX153" s="147"/>
      <c r="BY153" s="147"/>
      <c r="BZ153" s="147"/>
      <c r="CA153" s="147"/>
      <c r="CB153" s="147"/>
      <c r="CC153" s="147"/>
      <c r="CD153" s="147"/>
      <c r="CE153" s="147"/>
      <c r="CF153" s="147"/>
      <c r="CG153" s="147"/>
      <c r="CH153" s="147"/>
      <c r="CI153" s="147"/>
      <c r="CJ153" s="147"/>
      <c r="CK153" s="147"/>
      <c r="CL153" s="141"/>
      <c r="CM153" s="141"/>
      <c r="CN153" s="141"/>
      <c r="CO153" s="141"/>
      <c r="CP153" s="141"/>
      <c r="CQ153" s="141"/>
    </row>
    <row r="154" ht="22.5" customHeight="1">
      <c r="A154" s="142" t="s">
        <v>1751</v>
      </c>
      <c r="B154" s="143"/>
      <c r="C154" s="142" t="s">
        <v>1857</v>
      </c>
      <c r="D154" s="142" t="s">
        <v>903</v>
      </c>
      <c r="E154" s="142">
        <v>20.0</v>
      </c>
      <c r="F154" s="142">
        <v>450.0</v>
      </c>
      <c r="G154" s="142">
        <v>21.0</v>
      </c>
      <c r="H154" s="142">
        <v>33.0</v>
      </c>
      <c r="I154" s="142">
        <v>2000.0</v>
      </c>
      <c r="J154" s="142">
        <v>20.0</v>
      </c>
      <c r="K154" s="142">
        <v>1000.0</v>
      </c>
      <c r="L154" s="142">
        <v>50.0</v>
      </c>
      <c r="M154" s="197" t="s">
        <v>2111</v>
      </c>
      <c r="N154" s="142" t="s">
        <v>2112</v>
      </c>
      <c r="O154" s="142">
        <v>200.0</v>
      </c>
      <c r="P154" s="142" t="s">
        <v>1118</v>
      </c>
      <c r="Q154" s="142">
        <v>19.0</v>
      </c>
      <c r="R154" s="142"/>
      <c r="S154" s="197" t="s">
        <v>2113</v>
      </c>
      <c r="T154" s="142" t="s">
        <v>2114</v>
      </c>
      <c r="U154" s="142">
        <v>160.0</v>
      </c>
      <c r="V154" s="142" t="s">
        <v>310</v>
      </c>
      <c r="W154" s="142">
        <v>17.0</v>
      </c>
      <c r="X154" s="142"/>
      <c r="Y154" s="142"/>
      <c r="Z154" s="142"/>
      <c r="AA154" s="142"/>
      <c r="AB154" s="142"/>
      <c r="AC154" s="142"/>
      <c r="AD154" s="142" t="s">
        <v>2115</v>
      </c>
      <c r="AE154" s="142" t="s">
        <v>2116</v>
      </c>
      <c r="AF154" s="142">
        <v>220.0</v>
      </c>
      <c r="AG154" s="142" t="s">
        <v>2117</v>
      </c>
      <c r="AH154" s="142">
        <v>12.0</v>
      </c>
      <c r="AI154" s="142"/>
      <c r="AJ154" s="142"/>
      <c r="AK154" s="142"/>
      <c r="AL154" s="142"/>
      <c r="AM154" s="142"/>
      <c r="AN154" s="142"/>
      <c r="AO154" s="147"/>
      <c r="AP154" s="147"/>
      <c r="AQ154" s="147"/>
      <c r="AR154" s="147"/>
      <c r="AS154" s="147"/>
      <c r="AT154" s="142" t="s">
        <v>245</v>
      </c>
      <c r="AU154" s="147"/>
      <c r="AV154" s="147"/>
      <c r="AW154" s="147"/>
      <c r="AX154" s="147"/>
      <c r="AY154" s="147"/>
      <c r="AZ154" s="147"/>
      <c r="BA154" s="142" t="s">
        <v>241</v>
      </c>
      <c r="BB154" s="147"/>
      <c r="BC154" s="147"/>
      <c r="BD154" s="147"/>
      <c r="BE154" s="147"/>
      <c r="BF154" s="147"/>
      <c r="BG154" s="147"/>
      <c r="BH154" s="142" t="s">
        <v>241</v>
      </c>
      <c r="BI154" s="147"/>
      <c r="BJ154" s="147"/>
      <c r="BK154" s="147"/>
      <c r="BL154" s="147"/>
      <c r="BM154" s="142" t="s">
        <v>245</v>
      </c>
      <c r="BN154" s="147"/>
      <c r="BO154" s="147"/>
      <c r="BP154" s="147"/>
      <c r="BQ154" s="147"/>
      <c r="BR154" s="147"/>
      <c r="BS154" s="147"/>
      <c r="BT154" s="147"/>
      <c r="BU154" s="147"/>
      <c r="BV154" s="147"/>
      <c r="BW154" s="147"/>
      <c r="BX154" s="147"/>
      <c r="BY154" s="147"/>
      <c r="BZ154" s="147"/>
      <c r="CA154" s="147"/>
      <c r="CB154" s="147"/>
      <c r="CC154" s="147"/>
      <c r="CD154" s="147"/>
      <c r="CE154" s="147"/>
      <c r="CF154" s="147"/>
      <c r="CG154" s="147"/>
      <c r="CH154" s="147"/>
      <c r="CI154" s="147"/>
      <c r="CJ154" s="147"/>
      <c r="CK154" s="147"/>
      <c r="CL154" s="141"/>
      <c r="CM154" s="141"/>
      <c r="CN154" s="141"/>
      <c r="CO154" s="141"/>
      <c r="CP154" s="141"/>
      <c r="CQ154" s="141"/>
    </row>
    <row r="155" ht="113.25" customHeight="1">
      <c r="A155" s="142" t="s">
        <v>2118</v>
      </c>
      <c r="B155" s="143"/>
      <c r="C155" s="142" t="s">
        <v>2006</v>
      </c>
      <c r="D155" s="142" t="s">
        <v>323</v>
      </c>
      <c r="E155" s="142">
        <v>6.0</v>
      </c>
      <c r="F155" s="142">
        <v>200.0</v>
      </c>
      <c r="G155" s="142">
        <v>28.0</v>
      </c>
      <c r="H155" s="142">
        <v>15.0</v>
      </c>
      <c r="I155" s="142">
        <v>135.0</v>
      </c>
      <c r="J155" s="142">
        <v>4.0</v>
      </c>
      <c r="K155" s="142">
        <v>500.0</v>
      </c>
      <c r="L155" s="142">
        <v>100.0</v>
      </c>
      <c r="M155" s="197" t="s">
        <v>2119</v>
      </c>
      <c r="N155" s="142" t="s">
        <v>2120</v>
      </c>
      <c r="O155" s="142">
        <v>140.0</v>
      </c>
      <c r="P155" s="142" t="s">
        <v>235</v>
      </c>
      <c r="Q155" s="142">
        <v>10.0</v>
      </c>
      <c r="R155" s="142"/>
      <c r="S155" s="147"/>
      <c r="T155" s="147"/>
      <c r="U155" s="147"/>
      <c r="V155" s="147"/>
      <c r="W155" s="147"/>
      <c r="X155" s="147"/>
      <c r="Y155" s="147"/>
      <c r="Z155" s="147"/>
      <c r="AA155" s="147"/>
      <c r="AB155" s="147"/>
      <c r="AC155" s="147"/>
      <c r="AD155" s="147"/>
      <c r="AE155" s="147"/>
      <c r="AF155" s="147"/>
      <c r="AG155" s="147"/>
      <c r="AH155" s="147"/>
      <c r="AI155" s="147"/>
      <c r="AJ155" s="147"/>
      <c r="AK155" s="147"/>
      <c r="AL155" s="147"/>
      <c r="AM155" s="147"/>
      <c r="AN155" s="147"/>
      <c r="AO155" s="147"/>
      <c r="AP155" s="147"/>
      <c r="AQ155" s="147"/>
      <c r="AR155" s="147"/>
      <c r="AS155" s="147"/>
      <c r="AT155" s="147"/>
      <c r="AU155" s="147"/>
      <c r="AV155" s="147"/>
      <c r="AW155" s="147"/>
      <c r="AX155" s="147"/>
      <c r="AY155" s="147"/>
      <c r="AZ155" s="147"/>
      <c r="BA155" s="147"/>
      <c r="BB155" s="147"/>
      <c r="BC155" s="147"/>
      <c r="BD155" s="147"/>
      <c r="BE155" s="147"/>
      <c r="BF155" s="147"/>
      <c r="BG155" s="147"/>
      <c r="BH155" s="147"/>
      <c r="BI155" s="147"/>
      <c r="BJ155" s="147"/>
      <c r="BK155" s="147"/>
      <c r="BL155" s="147"/>
      <c r="BM155" s="147"/>
      <c r="BN155" s="147"/>
      <c r="BO155" s="147"/>
      <c r="BP155" s="147"/>
      <c r="BQ155" s="147"/>
      <c r="BR155" s="147"/>
      <c r="BS155" s="147"/>
      <c r="BT155" s="147"/>
      <c r="BU155" s="147"/>
      <c r="BV155" s="147"/>
      <c r="BW155" s="147"/>
      <c r="BX155" s="147"/>
      <c r="BY155" s="147"/>
      <c r="BZ155" s="147"/>
      <c r="CA155" s="147"/>
      <c r="CB155" s="147"/>
      <c r="CC155" s="147"/>
      <c r="CD155" s="147"/>
      <c r="CE155" s="147"/>
      <c r="CF155" s="147"/>
      <c r="CG155" s="147"/>
      <c r="CH155" s="147"/>
      <c r="CI155" s="147"/>
      <c r="CJ155" s="147"/>
      <c r="CK155" s="147"/>
      <c r="CL155" s="141"/>
      <c r="CM155" s="141"/>
      <c r="CN155" s="141"/>
      <c r="CO155" s="141"/>
      <c r="CP155" s="141"/>
      <c r="CQ155" s="141"/>
    </row>
    <row r="156" ht="111.0" customHeight="1">
      <c r="A156" s="142" t="s">
        <v>2121</v>
      </c>
      <c r="B156" s="143"/>
      <c r="C156" s="142" t="s">
        <v>2006</v>
      </c>
      <c r="D156" s="142" t="s">
        <v>922</v>
      </c>
      <c r="E156" s="142">
        <v>10.0</v>
      </c>
      <c r="F156" s="142">
        <v>350.0</v>
      </c>
      <c r="G156" s="142">
        <v>25.0</v>
      </c>
      <c r="H156" s="142">
        <v>30.0</v>
      </c>
      <c r="I156" s="142">
        <v>410.0</v>
      </c>
      <c r="J156" s="142">
        <v>3.0</v>
      </c>
      <c r="K156" s="142">
        <v>1500.0</v>
      </c>
      <c r="L156" s="142">
        <v>500.0</v>
      </c>
      <c r="M156" s="142" t="s">
        <v>2119</v>
      </c>
      <c r="N156" s="142" t="s">
        <v>2122</v>
      </c>
      <c r="O156" s="142">
        <v>180.0</v>
      </c>
      <c r="P156" s="142" t="s">
        <v>235</v>
      </c>
      <c r="Q156" s="142">
        <v>15.0</v>
      </c>
      <c r="R156" s="142"/>
      <c r="S156" s="147"/>
      <c r="T156" s="147"/>
      <c r="U156" s="147"/>
      <c r="V156" s="147"/>
      <c r="W156" s="147"/>
      <c r="X156" s="147"/>
      <c r="Y156" s="147"/>
      <c r="Z156" s="147"/>
      <c r="AA156" s="147"/>
      <c r="AB156" s="147"/>
      <c r="AC156" s="147"/>
      <c r="AD156" s="147"/>
      <c r="AE156" s="147"/>
      <c r="AF156" s="147"/>
      <c r="AG156" s="147"/>
      <c r="AH156" s="147"/>
      <c r="AI156" s="147"/>
      <c r="AJ156" s="147"/>
      <c r="AK156" s="147"/>
      <c r="AL156" s="147"/>
      <c r="AM156" s="147"/>
      <c r="AN156" s="147"/>
      <c r="AO156" s="147"/>
      <c r="AP156" s="147"/>
      <c r="AQ156" s="147"/>
      <c r="AR156" s="147"/>
      <c r="AS156" s="147"/>
      <c r="AT156" s="147"/>
      <c r="AU156" s="147"/>
      <c r="AV156" s="147"/>
      <c r="AW156" s="147"/>
      <c r="AX156" s="147"/>
      <c r="AY156" s="147"/>
      <c r="AZ156" s="147"/>
      <c r="BA156" s="147"/>
      <c r="BB156" s="147"/>
      <c r="BC156" s="147"/>
      <c r="BD156" s="147"/>
      <c r="BE156" s="147"/>
      <c r="BF156" s="147"/>
      <c r="BG156" s="147"/>
      <c r="BH156" s="147"/>
      <c r="BI156" s="147"/>
      <c r="BJ156" s="147"/>
      <c r="BK156" s="147"/>
      <c r="BL156" s="147"/>
      <c r="BM156" s="147"/>
      <c r="BN156" s="147"/>
      <c r="BO156" s="147"/>
      <c r="BP156" s="147"/>
      <c r="BQ156" s="147"/>
      <c r="BR156" s="147"/>
      <c r="BS156" s="147"/>
      <c r="BT156" s="147"/>
      <c r="BU156" s="147"/>
      <c r="BV156" s="147"/>
      <c r="BW156" s="147"/>
      <c r="BX156" s="147"/>
      <c r="BY156" s="147"/>
      <c r="BZ156" s="147"/>
      <c r="CA156" s="147"/>
      <c r="CB156" s="147"/>
      <c r="CC156" s="147"/>
      <c r="CD156" s="147"/>
      <c r="CE156" s="147"/>
      <c r="CF156" s="147"/>
      <c r="CG156" s="147"/>
      <c r="CH156" s="147"/>
      <c r="CI156" s="147"/>
      <c r="CJ156" s="147"/>
      <c r="CK156" s="147"/>
      <c r="CL156" s="141"/>
      <c r="CM156" s="141"/>
      <c r="CN156" s="141"/>
      <c r="CO156" s="141"/>
      <c r="CP156" s="141"/>
      <c r="CQ156" s="141"/>
    </row>
    <row r="157" ht="90.0" customHeight="1">
      <c r="A157" s="142" t="s">
        <v>2123</v>
      </c>
      <c r="B157" s="143"/>
      <c r="C157" s="142" t="s">
        <v>2042</v>
      </c>
      <c r="D157" s="142" t="s">
        <v>922</v>
      </c>
      <c r="E157" s="142">
        <v>16.0</v>
      </c>
      <c r="F157" s="142">
        <v>800.0</v>
      </c>
      <c r="G157" s="142">
        <v>28.0</v>
      </c>
      <c r="H157" s="142">
        <v>35.0</v>
      </c>
      <c r="I157" s="142">
        <v>120.0</v>
      </c>
      <c r="J157" s="142">
        <v>10.0</v>
      </c>
      <c r="K157" s="142">
        <v>1500.0</v>
      </c>
      <c r="L157" s="142">
        <v>850.0</v>
      </c>
      <c r="M157" s="142" t="s">
        <v>2119</v>
      </c>
      <c r="N157" s="142" t="s">
        <v>2124</v>
      </c>
      <c r="O157" s="231">
        <v>250.0</v>
      </c>
      <c r="P157" s="231" t="s">
        <v>496</v>
      </c>
      <c r="Q157" s="142">
        <v>13.0</v>
      </c>
      <c r="R157" s="142"/>
      <c r="S157" s="147"/>
      <c r="T157" s="147"/>
      <c r="U157" s="147"/>
      <c r="V157" s="147"/>
      <c r="W157" s="147"/>
      <c r="X157" s="147"/>
      <c r="Y157" s="147"/>
      <c r="Z157" s="147"/>
      <c r="AA157" s="147"/>
      <c r="AB157" s="147"/>
      <c r="AC157" s="147"/>
      <c r="AD157" s="147"/>
      <c r="AE157" s="147"/>
      <c r="AF157" s="147"/>
      <c r="AG157" s="147"/>
      <c r="AH157" s="147"/>
      <c r="AI157" s="147"/>
      <c r="AJ157" s="147"/>
      <c r="AK157" s="147"/>
      <c r="AL157" s="147"/>
      <c r="AM157" s="147"/>
      <c r="AN157" s="147"/>
      <c r="AO157" s="147"/>
      <c r="AP157" s="147"/>
      <c r="AQ157" s="147"/>
      <c r="AR157" s="147"/>
      <c r="AS157" s="147"/>
      <c r="AT157" s="147"/>
      <c r="AU157" s="147"/>
      <c r="AV157" s="147"/>
      <c r="AW157" s="147"/>
      <c r="AX157" s="147"/>
      <c r="AY157" s="147"/>
      <c r="AZ157" s="147"/>
      <c r="BA157" s="147"/>
      <c r="BB157" s="147"/>
      <c r="BC157" s="147"/>
      <c r="BD157" s="147"/>
      <c r="BE157" s="147"/>
      <c r="BF157" s="147"/>
      <c r="BG157" s="147"/>
      <c r="BH157" s="147"/>
      <c r="BI157" s="147"/>
      <c r="BJ157" s="147"/>
      <c r="BK157" s="147"/>
      <c r="BL157" s="147"/>
      <c r="BM157" s="147"/>
      <c r="BN157" s="147"/>
      <c r="BO157" s="147"/>
      <c r="BP157" s="147"/>
      <c r="BQ157" s="147"/>
      <c r="BR157" s="147"/>
      <c r="BS157" s="147"/>
      <c r="BT157" s="147"/>
      <c r="BU157" s="147"/>
      <c r="BV157" s="147"/>
      <c r="BW157" s="147"/>
      <c r="BX157" s="147"/>
      <c r="BY157" s="147"/>
      <c r="BZ157" s="147"/>
      <c r="CA157" s="147"/>
      <c r="CB157" s="147"/>
      <c r="CC157" s="147"/>
      <c r="CD157" s="147"/>
      <c r="CE157" s="147"/>
      <c r="CF157" s="147"/>
      <c r="CG157" s="147"/>
      <c r="CH157" s="147"/>
      <c r="CI157" s="147"/>
      <c r="CJ157" s="147"/>
      <c r="CK157" s="147"/>
      <c r="CL157" s="141"/>
      <c r="CM157" s="141"/>
      <c r="CN157" s="141"/>
      <c r="CO157" s="141"/>
      <c r="CP157" s="141"/>
      <c r="CQ157" s="141"/>
    </row>
    <row r="158" ht="104.25" customHeight="1">
      <c r="A158" s="142" t="s">
        <v>2125</v>
      </c>
      <c r="B158" s="143"/>
      <c r="C158" s="142" t="s">
        <v>2042</v>
      </c>
      <c r="D158" s="142" t="s">
        <v>922</v>
      </c>
      <c r="E158" s="142">
        <v>18.0</v>
      </c>
      <c r="F158" s="142">
        <v>1000.0</v>
      </c>
      <c r="G158" s="142">
        <v>28.0</v>
      </c>
      <c r="H158" s="142">
        <v>35.0</v>
      </c>
      <c r="I158" s="142">
        <v>827.0</v>
      </c>
      <c r="J158" s="142">
        <v>2.0</v>
      </c>
      <c r="K158" s="142">
        <v>2000.0</v>
      </c>
      <c r="L158" s="142">
        <v>950.0</v>
      </c>
      <c r="M158" s="142" t="s">
        <v>2119</v>
      </c>
      <c r="N158" s="142" t="s">
        <v>2124</v>
      </c>
      <c r="O158" s="142">
        <v>350.0</v>
      </c>
      <c r="P158" s="142" t="s">
        <v>496</v>
      </c>
      <c r="Q158" s="142">
        <v>15.0</v>
      </c>
      <c r="R158" s="142"/>
      <c r="S158" s="147"/>
      <c r="T158" s="147"/>
      <c r="U158" s="147"/>
      <c r="V158" s="147"/>
      <c r="W158" s="147"/>
      <c r="X158" s="147"/>
      <c r="Y158" s="147"/>
      <c r="Z158" s="147"/>
      <c r="AA158" s="147"/>
      <c r="AB158" s="147"/>
      <c r="AC158" s="147"/>
      <c r="AD158" s="147"/>
      <c r="AE158" s="147"/>
      <c r="AF158" s="147"/>
      <c r="AG158" s="147"/>
      <c r="AH158" s="147"/>
      <c r="AI158" s="147"/>
      <c r="AJ158" s="147"/>
      <c r="AK158" s="147"/>
      <c r="AL158" s="147"/>
      <c r="AM158" s="147"/>
      <c r="AN158" s="147"/>
      <c r="AO158" s="147"/>
      <c r="AP158" s="147"/>
      <c r="AQ158" s="147"/>
      <c r="AR158" s="147"/>
      <c r="AS158" s="147"/>
      <c r="AT158" s="147"/>
      <c r="AU158" s="147"/>
      <c r="AV158" s="147"/>
      <c r="AW158" s="147"/>
      <c r="AX158" s="147"/>
      <c r="AY158" s="147"/>
      <c r="AZ158" s="147"/>
      <c r="BA158" s="147"/>
      <c r="BB158" s="147"/>
      <c r="BC158" s="147"/>
      <c r="BD158" s="147"/>
      <c r="BE158" s="147"/>
      <c r="BF158" s="147"/>
      <c r="BG158" s="147"/>
      <c r="BH158" s="147"/>
      <c r="BI158" s="147"/>
      <c r="BJ158" s="147"/>
      <c r="BK158" s="147"/>
      <c r="BL158" s="147"/>
      <c r="BM158" s="147"/>
      <c r="BN158" s="147"/>
      <c r="BO158" s="147"/>
      <c r="BP158" s="147"/>
      <c r="BQ158" s="147"/>
      <c r="BR158" s="147"/>
      <c r="BS158" s="147"/>
      <c r="BT158" s="147"/>
      <c r="BU158" s="147"/>
      <c r="BV158" s="147"/>
      <c r="BW158" s="147"/>
      <c r="BX158" s="147"/>
      <c r="BY158" s="147"/>
      <c r="BZ158" s="147"/>
      <c r="CA158" s="147"/>
      <c r="CB158" s="147"/>
      <c r="CC158" s="147"/>
      <c r="CD158" s="147"/>
      <c r="CE158" s="147"/>
      <c r="CF158" s="147"/>
      <c r="CG158" s="147"/>
      <c r="CH158" s="147"/>
      <c r="CI158" s="147"/>
      <c r="CJ158" s="147"/>
      <c r="CK158" s="147"/>
      <c r="CL158" s="141"/>
      <c r="CM158" s="141"/>
      <c r="CN158" s="141"/>
      <c r="CO158" s="141"/>
      <c r="CP158" s="141"/>
      <c r="CQ158" s="141"/>
    </row>
    <row r="159" ht="22.5" customHeight="1">
      <c r="A159" s="142"/>
      <c r="B159" s="143"/>
      <c r="C159" s="143"/>
      <c r="D159" s="143"/>
      <c r="E159" s="143"/>
      <c r="F159" s="143"/>
      <c r="G159" s="147"/>
      <c r="H159" s="147"/>
      <c r="I159" s="147"/>
      <c r="J159" s="147"/>
      <c r="K159" s="147"/>
      <c r="L159" s="147"/>
      <c r="M159" s="147"/>
      <c r="N159" s="147"/>
      <c r="O159" s="147"/>
      <c r="P159" s="147"/>
      <c r="Q159" s="147"/>
      <c r="R159" s="147"/>
      <c r="S159" s="147"/>
      <c r="T159" s="147"/>
      <c r="U159" s="147"/>
      <c r="V159" s="147"/>
      <c r="W159" s="147"/>
      <c r="X159" s="147"/>
      <c r="Y159" s="147"/>
      <c r="Z159" s="147"/>
      <c r="AA159" s="147"/>
      <c r="AB159" s="147"/>
      <c r="AC159" s="147"/>
      <c r="AD159" s="147"/>
      <c r="AE159" s="147"/>
      <c r="AF159" s="147"/>
      <c r="AG159" s="147"/>
      <c r="AH159" s="147"/>
      <c r="AI159" s="147"/>
      <c r="AJ159" s="147"/>
      <c r="AK159" s="147"/>
      <c r="AL159" s="147"/>
      <c r="AM159" s="147"/>
      <c r="AN159" s="147"/>
      <c r="AO159" s="147"/>
      <c r="AP159" s="147"/>
      <c r="AQ159" s="147"/>
      <c r="AR159" s="147"/>
      <c r="AS159" s="147"/>
      <c r="AT159" s="147"/>
      <c r="AU159" s="147"/>
      <c r="AV159" s="147"/>
      <c r="AW159" s="147"/>
      <c r="AX159" s="147"/>
      <c r="AY159" s="147"/>
      <c r="AZ159" s="147"/>
      <c r="BA159" s="147"/>
      <c r="BB159" s="147"/>
      <c r="BC159" s="147"/>
      <c r="BD159" s="147"/>
      <c r="BE159" s="147"/>
      <c r="BF159" s="147"/>
      <c r="BG159" s="147"/>
      <c r="BH159" s="147"/>
      <c r="BI159" s="147"/>
      <c r="BJ159" s="147"/>
      <c r="BK159" s="147"/>
      <c r="BL159" s="147"/>
      <c r="BM159" s="147"/>
      <c r="BN159" s="147"/>
      <c r="BO159" s="147"/>
      <c r="BP159" s="147"/>
      <c r="BQ159" s="147"/>
      <c r="BR159" s="147"/>
      <c r="BS159" s="147"/>
      <c r="BT159" s="147"/>
      <c r="BU159" s="147"/>
      <c r="BV159" s="147"/>
      <c r="BW159" s="147"/>
      <c r="BX159" s="147"/>
      <c r="BY159" s="147"/>
      <c r="BZ159" s="147"/>
      <c r="CA159" s="147"/>
      <c r="CB159" s="147"/>
      <c r="CC159" s="147"/>
      <c r="CD159" s="147"/>
      <c r="CE159" s="147"/>
      <c r="CF159" s="147"/>
      <c r="CG159" s="147"/>
      <c r="CH159" s="147"/>
      <c r="CI159" s="147"/>
      <c r="CJ159" s="147"/>
      <c r="CK159" s="147"/>
      <c r="CL159" s="141"/>
      <c r="CM159" s="141"/>
      <c r="CN159" s="141"/>
      <c r="CO159" s="141"/>
      <c r="CP159" s="141"/>
      <c r="CQ159" s="141"/>
    </row>
    <row r="160" ht="22.5" customHeight="1">
      <c r="A160" s="142"/>
      <c r="B160" s="143"/>
      <c r="C160" s="143"/>
      <c r="D160" s="143"/>
      <c r="E160" s="143"/>
      <c r="F160" s="143"/>
      <c r="G160" s="147"/>
      <c r="H160" s="147"/>
      <c r="I160" s="147"/>
      <c r="J160" s="147"/>
      <c r="K160" s="147"/>
      <c r="L160" s="147"/>
      <c r="M160" s="147"/>
      <c r="N160" s="147"/>
      <c r="O160" s="147"/>
      <c r="P160" s="147"/>
      <c r="Q160" s="147"/>
      <c r="R160" s="147"/>
      <c r="S160" s="147"/>
      <c r="T160" s="147"/>
      <c r="U160" s="147"/>
      <c r="V160" s="147"/>
      <c r="W160" s="147"/>
      <c r="X160" s="147"/>
      <c r="Y160" s="147"/>
      <c r="Z160" s="147"/>
      <c r="AA160" s="147"/>
      <c r="AB160" s="147"/>
      <c r="AC160" s="147"/>
      <c r="AD160" s="147"/>
      <c r="AE160" s="147"/>
      <c r="AF160" s="147"/>
      <c r="AG160" s="147"/>
      <c r="AH160" s="147"/>
      <c r="AI160" s="147"/>
      <c r="AJ160" s="147"/>
      <c r="AK160" s="147"/>
      <c r="AL160" s="147"/>
      <c r="AM160" s="147"/>
      <c r="AN160" s="147"/>
      <c r="AO160" s="147"/>
      <c r="AP160" s="147"/>
      <c r="AQ160" s="147"/>
      <c r="AR160" s="147"/>
      <c r="AS160" s="147"/>
      <c r="AT160" s="147"/>
      <c r="AU160" s="147"/>
      <c r="AV160" s="147"/>
      <c r="AW160" s="147"/>
      <c r="AX160" s="147"/>
      <c r="AY160" s="147"/>
      <c r="AZ160" s="147"/>
      <c r="BA160" s="147"/>
      <c r="BB160" s="147"/>
      <c r="BC160" s="147"/>
      <c r="BD160" s="147"/>
      <c r="BE160" s="147"/>
      <c r="BF160" s="147"/>
      <c r="BG160" s="147"/>
      <c r="BH160" s="147"/>
      <c r="BI160" s="147"/>
      <c r="BJ160" s="147"/>
      <c r="BK160" s="147"/>
      <c r="BL160" s="147"/>
      <c r="BM160" s="147"/>
      <c r="BN160" s="147"/>
      <c r="BO160" s="147"/>
      <c r="BP160" s="147"/>
      <c r="BQ160" s="147"/>
      <c r="BR160" s="147"/>
      <c r="BS160" s="147"/>
      <c r="BT160" s="147"/>
      <c r="BU160" s="147"/>
      <c r="BV160" s="147"/>
      <c r="BW160" s="147"/>
      <c r="BX160" s="147"/>
      <c r="BY160" s="147"/>
      <c r="BZ160" s="147"/>
      <c r="CA160" s="147"/>
      <c r="CB160" s="147"/>
      <c r="CC160" s="147"/>
      <c r="CD160" s="147"/>
      <c r="CE160" s="147"/>
      <c r="CF160" s="147"/>
      <c r="CG160" s="147"/>
      <c r="CH160" s="147"/>
      <c r="CI160" s="147"/>
      <c r="CJ160" s="147"/>
      <c r="CK160" s="147"/>
      <c r="CL160" s="141"/>
      <c r="CM160" s="141"/>
      <c r="CN160" s="141"/>
      <c r="CO160" s="141"/>
      <c r="CP160" s="141"/>
      <c r="CQ160" s="141"/>
    </row>
    <row r="161" ht="22.5" customHeight="1">
      <c r="A161" s="142"/>
      <c r="B161" s="143"/>
      <c r="C161" s="143"/>
      <c r="D161" s="143"/>
      <c r="E161" s="143"/>
      <c r="F161" s="143"/>
      <c r="G161" s="147"/>
      <c r="H161" s="147"/>
      <c r="I161" s="147"/>
      <c r="J161" s="147"/>
      <c r="K161" s="147"/>
      <c r="L161" s="147"/>
      <c r="M161" s="147"/>
      <c r="N161" s="147"/>
      <c r="O161" s="147"/>
      <c r="P161" s="147"/>
      <c r="Q161" s="147"/>
      <c r="R161" s="147"/>
      <c r="S161" s="147"/>
      <c r="T161" s="147"/>
      <c r="U161" s="147"/>
      <c r="V161" s="147"/>
      <c r="W161" s="147"/>
      <c r="X161" s="147"/>
      <c r="Y161" s="147"/>
      <c r="Z161" s="147"/>
      <c r="AA161" s="147"/>
      <c r="AB161" s="147"/>
      <c r="AC161" s="147"/>
      <c r="AD161" s="147"/>
      <c r="AE161" s="147"/>
      <c r="AF161" s="147"/>
      <c r="AG161" s="147"/>
      <c r="AH161" s="147"/>
      <c r="AI161" s="147"/>
      <c r="AJ161" s="147"/>
      <c r="AK161" s="147"/>
      <c r="AL161" s="147"/>
      <c r="AM161" s="147"/>
      <c r="AN161" s="147"/>
      <c r="AO161" s="147"/>
      <c r="AP161" s="147"/>
      <c r="AQ161" s="147"/>
      <c r="AR161" s="147"/>
      <c r="AS161" s="147"/>
      <c r="AT161" s="147"/>
      <c r="AU161" s="147"/>
      <c r="AV161" s="147"/>
      <c r="AW161" s="147"/>
      <c r="AX161" s="147"/>
      <c r="AY161" s="147"/>
      <c r="AZ161" s="147"/>
      <c r="BA161" s="147"/>
      <c r="BB161" s="147"/>
      <c r="BC161" s="147"/>
      <c r="BD161" s="147"/>
      <c r="BE161" s="147"/>
      <c r="BF161" s="147"/>
      <c r="BG161" s="147"/>
      <c r="BH161" s="147"/>
      <c r="BI161" s="147"/>
      <c r="BJ161" s="147"/>
      <c r="BK161" s="147"/>
      <c r="BL161" s="147"/>
      <c r="BM161" s="147"/>
      <c r="BN161" s="147"/>
      <c r="BO161" s="147"/>
      <c r="BP161" s="147"/>
      <c r="BQ161" s="147"/>
      <c r="BR161" s="147"/>
      <c r="BS161" s="147"/>
      <c r="BT161" s="147"/>
      <c r="BU161" s="147"/>
      <c r="BV161" s="147"/>
      <c r="BW161" s="147"/>
      <c r="BX161" s="147"/>
      <c r="BY161" s="147"/>
      <c r="BZ161" s="147"/>
      <c r="CA161" s="147"/>
      <c r="CB161" s="147"/>
      <c r="CC161" s="147"/>
      <c r="CD161" s="147"/>
      <c r="CE161" s="147"/>
      <c r="CF161" s="147"/>
      <c r="CG161" s="147"/>
      <c r="CH161" s="147"/>
      <c r="CI161" s="147"/>
      <c r="CJ161" s="147"/>
      <c r="CK161" s="147"/>
      <c r="CL161" s="141"/>
      <c r="CM161" s="141"/>
      <c r="CN161" s="141"/>
      <c r="CO161" s="141"/>
      <c r="CP161" s="141"/>
      <c r="CQ161" s="141"/>
    </row>
    <row r="162" ht="22.5" customHeight="1">
      <c r="A162" s="142"/>
      <c r="B162" s="143"/>
      <c r="C162" s="143"/>
      <c r="D162" s="143"/>
      <c r="E162" s="143"/>
      <c r="F162" s="143"/>
      <c r="G162" s="147"/>
      <c r="H162" s="147"/>
      <c r="I162" s="147"/>
      <c r="J162" s="147"/>
      <c r="K162" s="147"/>
      <c r="L162" s="147"/>
      <c r="M162" s="147"/>
      <c r="N162" s="147"/>
      <c r="O162" s="147"/>
      <c r="P162" s="147"/>
      <c r="Q162" s="147"/>
      <c r="R162" s="147"/>
      <c r="S162" s="147"/>
      <c r="T162" s="147"/>
      <c r="U162" s="147"/>
      <c r="V162" s="147"/>
      <c r="W162" s="147"/>
      <c r="X162" s="147"/>
      <c r="Y162" s="147"/>
      <c r="Z162" s="147"/>
      <c r="AA162" s="147"/>
      <c r="AB162" s="147"/>
      <c r="AC162" s="147"/>
      <c r="AD162" s="147"/>
      <c r="AE162" s="147"/>
      <c r="AF162" s="147"/>
      <c r="AG162" s="147"/>
      <c r="AH162" s="147"/>
      <c r="AI162" s="147"/>
      <c r="AJ162" s="147"/>
      <c r="AK162" s="147"/>
      <c r="AL162" s="147"/>
      <c r="AM162" s="147"/>
      <c r="AN162" s="147"/>
      <c r="AO162" s="147"/>
      <c r="AP162" s="147"/>
      <c r="AQ162" s="147"/>
      <c r="AR162" s="147"/>
      <c r="AS162" s="147"/>
      <c r="AT162" s="147"/>
      <c r="AU162" s="147"/>
      <c r="AV162" s="147"/>
      <c r="AW162" s="147"/>
      <c r="AX162" s="147"/>
      <c r="AY162" s="147"/>
      <c r="AZ162" s="147"/>
      <c r="BA162" s="147"/>
      <c r="BB162" s="147"/>
      <c r="BC162" s="147"/>
      <c r="BD162" s="147"/>
      <c r="BE162" s="147"/>
      <c r="BF162" s="147"/>
      <c r="BG162" s="147"/>
      <c r="BH162" s="147"/>
      <c r="BI162" s="147"/>
      <c r="BJ162" s="147"/>
      <c r="BK162" s="147"/>
      <c r="BL162" s="147"/>
      <c r="BM162" s="147"/>
      <c r="BN162" s="147"/>
      <c r="BO162" s="147"/>
      <c r="BP162" s="147"/>
      <c r="BQ162" s="147"/>
      <c r="BR162" s="147"/>
      <c r="BS162" s="147"/>
      <c r="BT162" s="147"/>
      <c r="BU162" s="147"/>
      <c r="BV162" s="147"/>
      <c r="BW162" s="147"/>
      <c r="BX162" s="147"/>
      <c r="BY162" s="147"/>
      <c r="BZ162" s="147"/>
      <c r="CA162" s="147"/>
      <c r="CB162" s="147"/>
      <c r="CC162" s="147"/>
      <c r="CD162" s="147"/>
      <c r="CE162" s="147"/>
      <c r="CF162" s="147"/>
      <c r="CG162" s="147"/>
      <c r="CH162" s="147"/>
      <c r="CI162" s="147"/>
      <c r="CJ162" s="147"/>
      <c r="CK162" s="147"/>
      <c r="CL162" s="141"/>
      <c r="CM162" s="141"/>
      <c r="CN162" s="141"/>
      <c r="CO162" s="141"/>
      <c r="CP162" s="141"/>
      <c r="CQ162" s="141"/>
    </row>
    <row r="163" ht="22.5" customHeight="1">
      <c r="A163" s="142"/>
      <c r="B163" s="143"/>
      <c r="C163" s="143"/>
      <c r="D163" s="143"/>
      <c r="E163" s="143"/>
      <c r="F163" s="143"/>
      <c r="G163" s="147"/>
      <c r="H163" s="147"/>
      <c r="I163" s="147"/>
      <c r="J163" s="147"/>
      <c r="K163" s="147"/>
      <c r="L163" s="147"/>
      <c r="M163" s="147"/>
      <c r="N163" s="147"/>
      <c r="O163" s="147"/>
      <c r="P163" s="147"/>
      <c r="Q163" s="147"/>
      <c r="R163" s="147"/>
      <c r="S163" s="147"/>
      <c r="T163" s="147"/>
      <c r="U163" s="147"/>
      <c r="V163" s="147"/>
      <c r="W163" s="147"/>
      <c r="X163" s="147"/>
      <c r="Y163" s="147"/>
      <c r="Z163" s="147"/>
      <c r="AA163" s="147"/>
      <c r="AB163" s="147"/>
      <c r="AC163" s="147"/>
      <c r="AD163" s="147"/>
      <c r="AE163" s="147"/>
      <c r="AF163" s="147"/>
      <c r="AG163" s="147"/>
      <c r="AH163" s="147"/>
      <c r="AI163" s="147"/>
      <c r="AJ163" s="147"/>
      <c r="AK163" s="147"/>
      <c r="AL163" s="147"/>
      <c r="AM163" s="147"/>
      <c r="AN163" s="147"/>
      <c r="AO163" s="147"/>
      <c r="AP163" s="147"/>
      <c r="AQ163" s="147"/>
      <c r="AR163" s="147"/>
      <c r="AS163" s="147"/>
      <c r="AT163" s="147"/>
      <c r="AU163" s="147"/>
      <c r="AV163" s="147"/>
      <c r="AW163" s="147"/>
      <c r="AX163" s="147"/>
      <c r="AY163" s="147"/>
      <c r="AZ163" s="147"/>
      <c r="BA163" s="147"/>
      <c r="BB163" s="147"/>
      <c r="BC163" s="147"/>
      <c r="BD163" s="147"/>
      <c r="BE163" s="147"/>
      <c r="BF163" s="147"/>
      <c r="BG163" s="147"/>
      <c r="BH163" s="147"/>
      <c r="BI163" s="147"/>
      <c r="BJ163" s="147"/>
      <c r="BK163" s="147"/>
      <c r="BL163" s="147"/>
      <c r="BM163" s="147"/>
      <c r="BN163" s="147"/>
      <c r="BO163" s="147"/>
      <c r="BP163" s="147"/>
      <c r="BQ163" s="147"/>
      <c r="BR163" s="147"/>
      <c r="BS163" s="147"/>
      <c r="BT163" s="147"/>
      <c r="BU163" s="147"/>
      <c r="BV163" s="147"/>
      <c r="BW163" s="147"/>
      <c r="BX163" s="147"/>
      <c r="BY163" s="147"/>
      <c r="BZ163" s="147"/>
      <c r="CA163" s="147"/>
      <c r="CB163" s="147"/>
      <c r="CC163" s="147"/>
      <c r="CD163" s="147"/>
      <c r="CE163" s="147"/>
      <c r="CF163" s="147"/>
      <c r="CG163" s="147"/>
      <c r="CH163" s="147"/>
      <c r="CI163" s="147"/>
      <c r="CJ163" s="147"/>
      <c r="CK163" s="147"/>
      <c r="CL163" s="141"/>
      <c r="CM163" s="141"/>
      <c r="CN163" s="141"/>
      <c r="CO163" s="141"/>
      <c r="CP163" s="141"/>
      <c r="CQ163" s="141"/>
    </row>
  </sheetData>
  <hyperlinks>
    <hyperlink r:id="rId1" ref="CC2"/>
  </hyperlinks>
  <drawing r:id="rId2"/>
  <tableParts count="1">
    <tablePart r:id="rId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25"/>
    <col customWidth="1" min="2" max="3" width="16.38"/>
    <col customWidth="1" min="4" max="4" width="19.13"/>
    <col customWidth="1" min="11" max="11" width="15.75"/>
    <col customWidth="1" min="13" max="13" width="16.25"/>
    <col customWidth="1" min="15" max="15" width="15.13"/>
  </cols>
  <sheetData>
    <row r="1" ht="22.5" customHeight="1">
      <c r="A1" s="154" t="s">
        <v>259</v>
      </c>
      <c r="B1" s="154" t="s">
        <v>260</v>
      </c>
      <c r="C1" s="154" t="s">
        <v>261</v>
      </c>
      <c r="D1" s="154" t="s">
        <v>262</v>
      </c>
      <c r="E1" s="154" t="s">
        <v>263</v>
      </c>
      <c r="F1" s="154" t="s">
        <v>264</v>
      </c>
      <c r="G1" s="154" t="s">
        <v>144</v>
      </c>
      <c r="H1" s="154" t="s">
        <v>265</v>
      </c>
      <c r="I1" s="154" t="s">
        <v>266</v>
      </c>
      <c r="J1" s="154" t="s">
        <v>147</v>
      </c>
      <c r="K1" s="154" t="s">
        <v>267</v>
      </c>
      <c r="L1" s="155" t="s">
        <v>268</v>
      </c>
      <c r="M1" s="156" t="s">
        <v>269</v>
      </c>
      <c r="N1" s="156" t="s">
        <v>272</v>
      </c>
      <c r="O1" s="156" t="s">
        <v>273</v>
      </c>
      <c r="P1" s="158" t="s">
        <v>274</v>
      </c>
      <c r="Q1" s="159"/>
      <c r="R1" s="159"/>
      <c r="S1" s="159"/>
      <c r="T1" s="159"/>
      <c r="U1" s="159"/>
      <c r="V1" s="159"/>
      <c r="W1" s="159"/>
      <c r="X1" s="159"/>
      <c r="Y1" s="159"/>
      <c r="Z1" s="159"/>
      <c r="AA1" s="159"/>
      <c r="AB1" s="159"/>
      <c r="AC1" s="159"/>
      <c r="AD1" s="159"/>
      <c r="AE1" s="159"/>
      <c r="AF1" s="159"/>
      <c r="AG1" s="159"/>
      <c r="AH1" s="159"/>
      <c r="AI1" s="159"/>
    </row>
    <row r="2" ht="22.5" customHeight="1">
      <c r="A2" s="160" t="s">
        <v>121</v>
      </c>
      <c r="B2" s="160">
        <v>0.0</v>
      </c>
      <c r="C2" s="161"/>
      <c r="D2" s="161"/>
      <c r="E2" s="162"/>
      <c r="F2" s="161"/>
      <c r="G2" s="161"/>
      <c r="H2" s="161"/>
      <c r="I2" s="161"/>
      <c r="J2" s="161"/>
      <c r="K2" s="161"/>
      <c r="L2" s="163"/>
      <c r="M2" s="164"/>
      <c r="N2" s="164"/>
      <c r="O2" s="164"/>
      <c r="P2" s="165"/>
      <c r="Q2" s="159"/>
      <c r="R2" s="159"/>
      <c r="S2" s="159"/>
      <c r="T2" s="159"/>
      <c r="U2" s="159"/>
      <c r="V2" s="159"/>
      <c r="W2" s="159"/>
      <c r="X2" s="159"/>
      <c r="Y2" s="159"/>
      <c r="Z2" s="159"/>
      <c r="AA2" s="159"/>
      <c r="AB2" s="159"/>
      <c r="AC2" s="159"/>
      <c r="AD2" s="159"/>
      <c r="AE2" s="159"/>
      <c r="AF2" s="159"/>
      <c r="AG2" s="159"/>
      <c r="AH2" s="159"/>
      <c r="AI2" s="159"/>
    </row>
    <row r="3" ht="22.5" customHeight="1">
      <c r="A3" s="162" t="str">
        <f>vlookup(Zoid!C4,Zoid_DB[],47,FALSE())</f>
        <v/>
      </c>
      <c r="B3" s="162" t="str">
        <f>vlookup(Zoid!C4,Zoid_DB[],49,FALSE)</f>
        <v/>
      </c>
      <c r="C3" s="161" t="str">
        <f>vlookup(Zoid!C4,Zoid_DB[],50,FALSE())</f>
        <v/>
      </c>
      <c r="D3" s="161" t="str">
        <f>vlookup(Zoid!C4,Zoid_DB[],48,FALSE())</f>
        <v/>
      </c>
      <c r="E3" s="161" t="str">
        <f>vlookup(Zoid!C4,Zoid_DB[],51,FALSE())</f>
        <v/>
      </c>
      <c r="F3" s="161"/>
      <c r="G3" s="161"/>
      <c r="H3" s="161"/>
      <c r="I3" s="161"/>
      <c r="J3" s="161"/>
      <c r="K3" s="161"/>
      <c r="L3" s="161" t="str">
        <f>vlookup(Zoid!C4,Zoid_DB[],52,FALSE())</f>
        <v/>
      </c>
      <c r="M3" s="164"/>
      <c r="N3" s="164"/>
      <c r="O3" s="164"/>
      <c r="P3" s="165"/>
      <c r="Q3" s="159"/>
      <c r="R3" s="159"/>
      <c r="S3" s="159"/>
      <c r="T3" s="159"/>
      <c r="U3" s="159"/>
      <c r="V3" s="159"/>
      <c r="W3" s="159"/>
      <c r="X3" s="159"/>
      <c r="Y3" s="159"/>
      <c r="Z3" s="159"/>
      <c r="AA3" s="159"/>
      <c r="AB3" s="159"/>
      <c r="AC3" s="159"/>
      <c r="AD3" s="159"/>
      <c r="AE3" s="159"/>
      <c r="AF3" s="159"/>
      <c r="AG3" s="159"/>
      <c r="AH3" s="159"/>
      <c r="AI3" s="159"/>
    </row>
    <row r="4" ht="22.5" customHeight="1">
      <c r="A4" s="166" t="str">
        <f>vlookup(Zoid!C4,Zoid_DB[],54,FALSE())</f>
        <v/>
      </c>
      <c r="B4" s="162" t="str">
        <f>vlookup(Zoid!C4,Zoid_DB[],55,FALSE())</f>
        <v/>
      </c>
      <c r="C4" s="161" t="str">
        <f>vlookup(Zoid!C4,Zoid_DB[],58,FALSE())</f>
        <v/>
      </c>
      <c r="D4" s="161" t="str">
        <f>vlookup(Zoid!C4,Zoid_DB[],56,FALSE())</f>
        <v/>
      </c>
      <c r="E4" s="161" t="str">
        <f>vlookup(Zoid!C4,Zoid_DB[],57,FALSE())</f>
        <v/>
      </c>
      <c r="F4" s="161"/>
      <c r="G4" s="161"/>
      <c r="H4" s="161"/>
      <c r="I4" s="161"/>
      <c r="J4" s="161"/>
      <c r="K4" s="161"/>
      <c r="L4" s="161" t="str">
        <f>vlookup(Zoid!C4,Zoid_DB[],59,FALSE())</f>
        <v/>
      </c>
      <c r="M4" s="164"/>
      <c r="N4" s="164"/>
      <c r="O4" s="164" t="str">
        <f>vlookup(Zoid!C4,Zoid_DB[],55,FALSE)</f>
        <v/>
      </c>
      <c r="P4" s="165"/>
      <c r="Q4" s="159"/>
      <c r="R4" s="159"/>
      <c r="S4" s="159"/>
      <c r="T4" s="159"/>
      <c r="U4" s="159"/>
      <c r="V4" s="159"/>
      <c r="W4" s="159"/>
      <c r="X4" s="159"/>
      <c r="Y4" s="159"/>
      <c r="Z4" s="159"/>
      <c r="AA4" s="159"/>
      <c r="AB4" s="159"/>
      <c r="AC4" s="159"/>
      <c r="AD4" s="159"/>
      <c r="AE4" s="159"/>
      <c r="AF4" s="159"/>
      <c r="AG4" s="159"/>
      <c r="AH4" s="159"/>
      <c r="AI4" s="159"/>
    </row>
    <row r="5" ht="22.5" customHeight="1">
      <c r="A5" s="162" t="str">
        <f>vlookup(Zoid!C4,Zoid_DB[],61,FALSE())</f>
        <v/>
      </c>
      <c r="B5" s="162"/>
      <c r="C5" s="161"/>
      <c r="D5" s="161"/>
      <c r="E5" s="161"/>
      <c r="F5" s="161"/>
      <c r="G5" s="161"/>
      <c r="H5" s="161"/>
      <c r="I5" s="161"/>
      <c r="J5" s="161"/>
      <c r="K5" s="161"/>
      <c r="L5" s="161"/>
      <c r="M5" s="164"/>
      <c r="N5" s="164"/>
      <c r="O5" s="164"/>
      <c r="P5" s="165"/>
      <c r="Q5" s="159"/>
      <c r="R5" s="159"/>
      <c r="S5" s="159"/>
      <c r="T5" s="159"/>
      <c r="U5" s="159"/>
      <c r="V5" s="159"/>
      <c r="W5" s="159"/>
      <c r="X5" s="159"/>
      <c r="Y5" s="159"/>
      <c r="Z5" s="159"/>
      <c r="AA5" s="159"/>
      <c r="AB5" s="159"/>
      <c r="AC5" s="159"/>
      <c r="AD5" s="159"/>
      <c r="AE5" s="159"/>
      <c r="AF5" s="159"/>
      <c r="AG5" s="159"/>
      <c r="AH5" s="159"/>
      <c r="AI5" s="159"/>
    </row>
    <row r="6" ht="22.5" customHeight="1">
      <c r="A6" s="162" t="str">
        <f>vlookup(Zoid!C4,Zoid_DB[],66,FALSE())</f>
        <v/>
      </c>
      <c r="B6" s="167" t="str">
        <f>vlookup(Zoid!C4,Zoid_DB[],67,FALSE())</f>
        <v/>
      </c>
      <c r="C6" s="162"/>
      <c r="D6" s="162" t="str">
        <f>vlookup(Zoid!C4,Zoid_DB[],69,FALSE)</f>
        <v/>
      </c>
      <c r="E6" s="161" t="str">
        <f>vlookup(Zoid!C4,Zoid_DB[],68,FALSE())</f>
        <v/>
      </c>
      <c r="F6" s="161" t="str">
        <f>vlookup(Zoid!C4,Zoid_DB[],71,FALSE())</f>
        <v/>
      </c>
      <c r="G6" s="161"/>
      <c r="H6" s="161"/>
      <c r="I6" s="161"/>
      <c r="J6" s="161"/>
      <c r="K6" s="161"/>
      <c r="L6" s="163" t="str">
        <f>vlookup(Zoid!C4,Zoid_DB[],70,FALSE())</f>
        <v/>
      </c>
      <c r="M6" s="164" t="str">
        <f>vlookup(Zoid!C4,Zoid_DB[],72,FALSE())</f>
        <v/>
      </c>
      <c r="N6" s="164"/>
      <c r="O6" s="164"/>
      <c r="P6" s="165"/>
      <c r="Q6" s="159"/>
      <c r="R6" s="159"/>
      <c r="S6" s="159"/>
      <c r="T6" s="159"/>
      <c r="U6" s="159"/>
      <c r="V6" s="159"/>
      <c r="W6" s="159"/>
      <c r="X6" s="159"/>
      <c r="Y6" s="159"/>
      <c r="Z6" s="159"/>
      <c r="AA6" s="159"/>
      <c r="AB6" s="159"/>
      <c r="AC6" s="159"/>
      <c r="AD6" s="159"/>
      <c r="AE6" s="159"/>
      <c r="AF6" s="159"/>
      <c r="AG6" s="159"/>
      <c r="AH6" s="159"/>
      <c r="AI6" s="159"/>
    </row>
    <row r="7" ht="22.5" customHeight="1">
      <c r="A7" s="160" t="s">
        <v>291</v>
      </c>
      <c r="B7" s="162"/>
      <c r="C7" s="161"/>
      <c r="D7" s="161"/>
      <c r="E7" s="168"/>
      <c r="F7" s="168"/>
      <c r="G7" s="168"/>
      <c r="H7" s="168"/>
      <c r="I7" s="168"/>
      <c r="J7" s="168"/>
      <c r="K7" s="168"/>
      <c r="L7" s="170"/>
      <c r="M7" s="164"/>
      <c r="N7" s="164"/>
      <c r="O7" s="164"/>
      <c r="P7" s="165"/>
      <c r="Q7" s="159"/>
      <c r="R7" s="159"/>
      <c r="S7" s="159"/>
      <c r="T7" s="159"/>
      <c r="U7" s="159"/>
      <c r="V7" s="159"/>
      <c r="W7" s="159"/>
      <c r="X7" s="159"/>
      <c r="Y7" s="159"/>
      <c r="Z7" s="159"/>
      <c r="AA7" s="159"/>
      <c r="AB7" s="159"/>
      <c r="AC7" s="159"/>
      <c r="AD7" s="159"/>
      <c r="AE7" s="159"/>
      <c r="AF7" s="159"/>
      <c r="AG7" s="159"/>
      <c r="AH7" s="159"/>
      <c r="AI7" s="159"/>
    </row>
    <row r="8" ht="22.5" customHeight="1">
      <c r="A8" s="160" t="s">
        <v>292</v>
      </c>
      <c r="B8" s="160">
        <v>65.0</v>
      </c>
      <c r="C8" s="161" t="s">
        <v>293</v>
      </c>
      <c r="D8" s="171" t="s">
        <v>294</v>
      </c>
      <c r="E8" s="172">
        <v>16.0</v>
      </c>
      <c r="F8" s="168"/>
      <c r="G8" s="168"/>
      <c r="H8" s="168"/>
      <c r="I8" s="168"/>
      <c r="J8" s="168"/>
      <c r="K8" s="168"/>
      <c r="L8" s="173">
        <v>20.0</v>
      </c>
      <c r="M8" s="164"/>
      <c r="N8" s="164"/>
      <c r="O8" s="174" t="s">
        <v>295</v>
      </c>
      <c r="P8" s="175">
        <v>3.0</v>
      </c>
      <c r="Q8" s="159"/>
      <c r="R8" s="159"/>
      <c r="S8" s="159"/>
      <c r="T8" s="159"/>
      <c r="U8" s="159"/>
      <c r="V8" s="159"/>
      <c r="W8" s="159"/>
      <c r="X8" s="159"/>
      <c r="Y8" s="159"/>
      <c r="Z8" s="159"/>
      <c r="AA8" s="159"/>
      <c r="AB8" s="159"/>
      <c r="AC8" s="159"/>
      <c r="AD8" s="159"/>
      <c r="AE8" s="159"/>
      <c r="AF8" s="159"/>
      <c r="AG8" s="159"/>
      <c r="AH8" s="159"/>
      <c r="AI8" s="159"/>
    </row>
    <row r="9" ht="22.5" customHeight="1">
      <c r="A9" s="160" t="s">
        <v>296</v>
      </c>
      <c r="B9" s="176">
        <v>85.0</v>
      </c>
      <c r="C9" s="161" t="s">
        <v>293</v>
      </c>
      <c r="D9" s="177" t="s">
        <v>297</v>
      </c>
      <c r="E9" s="168">
        <v>16.0</v>
      </c>
      <c r="F9" s="168"/>
      <c r="G9" s="168"/>
      <c r="H9" s="168"/>
      <c r="I9" s="168"/>
      <c r="J9" s="168"/>
      <c r="K9" s="168"/>
      <c r="L9" s="173">
        <v>25.0</v>
      </c>
      <c r="M9" s="164"/>
      <c r="N9" s="164"/>
      <c r="O9" s="174" t="s">
        <v>295</v>
      </c>
      <c r="P9" s="175">
        <v>3.0</v>
      </c>
      <c r="Q9" s="159"/>
      <c r="R9" s="159"/>
      <c r="S9" s="159"/>
      <c r="T9" s="159"/>
      <c r="U9" s="159"/>
      <c r="V9" s="159"/>
      <c r="W9" s="159"/>
      <c r="X9" s="159"/>
      <c r="Y9" s="159"/>
      <c r="Z9" s="159"/>
      <c r="AA9" s="159"/>
      <c r="AB9" s="159"/>
      <c r="AC9" s="159"/>
      <c r="AD9" s="159"/>
      <c r="AE9" s="159"/>
      <c r="AF9" s="159"/>
      <c r="AG9" s="159"/>
      <c r="AH9" s="159"/>
      <c r="AI9" s="159"/>
    </row>
    <row r="10" ht="22.5" customHeight="1">
      <c r="A10" s="162" t="s">
        <v>299</v>
      </c>
      <c r="B10" s="178">
        <v>100.0</v>
      </c>
      <c r="C10" s="161" t="s">
        <v>300</v>
      </c>
      <c r="D10" s="179" t="s">
        <v>301</v>
      </c>
      <c r="E10" s="168">
        <v>16.0</v>
      </c>
      <c r="F10" s="168"/>
      <c r="G10" s="168"/>
      <c r="H10" s="168"/>
      <c r="I10" s="168"/>
      <c r="J10" s="168"/>
      <c r="K10" s="168"/>
      <c r="L10" s="173">
        <v>27.0</v>
      </c>
      <c r="M10" s="164"/>
      <c r="N10" s="164"/>
      <c r="O10" s="174" t="s">
        <v>295</v>
      </c>
      <c r="P10" s="175">
        <v>2.0</v>
      </c>
      <c r="Q10" s="159"/>
      <c r="R10" s="159"/>
      <c r="S10" s="159"/>
      <c r="T10" s="159"/>
      <c r="U10" s="159"/>
      <c r="V10" s="159"/>
      <c r="W10" s="159"/>
      <c r="X10" s="159"/>
      <c r="Y10" s="159"/>
      <c r="Z10" s="159"/>
      <c r="AA10" s="159"/>
      <c r="AB10" s="159"/>
      <c r="AC10" s="159"/>
      <c r="AD10" s="159"/>
      <c r="AE10" s="159"/>
      <c r="AF10" s="159"/>
      <c r="AG10" s="159"/>
      <c r="AH10" s="159"/>
      <c r="AI10" s="159"/>
    </row>
    <row r="11" ht="22.5" customHeight="1">
      <c r="A11" s="162" t="s">
        <v>306</v>
      </c>
      <c r="B11" s="180">
        <v>130.0</v>
      </c>
      <c r="C11" s="161" t="s">
        <v>300</v>
      </c>
      <c r="D11" s="177" t="s">
        <v>309</v>
      </c>
      <c r="E11" s="168">
        <v>17.0</v>
      </c>
      <c r="F11" s="168"/>
      <c r="G11" s="168"/>
      <c r="H11" s="168"/>
      <c r="I11" s="168"/>
      <c r="J11" s="168"/>
      <c r="K11" s="168"/>
      <c r="L11" s="170">
        <v>35.0</v>
      </c>
      <c r="M11" s="164"/>
      <c r="N11" s="164"/>
      <c r="O11" s="174" t="s">
        <v>295</v>
      </c>
      <c r="P11" s="175">
        <v>2.0</v>
      </c>
      <c r="Q11" s="159"/>
      <c r="R11" s="159"/>
      <c r="S11" s="159"/>
      <c r="T11" s="159"/>
      <c r="U11" s="159"/>
      <c r="V11" s="159"/>
      <c r="W11" s="159"/>
      <c r="X11" s="159"/>
      <c r="Y11" s="159"/>
      <c r="Z11" s="159"/>
      <c r="AA11" s="159"/>
      <c r="AB11" s="159"/>
      <c r="AC11" s="159"/>
      <c r="AD11" s="159"/>
      <c r="AE11" s="159"/>
      <c r="AF11" s="159"/>
      <c r="AG11" s="159"/>
      <c r="AH11" s="159"/>
      <c r="AI11" s="159"/>
    </row>
    <row r="12" ht="22.5" customHeight="1">
      <c r="A12" s="162" t="s">
        <v>312</v>
      </c>
      <c r="B12" s="178">
        <v>180.0</v>
      </c>
      <c r="C12" s="161" t="s">
        <v>300</v>
      </c>
      <c r="D12" s="179" t="s">
        <v>315</v>
      </c>
      <c r="E12" s="161">
        <v>18.0</v>
      </c>
      <c r="F12" s="168"/>
      <c r="G12" s="168"/>
      <c r="H12" s="168"/>
      <c r="I12" s="168"/>
      <c r="J12" s="168"/>
      <c r="K12" s="168"/>
      <c r="L12" s="163">
        <v>30.0</v>
      </c>
      <c r="M12" s="164"/>
      <c r="N12" s="164"/>
      <c r="O12" s="174" t="s">
        <v>295</v>
      </c>
      <c r="P12" s="175">
        <v>1.0</v>
      </c>
      <c r="Q12" s="159"/>
      <c r="R12" s="159"/>
      <c r="S12" s="159"/>
      <c r="T12" s="159"/>
      <c r="U12" s="159"/>
      <c r="V12" s="159"/>
      <c r="W12" s="159"/>
      <c r="X12" s="159"/>
      <c r="Y12" s="159"/>
      <c r="Z12" s="159"/>
      <c r="AA12" s="159"/>
      <c r="AB12" s="159"/>
      <c r="AC12" s="159"/>
      <c r="AD12" s="159"/>
      <c r="AE12" s="159"/>
      <c r="AF12" s="159"/>
      <c r="AG12" s="159"/>
      <c r="AH12" s="159"/>
      <c r="AI12" s="159"/>
    </row>
    <row r="13" ht="22.5" customHeight="1">
      <c r="A13" s="162" t="s">
        <v>316</v>
      </c>
      <c r="B13" s="180">
        <v>200.0</v>
      </c>
      <c r="C13" s="161" t="s">
        <v>300</v>
      </c>
      <c r="D13" s="177" t="s">
        <v>317</v>
      </c>
      <c r="E13" s="168">
        <v>18.0</v>
      </c>
      <c r="F13" s="168"/>
      <c r="G13" s="168"/>
      <c r="H13" s="168"/>
      <c r="I13" s="168"/>
      <c r="J13" s="168"/>
      <c r="K13" s="168"/>
      <c r="L13" s="170">
        <v>50.0</v>
      </c>
      <c r="M13" s="164"/>
      <c r="N13" s="164"/>
      <c r="O13" s="174" t="s">
        <v>295</v>
      </c>
      <c r="P13" s="175">
        <v>1.0</v>
      </c>
      <c r="Q13" s="159"/>
      <c r="R13" s="159"/>
      <c r="S13" s="159"/>
      <c r="T13" s="159"/>
      <c r="U13" s="159"/>
      <c r="V13" s="159"/>
      <c r="W13" s="159"/>
      <c r="X13" s="159"/>
      <c r="Y13" s="159"/>
      <c r="Z13" s="159"/>
      <c r="AA13" s="159"/>
      <c r="AB13" s="159"/>
      <c r="AC13" s="159"/>
      <c r="AD13" s="159"/>
      <c r="AE13" s="159"/>
      <c r="AF13" s="159"/>
      <c r="AG13" s="159"/>
      <c r="AH13" s="159"/>
      <c r="AI13" s="159"/>
    </row>
    <row r="14" ht="22.5" customHeight="1">
      <c r="A14" s="162" t="s">
        <v>318</v>
      </c>
      <c r="B14" s="178">
        <v>200.0</v>
      </c>
      <c r="C14" s="161" t="s">
        <v>300</v>
      </c>
      <c r="D14" s="179" t="s">
        <v>319</v>
      </c>
      <c r="E14" s="168">
        <v>17.0</v>
      </c>
      <c r="F14" s="168"/>
      <c r="G14" s="168"/>
      <c r="H14" s="168"/>
      <c r="I14" s="168"/>
      <c r="J14" s="168"/>
      <c r="K14" s="168"/>
      <c r="L14" s="170">
        <v>40.0</v>
      </c>
      <c r="M14" s="164"/>
      <c r="N14" s="164"/>
      <c r="O14" s="174" t="s">
        <v>295</v>
      </c>
      <c r="P14" s="175">
        <v>1.0</v>
      </c>
      <c r="Q14" s="159"/>
      <c r="R14" s="159"/>
      <c r="S14" s="159"/>
      <c r="T14" s="159"/>
      <c r="U14" s="159"/>
      <c r="V14" s="159"/>
      <c r="W14" s="159"/>
      <c r="X14" s="159"/>
      <c r="Y14" s="159"/>
      <c r="Z14" s="159"/>
      <c r="AA14" s="159"/>
      <c r="AB14" s="159"/>
      <c r="AC14" s="159"/>
      <c r="AD14" s="159"/>
      <c r="AE14" s="159"/>
      <c r="AF14" s="159"/>
      <c r="AG14" s="159"/>
      <c r="AH14" s="159"/>
      <c r="AI14" s="159"/>
    </row>
    <row r="15" ht="22.5" customHeight="1">
      <c r="A15" s="162" t="s">
        <v>320</v>
      </c>
      <c r="B15" s="180">
        <v>300.0</v>
      </c>
      <c r="C15" s="161" t="s">
        <v>300</v>
      </c>
      <c r="D15" s="177" t="s">
        <v>321</v>
      </c>
      <c r="E15" s="168">
        <v>19.0</v>
      </c>
      <c r="F15" s="168"/>
      <c r="G15" s="168"/>
      <c r="H15" s="168"/>
      <c r="I15" s="168"/>
      <c r="J15" s="168"/>
      <c r="K15" s="168"/>
      <c r="L15" s="170">
        <v>50.0</v>
      </c>
      <c r="M15" s="164"/>
      <c r="N15" s="164"/>
      <c r="O15" s="174" t="s">
        <v>295</v>
      </c>
      <c r="P15" s="175">
        <v>1.0</v>
      </c>
      <c r="Q15" s="159"/>
      <c r="R15" s="159"/>
      <c r="S15" s="159"/>
      <c r="T15" s="159"/>
      <c r="U15" s="159"/>
      <c r="V15" s="159"/>
      <c r="W15" s="159"/>
      <c r="X15" s="159"/>
      <c r="Y15" s="159"/>
      <c r="Z15" s="159"/>
      <c r="AA15" s="159"/>
      <c r="AB15" s="159"/>
      <c r="AC15" s="159"/>
      <c r="AD15" s="159"/>
      <c r="AE15" s="159"/>
      <c r="AF15" s="159"/>
      <c r="AG15" s="159"/>
      <c r="AH15" s="159"/>
      <c r="AI15" s="159"/>
    </row>
    <row r="16" ht="22.5" customHeight="1">
      <c r="A16" s="162" t="s">
        <v>324</v>
      </c>
      <c r="B16" s="178">
        <v>250.0</v>
      </c>
      <c r="C16" s="161" t="s">
        <v>325</v>
      </c>
      <c r="D16" s="179" t="s">
        <v>326</v>
      </c>
      <c r="E16" s="168">
        <v>17.0</v>
      </c>
      <c r="F16" s="168"/>
      <c r="G16" s="168"/>
      <c r="H16" s="168"/>
      <c r="I16" s="168"/>
      <c r="J16" s="168"/>
      <c r="K16" s="168"/>
      <c r="L16" s="170">
        <v>60.0</v>
      </c>
      <c r="M16" s="164"/>
      <c r="N16" s="164"/>
      <c r="O16" s="174" t="s">
        <v>295</v>
      </c>
      <c r="P16" s="175">
        <v>1.0</v>
      </c>
      <c r="Q16" s="159"/>
      <c r="R16" s="159"/>
      <c r="S16" s="159"/>
      <c r="T16" s="159"/>
      <c r="U16" s="159"/>
      <c r="V16" s="159"/>
      <c r="W16" s="159"/>
      <c r="X16" s="159"/>
      <c r="Y16" s="159"/>
      <c r="Z16" s="159"/>
      <c r="AA16" s="159"/>
      <c r="AB16" s="159"/>
      <c r="AC16" s="159"/>
      <c r="AD16" s="159"/>
      <c r="AE16" s="159"/>
      <c r="AF16" s="159"/>
      <c r="AG16" s="159"/>
      <c r="AH16" s="159"/>
      <c r="AI16" s="159"/>
    </row>
    <row r="17" ht="22.5" customHeight="1">
      <c r="A17" s="162" t="s">
        <v>331</v>
      </c>
      <c r="B17" s="180">
        <v>350.0</v>
      </c>
      <c r="C17" s="161" t="s">
        <v>325</v>
      </c>
      <c r="D17" s="177" t="s">
        <v>334</v>
      </c>
      <c r="E17" s="161">
        <v>19.0</v>
      </c>
      <c r="F17" s="168"/>
      <c r="G17" s="168"/>
      <c r="H17" s="168"/>
      <c r="I17" s="168"/>
      <c r="J17" s="168"/>
      <c r="K17" s="168"/>
      <c r="L17" s="163">
        <v>80.0</v>
      </c>
      <c r="M17" s="164"/>
      <c r="N17" s="164"/>
      <c r="O17" s="174" t="s">
        <v>295</v>
      </c>
      <c r="P17" s="175">
        <v>1.0</v>
      </c>
      <c r="Q17" s="159"/>
      <c r="R17" s="159"/>
      <c r="S17" s="159"/>
      <c r="T17" s="159"/>
      <c r="U17" s="159"/>
      <c r="V17" s="159"/>
      <c r="W17" s="159"/>
      <c r="X17" s="159"/>
      <c r="Y17" s="159"/>
      <c r="Z17" s="159"/>
      <c r="AA17" s="159"/>
      <c r="AB17" s="159"/>
      <c r="AC17" s="159"/>
      <c r="AD17" s="159"/>
      <c r="AE17" s="159"/>
      <c r="AF17" s="159"/>
      <c r="AG17" s="159"/>
      <c r="AH17" s="159"/>
      <c r="AI17" s="159"/>
    </row>
    <row r="18" ht="22.5" customHeight="1">
      <c r="A18" s="162" t="s">
        <v>337</v>
      </c>
      <c r="B18" s="178">
        <v>50.0</v>
      </c>
      <c r="C18" s="162" t="s">
        <v>338</v>
      </c>
      <c r="D18" s="179" t="s">
        <v>339</v>
      </c>
      <c r="E18" s="168">
        <v>18.0</v>
      </c>
      <c r="F18" s="168"/>
      <c r="G18" s="168"/>
      <c r="H18" s="168"/>
      <c r="I18" s="168"/>
      <c r="J18" s="168"/>
      <c r="K18" s="168"/>
      <c r="L18" s="170">
        <v>5.0</v>
      </c>
      <c r="M18" s="164"/>
      <c r="N18" s="164"/>
      <c r="O18" s="174" t="s">
        <v>295</v>
      </c>
      <c r="P18" s="165"/>
      <c r="Q18" s="159"/>
      <c r="R18" s="159"/>
      <c r="S18" s="159"/>
      <c r="T18" s="159"/>
      <c r="U18" s="159"/>
      <c r="V18" s="159"/>
      <c r="W18" s="159"/>
      <c r="X18" s="159"/>
      <c r="Y18" s="159"/>
      <c r="Z18" s="159"/>
      <c r="AA18" s="159"/>
      <c r="AB18" s="159"/>
      <c r="AC18" s="159"/>
      <c r="AD18" s="159"/>
      <c r="AE18" s="159"/>
      <c r="AF18" s="159"/>
      <c r="AG18" s="159"/>
      <c r="AH18" s="159"/>
      <c r="AI18" s="159"/>
    </row>
    <row r="19" ht="22.5" customHeight="1">
      <c r="A19" s="162" t="s">
        <v>340</v>
      </c>
      <c r="B19" s="180">
        <v>80.0</v>
      </c>
      <c r="C19" s="162" t="s">
        <v>258</v>
      </c>
      <c r="D19" s="177" t="s">
        <v>343</v>
      </c>
      <c r="E19" s="168">
        <v>18.0</v>
      </c>
      <c r="F19" s="168"/>
      <c r="G19" s="168"/>
      <c r="H19" s="168"/>
      <c r="I19" s="168"/>
      <c r="J19" s="168"/>
      <c r="K19" s="168"/>
      <c r="L19" s="170">
        <v>11.0</v>
      </c>
      <c r="M19" s="164"/>
      <c r="N19" s="164"/>
      <c r="O19" s="174" t="s">
        <v>295</v>
      </c>
      <c r="P19" s="165"/>
      <c r="Q19" s="159"/>
      <c r="R19" s="159"/>
      <c r="S19" s="159"/>
      <c r="T19" s="159"/>
      <c r="U19" s="159"/>
      <c r="V19" s="159"/>
      <c r="W19" s="159"/>
      <c r="X19" s="159"/>
      <c r="Y19" s="159"/>
      <c r="Z19" s="159"/>
      <c r="AA19" s="159"/>
      <c r="AB19" s="159"/>
      <c r="AC19" s="159"/>
      <c r="AD19" s="159"/>
      <c r="AE19" s="159"/>
      <c r="AF19" s="159"/>
      <c r="AG19" s="159"/>
      <c r="AH19" s="159"/>
      <c r="AI19" s="159"/>
    </row>
    <row r="20" ht="22.5" customHeight="1">
      <c r="A20" s="162" t="s">
        <v>344</v>
      </c>
      <c r="B20" s="178">
        <v>110.0</v>
      </c>
      <c r="C20" s="162" t="s">
        <v>258</v>
      </c>
      <c r="D20" s="179" t="s">
        <v>345</v>
      </c>
      <c r="E20" s="168">
        <v>18.0</v>
      </c>
      <c r="F20" s="168"/>
      <c r="G20" s="168"/>
      <c r="H20" s="168"/>
      <c r="I20" s="168"/>
      <c r="J20" s="168"/>
      <c r="K20" s="168"/>
      <c r="L20" s="170">
        <v>23.0</v>
      </c>
      <c r="M20" s="164"/>
      <c r="N20" s="164"/>
      <c r="O20" s="174" t="s">
        <v>295</v>
      </c>
      <c r="P20" s="165"/>
      <c r="Q20" s="159"/>
      <c r="R20" s="159"/>
      <c r="S20" s="159"/>
      <c r="T20" s="159"/>
      <c r="U20" s="159"/>
      <c r="V20" s="159"/>
      <c r="W20" s="159"/>
      <c r="X20" s="159"/>
      <c r="Y20" s="159"/>
      <c r="Z20" s="159"/>
      <c r="AA20" s="159"/>
      <c r="AB20" s="159"/>
      <c r="AC20" s="159"/>
      <c r="AD20" s="159"/>
      <c r="AE20" s="159"/>
      <c r="AF20" s="159"/>
      <c r="AG20" s="159"/>
      <c r="AH20" s="159"/>
      <c r="AI20" s="159"/>
    </row>
    <row r="21" ht="22.5" customHeight="1">
      <c r="A21" s="162" t="s">
        <v>347</v>
      </c>
      <c r="B21" s="180">
        <v>150.0</v>
      </c>
      <c r="C21" s="162" t="s">
        <v>258</v>
      </c>
      <c r="D21" s="177" t="s">
        <v>348</v>
      </c>
      <c r="E21" s="168">
        <v>19.0</v>
      </c>
      <c r="F21" s="168"/>
      <c r="G21" s="168"/>
      <c r="H21" s="168"/>
      <c r="I21" s="168"/>
      <c r="J21" s="168"/>
      <c r="K21" s="168"/>
      <c r="L21" s="170">
        <v>26.0</v>
      </c>
      <c r="M21" s="164"/>
      <c r="N21" s="164"/>
      <c r="O21" s="174" t="s">
        <v>295</v>
      </c>
      <c r="P21" s="165"/>
      <c r="Q21" s="159"/>
      <c r="R21" s="159"/>
      <c r="S21" s="159"/>
      <c r="T21" s="159"/>
      <c r="U21" s="159"/>
      <c r="V21" s="159"/>
      <c r="W21" s="159"/>
      <c r="X21" s="159"/>
      <c r="Y21" s="159"/>
      <c r="Z21" s="159"/>
      <c r="AA21" s="159"/>
      <c r="AB21" s="159"/>
      <c r="AC21" s="159"/>
      <c r="AD21" s="159"/>
      <c r="AE21" s="159"/>
      <c r="AF21" s="159"/>
      <c r="AG21" s="159"/>
      <c r="AH21" s="159"/>
      <c r="AI21" s="159"/>
    </row>
    <row r="22" ht="22.5" customHeight="1">
      <c r="A22" s="162" t="s">
        <v>355</v>
      </c>
      <c r="B22" s="178">
        <v>50.0</v>
      </c>
      <c r="C22" s="162" t="s">
        <v>356</v>
      </c>
      <c r="D22" s="179" t="s">
        <v>357</v>
      </c>
      <c r="E22" s="168">
        <v>18.0</v>
      </c>
      <c r="F22" s="168"/>
      <c r="G22" s="168"/>
      <c r="H22" s="168"/>
      <c r="I22" s="168"/>
      <c r="J22" s="168"/>
      <c r="K22" s="168"/>
      <c r="L22" s="170">
        <v>6.0</v>
      </c>
      <c r="M22" s="164"/>
      <c r="N22" s="164"/>
      <c r="O22" s="174" t="s">
        <v>295</v>
      </c>
      <c r="P22" s="165"/>
      <c r="Q22" s="159"/>
      <c r="R22" s="159"/>
      <c r="S22" s="159"/>
      <c r="T22" s="159"/>
      <c r="U22" s="159"/>
      <c r="V22" s="159"/>
      <c r="W22" s="159"/>
      <c r="X22" s="159"/>
      <c r="Y22" s="159"/>
      <c r="Z22" s="159"/>
      <c r="AA22" s="159"/>
      <c r="AB22" s="159"/>
      <c r="AC22" s="159"/>
      <c r="AD22" s="159"/>
      <c r="AE22" s="159"/>
      <c r="AF22" s="159"/>
      <c r="AG22" s="159"/>
      <c r="AH22" s="159"/>
      <c r="AI22" s="159"/>
    </row>
    <row r="23" ht="22.5" customHeight="1">
      <c r="A23" s="162" t="s">
        <v>362</v>
      </c>
      <c r="B23" s="180">
        <v>80.0</v>
      </c>
      <c r="C23" s="162" t="s">
        <v>356</v>
      </c>
      <c r="D23" s="177" t="s">
        <v>363</v>
      </c>
      <c r="E23" s="168">
        <v>18.0</v>
      </c>
      <c r="F23" s="168"/>
      <c r="G23" s="168"/>
      <c r="H23" s="168"/>
      <c r="I23" s="168"/>
      <c r="J23" s="168"/>
      <c r="K23" s="168"/>
      <c r="L23" s="170">
        <v>15.0</v>
      </c>
      <c r="M23" s="164"/>
      <c r="N23" s="164"/>
      <c r="O23" s="174" t="s">
        <v>295</v>
      </c>
      <c r="P23" s="165"/>
      <c r="Q23" s="159"/>
      <c r="R23" s="159"/>
      <c r="S23" s="159"/>
      <c r="T23" s="159"/>
      <c r="U23" s="159"/>
      <c r="V23" s="159"/>
      <c r="W23" s="159"/>
      <c r="X23" s="159"/>
      <c r="Y23" s="159"/>
      <c r="Z23" s="159"/>
      <c r="AA23" s="159"/>
      <c r="AB23" s="159"/>
      <c r="AC23" s="159"/>
      <c r="AD23" s="159"/>
      <c r="AE23" s="159"/>
      <c r="AF23" s="159"/>
      <c r="AG23" s="159"/>
      <c r="AH23" s="159"/>
      <c r="AI23" s="159"/>
    </row>
    <row r="24" ht="22.5" customHeight="1">
      <c r="A24" s="162" t="s">
        <v>364</v>
      </c>
      <c r="B24" s="178">
        <v>110.0</v>
      </c>
      <c r="C24" s="162" t="s">
        <v>356</v>
      </c>
      <c r="D24" s="179" t="s">
        <v>365</v>
      </c>
      <c r="E24" s="168">
        <v>18.0</v>
      </c>
      <c r="F24" s="168"/>
      <c r="G24" s="168"/>
      <c r="H24" s="168"/>
      <c r="I24" s="168"/>
      <c r="J24" s="168"/>
      <c r="K24" s="168"/>
      <c r="L24" s="170">
        <v>20.0</v>
      </c>
      <c r="M24" s="164"/>
      <c r="N24" s="164"/>
      <c r="O24" s="174" t="s">
        <v>295</v>
      </c>
      <c r="P24" s="165"/>
      <c r="Q24" s="159"/>
      <c r="R24" s="159"/>
      <c r="S24" s="159"/>
      <c r="T24" s="159"/>
      <c r="U24" s="159"/>
      <c r="V24" s="159"/>
      <c r="W24" s="159"/>
      <c r="X24" s="159"/>
      <c r="Y24" s="159"/>
      <c r="Z24" s="159"/>
      <c r="AA24" s="159"/>
      <c r="AB24" s="159"/>
      <c r="AC24" s="159"/>
      <c r="AD24" s="159"/>
      <c r="AE24" s="159"/>
      <c r="AF24" s="159"/>
      <c r="AG24" s="159"/>
      <c r="AH24" s="159"/>
      <c r="AI24" s="159"/>
    </row>
    <row r="25" ht="22.5" customHeight="1">
      <c r="A25" s="162" t="s">
        <v>366</v>
      </c>
      <c r="B25" s="180">
        <v>150.0</v>
      </c>
      <c r="C25" s="162" t="s">
        <v>356</v>
      </c>
      <c r="D25" s="177" t="s">
        <v>367</v>
      </c>
      <c r="E25" s="168">
        <v>19.0</v>
      </c>
      <c r="F25" s="168"/>
      <c r="G25" s="168"/>
      <c r="H25" s="168"/>
      <c r="I25" s="168"/>
      <c r="J25" s="168"/>
      <c r="K25" s="168"/>
      <c r="L25" s="170">
        <v>25.0</v>
      </c>
      <c r="M25" s="164"/>
      <c r="N25" s="164"/>
      <c r="O25" s="174" t="s">
        <v>295</v>
      </c>
      <c r="P25" s="165"/>
      <c r="Q25" s="159"/>
      <c r="R25" s="159"/>
      <c r="S25" s="159"/>
      <c r="T25" s="159"/>
      <c r="U25" s="159"/>
      <c r="V25" s="159"/>
      <c r="W25" s="159"/>
      <c r="X25" s="159"/>
      <c r="Y25" s="159"/>
      <c r="Z25" s="159"/>
      <c r="AA25" s="159"/>
      <c r="AB25" s="159"/>
      <c r="AC25" s="159"/>
      <c r="AD25" s="159"/>
      <c r="AE25" s="159"/>
      <c r="AF25" s="159"/>
      <c r="AG25" s="159"/>
      <c r="AH25" s="159"/>
      <c r="AI25" s="159"/>
    </row>
    <row r="26" ht="22.5" customHeight="1">
      <c r="A26" s="162" t="s">
        <v>370</v>
      </c>
      <c r="B26" s="178">
        <v>60.0</v>
      </c>
      <c r="C26" s="162" t="s">
        <v>356</v>
      </c>
      <c r="D26" s="179" t="s">
        <v>371</v>
      </c>
      <c r="E26" s="168">
        <v>17.0</v>
      </c>
      <c r="F26" s="168"/>
      <c r="G26" s="168"/>
      <c r="H26" s="168"/>
      <c r="I26" s="168"/>
      <c r="J26" s="168"/>
      <c r="K26" s="168"/>
      <c r="L26" s="170">
        <v>8.0</v>
      </c>
      <c r="M26" s="164"/>
      <c r="N26" s="164"/>
      <c r="O26" s="174" t="s">
        <v>295</v>
      </c>
      <c r="P26" s="165"/>
      <c r="Q26" s="159"/>
      <c r="R26" s="159"/>
      <c r="S26" s="159"/>
      <c r="T26" s="159"/>
      <c r="U26" s="159"/>
      <c r="V26" s="159"/>
      <c r="W26" s="159"/>
      <c r="X26" s="159"/>
      <c r="Y26" s="159"/>
      <c r="Z26" s="159"/>
      <c r="AA26" s="159"/>
      <c r="AB26" s="159"/>
      <c r="AC26" s="159"/>
      <c r="AD26" s="159"/>
      <c r="AE26" s="159"/>
      <c r="AF26" s="159"/>
      <c r="AG26" s="159"/>
      <c r="AH26" s="159"/>
      <c r="AI26" s="159"/>
    </row>
    <row r="27" ht="22.5" customHeight="1">
      <c r="A27" s="162" t="s">
        <v>374</v>
      </c>
      <c r="B27" s="180">
        <v>90.0</v>
      </c>
      <c r="C27" s="162" t="s">
        <v>356</v>
      </c>
      <c r="D27" s="177" t="s">
        <v>375</v>
      </c>
      <c r="E27" s="168">
        <v>17.0</v>
      </c>
      <c r="F27" s="168"/>
      <c r="G27" s="168"/>
      <c r="H27" s="168"/>
      <c r="I27" s="168"/>
      <c r="J27" s="168"/>
      <c r="K27" s="168"/>
      <c r="L27" s="170">
        <v>12.0</v>
      </c>
      <c r="M27" s="164"/>
      <c r="N27" s="164"/>
      <c r="O27" s="174" t="s">
        <v>295</v>
      </c>
      <c r="P27" s="165"/>
      <c r="Q27" s="159"/>
      <c r="R27" s="159"/>
      <c r="S27" s="159"/>
      <c r="T27" s="159"/>
      <c r="U27" s="159"/>
      <c r="V27" s="159"/>
      <c r="W27" s="159"/>
      <c r="X27" s="159"/>
      <c r="Y27" s="159"/>
      <c r="Z27" s="159"/>
      <c r="AA27" s="159"/>
      <c r="AB27" s="159"/>
      <c r="AC27" s="159"/>
      <c r="AD27" s="159"/>
      <c r="AE27" s="159"/>
      <c r="AF27" s="159"/>
      <c r="AG27" s="159"/>
      <c r="AH27" s="159"/>
      <c r="AI27" s="159"/>
    </row>
    <row r="28" ht="22.5" customHeight="1">
      <c r="A28" s="162" t="s">
        <v>377</v>
      </c>
      <c r="B28" s="178">
        <v>120.0</v>
      </c>
      <c r="C28" s="162" t="s">
        <v>356</v>
      </c>
      <c r="D28" s="179" t="s">
        <v>378</v>
      </c>
      <c r="E28" s="168">
        <v>17.0</v>
      </c>
      <c r="F28" s="168"/>
      <c r="G28" s="168"/>
      <c r="H28" s="168"/>
      <c r="I28" s="168"/>
      <c r="J28" s="168"/>
      <c r="K28" s="168"/>
      <c r="L28" s="170">
        <v>15.0</v>
      </c>
      <c r="M28" s="164"/>
      <c r="N28" s="164"/>
      <c r="O28" s="174" t="s">
        <v>295</v>
      </c>
      <c r="P28" s="165"/>
      <c r="Q28" s="159"/>
      <c r="R28" s="159"/>
      <c r="S28" s="159"/>
      <c r="T28" s="159"/>
      <c r="U28" s="159"/>
      <c r="V28" s="159"/>
      <c r="W28" s="159"/>
      <c r="X28" s="159"/>
      <c r="Y28" s="159"/>
      <c r="Z28" s="159"/>
      <c r="AA28" s="159"/>
      <c r="AB28" s="159"/>
      <c r="AC28" s="159"/>
      <c r="AD28" s="159"/>
      <c r="AE28" s="159"/>
      <c r="AF28" s="159"/>
      <c r="AG28" s="159"/>
      <c r="AH28" s="159"/>
      <c r="AI28" s="159"/>
    </row>
    <row r="29" ht="22.5" customHeight="1">
      <c r="A29" s="162" t="s">
        <v>380</v>
      </c>
      <c r="B29" s="180">
        <v>140.0</v>
      </c>
      <c r="C29" s="162" t="s">
        <v>381</v>
      </c>
      <c r="D29" s="177" t="s">
        <v>382</v>
      </c>
      <c r="E29" s="168">
        <v>17.0</v>
      </c>
      <c r="F29" s="168"/>
      <c r="G29" s="168"/>
      <c r="H29" s="168"/>
      <c r="I29" s="168"/>
      <c r="J29" s="168"/>
      <c r="K29" s="168"/>
      <c r="L29" s="170">
        <v>23.0</v>
      </c>
      <c r="M29" s="164"/>
      <c r="N29" s="164"/>
      <c r="O29" s="174" t="s">
        <v>295</v>
      </c>
      <c r="P29" s="165"/>
      <c r="Q29" s="159"/>
      <c r="R29" s="159"/>
      <c r="S29" s="159"/>
      <c r="T29" s="159"/>
      <c r="U29" s="159"/>
      <c r="V29" s="159"/>
      <c r="W29" s="159"/>
      <c r="X29" s="159"/>
      <c r="Y29" s="159"/>
      <c r="Z29" s="159"/>
      <c r="AA29" s="159"/>
      <c r="AB29" s="159"/>
      <c r="AC29" s="159"/>
      <c r="AD29" s="159"/>
      <c r="AE29" s="159"/>
      <c r="AF29" s="159"/>
      <c r="AG29" s="159"/>
      <c r="AH29" s="159"/>
      <c r="AI29" s="159"/>
    </row>
    <row r="30" ht="22.5" customHeight="1">
      <c r="A30" s="162" t="s">
        <v>383</v>
      </c>
      <c r="B30" s="178">
        <v>100.0</v>
      </c>
      <c r="C30" s="162" t="s">
        <v>258</v>
      </c>
      <c r="D30" s="179" t="s">
        <v>384</v>
      </c>
      <c r="E30" s="168">
        <v>18.0</v>
      </c>
      <c r="F30" s="168"/>
      <c r="G30" s="168"/>
      <c r="H30" s="168"/>
      <c r="I30" s="168"/>
      <c r="J30" s="168"/>
      <c r="K30" s="168"/>
      <c r="L30" s="170">
        <v>14.0</v>
      </c>
      <c r="M30" s="164"/>
      <c r="N30" s="164"/>
      <c r="O30" s="174" t="s">
        <v>295</v>
      </c>
      <c r="P30" s="165"/>
      <c r="Q30" s="159"/>
      <c r="R30" s="159"/>
      <c r="S30" s="159"/>
      <c r="T30" s="159"/>
      <c r="U30" s="159"/>
      <c r="V30" s="159"/>
      <c r="W30" s="159"/>
      <c r="X30" s="159"/>
      <c r="Y30" s="159"/>
      <c r="Z30" s="159"/>
      <c r="AA30" s="159"/>
      <c r="AB30" s="159"/>
      <c r="AC30" s="159"/>
      <c r="AD30" s="159"/>
      <c r="AE30" s="159"/>
      <c r="AF30" s="159"/>
      <c r="AG30" s="159"/>
      <c r="AH30" s="159"/>
      <c r="AI30" s="159"/>
    </row>
    <row r="31" ht="22.5" customHeight="1">
      <c r="A31" s="162" t="s">
        <v>385</v>
      </c>
      <c r="B31" s="180">
        <v>75.0</v>
      </c>
      <c r="C31" s="162" t="s">
        <v>258</v>
      </c>
      <c r="D31" s="177" t="s">
        <v>387</v>
      </c>
      <c r="E31" s="168">
        <v>17.0</v>
      </c>
      <c r="F31" s="168"/>
      <c r="G31" s="168"/>
      <c r="H31" s="168"/>
      <c r="I31" s="168"/>
      <c r="J31" s="168"/>
      <c r="K31" s="168"/>
      <c r="L31" s="170">
        <v>12.0</v>
      </c>
      <c r="M31" s="164"/>
      <c r="N31" s="164"/>
      <c r="O31" s="174" t="s">
        <v>295</v>
      </c>
      <c r="P31" s="165"/>
      <c r="Q31" s="159"/>
      <c r="R31" s="159"/>
      <c r="S31" s="159"/>
      <c r="T31" s="159"/>
      <c r="U31" s="159"/>
      <c r="V31" s="159"/>
      <c r="W31" s="159"/>
      <c r="X31" s="159"/>
      <c r="Y31" s="159"/>
      <c r="Z31" s="159"/>
      <c r="AA31" s="159"/>
      <c r="AB31" s="159"/>
      <c r="AC31" s="159"/>
      <c r="AD31" s="159"/>
      <c r="AE31" s="159"/>
      <c r="AF31" s="159"/>
      <c r="AG31" s="159"/>
      <c r="AH31" s="159"/>
      <c r="AI31" s="159"/>
    </row>
    <row r="32" ht="22.5" customHeight="1">
      <c r="A32" s="162" t="s">
        <v>390</v>
      </c>
      <c r="B32" s="178">
        <v>140.0</v>
      </c>
      <c r="C32" s="162" t="s">
        <v>258</v>
      </c>
      <c r="D32" s="179" t="s">
        <v>391</v>
      </c>
      <c r="E32" s="168">
        <v>16.0</v>
      </c>
      <c r="F32" s="168"/>
      <c r="G32" s="168"/>
      <c r="H32" s="168"/>
      <c r="I32" s="168"/>
      <c r="J32" s="168"/>
      <c r="K32" s="168"/>
      <c r="L32" s="170">
        <v>25.0</v>
      </c>
      <c r="M32" s="164"/>
      <c r="N32" s="164"/>
      <c r="O32" s="174" t="s">
        <v>295</v>
      </c>
      <c r="P32" s="165"/>
      <c r="Q32" s="159"/>
      <c r="R32" s="159"/>
      <c r="S32" s="159"/>
      <c r="T32" s="159"/>
      <c r="U32" s="159"/>
      <c r="V32" s="159"/>
      <c r="W32" s="159"/>
      <c r="X32" s="159"/>
      <c r="Y32" s="159"/>
      <c r="Z32" s="159"/>
      <c r="AA32" s="159"/>
      <c r="AB32" s="159"/>
      <c r="AC32" s="159"/>
      <c r="AD32" s="159"/>
      <c r="AE32" s="159"/>
      <c r="AF32" s="159"/>
      <c r="AG32" s="159"/>
      <c r="AH32" s="159"/>
      <c r="AI32" s="159"/>
    </row>
    <row r="33" ht="22.5" customHeight="1">
      <c r="A33" s="162" t="s">
        <v>393</v>
      </c>
      <c r="B33" s="180">
        <v>140.0</v>
      </c>
      <c r="C33" s="162" t="s">
        <v>356</v>
      </c>
      <c r="D33" s="177" t="s">
        <v>394</v>
      </c>
      <c r="E33" s="168">
        <v>18.0</v>
      </c>
      <c r="F33" s="168"/>
      <c r="G33" s="168"/>
      <c r="H33" s="168"/>
      <c r="I33" s="168"/>
      <c r="J33" s="168"/>
      <c r="K33" s="168"/>
      <c r="L33" s="170">
        <v>32.0</v>
      </c>
      <c r="M33" s="164"/>
      <c r="N33" s="164"/>
      <c r="O33" s="174" t="s">
        <v>295</v>
      </c>
      <c r="P33" s="165"/>
      <c r="Q33" s="159"/>
      <c r="R33" s="159"/>
      <c r="S33" s="159"/>
      <c r="T33" s="159"/>
      <c r="U33" s="159"/>
      <c r="V33" s="159"/>
      <c r="W33" s="159"/>
      <c r="X33" s="159"/>
      <c r="Y33" s="159"/>
      <c r="Z33" s="159"/>
      <c r="AA33" s="159"/>
      <c r="AB33" s="159"/>
      <c r="AC33" s="159"/>
      <c r="AD33" s="159"/>
      <c r="AE33" s="159"/>
      <c r="AF33" s="159"/>
      <c r="AG33" s="159"/>
      <c r="AH33" s="159"/>
      <c r="AI33" s="159"/>
    </row>
    <row r="34" ht="22.5" customHeight="1">
      <c r="A34" s="162" t="s">
        <v>397</v>
      </c>
      <c r="B34" s="178">
        <v>160.0</v>
      </c>
      <c r="C34" s="162" t="s">
        <v>398</v>
      </c>
      <c r="D34" s="179" t="s">
        <v>399</v>
      </c>
      <c r="E34" s="168"/>
      <c r="F34" s="168"/>
      <c r="G34" s="168"/>
      <c r="H34" s="168"/>
      <c r="I34" s="168"/>
      <c r="J34" s="168"/>
      <c r="K34" s="168"/>
      <c r="L34" s="163">
        <v>35.0</v>
      </c>
      <c r="M34" s="164"/>
      <c r="N34" s="164"/>
      <c r="O34" s="174" t="s">
        <v>295</v>
      </c>
      <c r="P34" s="165"/>
      <c r="Q34" s="159"/>
      <c r="R34" s="159"/>
      <c r="S34" s="159"/>
      <c r="T34" s="159"/>
      <c r="U34" s="159"/>
      <c r="V34" s="159"/>
      <c r="W34" s="159"/>
      <c r="X34" s="159"/>
      <c r="Y34" s="159"/>
      <c r="Z34" s="159"/>
      <c r="AA34" s="159"/>
      <c r="AB34" s="159"/>
      <c r="AC34" s="159"/>
      <c r="AD34" s="159"/>
      <c r="AE34" s="159"/>
      <c r="AF34" s="159"/>
      <c r="AG34" s="159"/>
      <c r="AH34" s="159"/>
      <c r="AI34" s="159"/>
    </row>
    <row r="35" ht="22.5" customHeight="1">
      <c r="A35" s="162" t="s">
        <v>400</v>
      </c>
      <c r="B35" s="180">
        <v>200.0</v>
      </c>
      <c r="C35" s="161" t="s">
        <v>401</v>
      </c>
      <c r="D35" s="177" t="s">
        <v>402</v>
      </c>
      <c r="E35" s="168">
        <v>18.0</v>
      </c>
      <c r="F35" s="168"/>
      <c r="G35" s="168"/>
      <c r="H35" s="168"/>
      <c r="I35" s="168"/>
      <c r="J35" s="168"/>
      <c r="K35" s="168"/>
      <c r="L35" s="170">
        <v>40.0</v>
      </c>
      <c r="M35" s="164"/>
      <c r="N35" s="164"/>
      <c r="O35" s="174" t="s">
        <v>295</v>
      </c>
      <c r="P35" s="175">
        <v>3.0</v>
      </c>
      <c r="Q35" s="159"/>
      <c r="R35" s="159"/>
      <c r="S35" s="159"/>
      <c r="T35" s="159"/>
      <c r="U35" s="159"/>
      <c r="V35" s="159"/>
      <c r="W35" s="159"/>
      <c r="X35" s="159"/>
      <c r="Y35" s="159"/>
      <c r="Z35" s="159"/>
      <c r="AA35" s="159"/>
      <c r="AB35" s="159"/>
      <c r="AC35" s="159"/>
      <c r="AD35" s="159"/>
      <c r="AE35" s="159"/>
      <c r="AF35" s="159"/>
      <c r="AG35" s="159"/>
      <c r="AH35" s="159"/>
      <c r="AI35" s="159"/>
    </row>
    <row r="36" ht="22.5" customHeight="1">
      <c r="A36" s="162" t="s">
        <v>403</v>
      </c>
      <c r="B36" s="178">
        <v>90.0</v>
      </c>
      <c r="C36" s="161" t="s">
        <v>404</v>
      </c>
      <c r="D36" s="179" t="s">
        <v>405</v>
      </c>
      <c r="E36" s="168">
        <v>13.0</v>
      </c>
      <c r="F36" s="168"/>
      <c r="G36" s="168"/>
      <c r="H36" s="168"/>
      <c r="I36" s="168"/>
      <c r="J36" s="168"/>
      <c r="K36" s="168"/>
      <c r="L36" s="170">
        <v>15.0</v>
      </c>
      <c r="M36" s="164"/>
      <c r="N36" s="164"/>
      <c r="O36" s="174" t="s">
        <v>295</v>
      </c>
      <c r="P36" s="165"/>
      <c r="Q36" s="159"/>
      <c r="R36" s="159"/>
      <c r="S36" s="159"/>
      <c r="T36" s="159"/>
      <c r="U36" s="159"/>
      <c r="V36" s="159"/>
      <c r="W36" s="159"/>
      <c r="X36" s="159"/>
      <c r="Y36" s="159"/>
      <c r="Z36" s="159"/>
      <c r="AA36" s="159"/>
      <c r="AB36" s="159"/>
      <c r="AC36" s="159"/>
      <c r="AD36" s="159"/>
      <c r="AE36" s="159"/>
      <c r="AF36" s="159"/>
      <c r="AG36" s="159"/>
      <c r="AH36" s="159"/>
      <c r="AI36" s="159"/>
    </row>
    <row r="37" ht="22.5" customHeight="1">
      <c r="A37" s="162" t="s">
        <v>407</v>
      </c>
      <c r="B37" s="180">
        <v>120.0</v>
      </c>
      <c r="C37" s="162" t="s">
        <v>404</v>
      </c>
      <c r="D37" s="177" t="s">
        <v>408</v>
      </c>
      <c r="E37" s="168">
        <v>13.0</v>
      </c>
      <c r="F37" s="168"/>
      <c r="G37" s="168"/>
      <c r="H37" s="168"/>
      <c r="I37" s="168"/>
      <c r="J37" s="168"/>
      <c r="K37" s="168"/>
      <c r="L37" s="170">
        <v>18.0</v>
      </c>
      <c r="M37" s="164"/>
      <c r="N37" s="164"/>
      <c r="O37" s="174" t="s">
        <v>295</v>
      </c>
      <c r="P37" s="165"/>
      <c r="Q37" s="159"/>
      <c r="R37" s="159"/>
      <c r="S37" s="159"/>
      <c r="T37" s="159"/>
      <c r="U37" s="159"/>
      <c r="V37" s="159"/>
      <c r="W37" s="159"/>
      <c r="X37" s="159"/>
      <c r="Y37" s="159"/>
      <c r="Z37" s="159"/>
      <c r="AA37" s="159"/>
      <c r="AB37" s="159"/>
      <c r="AC37" s="159"/>
      <c r="AD37" s="159"/>
      <c r="AE37" s="159"/>
      <c r="AF37" s="159"/>
      <c r="AG37" s="159"/>
      <c r="AH37" s="159"/>
      <c r="AI37" s="159"/>
    </row>
    <row r="38" ht="22.5" customHeight="1">
      <c r="A38" s="162" t="s">
        <v>410</v>
      </c>
      <c r="B38" s="178">
        <v>140.0</v>
      </c>
      <c r="C38" s="162" t="s">
        <v>404</v>
      </c>
      <c r="D38" s="179" t="s">
        <v>411</v>
      </c>
      <c r="E38" s="168">
        <v>12.0</v>
      </c>
      <c r="F38" s="168"/>
      <c r="G38" s="168"/>
      <c r="H38" s="168"/>
      <c r="I38" s="168"/>
      <c r="J38" s="168"/>
      <c r="K38" s="168"/>
      <c r="L38" s="170">
        <v>25.0</v>
      </c>
      <c r="M38" s="164"/>
      <c r="N38" s="164"/>
      <c r="O38" s="174" t="s">
        <v>295</v>
      </c>
      <c r="P38" s="165"/>
      <c r="Q38" s="159"/>
      <c r="R38" s="159"/>
      <c r="S38" s="159"/>
      <c r="T38" s="159"/>
      <c r="U38" s="159"/>
      <c r="V38" s="159"/>
      <c r="W38" s="159"/>
      <c r="X38" s="159"/>
      <c r="Y38" s="159"/>
      <c r="Z38" s="159"/>
      <c r="AA38" s="159"/>
      <c r="AB38" s="159"/>
      <c r="AC38" s="159"/>
      <c r="AD38" s="159"/>
      <c r="AE38" s="159"/>
      <c r="AF38" s="159"/>
      <c r="AG38" s="159"/>
      <c r="AH38" s="159"/>
      <c r="AI38" s="159"/>
    </row>
    <row r="39" ht="22.5" customHeight="1">
      <c r="A39" s="162" t="s">
        <v>412</v>
      </c>
      <c r="B39" s="180">
        <v>150.0</v>
      </c>
      <c r="C39" s="162" t="s">
        <v>413</v>
      </c>
      <c r="D39" s="177" t="s">
        <v>414</v>
      </c>
      <c r="E39" s="168"/>
      <c r="F39" s="168"/>
      <c r="G39" s="168"/>
      <c r="H39" s="168"/>
      <c r="I39" s="168"/>
      <c r="J39" s="168"/>
      <c r="K39" s="168"/>
      <c r="L39" s="170">
        <v>28.0</v>
      </c>
      <c r="M39" s="164"/>
      <c r="N39" s="164"/>
      <c r="O39" s="174" t="s">
        <v>295</v>
      </c>
      <c r="P39" s="165"/>
      <c r="Q39" s="159"/>
      <c r="R39" s="159"/>
      <c r="S39" s="159"/>
      <c r="T39" s="159"/>
      <c r="U39" s="159"/>
      <c r="V39" s="159"/>
      <c r="W39" s="159"/>
      <c r="X39" s="159"/>
      <c r="Y39" s="159"/>
      <c r="Z39" s="159"/>
      <c r="AA39" s="159"/>
      <c r="AB39" s="159"/>
      <c r="AC39" s="159"/>
      <c r="AD39" s="159"/>
      <c r="AE39" s="159"/>
      <c r="AF39" s="159"/>
      <c r="AG39" s="159"/>
      <c r="AH39" s="159"/>
      <c r="AI39" s="159"/>
    </row>
    <row r="40" ht="22.5" customHeight="1">
      <c r="A40" s="162" t="s">
        <v>415</v>
      </c>
      <c r="B40" s="178">
        <v>350.0</v>
      </c>
      <c r="C40" s="162" t="s">
        <v>416</v>
      </c>
      <c r="D40" s="181"/>
      <c r="E40" s="168"/>
      <c r="F40" s="168"/>
      <c r="G40" s="168"/>
      <c r="H40" s="168"/>
      <c r="I40" s="168"/>
      <c r="J40" s="168"/>
      <c r="K40" s="168"/>
      <c r="L40" s="163">
        <v>30.0</v>
      </c>
      <c r="M40" s="164"/>
      <c r="N40" s="164"/>
      <c r="O40" s="174" t="s">
        <v>295</v>
      </c>
      <c r="P40" s="175">
        <v>1.0</v>
      </c>
      <c r="Q40" s="159"/>
      <c r="R40" s="159"/>
      <c r="S40" s="159"/>
      <c r="T40" s="159"/>
      <c r="U40" s="159"/>
      <c r="V40" s="159"/>
      <c r="W40" s="159"/>
      <c r="X40" s="159"/>
      <c r="Y40" s="159"/>
      <c r="Z40" s="159"/>
      <c r="AA40" s="159"/>
      <c r="AB40" s="159"/>
      <c r="AC40" s="159"/>
      <c r="AD40" s="159"/>
      <c r="AE40" s="159"/>
      <c r="AF40" s="159"/>
      <c r="AG40" s="159"/>
      <c r="AH40" s="159"/>
      <c r="AI40" s="159"/>
    </row>
    <row r="41" ht="22.5" customHeight="1">
      <c r="A41" s="162" t="s">
        <v>418</v>
      </c>
      <c r="B41" s="180">
        <v>60.0</v>
      </c>
      <c r="C41" s="162" t="s">
        <v>420</v>
      </c>
      <c r="D41" s="177" t="s">
        <v>421</v>
      </c>
      <c r="E41" s="168"/>
      <c r="F41" s="168"/>
      <c r="G41" s="168"/>
      <c r="H41" s="168"/>
      <c r="I41" s="168"/>
      <c r="J41" s="168"/>
      <c r="K41" s="168"/>
      <c r="L41" s="163">
        <v>8.0</v>
      </c>
      <c r="M41" s="164"/>
      <c r="N41" s="164"/>
      <c r="O41" s="174" t="s">
        <v>295</v>
      </c>
      <c r="P41" s="165"/>
      <c r="Q41" s="159"/>
      <c r="R41" s="159"/>
      <c r="S41" s="159"/>
      <c r="T41" s="159"/>
      <c r="U41" s="159"/>
      <c r="V41" s="159"/>
      <c r="W41" s="159"/>
      <c r="X41" s="159"/>
      <c r="Y41" s="159"/>
      <c r="Z41" s="159"/>
      <c r="AA41" s="159"/>
      <c r="AB41" s="159"/>
      <c r="AC41" s="159"/>
      <c r="AD41" s="159"/>
      <c r="AE41" s="159"/>
      <c r="AF41" s="159"/>
      <c r="AG41" s="159"/>
      <c r="AH41" s="159"/>
      <c r="AI41" s="159"/>
    </row>
    <row r="42" ht="22.5" customHeight="1">
      <c r="A42" s="162" t="s">
        <v>425</v>
      </c>
      <c r="B42" s="162">
        <v>120.0</v>
      </c>
      <c r="C42" s="162" t="s">
        <v>420</v>
      </c>
      <c r="D42" s="162" t="s">
        <v>427</v>
      </c>
      <c r="E42" s="168"/>
      <c r="F42" s="168"/>
      <c r="G42" s="168"/>
      <c r="H42" s="168"/>
      <c r="I42" s="168"/>
      <c r="J42" s="168"/>
      <c r="K42" s="168"/>
      <c r="L42" s="163">
        <v>12.0</v>
      </c>
      <c r="M42" s="164"/>
      <c r="N42" s="164"/>
      <c r="O42" s="174" t="s">
        <v>295</v>
      </c>
      <c r="P42" s="165"/>
      <c r="Q42" s="159"/>
      <c r="R42" s="159"/>
      <c r="S42" s="159"/>
      <c r="T42" s="159"/>
      <c r="U42" s="159"/>
      <c r="V42" s="159"/>
      <c r="W42" s="159"/>
      <c r="X42" s="159"/>
      <c r="Y42" s="159"/>
      <c r="Z42" s="159"/>
      <c r="AA42" s="159"/>
      <c r="AB42" s="159"/>
      <c r="AC42" s="159"/>
      <c r="AD42" s="159"/>
      <c r="AE42" s="159"/>
      <c r="AF42" s="159"/>
      <c r="AG42" s="159"/>
      <c r="AH42" s="159"/>
      <c r="AI42" s="159"/>
    </row>
    <row r="43" ht="22.5" customHeight="1">
      <c r="A43" s="162" t="s">
        <v>429</v>
      </c>
      <c r="B43" s="162">
        <v>160.0</v>
      </c>
      <c r="C43" s="162" t="s">
        <v>416</v>
      </c>
      <c r="D43" s="162" t="s">
        <v>414</v>
      </c>
      <c r="E43" s="168"/>
      <c r="F43" s="168"/>
      <c r="G43" s="168"/>
      <c r="H43" s="168"/>
      <c r="I43" s="168"/>
      <c r="J43" s="168"/>
      <c r="K43" s="168"/>
      <c r="L43" s="163">
        <v>18.0</v>
      </c>
      <c r="M43" s="164"/>
      <c r="N43" s="164"/>
      <c r="O43" s="174" t="s">
        <v>295</v>
      </c>
      <c r="P43" s="165"/>
      <c r="Q43" s="159"/>
      <c r="R43" s="159"/>
      <c r="S43" s="159"/>
      <c r="T43" s="159"/>
      <c r="U43" s="159"/>
      <c r="V43" s="159"/>
      <c r="W43" s="159"/>
      <c r="X43" s="159"/>
      <c r="Y43" s="159"/>
      <c r="Z43" s="159"/>
      <c r="AA43" s="159"/>
      <c r="AB43" s="159"/>
      <c r="AC43" s="159"/>
      <c r="AD43" s="159"/>
      <c r="AE43" s="159"/>
      <c r="AF43" s="159"/>
      <c r="AG43" s="159"/>
      <c r="AH43" s="159"/>
      <c r="AI43" s="159"/>
    </row>
    <row r="44" ht="22.5" customHeight="1">
      <c r="A44" s="162" t="s">
        <v>430</v>
      </c>
      <c r="B44" s="162">
        <v>220.0</v>
      </c>
      <c r="C44" s="162" t="s">
        <v>413</v>
      </c>
      <c r="D44" s="162" t="s">
        <v>431</v>
      </c>
      <c r="E44" s="168">
        <v>12.0</v>
      </c>
      <c r="F44" s="168"/>
      <c r="G44" s="168"/>
      <c r="H44" s="168"/>
      <c r="I44" s="168"/>
      <c r="J44" s="168"/>
      <c r="K44" s="168"/>
      <c r="L44" s="170">
        <v>20.0</v>
      </c>
      <c r="M44" s="164"/>
      <c r="N44" s="164"/>
      <c r="O44" s="174" t="s">
        <v>295</v>
      </c>
      <c r="P44" s="175">
        <v>2.0</v>
      </c>
      <c r="Q44" s="159"/>
      <c r="R44" s="159"/>
      <c r="S44" s="159"/>
      <c r="T44" s="159"/>
      <c r="U44" s="159"/>
      <c r="V44" s="159"/>
      <c r="W44" s="159"/>
      <c r="X44" s="159"/>
      <c r="Y44" s="159"/>
      <c r="Z44" s="159"/>
      <c r="AA44" s="159"/>
      <c r="AB44" s="159"/>
      <c r="AC44" s="159"/>
      <c r="AD44" s="159"/>
      <c r="AE44" s="159"/>
      <c r="AF44" s="159"/>
      <c r="AG44" s="159"/>
      <c r="AH44" s="159"/>
      <c r="AI44" s="159"/>
    </row>
    <row r="45" ht="22.5" customHeight="1">
      <c r="A45" s="162" t="s">
        <v>432</v>
      </c>
      <c r="B45" s="162">
        <v>250.0</v>
      </c>
      <c r="C45" s="162" t="s">
        <v>413</v>
      </c>
      <c r="D45" s="162" t="s">
        <v>433</v>
      </c>
      <c r="E45" s="168">
        <v>13.0</v>
      </c>
      <c r="F45" s="168"/>
      <c r="G45" s="168"/>
      <c r="H45" s="168"/>
      <c r="I45" s="168"/>
      <c r="J45" s="168"/>
      <c r="K45" s="168"/>
      <c r="L45" s="170">
        <v>23.0</v>
      </c>
      <c r="M45" s="164"/>
      <c r="N45" s="164"/>
      <c r="O45" s="174" t="s">
        <v>295</v>
      </c>
      <c r="P45" s="175">
        <v>2.0</v>
      </c>
      <c r="Q45" s="159"/>
      <c r="R45" s="159"/>
      <c r="S45" s="159"/>
      <c r="T45" s="159"/>
      <c r="U45" s="159"/>
      <c r="V45" s="159"/>
      <c r="W45" s="159"/>
      <c r="X45" s="159"/>
      <c r="Y45" s="159"/>
      <c r="Z45" s="159"/>
      <c r="AA45" s="159"/>
      <c r="AB45" s="159"/>
      <c r="AC45" s="159"/>
      <c r="AD45" s="159"/>
      <c r="AE45" s="159"/>
      <c r="AF45" s="159"/>
      <c r="AG45" s="159"/>
      <c r="AH45" s="159"/>
      <c r="AI45" s="159"/>
    </row>
    <row r="46" ht="22.5" customHeight="1">
      <c r="A46" s="162" t="s">
        <v>436</v>
      </c>
      <c r="B46" s="162">
        <v>120.0</v>
      </c>
      <c r="C46" s="162" t="s">
        <v>416</v>
      </c>
      <c r="D46" s="162" t="s">
        <v>439</v>
      </c>
      <c r="E46" s="168">
        <v>19.0</v>
      </c>
      <c r="F46" s="168"/>
      <c r="G46" s="168"/>
      <c r="H46" s="168"/>
      <c r="I46" s="168"/>
      <c r="J46" s="168"/>
      <c r="K46" s="168"/>
      <c r="L46" s="170">
        <v>21.0</v>
      </c>
      <c r="M46" s="164"/>
      <c r="N46" s="164"/>
      <c r="O46" s="174" t="s">
        <v>295</v>
      </c>
      <c r="P46" s="165"/>
      <c r="Q46" s="159"/>
      <c r="R46" s="159"/>
      <c r="S46" s="159"/>
      <c r="T46" s="159"/>
      <c r="U46" s="159"/>
      <c r="V46" s="159"/>
      <c r="W46" s="159"/>
      <c r="X46" s="159"/>
      <c r="Y46" s="159"/>
      <c r="Z46" s="159"/>
      <c r="AA46" s="159"/>
      <c r="AB46" s="159"/>
      <c r="AC46" s="159"/>
      <c r="AD46" s="159"/>
      <c r="AE46" s="159"/>
      <c r="AF46" s="159"/>
      <c r="AG46" s="159"/>
      <c r="AH46" s="159"/>
      <c r="AI46" s="159"/>
    </row>
    <row r="47" ht="22.5" customHeight="1">
      <c r="A47" s="162" t="s">
        <v>443</v>
      </c>
      <c r="B47" s="162">
        <v>180.0</v>
      </c>
      <c r="C47" s="162" t="s">
        <v>444</v>
      </c>
      <c r="D47" s="162" t="s">
        <v>445</v>
      </c>
      <c r="E47" s="168">
        <v>19.0</v>
      </c>
      <c r="F47" s="168"/>
      <c r="G47" s="168"/>
      <c r="H47" s="168"/>
      <c r="I47" s="168"/>
      <c r="J47" s="168"/>
      <c r="K47" s="168"/>
      <c r="L47" s="170">
        <v>18.0</v>
      </c>
      <c r="M47" s="164"/>
      <c r="N47" s="164"/>
      <c r="O47" s="174" t="s">
        <v>295</v>
      </c>
      <c r="P47" s="165"/>
      <c r="Q47" s="159"/>
      <c r="R47" s="159"/>
      <c r="S47" s="159"/>
      <c r="T47" s="159"/>
      <c r="U47" s="159"/>
      <c r="V47" s="159"/>
      <c r="W47" s="159"/>
      <c r="X47" s="159"/>
      <c r="Y47" s="159"/>
      <c r="Z47" s="159"/>
      <c r="AA47" s="159"/>
      <c r="AB47" s="159"/>
      <c r="AC47" s="159"/>
      <c r="AD47" s="159"/>
      <c r="AE47" s="159"/>
      <c r="AF47" s="159"/>
      <c r="AG47" s="159"/>
      <c r="AH47" s="159"/>
      <c r="AI47" s="159"/>
    </row>
    <row r="48" ht="22.5" customHeight="1">
      <c r="A48" s="162" t="s">
        <v>446</v>
      </c>
      <c r="B48" s="162">
        <v>400.0</v>
      </c>
      <c r="C48" s="162" t="s">
        <v>404</v>
      </c>
      <c r="D48" s="162" t="s">
        <v>447</v>
      </c>
      <c r="E48" s="168"/>
      <c r="F48" s="168"/>
      <c r="G48" s="168"/>
      <c r="H48" s="168"/>
      <c r="I48" s="168"/>
      <c r="J48" s="168"/>
      <c r="K48" s="168"/>
      <c r="L48" s="163">
        <v>35.0</v>
      </c>
      <c r="M48" s="164"/>
      <c r="N48" s="164"/>
      <c r="O48" s="174" t="s">
        <v>295</v>
      </c>
      <c r="P48" s="175">
        <v>1.0</v>
      </c>
      <c r="Q48" s="159"/>
      <c r="R48" s="159"/>
      <c r="S48" s="159"/>
      <c r="T48" s="159"/>
      <c r="U48" s="159"/>
      <c r="V48" s="159"/>
      <c r="W48" s="159"/>
      <c r="X48" s="159"/>
      <c r="Y48" s="159"/>
      <c r="Z48" s="159"/>
      <c r="AA48" s="159"/>
      <c r="AB48" s="159"/>
      <c r="AC48" s="159"/>
      <c r="AD48" s="159"/>
      <c r="AE48" s="159"/>
      <c r="AF48" s="159"/>
      <c r="AG48" s="159"/>
      <c r="AH48" s="159"/>
      <c r="AI48" s="159"/>
    </row>
    <row r="49" ht="22.5" customHeight="1">
      <c r="A49" s="162" t="s">
        <v>448</v>
      </c>
      <c r="B49" s="162">
        <v>600.0</v>
      </c>
      <c r="C49" s="162" t="s">
        <v>413</v>
      </c>
      <c r="D49" s="162" t="s">
        <v>449</v>
      </c>
      <c r="E49" s="168"/>
      <c r="F49" s="168"/>
      <c r="G49" s="168"/>
      <c r="H49" s="168"/>
      <c r="I49" s="168"/>
      <c r="J49" s="168"/>
      <c r="K49" s="168"/>
      <c r="L49" s="163">
        <v>40.0</v>
      </c>
      <c r="M49" s="164"/>
      <c r="N49" s="164"/>
      <c r="O49" s="174" t="s">
        <v>295</v>
      </c>
      <c r="P49" s="175">
        <v>1.0</v>
      </c>
      <c r="Q49" s="159"/>
      <c r="R49" s="159"/>
      <c r="S49" s="159"/>
      <c r="T49" s="159"/>
      <c r="U49" s="159"/>
      <c r="V49" s="159"/>
      <c r="W49" s="159"/>
      <c r="X49" s="159"/>
      <c r="Y49" s="159"/>
      <c r="Z49" s="159"/>
      <c r="AA49" s="159"/>
      <c r="AB49" s="159"/>
      <c r="AC49" s="159"/>
      <c r="AD49" s="159"/>
      <c r="AE49" s="159"/>
      <c r="AF49" s="159"/>
      <c r="AG49" s="159"/>
      <c r="AH49" s="159"/>
      <c r="AI49" s="159"/>
    </row>
    <row r="50" ht="22.5" customHeight="1">
      <c r="A50" s="162" t="s">
        <v>451</v>
      </c>
      <c r="B50" s="162">
        <v>60.0</v>
      </c>
      <c r="C50" s="162" t="s">
        <v>416</v>
      </c>
      <c r="D50" s="162" t="s">
        <v>452</v>
      </c>
      <c r="E50" s="168">
        <v>16.0</v>
      </c>
      <c r="F50" s="168"/>
      <c r="G50" s="168"/>
      <c r="H50" s="168"/>
      <c r="I50" s="168"/>
      <c r="J50" s="168"/>
      <c r="K50" s="168"/>
      <c r="L50" s="170">
        <v>8.0</v>
      </c>
      <c r="M50" s="164"/>
      <c r="N50" s="164"/>
      <c r="O50" s="174" t="s">
        <v>295</v>
      </c>
      <c r="P50" s="165"/>
      <c r="Q50" s="159"/>
      <c r="R50" s="159"/>
      <c r="S50" s="159"/>
      <c r="T50" s="159"/>
      <c r="U50" s="159"/>
      <c r="V50" s="159"/>
      <c r="W50" s="159"/>
      <c r="X50" s="159"/>
      <c r="Y50" s="159"/>
      <c r="Z50" s="159"/>
      <c r="AA50" s="159"/>
      <c r="AB50" s="159"/>
      <c r="AC50" s="159"/>
      <c r="AD50" s="159"/>
      <c r="AE50" s="159"/>
      <c r="AF50" s="159"/>
      <c r="AG50" s="159"/>
      <c r="AH50" s="159"/>
      <c r="AI50" s="159"/>
    </row>
    <row r="51" ht="22.5" customHeight="1">
      <c r="A51" s="162" t="s">
        <v>454</v>
      </c>
      <c r="B51" s="162">
        <v>130.0</v>
      </c>
      <c r="C51" s="162" t="s">
        <v>416</v>
      </c>
      <c r="D51" s="162" t="s">
        <v>456</v>
      </c>
      <c r="E51" s="168">
        <v>18.0</v>
      </c>
      <c r="F51" s="168"/>
      <c r="G51" s="168"/>
      <c r="H51" s="168"/>
      <c r="I51" s="168"/>
      <c r="J51" s="168"/>
      <c r="K51" s="168"/>
      <c r="L51" s="170">
        <v>20.0</v>
      </c>
      <c r="M51" s="164"/>
      <c r="N51" s="164"/>
      <c r="O51" s="174" t="s">
        <v>295</v>
      </c>
      <c r="P51" s="165"/>
      <c r="Q51" s="159"/>
      <c r="R51" s="159"/>
      <c r="S51" s="159"/>
      <c r="T51" s="159"/>
      <c r="U51" s="159"/>
      <c r="V51" s="159"/>
      <c r="W51" s="159"/>
      <c r="X51" s="159"/>
      <c r="Y51" s="159"/>
      <c r="Z51" s="159"/>
      <c r="AA51" s="159"/>
      <c r="AB51" s="159"/>
      <c r="AC51" s="159"/>
      <c r="AD51" s="159"/>
      <c r="AE51" s="159"/>
      <c r="AF51" s="159"/>
      <c r="AG51" s="159"/>
      <c r="AH51" s="159"/>
      <c r="AI51" s="159"/>
    </row>
    <row r="52" ht="22.5" customHeight="1">
      <c r="A52" s="162" t="s">
        <v>460</v>
      </c>
      <c r="B52" s="162">
        <v>150.0</v>
      </c>
      <c r="C52" s="162" t="s">
        <v>420</v>
      </c>
      <c r="D52" s="162" t="s">
        <v>461</v>
      </c>
      <c r="E52" s="168">
        <v>18.0</v>
      </c>
      <c r="F52" s="168"/>
      <c r="G52" s="168"/>
      <c r="H52" s="168"/>
      <c r="I52" s="168"/>
      <c r="J52" s="168"/>
      <c r="K52" s="168"/>
      <c r="L52" s="163">
        <v>23.0</v>
      </c>
      <c r="M52" s="164"/>
      <c r="N52" s="164"/>
      <c r="O52" s="174" t="s">
        <v>295</v>
      </c>
      <c r="P52" s="165"/>
      <c r="Q52" s="159"/>
      <c r="R52" s="159"/>
      <c r="S52" s="159"/>
      <c r="T52" s="159"/>
      <c r="U52" s="159"/>
      <c r="V52" s="159"/>
      <c r="W52" s="159"/>
      <c r="X52" s="159"/>
      <c r="Y52" s="159"/>
      <c r="Z52" s="159"/>
      <c r="AA52" s="159"/>
      <c r="AB52" s="159"/>
      <c r="AC52" s="159"/>
      <c r="AD52" s="159"/>
      <c r="AE52" s="159"/>
      <c r="AF52" s="159"/>
      <c r="AG52" s="159"/>
      <c r="AH52" s="159"/>
      <c r="AI52" s="159"/>
    </row>
    <row r="53" ht="22.5" customHeight="1">
      <c r="A53" s="162" t="s">
        <v>464</v>
      </c>
      <c r="B53" s="162">
        <v>120.0</v>
      </c>
      <c r="C53" s="162" t="s">
        <v>465</v>
      </c>
      <c r="D53" s="162" t="s">
        <v>466</v>
      </c>
      <c r="E53" s="168">
        <v>14.0</v>
      </c>
      <c r="F53" s="168"/>
      <c r="G53" s="168"/>
      <c r="H53" s="168"/>
      <c r="I53" s="168"/>
      <c r="J53" s="168"/>
      <c r="K53" s="168"/>
      <c r="L53" s="163">
        <v>25.0</v>
      </c>
      <c r="M53" s="164"/>
      <c r="N53" s="164"/>
      <c r="O53" s="174" t="s">
        <v>295</v>
      </c>
      <c r="P53" s="165"/>
      <c r="Q53" s="159"/>
      <c r="R53" s="159"/>
      <c r="S53" s="159"/>
      <c r="T53" s="159"/>
      <c r="U53" s="159"/>
      <c r="V53" s="159"/>
      <c r="W53" s="159"/>
      <c r="X53" s="159"/>
      <c r="Y53" s="159"/>
      <c r="Z53" s="159"/>
      <c r="AA53" s="159"/>
      <c r="AB53" s="159"/>
      <c r="AC53" s="159"/>
      <c r="AD53" s="159"/>
      <c r="AE53" s="159"/>
      <c r="AF53" s="159"/>
      <c r="AG53" s="159"/>
      <c r="AH53" s="159"/>
      <c r="AI53" s="159"/>
    </row>
    <row r="54" ht="22.5" customHeight="1">
      <c r="A54" s="162" t="s">
        <v>467</v>
      </c>
      <c r="B54" s="162">
        <v>150.0</v>
      </c>
      <c r="C54" s="162" t="s">
        <v>468</v>
      </c>
      <c r="D54" s="162" t="s">
        <v>466</v>
      </c>
      <c r="E54" s="168">
        <v>18.0</v>
      </c>
      <c r="F54" s="168"/>
      <c r="G54" s="168"/>
      <c r="H54" s="168"/>
      <c r="I54" s="168"/>
      <c r="J54" s="168"/>
      <c r="K54" s="168"/>
      <c r="L54" s="163">
        <v>27.0</v>
      </c>
      <c r="M54" s="164"/>
      <c r="N54" s="164"/>
      <c r="O54" s="174" t="s">
        <v>295</v>
      </c>
      <c r="P54" s="165"/>
      <c r="Q54" s="159"/>
      <c r="R54" s="159"/>
      <c r="S54" s="159"/>
      <c r="T54" s="159"/>
      <c r="U54" s="159"/>
      <c r="V54" s="159"/>
      <c r="W54" s="159"/>
      <c r="X54" s="159"/>
      <c r="Y54" s="159"/>
      <c r="Z54" s="159"/>
      <c r="AA54" s="159"/>
      <c r="AB54" s="159"/>
      <c r="AC54" s="159"/>
      <c r="AD54" s="159"/>
      <c r="AE54" s="159"/>
      <c r="AF54" s="159"/>
      <c r="AG54" s="159"/>
      <c r="AH54" s="159"/>
      <c r="AI54" s="159"/>
    </row>
    <row r="55" ht="22.5" customHeight="1">
      <c r="A55" s="162" t="s">
        <v>472</v>
      </c>
      <c r="B55" s="162">
        <v>180.0</v>
      </c>
      <c r="C55" s="162" t="s">
        <v>468</v>
      </c>
      <c r="D55" s="162" t="s">
        <v>473</v>
      </c>
      <c r="E55" s="168"/>
      <c r="F55" s="168"/>
      <c r="G55" s="168"/>
      <c r="H55" s="168"/>
      <c r="I55" s="168"/>
      <c r="J55" s="168"/>
      <c r="K55" s="168"/>
      <c r="L55" s="163">
        <v>30.0</v>
      </c>
      <c r="M55" s="164"/>
      <c r="N55" s="164"/>
      <c r="O55" s="174" t="s">
        <v>295</v>
      </c>
      <c r="P55" s="165"/>
      <c r="Q55" s="159"/>
      <c r="R55" s="159"/>
      <c r="S55" s="159"/>
      <c r="T55" s="159"/>
      <c r="U55" s="159"/>
      <c r="V55" s="159"/>
      <c r="W55" s="159"/>
      <c r="X55" s="159"/>
      <c r="Y55" s="159"/>
      <c r="Z55" s="159"/>
      <c r="AA55" s="159"/>
      <c r="AB55" s="159"/>
      <c r="AC55" s="159"/>
      <c r="AD55" s="159"/>
      <c r="AE55" s="159"/>
      <c r="AF55" s="159"/>
      <c r="AG55" s="159"/>
      <c r="AH55" s="159"/>
      <c r="AI55" s="159"/>
    </row>
    <row r="56" ht="22.5" customHeight="1">
      <c r="A56" s="162" t="s">
        <v>475</v>
      </c>
      <c r="B56" s="162">
        <v>30.0</v>
      </c>
      <c r="C56" s="162" t="s">
        <v>416</v>
      </c>
      <c r="D56" s="162" t="s">
        <v>478</v>
      </c>
      <c r="E56" s="168">
        <v>19.0</v>
      </c>
      <c r="F56" s="168"/>
      <c r="G56" s="168"/>
      <c r="H56" s="168"/>
      <c r="I56" s="168"/>
      <c r="J56" s="168"/>
      <c r="K56" s="168"/>
      <c r="L56" s="170">
        <v>4.0</v>
      </c>
      <c r="M56" s="164"/>
      <c r="N56" s="164"/>
      <c r="O56" s="174" t="s">
        <v>295</v>
      </c>
      <c r="P56" s="165"/>
      <c r="Q56" s="159"/>
      <c r="R56" s="159"/>
      <c r="S56" s="159"/>
      <c r="T56" s="159"/>
      <c r="U56" s="159"/>
      <c r="V56" s="159"/>
      <c r="W56" s="159"/>
      <c r="X56" s="159"/>
      <c r="Y56" s="159"/>
      <c r="Z56" s="159"/>
      <c r="AA56" s="159"/>
      <c r="AB56" s="159"/>
      <c r="AC56" s="159"/>
      <c r="AD56" s="159"/>
      <c r="AE56" s="159"/>
      <c r="AF56" s="159"/>
      <c r="AG56" s="159"/>
      <c r="AH56" s="159"/>
      <c r="AI56" s="159"/>
    </row>
    <row r="57" ht="22.5" customHeight="1">
      <c r="A57" s="162" t="s">
        <v>479</v>
      </c>
      <c r="B57" s="162">
        <v>40.0</v>
      </c>
      <c r="C57" s="162" t="s">
        <v>480</v>
      </c>
      <c r="D57" s="162" t="s">
        <v>478</v>
      </c>
      <c r="E57" s="168">
        <v>19.0</v>
      </c>
      <c r="F57" s="168"/>
      <c r="G57" s="168"/>
      <c r="H57" s="168"/>
      <c r="I57" s="168"/>
      <c r="J57" s="168"/>
      <c r="K57" s="168"/>
      <c r="L57" s="170">
        <v>5.0</v>
      </c>
      <c r="M57" s="164"/>
      <c r="N57" s="164"/>
      <c r="O57" s="174" t="s">
        <v>295</v>
      </c>
      <c r="P57" s="165"/>
      <c r="Q57" s="159"/>
      <c r="R57" s="159"/>
      <c r="S57" s="159"/>
      <c r="T57" s="159"/>
      <c r="U57" s="159"/>
      <c r="V57" s="159"/>
      <c r="W57" s="159"/>
      <c r="X57" s="159"/>
      <c r="Y57" s="159"/>
      <c r="Z57" s="159"/>
      <c r="AA57" s="159"/>
      <c r="AB57" s="159"/>
      <c r="AC57" s="159"/>
      <c r="AD57" s="159"/>
      <c r="AE57" s="159"/>
      <c r="AF57" s="159"/>
      <c r="AG57" s="159"/>
      <c r="AH57" s="159"/>
      <c r="AI57" s="159"/>
    </row>
    <row r="58" ht="22.5" customHeight="1">
      <c r="A58" s="162" t="s">
        <v>481</v>
      </c>
      <c r="B58" s="162">
        <v>80.0</v>
      </c>
      <c r="C58" s="162" t="s">
        <v>416</v>
      </c>
      <c r="D58" s="162" t="s">
        <v>482</v>
      </c>
      <c r="E58" s="168">
        <v>19.0</v>
      </c>
      <c r="F58" s="168"/>
      <c r="G58" s="168"/>
      <c r="H58" s="168"/>
      <c r="I58" s="168"/>
      <c r="J58" s="168"/>
      <c r="K58" s="168"/>
      <c r="L58" s="170">
        <v>7.0</v>
      </c>
      <c r="M58" s="164"/>
      <c r="N58" s="164"/>
      <c r="O58" s="174" t="s">
        <v>295</v>
      </c>
      <c r="P58" s="165"/>
      <c r="Q58" s="159"/>
      <c r="R58" s="159"/>
      <c r="S58" s="159"/>
      <c r="T58" s="159"/>
      <c r="U58" s="159"/>
      <c r="V58" s="159"/>
      <c r="W58" s="159"/>
      <c r="X58" s="159"/>
      <c r="Y58" s="159"/>
      <c r="Z58" s="159"/>
      <c r="AA58" s="159"/>
      <c r="AB58" s="159"/>
      <c r="AC58" s="159"/>
      <c r="AD58" s="159"/>
      <c r="AE58" s="159"/>
      <c r="AF58" s="159"/>
      <c r="AG58" s="159"/>
      <c r="AH58" s="159"/>
      <c r="AI58" s="159"/>
    </row>
    <row r="59" ht="22.5" customHeight="1">
      <c r="A59" s="162" t="s">
        <v>483</v>
      </c>
      <c r="B59" s="162">
        <v>80.0</v>
      </c>
      <c r="C59" s="162" t="s">
        <v>416</v>
      </c>
      <c r="D59" s="162" t="s">
        <v>484</v>
      </c>
      <c r="E59" s="168">
        <v>19.0</v>
      </c>
      <c r="F59" s="168"/>
      <c r="G59" s="168"/>
      <c r="H59" s="168"/>
      <c r="I59" s="168"/>
      <c r="J59" s="168"/>
      <c r="K59" s="168"/>
      <c r="L59" s="170">
        <v>10.0</v>
      </c>
      <c r="M59" s="164"/>
      <c r="N59" s="164"/>
      <c r="O59" s="174" t="s">
        <v>295</v>
      </c>
      <c r="P59" s="175"/>
      <c r="Q59" s="159"/>
      <c r="R59" s="159"/>
      <c r="S59" s="159"/>
      <c r="T59" s="159"/>
      <c r="U59" s="159"/>
      <c r="V59" s="159"/>
      <c r="W59" s="159"/>
      <c r="X59" s="159"/>
      <c r="Y59" s="159"/>
      <c r="Z59" s="159"/>
      <c r="AA59" s="159"/>
      <c r="AB59" s="159"/>
      <c r="AC59" s="159"/>
      <c r="AD59" s="159"/>
      <c r="AE59" s="159"/>
      <c r="AF59" s="159"/>
      <c r="AG59" s="159"/>
      <c r="AH59" s="159"/>
      <c r="AI59" s="159"/>
    </row>
    <row r="60" ht="22.5" customHeight="1">
      <c r="A60" s="162" t="s">
        <v>488</v>
      </c>
      <c r="B60" s="162">
        <v>40.0</v>
      </c>
      <c r="C60" s="162" t="s">
        <v>416</v>
      </c>
      <c r="D60" s="162" t="s">
        <v>489</v>
      </c>
      <c r="E60" s="168">
        <v>17.0</v>
      </c>
      <c r="F60" s="168"/>
      <c r="G60" s="168"/>
      <c r="H60" s="168"/>
      <c r="I60" s="168"/>
      <c r="J60" s="168"/>
      <c r="K60" s="168"/>
      <c r="L60" s="170">
        <v>3.0</v>
      </c>
      <c r="M60" s="164"/>
      <c r="N60" s="164"/>
      <c r="O60" s="174" t="s">
        <v>295</v>
      </c>
      <c r="P60" s="175"/>
      <c r="Q60" s="159"/>
      <c r="R60" s="159"/>
      <c r="S60" s="159"/>
      <c r="T60" s="159"/>
      <c r="U60" s="159"/>
      <c r="V60" s="159"/>
      <c r="W60" s="159"/>
      <c r="X60" s="159"/>
      <c r="Y60" s="159"/>
      <c r="Z60" s="159"/>
      <c r="AA60" s="159"/>
      <c r="AB60" s="159"/>
      <c r="AC60" s="159"/>
      <c r="AD60" s="159"/>
      <c r="AE60" s="159"/>
      <c r="AF60" s="159"/>
      <c r="AG60" s="159"/>
      <c r="AH60" s="159"/>
      <c r="AI60" s="159"/>
    </row>
    <row r="61" ht="22.5" customHeight="1">
      <c r="A61" s="162" t="s">
        <v>495</v>
      </c>
      <c r="B61" s="162">
        <v>50.0</v>
      </c>
      <c r="C61" s="162" t="s">
        <v>480</v>
      </c>
      <c r="D61" s="162" t="s">
        <v>484</v>
      </c>
      <c r="E61" s="168">
        <v>17.0</v>
      </c>
      <c r="F61" s="168"/>
      <c r="G61" s="168"/>
      <c r="H61" s="168"/>
      <c r="I61" s="168"/>
      <c r="J61" s="168"/>
      <c r="K61" s="168"/>
      <c r="L61" s="170">
        <v>3.0</v>
      </c>
      <c r="M61" s="164"/>
      <c r="N61" s="164"/>
      <c r="O61" s="174" t="s">
        <v>295</v>
      </c>
      <c r="P61" s="165"/>
      <c r="Q61" s="159"/>
      <c r="R61" s="159"/>
      <c r="S61" s="159"/>
      <c r="T61" s="159"/>
      <c r="U61" s="159"/>
      <c r="V61" s="159"/>
      <c r="W61" s="159"/>
      <c r="X61" s="159"/>
      <c r="Y61" s="159"/>
      <c r="Z61" s="159"/>
      <c r="AA61" s="159"/>
      <c r="AB61" s="159"/>
      <c r="AC61" s="159"/>
      <c r="AD61" s="159"/>
      <c r="AE61" s="159"/>
      <c r="AF61" s="159"/>
      <c r="AG61" s="159"/>
      <c r="AH61" s="159"/>
      <c r="AI61" s="159"/>
    </row>
    <row r="62" ht="22.5" customHeight="1">
      <c r="A62" s="162" t="s">
        <v>498</v>
      </c>
      <c r="B62" s="162">
        <v>60.0</v>
      </c>
      <c r="C62" s="162" t="s">
        <v>416</v>
      </c>
      <c r="D62" s="162" t="s">
        <v>499</v>
      </c>
      <c r="E62" s="168">
        <v>17.0</v>
      </c>
      <c r="F62" s="168"/>
      <c r="G62" s="168"/>
      <c r="H62" s="168"/>
      <c r="I62" s="168"/>
      <c r="J62" s="168"/>
      <c r="K62" s="168"/>
      <c r="L62" s="170">
        <v>8.0</v>
      </c>
      <c r="M62" s="164"/>
      <c r="N62" s="164"/>
      <c r="O62" s="174" t="s">
        <v>295</v>
      </c>
      <c r="P62" s="165"/>
      <c r="Q62" s="159"/>
      <c r="R62" s="159"/>
      <c r="S62" s="159"/>
      <c r="T62" s="159"/>
      <c r="U62" s="159"/>
      <c r="V62" s="159"/>
      <c r="W62" s="159"/>
      <c r="X62" s="159"/>
      <c r="Y62" s="159"/>
      <c r="Z62" s="159"/>
      <c r="AA62" s="159"/>
      <c r="AB62" s="159"/>
      <c r="AC62" s="159"/>
      <c r="AD62" s="159"/>
      <c r="AE62" s="159"/>
      <c r="AF62" s="159"/>
      <c r="AG62" s="159"/>
      <c r="AH62" s="159"/>
      <c r="AI62" s="159"/>
    </row>
    <row r="63" ht="22.5" customHeight="1">
      <c r="A63" s="162" t="s">
        <v>500</v>
      </c>
      <c r="B63" s="162">
        <v>70.0</v>
      </c>
      <c r="C63" s="162" t="s">
        <v>480</v>
      </c>
      <c r="D63" s="162" t="s">
        <v>501</v>
      </c>
      <c r="E63" s="168">
        <v>17.0</v>
      </c>
      <c r="F63" s="168"/>
      <c r="G63" s="168"/>
      <c r="H63" s="168"/>
      <c r="I63" s="168"/>
      <c r="J63" s="168"/>
      <c r="K63" s="168"/>
      <c r="L63" s="170">
        <v>8.0</v>
      </c>
      <c r="M63" s="164"/>
      <c r="N63" s="164"/>
      <c r="O63" s="174" t="s">
        <v>295</v>
      </c>
      <c r="P63" s="165"/>
      <c r="Q63" s="159"/>
      <c r="R63" s="159"/>
      <c r="S63" s="159"/>
      <c r="T63" s="159"/>
      <c r="U63" s="159"/>
      <c r="V63" s="159"/>
      <c r="W63" s="159"/>
      <c r="X63" s="159"/>
      <c r="Y63" s="159"/>
      <c r="Z63" s="159"/>
      <c r="AA63" s="159"/>
      <c r="AB63" s="159"/>
      <c r="AC63" s="159"/>
      <c r="AD63" s="159"/>
      <c r="AE63" s="159"/>
      <c r="AF63" s="159"/>
      <c r="AG63" s="159"/>
      <c r="AH63" s="159"/>
      <c r="AI63" s="159"/>
    </row>
    <row r="64" ht="22.5" customHeight="1">
      <c r="A64" s="162" t="s">
        <v>502</v>
      </c>
      <c r="B64" s="162">
        <v>40.0</v>
      </c>
      <c r="C64" s="162" t="s">
        <v>420</v>
      </c>
      <c r="D64" s="162" t="s">
        <v>503</v>
      </c>
      <c r="E64" s="168">
        <v>14.0</v>
      </c>
      <c r="F64" s="168"/>
      <c r="G64" s="168"/>
      <c r="H64" s="168"/>
      <c r="I64" s="168"/>
      <c r="J64" s="168"/>
      <c r="K64" s="168"/>
      <c r="L64" s="170">
        <v>10.0</v>
      </c>
      <c r="M64" s="164"/>
      <c r="N64" s="164"/>
      <c r="O64" s="174" t="s">
        <v>295</v>
      </c>
      <c r="P64" s="165"/>
      <c r="Q64" s="159"/>
      <c r="R64" s="159"/>
      <c r="S64" s="159"/>
      <c r="T64" s="159"/>
      <c r="U64" s="159"/>
      <c r="V64" s="159"/>
      <c r="W64" s="159"/>
      <c r="X64" s="159"/>
      <c r="Y64" s="159"/>
      <c r="Z64" s="159"/>
      <c r="AA64" s="159"/>
      <c r="AB64" s="159"/>
      <c r="AC64" s="159"/>
      <c r="AD64" s="159"/>
      <c r="AE64" s="159"/>
      <c r="AF64" s="159"/>
      <c r="AG64" s="159"/>
      <c r="AH64" s="159"/>
      <c r="AI64" s="159"/>
    </row>
    <row r="65" ht="22.5" customHeight="1">
      <c r="A65" s="162" t="s">
        <v>505</v>
      </c>
      <c r="B65" s="162">
        <v>50.0</v>
      </c>
      <c r="C65" s="162" t="s">
        <v>506</v>
      </c>
      <c r="D65" s="162" t="s">
        <v>507</v>
      </c>
      <c r="E65" s="168">
        <v>14.0</v>
      </c>
      <c r="F65" s="168"/>
      <c r="G65" s="168"/>
      <c r="H65" s="168"/>
      <c r="I65" s="168"/>
      <c r="J65" s="168"/>
      <c r="K65" s="168"/>
      <c r="L65" s="170">
        <v>12.0</v>
      </c>
      <c r="M65" s="164"/>
      <c r="N65" s="164"/>
      <c r="O65" s="174" t="s">
        <v>295</v>
      </c>
      <c r="P65" s="165"/>
      <c r="Q65" s="159"/>
      <c r="R65" s="159"/>
      <c r="S65" s="159"/>
      <c r="T65" s="159"/>
      <c r="U65" s="159"/>
      <c r="V65" s="159"/>
      <c r="W65" s="159"/>
      <c r="X65" s="159"/>
      <c r="Y65" s="159"/>
      <c r="Z65" s="159"/>
      <c r="AA65" s="159"/>
      <c r="AB65" s="159"/>
      <c r="AC65" s="159"/>
      <c r="AD65" s="159"/>
      <c r="AE65" s="159"/>
      <c r="AF65" s="159"/>
      <c r="AG65" s="159"/>
      <c r="AH65" s="159"/>
      <c r="AI65" s="159"/>
    </row>
    <row r="66" ht="22.5" customHeight="1">
      <c r="A66" s="162" t="s">
        <v>509</v>
      </c>
      <c r="B66" s="162">
        <v>60.0</v>
      </c>
      <c r="C66" s="162" t="s">
        <v>420</v>
      </c>
      <c r="D66" s="162" t="s">
        <v>510</v>
      </c>
      <c r="E66" s="168">
        <v>14.0</v>
      </c>
      <c r="F66" s="168"/>
      <c r="G66" s="168"/>
      <c r="H66" s="168"/>
      <c r="I66" s="168"/>
      <c r="J66" s="168"/>
      <c r="K66" s="168"/>
      <c r="L66" s="170">
        <v>13.0</v>
      </c>
      <c r="M66" s="164"/>
      <c r="N66" s="164"/>
      <c r="O66" s="174" t="s">
        <v>295</v>
      </c>
      <c r="P66" s="165"/>
      <c r="Q66" s="159"/>
      <c r="R66" s="159"/>
      <c r="S66" s="159"/>
      <c r="T66" s="159"/>
      <c r="U66" s="159"/>
      <c r="V66" s="159"/>
      <c r="W66" s="159"/>
      <c r="X66" s="159"/>
      <c r="Y66" s="159"/>
      <c r="Z66" s="159"/>
      <c r="AA66" s="159"/>
      <c r="AB66" s="159"/>
      <c r="AC66" s="159"/>
      <c r="AD66" s="159"/>
      <c r="AE66" s="159"/>
      <c r="AF66" s="159"/>
      <c r="AG66" s="159"/>
      <c r="AH66" s="159"/>
      <c r="AI66" s="159"/>
    </row>
    <row r="67" ht="22.5" customHeight="1">
      <c r="A67" s="162" t="s">
        <v>511</v>
      </c>
      <c r="B67" s="162">
        <v>120.0</v>
      </c>
      <c r="C67" s="162" t="s">
        <v>506</v>
      </c>
      <c r="D67" s="162" t="s">
        <v>512</v>
      </c>
      <c r="E67" s="168">
        <v>12.0</v>
      </c>
      <c r="F67" s="168"/>
      <c r="G67" s="168"/>
      <c r="H67" s="168"/>
      <c r="I67" s="168"/>
      <c r="J67" s="168"/>
      <c r="K67" s="168"/>
      <c r="L67" s="170">
        <v>15.0</v>
      </c>
      <c r="M67" s="164"/>
      <c r="N67" s="164"/>
      <c r="O67" s="174" t="s">
        <v>295</v>
      </c>
      <c r="P67" s="165"/>
      <c r="Q67" s="159"/>
      <c r="R67" s="159"/>
      <c r="S67" s="159"/>
      <c r="T67" s="159"/>
      <c r="U67" s="159"/>
      <c r="V67" s="159"/>
      <c r="W67" s="159"/>
      <c r="X67" s="159"/>
      <c r="Y67" s="159"/>
      <c r="Z67" s="159"/>
      <c r="AA67" s="159"/>
      <c r="AB67" s="159"/>
      <c r="AC67" s="159"/>
      <c r="AD67" s="159"/>
      <c r="AE67" s="159"/>
      <c r="AF67" s="159"/>
      <c r="AG67" s="159"/>
      <c r="AH67" s="159"/>
      <c r="AI67" s="159"/>
    </row>
    <row r="68" ht="22.5" customHeight="1">
      <c r="A68" s="162" t="s">
        <v>513</v>
      </c>
      <c r="B68" s="162">
        <v>75.0</v>
      </c>
      <c r="C68" s="162" t="s">
        <v>506</v>
      </c>
      <c r="D68" s="162" t="s">
        <v>514</v>
      </c>
      <c r="E68" s="168">
        <v>14.0</v>
      </c>
      <c r="F68" s="168"/>
      <c r="G68" s="168"/>
      <c r="H68" s="168"/>
      <c r="I68" s="168"/>
      <c r="J68" s="168"/>
      <c r="K68" s="168"/>
      <c r="L68" s="170">
        <v>15.0</v>
      </c>
      <c r="M68" s="164"/>
      <c r="N68" s="164"/>
      <c r="O68" s="174" t="s">
        <v>295</v>
      </c>
      <c r="P68" s="165"/>
      <c r="Q68" s="159"/>
      <c r="R68" s="159"/>
      <c r="S68" s="159"/>
      <c r="T68" s="159"/>
      <c r="U68" s="159"/>
      <c r="V68" s="159"/>
      <c r="W68" s="159"/>
      <c r="X68" s="159"/>
      <c r="Y68" s="159"/>
      <c r="Z68" s="159"/>
      <c r="AA68" s="159"/>
      <c r="AB68" s="159"/>
      <c r="AC68" s="159"/>
      <c r="AD68" s="159"/>
      <c r="AE68" s="159"/>
      <c r="AF68" s="159"/>
      <c r="AG68" s="159"/>
      <c r="AH68" s="159"/>
      <c r="AI68" s="159"/>
    </row>
    <row r="69" ht="22.5" customHeight="1">
      <c r="A69" s="162" t="s">
        <v>515</v>
      </c>
      <c r="B69" s="162">
        <v>50.0</v>
      </c>
      <c r="C69" s="162" t="s">
        <v>516</v>
      </c>
      <c r="D69" s="162" t="s">
        <v>517</v>
      </c>
      <c r="E69" s="168">
        <v>18.0</v>
      </c>
      <c r="F69" s="168"/>
      <c r="G69" s="168"/>
      <c r="H69" s="168"/>
      <c r="I69" s="168"/>
      <c r="J69" s="168"/>
      <c r="K69" s="168"/>
      <c r="L69" s="170">
        <v>10.0</v>
      </c>
      <c r="M69" s="164"/>
      <c r="N69" s="164"/>
      <c r="O69" s="174" t="s">
        <v>295</v>
      </c>
      <c r="P69" s="165"/>
      <c r="Q69" s="159"/>
      <c r="R69" s="159"/>
      <c r="S69" s="159"/>
      <c r="T69" s="159"/>
      <c r="U69" s="159"/>
      <c r="V69" s="159"/>
      <c r="W69" s="159"/>
      <c r="X69" s="159"/>
      <c r="Y69" s="159"/>
      <c r="Z69" s="159"/>
      <c r="AA69" s="159"/>
      <c r="AB69" s="159"/>
      <c r="AC69" s="159"/>
      <c r="AD69" s="159"/>
      <c r="AE69" s="159"/>
      <c r="AF69" s="159"/>
      <c r="AG69" s="159"/>
      <c r="AH69" s="159"/>
      <c r="AI69" s="159"/>
    </row>
    <row r="70" ht="22.5" customHeight="1">
      <c r="A70" s="162" t="s">
        <v>518</v>
      </c>
      <c r="B70" s="162">
        <v>50.0</v>
      </c>
      <c r="C70" s="162" t="s">
        <v>516</v>
      </c>
      <c r="D70" s="162" t="s">
        <v>519</v>
      </c>
      <c r="E70" s="168">
        <v>18.0</v>
      </c>
      <c r="F70" s="168"/>
      <c r="G70" s="168"/>
      <c r="H70" s="168"/>
      <c r="I70" s="168"/>
      <c r="J70" s="168"/>
      <c r="K70" s="168"/>
      <c r="L70" s="170">
        <v>15.0</v>
      </c>
      <c r="M70" s="164"/>
      <c r="N70" s="164"/>
      <c r="O70" s="174" t="s">
        <v>295</v>
      </c>
      <c r="P70" s="165"/>
      <c r="Q70" s="159"/>
      <c r="R70" s="159"/>
      <c r="S70" s="159"/>
      <c r="T70" s="159"/>
      <c r="U70" s="159"/>
      <c r="V70" s="159"/>
      <c r="W70" s="159"/>
      <c r="X70" s="159"/>
      <c r="Y70" s="159"/>
      <c r="Z70" s="159"/>
      <c r="AA70" s="159"/>
      <c r="AB70" s="159"/>
      <c r="AC70" s="159"/>
      <c r="AD70" s="159"/>
      <c r="AE70" s="159"/>
      <c r="AF70" s="159"/>
      <c r="AG70" s="159"/>
      <c r="AH70" s="159"/>
      <c r="AI70" s="159"/>
    </row>
    <row r="71" ht="22.5" customHeight="1">
      <c r="A71" s="162" t="s">
        <v>549</v>
      </c>
      <c r="B71" s="162">
        <v>70.0</v>
      </c>
      <c r="C71" s="162" t="s">
        <v>516</v>
      </c>
      <c r="D71" s="162" t="s">
        <v>550</v>
      </c>
      <c r="E71" s="168">
        <v>18.0</v>
      </c>
      <c r="F71" s="168"/>
      <c r="G71" s="168"/>
      <c r="H71" s="168"/>
      <c r="I71" s="168"/>
      <c r="J71" s="168"/>
      <c r="K71" s="168"/>
      <c r="L71" s="170">
        <v>18.0</v>
      </c>
      <c r="M71" s="164"/>
      <c r="N71" s="164"/>
      <c r="O71" s="174" t="s">
        <v>295</v>
      </c>
      <c r="P71" s="165"/>
      <c r="Q71" s="159"/>
      <c r="R71" s="159"/>
      <c r="S71" s="159"/>
      <c r="T71" s="159"/>
      <c r="U71" s="159"/>
      <c r="V71" s="159"/>
      <c r="W71" s="159"/>
      <c r="X71" s="159"/>
      <c r="Y71" s="159"/>
      <c r="Z71" s="159"/>
      <c r="AA71" s="159"/>
      <c r="AB71" s="159"/>
      <c r="AC71" s="159"/>
      <c r="AD71" s="159"/>
      <c r="AE71" s="159"/>
      <c r="AF71" s="159"/>
      <c r="AG71" s="159"/>
      <c r="AH71" s="159"/>
      <c r="AI71" s="159"/>
    </row>
    <row r="72" ht="22.5" customHeight="1">
      <c r="A72" s="162" t="s">
        <v>551</v>
      </c>
      <c r="B72" s="162">
        <v>80.0</v>
      </c>
      <c r="C72" s="162" t="s">
        <v>516</v>
      </c>
      <c r="D72" s="162" t="s">
        <v>552</v>
      </c>
      <c r="E72" s="168">
        <v>18.0</v>
      </c>
      <c r="F72" s="168"/>
      <c r="G72" s="168"/>
      <c r="H72" s="168"/>
      <c r="I72" s="168"/>
      <c r="J72" s="168"/>
      <c r="K72" s="168"/>
      <c r="L72" s="170">
        <v>20.0</v>
      </c>
      <c r="M72" s="164"/>
      <c r="N72" s="164"/>
      <c r="O72" s="174" t="s">
        <v>295</v>
      </c>
      <c r="P72" s="165"/>
      <c r="Q72" s="159"/>
      <c r="R72" s="159"/>
      <c r="S72" s="159"/>
      <c r="T72" s="159"/>
      <c r="U72" s="159"/>
      <c r="V72" s="159"/>
      <c r="W72" s="159"/>
      <c r="X72" s="159"/>
      <c r="Y72" s="159"/>
      <c r="Z72" s="159"/>
      <c r="AA72" s="159"/>
      <c r="AB72" s="159"/>
      <c r="AC72" s="159"/>
      <c r="AD72" s="159"/>
      <c r="AE72" s="159"/>
      <c r="AF72" s="159"/>
      <c r="AG72" s="159"/>
      <c r="AH72" s="159"/>
      <c r="AI72" s="159"/>
    </row>
    <row r="73" ht="22.5" customHeight="1">
      <c r="A73" s="162" t="s">
        <v>553</v>
      </c>
      <c r="B73" s="162">
        <v>120.0</v>
      </c>
      <c r="C73" s="162" t="s">
        <v>516</v>
      </c>
      <c r="D73" s="162" t="s">
        <v>554</v>
      </c>
      <c r="E73" s="168">
        <v>18.0</v>
      </c>
      <c r="F73" s="168"/>
      <c r="G73" s="168"/>
      <c r="H73" s="168"/>
      <c r="I73" s="168"/>
      <c r="J73" s="168"/>
      <c r="K73" s="168"/>
      <c r="L73" s="163">
        <v>26.0</v>
      </c>
      <c r="M73" s="164"/>
      <c r="N73" s="164"/>
      <c r="O73" s="174" t="s">
        <v>295</v>
      </c>
      <c r="P73" s="175">
        <v>2.0</v>
      </c>
      <c r="Q73" s="159"/>
      <c r="R73" s="159"/>
      <c r="S73" s="159"/>
      <c r="T73" s="159"/>
      <c r="U73" s="159"/>
      <c r="V73" s="159"/>
      <c r="W73" s="159"/>
      <c r="X73" s="159"/>
      <c r="Y73" s="159"/>
      <c r="Z73" s="159"/>
      <c r="AA73" s="159"/>
      <c r="AB73" s="159"/>
      <c r="AC73" s="159"/>
      <c r="AD73" s="159"/>
      <c r="AE73" s="159"/>
      <c r="AF73" s="159"/>
      <c r="AG73" s="159"/>
      <c r="AH73" s="159"/>
      <c r="AI73" s="159"/>
    </row>
    <row r="74" ht="22.5" customHeight="1">
      <c r="A74" s="162" t="s">
        <v>556</v>
      </c>
      <c r="B74" s="162">
        <v>60.0</v>
      </c>
      <c r="C74" s="162" t="s">
        <v>557</v>
      </c>
      <c r="D74" s="162" t="s">
        <v>559</v>
      </c>
      <c r="E74" s="168">
        <v>18.0</v>
      </c>
      <c r="F74" s="168"/>
      <c r="G74" s="168"/>
      <c r="H74" s="168"/>
      <c r="I74" s="168"/>
      <c r="J74" s="168"/>
      <c r="K74" s="168"/>
      <c r="L74" s="170">
        <v>10.0</v>
      </c>
      <c r="M74" s="164"/>
      <c r="N74" s="164"/>
      <c r="O74" s="174" t="s">
        <v>295</v>
      </c>
      <c r="P74" s="165"/>
      <c r="Q74" s="159"/>
      <c r="R74" s="159"/>
      <c r="S74" s="159"/>
      <c r="T74" s="159"/>
      <c r="U74" s="159"/>
      <c r="V74" s="159"/>
      <c r="W74" s="159"/>
      <c r="X74" s="159"/>
      <c r="Y74" s="159"/>
      <c r="Z74" s="159"/>
      <c r="AA74" s="159"/>
      <c r="AB74" s="159"/>
      <c r="AC74" s="159"/>
      <c r="AD74" s="159"/>
      <c r="AE74" s="159"/>
      <c r="AF74" s="159"/>
      <c r="AG74" s="159"/>
      <c r="AH74" s="159"/>
      <c r="AI74" s="159"/>
    </row>
    <row r="75" ht="22.5" customHeight="1">
      <c r="A75" s="162" t="s">
        <v>565</v>
      </c>
      <c r="B75" s="162">
        <v>60.0</v>
      </c>
      <c r="C75" s="162" t="s">
        <v>557</v>
      </c>
      <c r="D75" s="162" t="s">
        <v>566</v>
      </c>
      <c r="E75" s="168">
        <v>18.0</v>
      </c>
      <c r="F75" s="168"/>
      <c r="G75" s="168"/>
      <c r="H75" s="168"/>
      <c r="I75" s="168"/>
      <c r="J75" s="168"/>
      <c r="K75" s="168"/>
      <c r="L75" s="170">
        <v>15.0</v>
      </c>
      <c r="M75" s="164"/>
      <c r="N75" s="164"/>
      <c r="O75" s="174" t="s">
        <v>295</v>
      </c>
      <c r="P75" s="165"/>
      <c r="Q75" s="159"/>
      <c r="R75" s="159"/>
      <c r="S75" s="159"/>
      <c r="T75" s="159"/>
      <c r="U75" s="159"/>
      <c r="V75" s="159"/>
      <c r="W75" s="159"/>
      <c r="X75" s="159"/>
      <c r="Y75" s="159"/>
      <c r="Z75" s="159"/>
      <c r="AA75" s="159"/>
      <c r="AB75" s="159"/>
      <c r="AC75" s="159"/>
      <c r="AD75" s="159"/>
      <c r="AE75" s="159"/>
      <c r="AF75" s="159"/>
      <c r="AG75" s="159"/>
      <c r="AH75" s="159"/>
      <c r="AI75" s="159"/>
    </row>
    <row r="76" ht="22.5" customHeight="1">
      <c r="A76" s="162" t="s">
        <v>569</v>
      </c>
      <c r="B76" s="162">
        <v>90.0</v>
      </c>
      <c r="C76" s="162" t="s">
        <v>557</v>
      </c>
      <c r="D76" s="162" t="s">
        <v>552</v>
      </c>
      <c r="E76" s="168">
        <v>18.0</v>
      </c>
      <c r="F76" s="168"/>
      <c r="G76" s="168"/>
      <c r="H76" s="168"/>
      <c r="I76" s="168"/>
      <c r="J76" s="168"/>
      <c r="K76" s="168"/>
      <c r="L76" s="170">
        <v>22.0</v>
      </c>
      <c r="M76" s="164"/>
      <c r="N76" s="164"/>
      <c r="O76" s="174" t="s">
        <v>295</v>
      </c>
      <c r="P76" s="165"/>
      <c r="Q76" s="159"/>
      <c r="R76" s="159"/>
      <c r="S76" s="159"/>
      <c r="T76" s="159"/>
      <c r="U76" s="159"/>
      <c r="V76" s="159"/>
      <c r="W76" s="159"/>
      <c r="X76" s="159"/>
      <c r="Y76" s="159"/>
      <c r="Z76" s="159"/>
      <c r="AA76" s="159"/>
      <c r="AB76" s="159"/>
      <c r="AC76" s="159"/>
      <c r="AD76" s="159"/>
      <c r="AE76" s="159"/>
      <c r="AF76" s="159"/>
      <c r="AG76" s="159"/>
      <c r="AH76" s="159"/>
      <c r="AI76" s="159"/>
    </row>
    <row r="77" ht="22.5" customHeight="1">
      <c r="A77" s="162" t="s">
        <v>570</v>
      </c>
      <c r="B77" s="162">
        <v>120.0</v>
      </c>
      <c r="C77" s="162" t="s">
        <v>557</v>
      </c>
      <c r="D77" s="162" t="s">
        <v>554</v>
      </c>
      <c r="E77" s="168">
        <v>18.0</v>
      </c>
      <c r="F77" s="168"/>
      <c r="G77" s="168"/>
      <c r="H77" s="168"/>
      <c r="I77" s="168"/>
      <c r="J77" s="168"/>
      <c r="K77" s="168"/>
      <c r="L77" s="170">
        <v>15.0</v>
      </c>
      <c r="M77" s="164"/>
      <c r="N77" s="164"/>
      <c r="O77" s="174" t="s">
        <v>295</v>
      </c>
      <c r="P77" s="175">
        <v>2.0</v>
      </c>
      <c r="Q77" s="159"/>
      <c r="R77" s="159"/>
      <c r="S77" s="159"/>
      <c r="T77" s="159"/>
      <c r="U77" s="159"/>
      <c r="V77" s="159"/>
      <c r="W77" s="159"/>
      <c r="X77" s="159"/>
      <c r="Y77" s="159"/>
      <c r="Z77" s="159"/>
      <c r="AA77" s="159"/>
      <c r="AB77" s="159"/>
      <c r="AC77" s="159"/>
      <c r="AD77" s="159"/>
      <c r="AE77" s="159"/>
      <c r="AF77" s="159"/>
      <c r="AG77" s="159"/>
      <c r="AH77" s="159"/>
      <c r="AI77" s="159"/>
    </row>
    <row r="78" ht="22.5" customHeight="1">
      <c r="A78" s="162" t="s">
        <v>571</v>
      </c>
      <c r="B78" s="162">
        <v>110.0</v>
      </c>
      <c r="C78" s="162" t="s">
        <v>572</v>
      </c>
      <c r="D78" s="162" t="s">
        <v>573</v>
      </c>
      <c r="E78" s="168"/>
      <c r="F78" s="168"/>
      <c r="G78" s="168"/>
      <c r="H78" s="168"/>
      <c r="I78" s="168"/>
      <c r="J78" s="168"/>
      <c r="K78" s="168"/>
      <c r="L78" s="170">
        <v>15.0</v>
      </c>
      <c r="M78" s="164"/>
      <c r="N78" s="164"/>
      <c r="O78" s="174" t="s">
        <v>295</v>
      </c>
      <c r="P78" s="165"/>
      <c r="Q78" s="159"/>
      <c r="R78" s="159"/>
      <c r="S78" s="159"/>
      <c r="T78" s="159"/>
      <c r="U78" s="159"/>
      <c r="V78" s="159"/>
      <c r="W78" s="159"/>
      <c r="X78" s="159"/>
      <c r="Y78" s="159"/>
      <c r="Z78" s="159"/>
      <c r="AA78" s="159"/>
      <c r="AB78" s="159"/>
      <c r="AC78" s="159"/>
      <c r="AD78" s="159"/>
      <c r="AE78" s="159"/>
      <c r="AF78" s="159"/>
      <c r="AG78" s="159"/>
      <c r="AH78" s="159"/>
      <c r="AI78" s="159"/>
    </row>
    <row r="79" ht="22.5" customHeight="1">
      <c r="A79" s="162" t="s">
        <v>576</v>
      </c>
      <c r="B79" s="162">
        <v>130.0</v>
      </c>
      <c r="C79" s="162" t="s">
        <v>572</v>
      </c>
      <c r="D79" s="162" t="s">
        <v>577</v>
      </c>
      <c r="E79" s="168">
        <v>18.0</v>
      </c>
      <c r="F79" s="168"/>
      <c r="G79" s="168"/>
      <c r="H79" s="168"/>
      <c r="I79" s="168"/>
      <c r="J79" s="168"/>
      <c r="K79" s="168"/>
      <c r="L79" s="170">
        <v>18.0</v>
      </c>
      <c r="M79" s="164"/>
      <c r="N79" s="164"/>
      <c r="O79" s="174" t="s">
        <v>295</v>
      </c>
      <c r="P79" s="165"/>
      <c r="Q79" s="159"/>
      <c r="R79" s="159"/>
      <c r="S79" s="159"/>
      <c r="T79" s="159"/>
      <c r="U79" s="159"/>
      <c r="V79" s="159"/>
      <c r="W79" s="159"/>
      <c r="X79" s="159"/>
      <c r="Y79" s="159"/>
      <c r="Z79" s="159"/>
      <c r="AA79" s="159"/>
      <c r="AB79" s="159"/>
      <c r="AC79" s="159"/>
      <c r="AD79" s="159"/>
      <c r="AE79" s="159"/>
      <c r="AF79" s="159"/>
      <c r="AG79" s="159"/>
      <c r="AH79" s="159"/>
      <c r="AI79" s="159"/>
    </row>
    <row r="80" ht="22.5" customHeight="1">
      <c r="A80" s="162" t="s">
        <v>579</v>
      </c>
      <c r="B80" s="162">
        <v>120.0</v>
      </c>
      <c r="C80" s="162" t="s">
        <v>580</v>
      </c>
      <c r="D80" s="162" t="s">
        <v>581</v>
      </c>
      <c r="E80" s="168">
        <v>17.0</v>
      </c>
      <c r="F80" s="168"/>
      <c r="G80" s="168"/>
      <c r="H80" s="168"/>
      <c r="I80" s="168"/>
      <c r="J80" s="168"/>
      <c r="K80" s="168"/>
      <c r="L80" s="170">
        <v>10.0</v>
      </c>
      <c r="M80" s="164"/>
      <c r="N80" s="164"/>
      <c r="O80" s="174" t="s">
        <v>295</v>
      </c>
      <c r="P80" s="165"/>
      <c r="Q80" s="159"/>
      <c r="R80" s="159"/>
      <c r="S80" s="159"/>
      <c r="T80" s="159"/>
      <c r="U80" s="159"/>
      <c r="V80" s="159"/>
      <c r="W80" s="159"/>
      <c r="X80" s="159"/>
      <c r="Y80" s="159"/>
      <c r="Z80" s="159"/>
      <c r="AA80" s="159"/>
      <c r="AB80" s="159"/>
      <c r="AC80" s="159"/>
      <c r="AD80" s="159"/>
      <c r="AE80" s="159"/>
      <c r="AF80" s="159"/>
      <c r="AG80" s="159"/>
      <c r="AH80" s="159"/>
      <c r="AI80" s="159"/>
    </row>
    <row r="81" ht="22.5" customHeight="1">
      <c r="A81" s="194" t="s">
        <v>584</v>
      </c>
      <c r="B81" s="162">
        <v>150.0</v>
      </c>
      <c r="C81" s="162" t="s">
        <v>516</v>
      </c>
      <c r="D81" s="162" t="s">
        <v>587</v>
      </c>
      <c r="E81" s="168"/>
      <c r="F81" s="168"/>
      <c r="G81" s="168"/>
      <c r="H81" s="168"/>
      <c r="I81" s="168"/>
      <c r="J81" s="168"/>
      <c r="K81" s="168"/>
      <c r="L81" s="163">
        <v>30.0</v>
      </c>
      <c r="M81" s="164"/>
      <c r="N81" s="164"/>
      <c r="O81" s="174" t="s">
        <v>295</v>
      </c>
      <c r="P81" s="175">
        <v>1.0</v>
      </c>
      <c r="Q81" s="159"/>
      <c r="R81" s="159"/>
      <c r="S81" s="159"/>
      <c r="T81" s="159"/>
      <c r="U81" s="159"/>
      <c r="V81" s="159"/>
      <c r="W81" s="159"/>
      <c r="X81" s="159"/>
      <c r="Y81" s="159"/>
      <c r="Z81" s="159"/>
      <c r="AA81" s="159"/>
      <c r="AB81" s="159"/>
      <c r="AC81" s="159"/>
      <c r="AD81" s="159"/>
      <c r="AE81" s="159"/>
      <c r="AF81" s="159"/>
      <c r="AG81" s="159"/>
      <c r="AH81" s="159"/>
      <c r="AI81" s="159"/>
    </row>
    <row r="82" ht="22.5" customHeight="1">
      <c r="A82" s="194" t="s">
        <v>589</v>
      </c>
      <c r="B82" s="162">
        <v>300.0</v>
      </c>
      <c r="C82" s="162" t="s">
        <v>516</v>
      </c>
      <c r="D82" s="162" t="s">
        <v>587</v>
      </c>
      <c r="E82" s="168"/>
      <c r="F82" s="168"/>
      <c r="G82" s="168"/>
      <c r="H82" s="168"/>
      <c r="I82" s="168"/>
      <c r="J82" s="168"/>
      <c r="K82" s="168"/>
      <c r="L82" s="163">
        <v>80.0</v>
      </c>
      <c r="M82" s="164"/>
      <c r="N82" s="164"/>
      <c r="O82" s="174" t="s">
        <v>295</v>
      </c>
      <c r="P82" s="175">
        <v>1.0</v>
      </c>
      <c r="Q82" s="159"/>
      <c r="R82" s="159"/>
      <c r="S82" s="159"/>
      <c r="T82" s="159"/>
      <c r="U82" s="159"/>
      <c r="V82" s="159"/>
      <c r="W82" s="159"/>
      <c r="X82" s="159"/>
      <c r="Y82" s="159"/>
      <c r="Z82" s="159"/>
      <c r="AA82" s="159"/>
      <c r="AB82" s="159"/>
      <c r="AC82" s="159"/>
      <c r="AD82" s="159"/>
      <c r="AE82" s="159"/>
      <c r="AF82" s="159"/>
      <c r="AG82" s="159"/>
      <c r="AH82" s="159"/>
      <c r="AI82" s="159"/>
    </row>
    <row r="83" ht="22.5" customHeight="1">
      <c r="A83" s="162" t="s">
        <v>590</v>
      </c>
      <c r="B83" s="162">
        <v>250.0</v>
      </c>
      <c r="C83" s="162" t="s">
        <v>516</v>
      </c>
      <c r="D83" s="162" t="s">
        <v>587</v>
      </c>
      <c r="E83" s="168">
        <v>18.0</v>
      </c>
      <c r="F83" s="168"/>
      <c r="G83" s="168"/>
      <c r="H83" s="168"/>
      <c r="I83" s="168"/>
      <c r="J83" s="168"/>
      <c r="K83" s="168"/>
      <c r="L83" s="170">
        <v>30.0</v>
      </c>
      <c r="M83" s="164"/>
      <c r="N83" s="164"/>
      <c r="O83" s="174" t="s">
        <v>295</v>
      </c>
      <c r="P83" s="175">
        <v>1.0</v>
      </c>
      <c r="Q83" s="159"/>
      <c r="R83" s="159"/>
      <c r="S83" s="159"/>
      <c r="T83" s="159"/>
      <c r="U83" s="159"/>
      <c r="V83" s="159"/>
      <c r="W83" s="159"/>
      <c r="X83" s="159"/>
      <c r="Y83" s="159"/>
      <c r="Z83" s="159"/>
      <c r="AA83" s="159"/>
      <c r="AB83" s="159"/>
      <c r="AC83" s="159"/>
      <c r="AD83" s="159"/>
      <c r="AE83" s="159"/>
      <c r="AF83" s="159"/>
      <c r="AG83" s="159"/>
      <c r="AH83" s="159"/>
      <c r="AI83" s="159"/>
    </row>
    <row r="84" ht="22.5" customHeight="1">
      <c r="A84" s="194" t="s">
        <v>591</v>
      </c>
      <c r="B84" s="162">
        <v>130.0</v>
      </c>
      <c r="C84" s="162" t="s">
        <v>413</v>
      </c>
      <c r="D84" s="162" t="s">
        <v>592</v>
      </c>
      <c r="E84" s="168"/>
      <c r="F84" s="168"/>
      <c r="G84" s="168"/>
      <c r="H84" s="168"/>
      <c r="I84" s="168"/>
      <c r="J84" s="168"/>
      <c r="K84" s="168"/>
      <c r="L84" s="170"/>
      <c r="M84" s="164"/>
      <c r="N84" s="164"/>
      <c r="O84" s="174" t="s">
        <v>295</v>
      </c>
      <c r="P84" s="175">
        <v>1.0</v>
      </c>
      <c r="Q84" s="159"/>
      <c r="R84" s="159"/>
      <c r="S84" s="159"/>
      <c r="T84" s="159"/>
      <c r="U84" s="159"/>
      <c r="V84" s="159"/>
      <c r="W84" s="159"/>
      <c r="X84" s="159"/>
      <c r="Y84" s="159"/>
      <c r="Z84" s="159"/>
      <c r="AA84" s="159"/>
      <c r="AB84" s="159"/>
      <c r="AC84" s="159"/>
      <c r="AD84" s="159"/>
      <c r="AE84" s="159"/>
      <c r="AF84" s="159"/>
      <c r="AG84" s="159"/>
      <c r="AH84" s="159"/>
      <c r="AI84" s="159"/>
    </row>
    <row r="85" ht="22.5" customHeight="1">
      <c r="A85" s="162" t="s">
        <v>594</v>
      </c>
      <c r="B85" s="162">
        <v>100.0</v>
      </c>
      <c r="C85" s="162" t="s">
        <v>595</v>
      </c>
      <c r="D85" s="162" t="s">
        <v>596</v>
      </c>
      <c r="E85" s="168"/>
      <c r="F85" s="168"/>
      <c r="G85" s="168"/>
      <c r="H85" s="168"/>
      <c r="I85" s="168"/>
      <c r="J85" s="168"/>
      <c r="K85" s="168"/>
      <c r="L85" s="163">
        <v>10.0</v>
      </c>
      <c r="M85" s="164"/>
      <c r="N85" s="164"/>
      <c r="O85" s="174" t="s">
        <v>295</v>
      </c>
      <c r="P85" s="165"/>
      <c r="Q85" s="159"/>
      <c r="R85" s="159"/>
      <c r="S85" s="159"/>
      <c r="T85" s="159"/>
      <c r="U85" s="159"/>
      <c r="V85" s="159"/>
      <c r="W85" s="159"/>
      <c r="X85" s="159"/>
      <c r="Y85" s="159"/>
      <c r="Z85" s="159"/>
      <c r="AA85" s="159"/>
      <c r="AB85" s="159"/>
      <c r="AC85" s="159"/>
      <c r="AD85" s="159"/>
      <c r="AE85" s="159"/>
      <c r="AF85" s="159"/>
      <c r="AG85" s="159"/>
      <c r="AH85" s="159"/>
      <c r="AI85" s="159"/>
    </row>
    <row r="86" ht="22.5" customHeight="1">
      <c r="A86" s="194" t="s">
        <v>597</v>
      </c>
      <c r="B86" s="162">
        <v>150.0</v>
      </c>
      <c r="C86" s="162" t="s">
        <v>595</v>
      </c>
      <c r="D86" s="162" t="s">
        <v>598</v>
      </c>
      <c r="E86" s="168"/>
      <c r="F86" s="168"/>
      <c r="G86" s="168"/>
      <c r="H86" s="168"/>
      <c r="I86" s="168"/>
      <c r="J86" s="168"/>
      <c r="K86" s="168"/>
      <c r="L86" s="163">
        <v>15.0</v>
      </c>
      <c r="M86" s="164"/>
      <c r="N86" s="164"/>
      <c r="O86" s="174" t="s">
        <v>295</v>
      </c>
      <c r="P86" s="165"/>
      <c r="Q86" s="159"/>
      <c r="R86" s="159"/>
      <c r="S86" s="159"/>
      <c r="T86" s="159"/>
      <c r="U86" s="159"/>
      <c r="V86" s="159"/>
      <c r="W86" s="159"/>
      <c r="X86" s="159"/>
      <c r="Y86" s="159"/>
      <c r="Z86" s="159"/>
      <c r="AA86" s="159"/>
      <c r="AB86" s="159"/>
      <c r="AC86" s="159"/>
      <c r="AD86" s="159"/>
      <c r="AE86" s="159"/>
      <c r="AF86" s="159"/>
      <c r="AG86" s="159"/>
      <c r="AH86" s="159"/>
      <c r="AI86" s="159"/>
    </row>
    <row r="87" ht="22.5" customHeight="1">
      <c r="A87" s="162" t="s">
        <v>602</v>
      </c>
      <c r="B87" s="162">
        <v>100.0</v>
      </c>
      <c r="C87" s="162" t="s">
        <v>604</v>
      </c>
      <c r="D87" s="162" t="s">
        <v>606</v>
      </c>
      <c r="E87" s="168"/>
      <c r="F87" s="168"/>
      <c r="G87" s="168"/>
      <c r="H87" s="168"/>
      <c r="I87" s="168"/>
      <c r="J87" s="168"/>
      <c r="K87" s="168"/>
      <c r="L87" s="163">
        <v>20.0</v>
      </c>
      <c r="M87" s="164"/>
      <c r="N87" s="164"/>
      <c r="O87" s="174" t="s">
        <v>295</v>
      </c>
      <c r="P87" s="165"/>
      <c r="Q87" s="159"/>
      <c r="R87" s="159"/>
      <c r="S87" s="159"/>
      <c r="T87" s="159"/>
      <c r="U87" s="159"/>
      <c r="V87" s="159"/>
      <c r="W87" s="159"/>
      <c r="X87" s="159"/>
      <c r="Y87" s="159"/>
      <c r="Z87" s="159"/>
      <c r="AA87" s="159"/>
      <c r="AB87" s="159"/>
      <c r="AC87" s="159"/>
      <c r="AD87" s="159"/>
      <c r="AE87" s="159"/>
      <c r="AF87" s="159"/>
      <c r="AG87" s="159"/>
      <c r="AH87" s="159"/>
      <c r="AI87" s="159"/>
    </row>
    <row r="88" ht="22.5" customHeight="1">
      <c r="A88" s="162" t="s">
        <v>608</v>
      </c>
      <c r="B88" s="162">
        <v>200.0</v>
      </c>
      <c r="C88" s="162" t="s">
        <v>604</v>
      </c>
      <c r="D88" s="162" t="s">
        <v>609</v>
      </c>
      <c r="E88" s="168"/>
      <c r="F88" s="168"/>
      <c r="G88" s="168"/>
      <c r="H88" s="168"/>
      <c r="I88" s="168"/>
      <c r="J88" s="168"/>
      <c r="K88" s="168"/>
      <c r="L88" s="163">
        <v>23.0</v>
      </c>
      <c r="M88" s="164"/>
      <c r="N88" s="164"/>
      <c r="O88" s="174" t="s">
        <v>295</v>
      </c>
      <c r="P88" s="165"/>
      <c r="Q88" s="159"/>
      <c r="R88" s="159"/>
      <c r="S88" s="159"/>
      <c r="T88" s="159"/>
      <c r="U88" s="159"/>
      <c r="V88" s="159"/>
      <c r="W88" s="159"/>
      <c r="X88" s="159"/>
      <c r="Y88" s="159"/>
      <c r="Z88" s="159"/>
      <c r="AA88" s="159"/>
      <c r="AB88" s="159"/>
      <c r="AC88" s="159"/>
      <c r="AD88" s="159"/>
      <c r="AE88" s="159"/>
      <c r="AF88" s="159"/>
      <c r="AG88" s="159"/>
      <c r="AH88" s="159"/>
      <c r="AI88" s="159"/>
    </row>
    <row r="89" ht="22.5" customHeight="1">
      <c r="A89" s="194" t="s">
        <v>610</v>
      </c>
      <c r="B89" s="162">
        <v>50.0</v>
      </c>
      <c r="C89" s="162" t="s">
        <v>611</v>
      </c>
      <c r="D89" s="194"/>
      <c r="E89" s="168"/>
      <c r="F89" s="168"/>
      <c r="G89" s="168"/>
      <c r="H89" s="168"/>
      <c r="I89" s="168"/>
      <c r="J89" s="168"/>
      <c r="K89" s="168"/>
      <c r="L89" s="163">
        <v>15.0</v>
      </c>
      <c r="M89" s="164"/>
      <c r="N89" s="164"/>
      <c r="O89" s="174" t="s">
        <v>295</v>
      </c>
      <c r="P89" s="165"/>
      <c r="Q89" s="159"/>
      <c r="R89" s="159"/>
      <c r="S89" s="159"/>
      <c r="T89" s="159"/>
      <c r="U89" s="159"/>
      <c r="V89" s="159"/>
      <c r="W89" s="159"/>
      <c r="X89" s="159"/>
      <c r="Y89" s="159"/>
      <c r="Z89" s="159"/>
      <c r="AA89" s="159"/>
      <c r="AB89" s="159"/>
      <c r="AC89" s="159"/>
      <c r="AD89" s="159"/>
      <c r="AE89" s="159"/>
      <c r="AF89" s="159"/>
      <c r="AG89" s="159"/>
      <c r="AH89" s="159"/>
      <c r="AI89" s="159"/>
    </row>
    <row r="90" ht="22.5" customHeight="1">
      <c r="A90" s="162" t="s">
        <v>619</v>
      </c>
      <c r="B90" s="162">
        <v>50.0</v>
      </c>
      <c r="C90" s="162" t="s">
        <v>621</v>
      </c>
      <c r="D90" s="162" t="s">
        <v>622</v>
      </c>
      <c r="E90" s="168"/>
      <c r="F90" s="168"/>
      <c r="G90" s="168"/>
      <c r="H90" s="168"/>
      <c r="I90" s="168"/>
      <c r="J90" s="168"/>
      <c r="K90" s="168"/>
      <c r="L90" s="163">
        <v>23.0</v>
      </c>
      <c r="M90" s="164"/>
      <c r="N90" s="164"/>
      <c r="O90" s="174" t="s">
        <v>295</v>
      </c>
      <c r="P90" s="165"/>
      <c r="Q90" s="159"/>
      <c r="R90" s="159"/>
      <c r="S90" s="159"/>
      <c r="T90" s="159"/>
      <c r="U90" s="159"/>
      <c r="V90" s="159"/>
      <c r="W90" s="159"/>
      <c r="X90" s="159"/>
      <c r="Y90" s="159"/>
      <c r="Z90" s="159"/>
      <c r="AA90" s="159"/>
      <c r="AB90" s="159"/>
      <c r="AC90" s="159"/>
      <c r="AD90" s="159"/>
      <c r="AE90" s="159"/>
      <c r="AF90" s="159"/>
      <c r="AG90" s="159"/>
      <c r="AH90" s="159"/>
      <c r="AI90" s="159"/>
    </row>
    <row r="91" ht="22.5" customHeight="1">
      <c r="A91" s="162" t="s">
        <v>629</v>
      </c>
      <c r="B91" s="162">
        <v>120.0</v>
      </c>
      <c r="C91" s="162" t="s">
        <v>621</v>
      </c>
      <c r="D91" s="162" t="s">
        <v>630</v>
      </c>
      <c r="E91" s="168">
        <v>16.0</v>
      </c>
      <c r="F91" s="168"/>
      <c r="G91" s="168"/>
      <c r="H91" s="168"/>
      <c r="I91" s="168"/>
      <c r="J91" s="168"/>
      <c r="K91" s="168"/>
      <c r="L91" s="170">
        <v>23.0</v>
      </c>
      <c r="M91" s="164"/>
      <c r="N91" s="164"/>
      <c r="O91" s="174" t="s">
        <v>295</v>
      </c>
      <c r="P91" s="165"/>
      <c r="Q91" s="159"/>
      <c r="R91" s="159"/>
      <c r="S91" s="159"/>
      <c r="T91" s="159"/>
      <c r="U91" s="159"/>
      <c r="V91" s="159"/>
      <c r="W91" s="159"/>
      <c r="X91" s="159"/>
      <c r="Y91" s="159"/>
      <c r="Z91" s="159"/>
      <c r="AA91" s="159"/>
      <c r="AB91" s="159"/>
      <c r="AC91" s="159"/>
      <c r="AD91" s="159"/>
      <c r="AE91" s="159"/>
      <c r="AF91" s="159"/>
      <c r="AG91" s="159"/>
      <c r="AH91" s="159"/>
      <c r="AI91" s="159"/>
    </row>
    <row r="92" ht="22.5" customHeight="1">
      <c r="A92" s="162" t="s">
        <v>631</v>
      </c>
      <c r="B92" s="162">
        <v>140.0</v>
      </c>
      <c r="C92" s="162" t="s">
        <v>621</v>
      </c>
      <c r="D92" s="162" t="s">
        <v>633</v>
      </c>
      <c r="E92" s="168">
        <v>17.0</v>
      </c>
      <c r="F92" s="168"/>
      <c r="G92" s="168"/>
      <c r="H92" s="168"/>
      <c r="I92" s="168"/>
      <c r="J92" s="168"/>
      <c r="K92" s="168"/>
      <c r="L92" s="170">
        <v>25.0</v>
      </c>
      <c r="M92" s="164"/>
      <c r="N92" s="164"/>
      <c r="O92" s="174" t="s">
        <v>295</v>
      </c>
      <c r="P92" s="165"/>
      <c r="Q92" s="159"/>
      <c r="R92" s="159"/>
      <c r="S92" s="159"/>
      <c r="T92" s="159"/>
      <c r="U92" s="159"/>
      <c r="V92" s="159"/>
      <c r="W92" s="159"/>
      <c r="X92" s="159"/>
      <c r="Y92" s="159"/>
      <c r="Z92" s="159"/>
      <c r="AA92" s="159"/>
      <c r="AB92" s="159"/>
      <c r="AC92" s="159"/>
      <c r="AD92" s="159"/>
      <c r="AE92" s="159"/>
      <c r="AF92" s="159"/>
      <c r="AG92" s="159"/>
      <c r="AH92" s="159"/>
      <c r="AI92" s="159"/>
    </row>
    <row r="93" ht="22.5" customHeight="1">
      <c r="A93" s="162" t="s">
        <v>636</v>
      </c>
      <c r="B93" s="162">
        <v>40.0</v>
      </c>
      <c r="C93" s="162" t="s">
        <v>637</v>
      </c>
      <c r="D93" s="162" t="s">
        <v>638</v>
      </c>
      <c r="E93" s="168">
        <v>16.0</v>
      </c>
      <c r="F93" s="168"/>
      <c r="G93" s="168"/>
      <c r="H93" s="168"/>
      <c r="I93" s="168"/>
      <c r="J93" s="168"/>
      <c r="K93" s="168"/>
      <c r="L93" s="170">
        <v>12.0</v>
      </c>
      <c r="M93" s="164"/>
      <c r="N93" s="164"/>
      <c r="O93" s="174" t="s">
        <v>295</v>
      </c>
      <c r="P93" s="165"/>
      <c r="Q93" s="159"/>
      <c r="R93" s="159"/>
      <c r="S93" s="159"/>
      <c r="T93" s="159"/>
      <c r="U93" s="159"/>
      <c r="V93" s="159"/>
      <c r="W93" s="159"/>
      <c r="X93" s="159"/>
      <c r="Y93" s="159"/>
      <c r="Z93" s="159"/>
      <c r="AA93" s="159"/>
      <c r="AB93" s="159"/>
      <c r="AC93" s="159"/>
      <c r="AD93" s="159"/>
      <c r="AE93" s="159"/>
      <c r="AF93" s="159"/>
      <c r="AG93" s="159"/>
      <c r="AH93" s="159"/>
      <c r="AI93" s="159"/>
    </row>
    <row r="94" ht="22.5" customHeight="1">
      <c r="A94" s="162" t="s">
        <v>642</v>
      </c>
      <c r="B94" s="162">
        <v>90.0</v>
      </c>
      <c r="C94" s="162" t="s">
        <v>637</v>
      </c>
      <c r="D94" s="162" t="s">
        <v>643</v>
      </c>
      <c r="E94" s="168"/>
      <c r="F94" s="168"/>
      <c r="G94" s="168"/>
      <c r="H94" s="168"/>
      <c r="I94" s="168"/>
      <c r="J94" s="168"/>
      <c r="K94" s="168"/>
      <c r="L94" s="163">
        <v>13.0</v>
      </c>
      <c r="M94" s="164"/>
      <c r="N94" s="164"/>
      <c r="O94" s="174" t="s">
        <v>295</v>
      </c>
      <c r="P94" s="165"/>
      <c r="Q94" s="159"/>
      <c r="R94" s="159"/>
      <c r="S94" s="159"/>
      <c r="T94" s="159"/>
      <c r="U94" s="159"/>
      <c r="V94" s="159"/>
      <c r="W94" s="159"/>
      <c r="X94" s="159"/>
      <c r="Y94" s="159"/>
      <c r="Z94" s="159"/>
      <c r="AA94" s="159"/>
      <c r="AB94" s="159"/>
      <c r="AC94" s="159"/>
      <c r="AD94" s="159"/>
      <c r="AE94" s="159"/>
      <c r="AF94" s="159"/>
      <c r="AG94" s="159"/>
      <c r="AH94" s="159"/>
      <c r="AI94" s="159"/>
    </row>
    <row r="95" ht="22.5" customHeight="1">
      <c r="A95" s="162" t="s">
        <v>647</v>
      </c>
      <c r="B95" s="162">
        <v>120.0</v>
      </c>
      <c r="C95" s="162" t="s">
        <v>637</v>
      </c>
      <c r="D95" s="162" t="s">
        <v>643</v>
      </c>
      <c r="E95" s="168"/>
      <c r="F95" s="168"/>
      <c r="G95" s="168"/>
      <c r="H95" s="168"/>
      <c r="I95" s="168"/>
      <c r="J95" s="168"/>
      <c r="K95" s="168"/>
      <c r="L95" s="163">
        <v>14.0</v>
      </c>
      <c r="M95" s="164"/>
      <c r="N95" s="164"/>
      <c r="O95" s="174" t="s">
        <v>295</v>
      </c>
      <c r="P95" s="165"/>
      <c r="Q95" s="159"/>
      <c r="R95" s="159"/>
      <c r="S95" s="159"/>
      <c r="T95" s="159"/>
      <c r="U95" s="159"/>
      <c r="V95" s="159"/>
      <c r="W95" s="159"/>
      <c r="X95" s="159"/>
      <c r="Y95" s="159"/>
      <c r="Z95" s="159"/>
      <c r="AA95" s="159"/>
      <c r="AB95" s="159"/>
      <c r="AC95" s="159"/>
      <c r="AD95" s="159"/>
      <c r="AE95" s="159"/>
      <c r="AF95" s="159"/>
      <c r="AG95" s="159"/>
      <c r="AH95" s="159"/>
      <c r="AI95" s="159"/>
    </row>
    <row r="96" ht="22.5" customHeight="1">
      <c r="A96" s="194" t="s">
        <v>649</v>
      </c>
      <c r="B96" s="194"/>
      <c r="C96" s="194"/>
      <c r="D96" s="194"/>
      <c r="E96" s="168"/>
      <c r="F96" s="168"/>
      <c r="G96" s="168"/>
      <c r="H96" s="168"/>
      <c r="I96" s="168"/>
      <c r="J96" s="168"/>
      <c r="K96" s="168"/>
      <c r="L96" s="170"/>
      <c r="M96" s="164"/>
      <c r="N96" s="164"/>
      <c r="O96" s="174" t="s">
        <v>295</v>
      </c>
      <c r="P96" s="165"/>
      <c r="Q96" s="159"/>
      <c r="R96" s="159"/>
      <c r="S96" s="159"/>
      <c r="T96" s="159"/>
      <c r="U96" s="159"/>
      <c r="V96" s="159"/>
      <c r="W96" s="159"/>
      <c r="X96" s="159"/>
      <c r="Y96" s="159"/>
      <c r="Z96" s="159"/>
      <c r="AA96" s="159"/>
      <c r="AB96" s="159"/>
      <c r="AC96" s="159"/>
      <c r="AD96" s="159"/>
      <c r="AE96" s="159"/>
      <c r="AF96" s="159"/>
      <c r="AG96" s="159"/>
      <c r="AH96" s="159"/>
      <c r="AI96" s="159"/>
    </row>
    <row r="97" ht="22.5" customHeight="1">
      <c r="A97" s="205" t="s">
        <v>651</v>
      </c>
      <c r="B97" s="206"/>
      <c r="C97" s="206"/>
      <c r="D97" s="206"/>
      <c r="E97" s="170"/>
      <c r="F97" s="170"/>
      <c r="G97" s="170"/>
      <c r="H97" s="170"/>
      <c r="I97" s="170"/>
      <c r="J97" s="170"/>
      <c r="K97" s="170"/>
      <c r="L97" s="170"/>
      <c r="M97" s="164"/>
      <c r="N97" s="164"/>
      <c r="O97" s="164"/>
      <c r="P97" s="165"/>
      <c r="Q97" s="159"/>
      <c r="R97" s="159"/>
      <c r="S97" s="159"/>
      <c r="T97" s="159"/>
      <c r="U97" s="159"/>
      <c r="V97" s="159"/>
      <c r="W97" s="159"/>
      <c r="X97" s="159"/>
      <c r="Y97" s="159"/>
      <c r="Z97" s="159"/>
      <c r="AA97" s="159"/>
      <c r="AB97" s="159"/>
      <c r="AC97" s="159"/>
      <c r="AD97" s="159"/>
      <c r="AE97" s="159"/>
      <c r="AF97" s="159"/>
      <c r="AG97" s="159"/>
      <c r="AH97" s="159"/>
      <c r="AI97" s="159"/>
    </row>
    <row r="98" ht="22.5" customHeight="1">
      <c r="A98" s="162" t="s">
        <v>654</v>
      </c>
      <c r="B98" s="166"/>
      <c r="C98" s="207"/>
      <c r="D98" s="162" t="s">
        <v>655</v>
      </c>
      <c r="E98" s="163">
        <v>0.0</v>
      </c>
      <c r="F98" s="163">
        <v>5.0</v>
      </c>
      <c r="G98" s="163">
        <v>5.0</v>
      </c>
      <c r="H98" s="163">
        <v>0.0</v>
      </c>
      <c r="I98" s="163">
        <v>0.0</v>
      </c>
      <c r="J98" s="163">
        <v>0.0</v>
      </c>
      <c r="K98" s="163">
        <v>0.0</v>
      </c>
      <c r="L98" s="170">
        <v>5.0</v>
      </c>
      <c r="M98" s="174" t="s">
        <v>656</v>
      </c>
      <c r="N98" s="164"/>
      <c r="O98" s="164"/>
      <c r="P98" s="165"/>
      <c r="Q98" s="159"/>
      <c r="R98" s="159"/>
      <c r="S98" s="159"/>
      <c r="T98" s="159"/>
      <c r="U98" s="159"/>
      <c r="V98" s="159"/>
      <c r="W98" s="159"/>
      <c r="X98" s="159"/>
      <c r="Y98" s="159"/>
      <c r="Z98" s="159"/>
      <c r="AA98" s="159"/>
      <c r="AB98" s="159"/>
      <c r="AC98" s="159"/>
      <c r="AD98" s="159"/>
      <c r="AE98" s="159"/>
      <c r="AF98" s="159"/>
      <c r="AG98" s="159"/>
      <c r="AH98" s="159"/>
      <c r="AI98" s="159"/>
    </row>
    <row r="99" ht="22.5" customHeight="1">
      <c r="A99" s="162" t="s">
        <v>657</v>
      </c>
      <c r="B99" s="166"/>
      <c r="C99" s="208"/>
      <c r="D99" s="162" t="s">
        <v>658</v>
      </c>
      <c r="E99" s="163">
        <v>0.0</v>
      </c>
      <c r="F99" s="163">
        <v>10.0</v>
      </c>
      <c r="G99" s="163">
        <v>10.0</v>
      </c>
      <c r="H99" s="163">
        <v>0.0</v>
      </c>
      <c r="I99" s="163">
        <v>0.0</v>
      </c>
      <c r="J99" s="163">
        <v>0.0</v>
      </c>
      <c r="K99" s="163">
        <v>0.0</v>
      </c>
      <c r="L99" s="170">
        <v>10.0</v>
      </c>
      <c r="M99" s="174" t="s">
        <v>656</v>
      </c>
      <c r="N99" s="164"/>
      <c r="O99" s="164"/>
      <c r="P99" s="165"/>
      <c r="Q99" s="159"/>
      <c r="R99" s="159"/>
      <c r="S99" s="159"/>
      <c r="T99" s="159"/>
      <c r="U99" s="159"/>
      <c r="V99" s="159"/>
      <c r="W99" s="159"/>
      <c r="X99" s="159"/>
      <c r="Y99" s="159"/>
      <c r="Z99" s="159"/>
      <c r="AA99" s="159"/>
      <c r="AB99" s="159"/>
      <c r="AC99" s="159"/>
      <c r="AD99" s="159"/>
      <c r="AE99" s="159"/>
      <c r="AF99" s="159"/>
      <c r="AG99" s="159"/>
      <c r="AH99" s="159"/>
      <c r="AI99" s="159"/>
    </row>
    <row r="100" ht="22.5" customHeight="1">
      <c r="A100" s="162" t="s">
        <v>661</v>
      </c>
      <c r="B100" s="166"/>
      <c r="C100" s="207"/>
      <c r="D100" s="162" t="s">
        <v>662</v>
      </c>
      <c r="E100" s="163">
        <v>0.0</v>
      </c>
      <c r="F100" s="163">
        <v>4.0</v>
      </c>
      <c r="G100" s="163">
        <v>0.0</v>
      </c>
      <c r="H100" s="163">
        <v>0.0</v>
      </c>
      <c r="I100" s="163">
        <v>0.0</v>
      </c>
      <c r="J100" s="163">
        <v>0.0</v>
      </c>
      <c r="K100" s="163">
        <v>0.0</v>
      </c>
      <c r="L100" s="170">
        <v>15.0</v>
      </c>
      <c r="M100" s="174" t="s">
        <v>656</v>
      </c>
      <c r="N100" s="164"/>
      <c r="O100" s="164"/>
      <c r="P100" s="165"/>
      <c r="Q100" s="159"/>
      <c r="R100" s="159"/>
      <c r="S100" s="159"/>
      <c r="T100" s="159"/>
      <c r="U100" s="159"/>
      <c r="V100" s="159"/>
      <c r="W100" s="159"/>
      <c r="X100" s="159"/>
      <c r="Y100" s="159"/>
      <c r="Z100" s="159"/>
      <c r="AA100" s="159"/>
      <c r="AB100" s="159"/>
      <c r="AC100" s="159"/>
      <c r="AD100" s="159"/>
      <c r="AE100" s="159"/>
      <c r="AF100" s="159"/>
      <c r="AG100" s="159"/>
      <c r="AH100" s="159"/>
      <c r="AI100" s="159"/>
    </row>
    <row r="101" ht="22.5" customHeight="1">
      <c r="A101" s="162" t="s">
        <v>664</v>
      </c>
      <c r="B101" s="166"/>
      <c r="C101" s="207"/>
      <c r="D101" s="162" t="s">
        <v>665</v>
      </c>
      <c r="E101" s="163">
        <v>0.0</v>
      </c>
      <c r="F101" s="163">
        <v>20.0</v>
      </c>
      <c r="G101" s="163">
        <v>6.0</v>
      </c>
      <c r="H101" s="163">
        <v>0.0</v>
      </c>
      <c r="I101" s="163">
        <v>0.0</v>
      </c>
      <c r="J101" s="163">
        <v>0.0</v>
      </c>
      <c r="K101" s="163">
        <v>0.0</v>
      </c>
      <c r="L101" s="170">
        <v>20.0</v>
      </c>
      <c r="M101" s="174" t="s">
        <v>656</v>
      </c>
      <c r="N101" s="164"/>
      <c r="O101" s="164"/>
      <c r="P101" s="165"/>
      <c r="Q101" s="159"/>
      <c r="R101" s="159"/>
      <c r="S101" s="159"/>
      <c r="T101" s="159"/>
      <c r="U101" s="159"/>
      <c r="V101" s="159"/>
      <c r="W101" s="159"/>
      <c r="X101" s="159"/>
      <c r="Y101" s="159"/>
      <c r="Z101" s="159"/>
      <c r="AA101" s="159"/>
      <c r="AB101" s="159"/>
      <c r="AC101" s="159"/>
      <c r="AD101" s="159"/>
      <c r="AE101" s="159"/>
      <c r="AF101" s="159"/>
      <c r="AG101" s="159"/>
      <c r="AH101" s="159"/>
      <c r="AI101" s="159"/>
    </row>
    <row r="102" ht="22.5" customHeight="1">
      <c r="A102" s="162" t="s">
        <v>669</v>
      </c>
      <c r="B102" s="166"/>
      <c r="C102" s="207"/>
      <c r="D102" s="162" t="s">
        <v>670</v>
      </c>
      <c r="E102" s="163">
        <v>0.0</v>
      </c>
      <c r="F102" s="163">
        <v>10.0</v>
      </c>
      <c r="G102" s="163">
        <v>0.0</v>
      </c>
      <c r="H102" s="163">
        <v>0.0</v>
      </c>
      <c r="I102" s="163">
        <v>0.0</v>
      </c>
      <c r="J102" s="163">
        <v>0.0</v>
      </c>
      <c r="K102" s="163">
        <v>0.0</v>
      </c>
      <c r="L102" s="170">
        <v>25.0</v>
      </c>
      <c r="M102" s="174" t="s">
        <v>656</v>
      </c>
      <c r="N102" s="164"/>
      <c r="O102" s="164"/>
      <c r="P102" s="165"/>
      <c r="Q102" s="159"/>
      <c r="R102" s="159"/>
      <c r="S102" s="159"/>
      <c r="T102" s="159"/>
      <c r="U102" s="159"/>
      <c r="V102" s="159"/>
      <c r="W102" s="159"/>
      <c r="X102" s="159"/>
      <c r="Y102" s="159"/>
      <c r="Z102" s="159"/>
      <c r="AA102" s="159"/>
      <c r="AB102" s="159"/>
      <c r="AC102" s="159"/>
      <c r="AD102" s="159"/>
      <c r="AE102" s="159"/>
      <c r="AF102" s="159"/>
      <c r="AG102" s="159"/>
      <c r="AH102" s="159"/>
      <c r="AI102" s="159"/>
    </row>
    <row r="103" ht="22.5" customHeight="1">
      <c r="A103" s="162" t="s">
        <v>673</v>
      </c>
      <c r="B103" s="166"/>
      <c r="C103" s="207"/>
      <c r="D103" s="162" t="s">
        <v>674</v>
      </c>
      <c r="E103" s="163">
        <v>0.0</v>
      </c>
      <c r="F103" s="163">
        <v>70.0</v>
      </c>
      <c r="G103" s="163">
        <v>8.0</v>
      </c>
      <c r="H103" s="163">
        <v>0.0</v>
      </c>
      <c r="I103" s="163">
        <v>0.0</v>
      </c>
      <c r="J103" s="163">
        <v>0.0</v>
      </c>
      <c r="K103" s="163">
        <v>0.0</v>
      </c>
      <c r="L103" s="170">
        <v>30.0</v>
      </c>
      <c r="M103" s="174" t="s">
        <v>656</v>
      </c>
      <c r="N103" s="164"/>
      <c r="O103" s="164"/>
      <c r="P103" s="165"/>
      <c r="Q103" s="159"/>
      <c r="R103" s="159"/>
      <c r="S103" s="159"/>
      <c r="T103" s="159"/>
      <c r="U103" s="159"/>
      <c r="V103" s="159"/>
      <c r="W103" s="159"/>
      <c r="X103" s="159"/>
      <c r="Y103" s="159"/>
      <c r="Z103" s="159"/>
      <c r="AA103" s="159"/>
      <c r="AB103" s="159"/>
      <c r="AC103" s="159"/>
      <c r="AD103" s="159"/>
      <c r="AE103" s="159"/>
      <c r="AF103" s="159"/>
      <c r="AG103" s="159"/>
      <c r="AH103" s="159"/>
      <c r="AI103" s="159"/>
    </row>
    <row r="104" ht="22.5" customHeight="1">
      <c r="A104" s="162" t="s">
        <v>676</v>
      </c>
      <c r="B104" s="166"/>
      <c r="C104" s="194"/>
      <c r="D104" s="162" t="s">
        <v>677</v>
      </c>
      <c r="E104" s="163">
        <v>0.0</v>
      </c>
      <c r="F104" s="163">
        <v>30.0</v>
      </c>
      <c r="G104" s="163">
        <v>6.0</v>
      </c>
      <c r="H104" s="163">
        <v>0.0</v>
      </c>
      <c r="I104" s="163">
        <v>0.0</v>
      </c>
      <c r="J104" s="163">
        <v>0.0</v>
      </c>
      <c r="K104" s="163">
        <v>0.0</v>
      </c>
      <c r="L104" s="163">
        <v>20.0</v>
      </c>
      <c r="M104" s="174" t="s">
        <v>656</v>
      </c>
      <c r="N104" s="164"/>
      <c r="O104" s="164"/>
      <c r="P104" s="165"/>
      <c r="Q104" s="159"/>
      <c r="R104" s="159"/>
      <c r="S104" s="159"/>
      <c r="T104" s="159"/>
      <c r="U104" s="159"/>
      <c r="V104" s="159"/>
      <c r="W104" s="159"/>
      <c r="X104" s="159"/>
      <c r="Y104" s="159"/>
      <c r="Z104" s="159"/>
      <c r="AA104" s="159"/>
      <c r="AB104" s="159"/>
      <c r="AC104" s="159"/>
      <c r="AD104" s="159"/>
      <c r="AE104" s="159"/>
      <c r="AF104" s="159"/>
      <c r="AG104" s="159"/>
      <c r="AH104" s="159"/>
      <c r="AI104" s="159"/>
    </row>
    <row r="105" ht="22.5" customHeight="1">
      <c r="A105" s="162" t="s">
        <v>678</v>
      </c>
      <c r="B105" s="166"/>
      <c r="C105" s="162"/>
      <c r="D105" s="162" t="s">
        <v>679</v>
      </c>
      <c r="E105" s="163">
        <v>0.0</v>
      </c>
      <c r="F105" s="163">
        <v>50.0</v>
      </c>
      <c r="G105" s="163">
        <v>6.0</v>
      </c>
      <c r="H105" s="163">
        <v>0.0</v>
      </c>
      <c r="I105" s="163">
        <v>0.0</v>
      </c>
      <c r="J105" s="163">
        <v>0.0</v>
      </c>
      <c r="K105" s="163">
        <v>0.0</v>
      </c>
      <c r="L105" s="170">
        <v>30.0</v>
      </c>
      <c r="M105" s="174" t="s">
        <v>656</v>
      </c>
      <c r="N105" s="164"/>
      <c r="O105" s="164"/>
      <c r="P105" s="165"/>
      <c r="Q105" s="159"/>
      <c r="R105" s="159"/>
      <c r="S105" s="159"/>
      <c r="T105" s="159"/>
      <c r="U105" s="159"/>
      <c r="V105" s="159"/>
      <c r="W105" s="159"/>
      <c r="X105" s="159"/>
      <c r="Y105" s="159"/>
      <c r="Z105" s="159"/>
      <c r="AA105" s="159"/>
      <c r="AB105" s="159"/>
      <c r="AC105" s="159"/>
      <c r="AD105" s="159"/>
      <c r="AE105" s="159"/>
      <c r="AF105" s="159"/>
      <c r="AG105" s="159"/>
      <c r="AH105" s="159"/>
      <c r="AI105" s="159"/>
    </row>
    <row r="106" ht="22.5" customHeight="1">
      <c r="A106" s="162" t="s">
        <v>681</v>
      </c>
      <c r="B106" s="166"/>
      <c r="C106" s="207"/>
      <c r="D106" s="162" t="s">
        <v>682</v>
      </c>
      <c r="E106" s="163">
        <v>0.0</v>
      </c>
      <c r="F106" s="163">
        <v>50.0</v>
      </c>
      <c r="G106" s="163">
        <v>18.0</v>
      </c>
      <c r="H106" s="163">
        <v>0.0</v>
      </c>
      <c r="I106" s="163">
        <v>0.0</v>
      </c>
      <c r="J106" s="163">
        <v>0.0</v>
      </c>
      <c r="K106" s="163">
        <v>0.0</v>
      </c>
      <c r="L106" s="170">
        <v>40.0</v>
      </c>
      <c r="M106" s="174" t="s">
        <v>656</v>
      </c>
      <c r="N106" s="164"/>
      <c r="O106" s="164"/>
      <c r="P106" s="165"/>
      <c r="Q106" s="159"/>
      <c r="R106" s="159"/>
      <c r="S106" s="159"/>
      <c r="T106" s="159"/>
      <c r="U106" s="159"/>
      <c r="V106" s="159"/>
      <c r="W106" s="159"/>
      <c r="X106" s="159"/>
      <c r="Y106" s="159"/>
      <c r="Z106" s="159"/>
      <c r="AA106" s="159"/>
      <c r="AB106" s="159"/>
      <c r="AC106" s="159"/>
      <c r="AD106" s="159"/>
      <c r="AE106" s="159"/>
      <c r="AF106" s="159"/>
      <c r="AG106" s="159"/>
      <c r="AH106" s="159"/>
      <c r="AI106" s="159"/>
    </row>
    <row r="107" ht="22.5" customHeight="1">
      <c r="A107" s="208" t="s">
        <v>683</v>
      </c>
      <c r="B107" s="166"/>
      <c r="C107" s="194"/>
      <c r="D107" s="162" t="s">
        <v>684</v>
      </c>
      <c r="E107" s="163">
        <v>0.0</v>
      </c>
      <c r="F107" s="163">
        <v>100.0</v>
      </c>
      <c r="G107" s="163">
        <v>0.0</v>
      </c>
      <c r="H107" s="163">
        <v>0.0</v>
      </c>
      <c r="I107" s="163">
        <v>0.0</v>
      </c>
      <c r="J107" s="163">
        <v>0.0</v>
      </c>
      <c r="K107" s="163">
        <v>0.0</v>
      </c>
      <c r="L107" s="163">
        <v>5.0</v>
      </c>
      <c r="M107" s="174" t="s">
        <v>335</v>
      </c>
      <c r="N107" s="164"/>
      <c r="O107" s="164"/>
      <c r="P107" s="175">
        <v>1.0</v>
      </c>
      <c r="Q107" s="159"/>
      <c r="R107" s="159"/>
      <c r="S107" s="159"/>
      <c r="T107" s="159"/>
      <c r="U107" s="159"/>
      <c r="V107" s="159"/>
      <c r="W107" s="159"/>
      <c r="X107" s="159"/>
      <c r="Y107" s="159"/>
      <c r="Z107" s="159"/>
      <c r="AA107" s="159"/>
      <c r="AB107" s="159"/>
      <c r="AC107" s="159"/>
      <c r="AD107" s="159"/>
      <c r="AE107" s="159"/>
      <c r="AF107" s="159"/>
      <c r="AG107" s="159"/>
      <c r="AH107" s="159"/>
      <c r="AI107" s="159"/>
    </row>
    <row r="108" ht="22.5" customHeight="1">
      <c r="A108" s="162" t="s">
        <v>688</v>
      </c>
      <c r="B108" s="166"/>
      <c r="C108" s="208"/>
      <c r="D108" s="162" t="s">
        <v>689</v>
      </c>
      <c r="E108" s="163">
        <v>0.0</v>
      </c>
      <c r="F108" s="163">
        <v>100.0</v>
      </c>
      <c r="G108" s="163">
        <v>10.0</v>
      </c>
      <c r="H108" s="163">
        <v>0.0</v>
      </c>
      <c r="I108" s="163">
        <v>0.0</v>
      </c>
      <c r="J108" s="163">
        <v>0.0</v>
      </c>
      <c r="K108" s="163">
        <v>0.0</v>
      </c>
      <c r="L108" s="170">
        <v>10.0</v>
      </c>
      <c r="M108" s="174" t="s">
        <v>656</v>
      </c>
      <c r="N108" s="164"/>
      <c r="O108" s="164"/>
      <c r="P108" s="165"/>
      <c r="Q108" s="159"/>
      <c r="R108" s="159"/>
      <c r="S108" s="159"/>
      <c r="T108" s="159"/>
      <c r="U108" s="159"/>
      <c r="V108" s="159"/>
      <c r="W108" s="159"/>
      <c r="X108" s="159"/>
      <c r="Y108" s="159"/>
      <c r="Z108" s="159"/>
      <c r="AA108" s="159"/>
      <c r="AB108" s="159"/>
      <c r="AC108" s="159"/>
      <c r="AD108" s="159"/>
      <c r="AE108" s="159"/>
      <c r="AF108" s="159"/>
      <c r="AG108" s="159"/>
      <c r="AH108" s="159"/>
      <c r="AI108" s="159"/>
    </row>
    <row r="109" ht="22.5" customHeight="1">
      <c r="A109" s="162" t="s">
        <v>691</v>
      </c>
      <c r="B109" s="166"/>
      <c r="C109" s="194"/>
      <c r="D109" s="162" t="s">
        <v>692</v>
      </c>
      <c r="E109" s="163">
        <v>0.0</v>
      </c>
      <c r="F109" s="163">
        <v>200.0</v>
      </c>
      <c r="G109" s="163">
        <v>0.0</v>
      </c>
      <c r="H109" s="163">
        <v>0.0</v>
      </c>
      <c r="I109" s="163">
        <v>0.0</v>
      </c>
      <c r="J109" s="163">
        <v>0.0</v>
      </c>
      <c r="K109" s="163">
        <v>0.0</v>
      </c>
      <c r="L109" s="163">
        <v>30.0</v>
      </c>
      <c r="M109" s="174" t="s">
        <v>656</v>
      </c>
      <c r="N109" s="164"/>
      <c r="O109" s="164"/>
      <c r="P109" s="165"/>
      <c r="Q109" s="159"/>
      <c r="R109" s="159"/>
      <c r="S109" s="159"/>
      <c r="T109" s="159"/>
      <c r="U109" s="159"/>
      <c r="V109" s="159"/>
      <c r="W109" s="159"/>
      <c r="X109" s="159"/>
      <c r="Y109" s="159"/>
      <c r="Z109" s="159"/>
      <c r="AA109" s="159"/>
      <c r="AB109" s="159"/>
      <c r="AC109" s="159"/>
      <c r="AD109" s="159"/>
      <c r="AE109" s="159"/>
      <c r="AF109" s="159"/>
      <c r="AG109" s="159"/>
      <c r="AH109" s="159"/>
      <c r="AI109" s="159"/>
    </row>
    <row r="110" ht="22.5" customHeight="1">
      <c r="A110" s="162" t="s">
        <v>695</v>
      </c>
      <c r="B110" s="166"/>
      <c r="C110" s="208"/>
      <c r="D110" s="162" t="s">
        <v>696</v>
      </c>
      <c r="E110" s="163">
        <v>0.0</v>
      </c>
      <c r="F110" s="163">
        <v>60.0</v>
      </c>
      <c r="G110" s="163">
        <v>0.0</v>
      </c>
      <c r="H110" s="163">
        <v>0.0</v>
      </c>
      <c r="I110" s="163">
        <v>0.0</v>
      </c>
      <c r="J110" s="163">
        <v>0.0</v>
      </c>
      <c r="K110" s="163">
        <v>0.0</v>
      </c>
      <c r="L110" s="170">
        <v>15.0</v>
      </c>
      <c r="M110" s="174" t="s">
        <v>656</v>
      </c>
      <c r="N110" s="164"/>
      <c r="O110" s="164"/>
      <c r="P110" s="165"/>
      <c r="Q110" s="159"/>
      <c r="R110" s="159"/>
      <c r="S110" s="159"/>
      <c r="T110" s="159"/>
      <c r="U110" s="159"/>
      <c r="V110" s="159"/>
      <c r="W110" s="159"/>
      <c r="X110" s="159"/>
      <c r="Y110" s="159"/>
      <c r="Z110" s="159"/>
      <c r="AA110" s="159"/>
      <c r="AB110" s="159"/>
      <c r="AC110" s="159"/>
      <c r="AD110" s="159"/>
      <c r="AE110" s="159"/>
      <c r="AF110" s="159"/>
      <c r="AG110" s="159"/>
      <c r="AH110" s="159"/>
      <c r="AI110" s="159"/>
    </row>
    <row r="111" ht="22.5" customHeight="1">
      <c r="A111" s="162" t="s">
        <v>698</v>
      </c>
      <c r="B111" s="166"/>
      <c r="C111" s="207"/>
      <c r="D111" s="162" t="s">
        <v>700</v>
      </c>
      <c r="E111" s="163">
        <v>0.0</v>
      </c>
      <c r="F111" s="163">
        <v>80.0</v>
      </c>
      <c r="G111" s="163">
        <v>8.0</v>
      </c>
      <c r="H111" s="163">
        <v>0.0</v>
      </c>
      <c r="I111" s="163">
        <v>0.0</v>
      </c>
      <c r="J111" s="163">
        <v>0.0</v>
      </c>
      <c r="K111" s="163">
        <v>0.0</v>
      </c>
      <c r="L111" s="170">
        <v>20.0</v>
      </c>
      <c r="M111" s="174" t="s">
        <v>656</v>
      </c>
      <c r="N111" s="164"/>
      <c r="O111" s="164"/>
      <c r="P111" s="165"/>
      <c r="Q111" s="159"/>
      <c r="R111" s="159"/>
      <c r="S111" s="159"/>
      <c r="T111" s="159"/>
      <c r="U111" s="159"/>
      <c r="V111" s="159"/>
      <c r="W111" s="159"/>
      <c r="X111" s="159"/>
      <c r="Y111" s="159"/>
      <c r="Z111" s="159"/>
      <c r="AA111" s="159"/>
      <c r="AB111" s="159"/>
      <c r="AC111" s="159"/>
      <c r="AD111" s="159"/>
      <c r="AE111" s="159"/>
      <c r="AF111" s="159"/>
      <c r="AG111" s="159"/>
      <c r="AH111" s="159"/>
      <c r="AI111" s="159"/>
    </row>
    <row r="112" ht="22.5" customHeight="1">
      <c r="A112" s="162" t="s">
        <v>702</v>
      </c>
      <c r="B112" s="166"/>
      <c r="C112" s="162"/>
      <c r="D112" s="162" t="s">
        <v>703</v>
      </c>
      <c r="E112" s="163">
        <v>0.0</v>
      </c>
      <c r="F112" s="163">
        <v>60.0</v>
      </c>
      <c r="G112" s="163">
        <v>10.0</v>
      </c>
      <c r="H112" s="163">
        <v>0.0</v>
      </c>
      <c r="I112" s="163">
        <v>0.0</v>
      </c>
      <c r="J112" s="163">
        <v>0.0</v>
      </c>
      <c r="K112" s="163">
        <v>0.0</v>
      </c>
      <c r="L112" s="170">
        <v>30.0</v>
      </c>
      <c r="M112" s="174" t="s">
        <v>656</v>
      </c>
      <c r="N112" s="164"/>
      <c r="O112" s="164"/>
      <c r="P112" s="165"/>
      <c r="Q112" s="159"/>
      <c r="R112" s="159"/>
      <c r="S112" s="159"/>
      <c r="T112" s="159"/>
      <c r="U112" s="159"/>
      <c r="V112" s="159"/>
      <c r="W112" s="159"/>
      <c r="X112" s="159"/>
      <c r="Y112" s="159"/>
      <c r="Z112" s="159"/>
      <c r="AA112" s="159"/>
      <c r="AB112" s="159"/>
      <c r="AC112" s="159"/>
      <c r="AD112" s="159"/>
      <c r="AE112" s="159"/>
      <c r="AF112" s="159"/>
      <c r="AG112" s="159"/>
      <c r="AH112" s="159"/>
      <c r="AI112" s="159"/>
    </row>
    <row r="113" ht="22.5" customHeight="1">
      <c r="A113" s="208" t="s">
        <v>705</v>
      </c>
      <c r="B113" s="166"/>
      <c r="C113" s="194"/>
      <c r="D113" s="162" t="s">
        <v>706</v>
      </c>
      <c r="E113" s="163">
        <v>0.0</v>
      </c>
      <c r="F113" s="163">
        <v>150.0</v>
      </c>
      <c r="G113" s="163">
        <v>20.0</v>
      </c>
      <c r="H113" s="163">
        <v>0.0</v>
      </c>
      <c r="I113" s="163">
        <v>0.0</v>
      </c>
      <c r="J113" s="163">
        <v>0.0</v>
      </c>
      <c r="K113" s="163">
        <v>0.0</v>
      </c>
      <c r="L113" s="163">
        <v>50.0</v>
      </c>
      <c r="M113" s="174" t="s">
        <v>656</v>
      </c>
      <c r="N113" s="164"/>
      <c r="O113" s="164"/>
      <c r="P113" s="165"/>
      <c r="Q113" s="159"/>
      <c r="R113" s="159"/>
      <c r="S113" s="159"/>
      <c r="T113" s="159"/>
      <c r="U113" s="159"/>
      <c r="V113" s="159"/>
      <c r="W113" s="159"/>
      <c r="X113" s="159"/>
      <c r="Y113" s="159"/>
      <c r="Z113" s="159"/>
      <c r="AA113" s="159"/>
      <c r="AB113" s="159"/>
      <c r="AC113" s="159"/>
      <c r="AD113" s="159"/>
      <c r="AE113" s="159"/>
      <c r="AF113" s="159"/>
      <c r="AG113" s="159"/>
      <c r="AH113" s="159"/>
      <c r="AI113" s="159"/>
    </row>
    <row r="114" ht="22.5" customHeight="1">
      <c r="A114" s="162" t="s">
        <v>709</v>
      </c>
      <c r="B114" s="166"/>
      <c r="C114" s="207"/>
      <c r="D114" s="162" t="s">
        <v>711</v>
      </c>
      <c r="E114" s="163">
        <v>0.0</v>
      </c>
      <c r="F114" s="163">
        <v>70.0</v>
      </c>
      <c r="G114" s="163">
        <v>16.0</v>
      </c>
      <c r="H114" s="163">
        <v>0.0</v>
      </c>
      <c r="I114" s="163">
        <v>0.0</v>
      </c>
      <c r="J114" s="163">
        <v>0.0</v>
      </c>
      <c r="K114" s="163">
        <v>0.0</v>
      </c>
      <c r="L114" s="170">
        <v>15.0</v>
      </c>
      <c r="M114" s="174" t="s">
        <v>656</v>
      </c>
      <c r="N114" s="164"/>
      <c r="O114" s="164"/>
      <c r="P114" s="165"/>
      <c r="Q114" s="159"/>
      <c r="R114" s="159"/>
      <c r="S114" s="159"/>
      <c r="T114" s="159"/>
      <c r="U114" s="159"/>
      <c r="V114" s="159"/>
      <c r="W114" s="159"/>
      <c r="X114" s="159"/>
      <c r="Y114" s="159"/>
      <c r="Z114" s="159"/>
      <c r="AA114" s="159"/>
      <c r="AB114" s="159"/>
      <c r="AC114" s="159"/>
      <c r="AD114" s="159"/>
      <c r="AE114" s="159"/>
      <c r="AF114" s="159"/>
      <c r="AG114" s="159"/>
      <c r="AH114" s="159"/>
      <c r="AI114" s="159"/>
    </row>
    <row r="115" ht="22.5" customHeight="1">
      <c r="A115" s="162" t="s">
        <v>714</v>
      </c>
      <c r="B115" s="166"/>
      <c r="C115" s="208"/>
      <c r="D115" s="162" t="s">
        <v>715</v>
      </c>
      <c r="E115" s="163">
        <v>0.0</v>
      </c>
      <c r="F115" s="163">
        <v>0.0</v>
      </c>
      <c r="G115" s="163">
        <v>0.0</v>
      </c>
      <c r="H115" s="163">
        <v>0.0</v>
      </c>
      <c r="I115" s="163">
        <v>0.0</v>
      </c>
      <c r="J115" s="163">
        <v>0.0</v>
      </c>
      <c r="K115" s="163">
        <v>0.0</v>
      </c>
      <c r="L115" s="170">
        <v>3.0</v>
      </c>
      <c r="M115" s="174" t="s">
        <v>335</v>
      </c>
      <c r="N115" s="174">
        <v>100.0</v>
      </c>
      <c r="O115" s="174"/>
      <c r="P115" s="175">
        <v>3.0</v>
      </c>
      <c r="Q115" s="159"/>
      <c r="R115" s="159"/>
      <c r="S115" s="159"/>
      <c r="T115" s="159"/>
      <c r="U115" s="159"/>
      <c r="V115" s="159"/>
      <c r="W115" s="159"/>
      <c r="X115" s="159"/>
      <c r="Y115" s="159"/>
      <c r="Z115" s="159"/>
      <c r="AA115" s="159"/>
      <c r="AB115" s="159"/>
      <c r="AC115" s="159"/>
      <c r="AD115" s="159"/>
      <c r="AE115" s="159"/>
      <c r="AF115" s="159"/>
      <c r="AG115" s="159"/>
      <c r="AH115" s="159"/>
      <c r="AI115" s="159"/>
    </row>
    <row r="116" ht="22.5" customHeight="1">
      <c r="A116" s="162" t="s">
        <v>720</v>
      </c>
      <c r="B116" s="166"/>
      <c r="C116" s="208"/>
      <c r="D116" s="162" t="s">
        <v>721</v>
      </c>
      <c r="E116" s="163">
        <v>0.0</v>
      </c>
      <c r="F116" s="163">
        <v>0.0</v>
      </c>
      <c r="G116" s="163">
        <v>0.0</v>
      </c>
      <c r="H116" s="163">
        <v>0.0</v>
      </c>
      <c r="I116" s="163">
        <v>0.0</v>
      </c>
      <c r="J116" s="163">
        <v>0.0</v>
      </c>
      <c r="K116" s="163">
        <v>0.0</v>
      </c>
      <c r="L116" s="163">
        <v>5.0</v>
      </c>
      <c r="M116" s="174" t="s">
        <v>335</v>
      </c>
      <c r="N116" s="174">
        <v>200.0</v>
      </c>
      <c r="O116" s="174"/>
      <c r="P116" s="175">
        <v>2.0</v>
      </c>
      <c r="Q116" s="159"/>
      <c r="R116" s="159"/>
      <c r="S116" s="159"/>
      <c r="T116" s="159"/>
      <c r="U116" s="159"/>
      <c r="V116" s="159"/>
      <c r="W116" s="159"/>
      <c r="X116" s="159"/>
      <c r="Y116" s="159"/>
      <c r="Z116" s="159"/>
      <c r="AA116" s="159"/>
      <c r="AB116" s="159"/>
      <c r="AC116" s="159"/>
      <c r="AD116" s="159"/>
      <c r="AE116" s="159"/>
      <c r="AF116" s="159"/>
      <c r="AG116" s="159"/>
      <c r="AH116" s="159"/>
      <c r="AI116" s="159"/>
    </row>
    <row r="117" ht="22.5" customHeight="1">
      <c r="A117" s="162" t="s">
        <v>724</v>
      </c>
      <c r="B117" s="166"/>
      <c r="C117" s="208"/>
      <c r="D117" s="162" t="s">
        <v>725</v>
      </c>
      <c r="E117" s="163">
        <v>0.0</v>
      </c>
      <c r="F117" s="163">
        <v>0.0</v>
      </c>
      <c r="G117" s="163">
        <v>0.0</v>
      </c>
      <c r="H117" s="163">
        <v>0.0</v>
      </c>
      <c r="I117" s="163">
        <v>0.0</v>
      </c>
      <c r="J117" s="163">
        <v>0.0</v>
      </c>
      <c r="K117" s="163">
        <v>0.0</v>
      </c>
      <c r="L117" s="163">
        <v>10.0</v>
      </c>
      <c r="M117" s="174" t="s">
        <v>335</v>
      </c>
      <c r="N117" s="174">
        <v>300.0</v>
      </c>
      <c r="O117" s="174"/>
      <c r="P117" s="175">
        <v>1.0</v>
      </c>
      <c r="Q117" s="159"/>
      <c r="R117" s="159"/>
      <c r="S117" s="159"/>
      <c r="T117" s="159"/>
      <c r="U117" s="159"/>
      <c r="V117" s="159"/>
      <c r="W117" s="159"/>
      <c r="X117" s="159"/>
      <c r="Y117" s="159"/>
      <c r="Z117" s="159"/>
      <c r="AA117" s="159"/>
      <c r="AB117" s="159"/>
      <c r="AC117" s="159"/>
      <c r="AD117" s="159"/>
      <c r="AE117" s="159"/>
      <c r="AF117" s="159"/>
      <c r="AG117" s="159"/>
      <c r="AH117" s="159"/>
      <c r="AI117" s="159"/>
    </row>
    <row r="118" ht="22.5" customHeight="1">
      <c r="A118" s="162" t="s">
        <v>728</v>
      </c>
      <c r="B118" s="166"/>
      <c r="C118" s="194"/>
      <c r="D118" s="162" t="s">
        <v>729</v>
      </c>
      <c r="E118" s="163">
        <v>0.0</v>
      </c>
      <c r="F118" s="163">
        <v>0.0</v>
      </c>
      <c r="G118" s="163">
        <v>0.0</v>
      </c>
      <c r="H118" s="163">
        <v>0.0</v>
      </c>
      <c r="I118" s="163">
        <v>0.0</v>
      </c>
      <c r="J118" s="163">
        <v>0.0</v>
      </c>
      <c r="K118" s="163">
        <v>0.0</v>
      </c>
      <c r="L118" s="170">
        <v>1.0</v>
      </c>
      <c r="M118" s="174" t="s">
        <v>335</v>
      </c>
      <c r="N118" s="164"/>
      <c r="O118" s="164"/>
      <c r="P118" s="175">
        <v>3.0</v>
      </c>
      <c r="Q118" s="159"/>
      <c r="R118" s="159"/>
      <c r="S118" s="159"/>
      <c r="T118" s="159"/>
      <c r="U118" s="159"/>
      <c r="V118" s="159"/>
      <c r="W118" s="159"/>
      <c r="X118" s="159"/>
      <c r="Y118" s="159"/>
      <c r="Z118" s="159"/>
      <c r="AA118" s="159"/>
      <c r="AB118" s="159"/>
      <c r="AC118" s="159"/>
      <c r="AD118" s="159"/>
      <c r="AE118" s="159"/>
      <c r="AF118" s="159"/>
      <c r="AG118" s="159"/>
      <c r="AH118" s="159"/>
      <c r="AI118" s="159"/>
    </row>
    <row r="119" ht="22.5" customHeight="1">
      <c r="A119" s="162" t="s">
        <v>731</v>
      </c>
      <c r="B119" s="166"/>
      <c r="C119" s="208"/>
      <c r="D119" s="162" t="s">
        <v>732</v>
      </c>
      <c r="E119" s="163">
        <v>0.0</v>
      </c>
      <c r="F119" s="163">
        <v>0.0</v>
      </c>
      <c r="G119" s="163">
        <v>0.0</v>
      </c>
      <c r="H119" s="163">
        <v>0.0</v>
      </c>
      <c r="I119" s="163">
        <v>0.0</v>
      </c>
      <c r="J119" s="163">
        <v>0.0</v>
      </c>
      <c r="K119" s="163">
        <v>0.0</v>
      </c>
      <c r="L119" s="170">
        <v>3.0</v>
      </c>
      <c r="M119" s="174" t="s">
        <v>335</v>
      </c>
      <c r="N119" s="164"/>
      <c r="O119" s="164"/>
      <c r="P119" s="175">
        <v>2.0</v>
      </c>
      <c r="Q119" s="159"/>
      <c r="R119" s="159"/>
      <c r="S119" s="159"/>
      <c r="T119" s="159"/>
      <c r="U119" s="159"/>
      <c r="V119" s="159"/>
      <c r="W119" s="159"/>
      <c r="X119" s="159"/>
      <c r="Y119" s="159"/>
      <c r="Z119" s="159"/>
      <c r="AA119" s="159"/>
      <c r="AB119" s="159"/>
      <c r="AC119" s="159"/>
      <c r="AD119" s="159"/>
      <c r="AE119" s="159"/>
      <c r="AF119" s="159"/>
      <c r="AG119" s="159"/>
      <c r="AH119" s="159"/>
      <c r="AI119" s="159"/>
    </row>
    <row r="120" ht="22.5" customHeight="1">
      <c r="A120" s="162" t="s">
        <v>736</v>
      </c>
      <c r="B120" s="166"/>
      <c r="C120" s="208"/>
      <c r="D120" s="162" t="s">
        <v>737</v>
      </c>
      <c r="E120" s="163">
        <v>0.0</v>
      </c>
      <c r="F120" s="163">
        <v>0.0</v>
      </c>
      <c r="G120" s="163">
        <v>0.0</v>
      </c>
      <c r="H120" s="163">
        <v>0.0</v>
      </c>
      <c r="I120" s="163">
        <v>0.0</v>
      </c>
      <c r="J120" s="163">
        <v>0.0</v>
      </c>
      <c r="K120" s="163">
        <v>0.0</v>
      </c>
      <c r="L120" s="170">
        <v>5.0</v>
      </c>
      <c r="M120" s="174" t="s">
        <v>335</v>
      </c>
      <c r="N120" s="174"/>
      <c r="O120" s="174"/>
      <c r="P120" s="175">
        <v>2.0</v>
      </c>
      <c r="Q120" s="159"/>
      <c r="R120" s="159"/>
      <c r="S120" s="159"/>
      <c r="T120" s="159"/>
      <c r="U120" s="159"/>
      <c r="V120" s="159"/>
      <c r="W120" s="159"/>
      <c r="X120" s="159"/>
      <c r="Y120" s="159"/>
      <c r="Z120" s="159"/>
      <c r="AA120" s="159"/>
      <c r="AB120" s="159"/>
      <c r="AC120" s="159"/>
      <c r="AD120" s="159"/>
      <c r="AE120" s="159"/>
      <c r="AF120" s="159"/>
      <c r="AG120" s="159"/>
      <c r="AH120" s="159"/>
      <c r="AI120" s="159"/>
    </row>
    <row r="121" ht="22.5" customHeight="1">
      <c r="A121" s="208" t="s">
        <v>742</v>
      </c>
      <c r="B121" s="166"/>
      <c r="C121" s="194"/>
      <c r="D121" s="162" t="s">
        <v>743</v>
      </c>
      <c r="E121" s="170"/>
      <c r="F121" s="170"/>
      <c r="G121" s="170"/>
      <c r="H121" s="163">
        <v>0.0</v>
      </c>
      <c r="I121" s="170"/>
      <c r="J121" s="170"/>
      <c r="K121" s="170"/>
      <c r="L121" s="170"/>
      <c r="M121" s="164"/>
      <c r="N121" s="164"/>
      <c r="O121" s="164"/>
      <c r="P121" s="175">
        <v>1.0</v>
      </c>
      <c r="Q121" s="159"/>
      <c r="R121" s="159"/>
      <c r="S121" s="159"/>
      <c r="T121" s="159"/>
      <c r="U121" s="159"/>
      <c r="V121" s="159"/>
      <c r="W121" s="159"/>
      <c r="X121" s="159"/>
      <c r="Y121" s="159"/>
      <c r="Z121" s="159"/>
      <c r="AA121" s="159"/>
      <c r="AB121" s="159"/>
      <c r="AC121" s="159"/>
      <c r="AD121" s="159"/>
      <c r="AE121" s="159"/>
      <c r="AF121" s="159"/>
      <c r="AG121" s="159"/>
      <c r="AH121" s="159"/>
      <c r="AI121" s="159"/>
    </row>
    <row r="122" ht="22.5" customHeight="1">
      <c r="A122" s="208" t="s">
        <v>745</v>
      </c>
      <c r="B122" s="166"/>
      <c r="C122" s="194"/>
      <c r="D122" s="162" t="s">
        <v>746</v>
      </c>
      <c r="E122" s="170"/>
      <c r="F122" s="170"/>
      <c r="G122" s="170"/>
      <c r="H122" s="163">
        <v>0.0</v>
      </c>
      <c r="I122" s="170"/>
      <c r="J122" s="170"/>
      <c r="K122" s="170"/>
      <c r="L122" s="170"/>
      <c r="M122" s="164"/>
      <c r="N122" s="164"/>
      <c r="O122" s="164"/>
      <c r="P122" s="175">
        <v>2.0</v>
      </c>
      <c r="Q122" s="159"/>
      <c r="R122" s="159"/>
      <c r="S122" s="159"/>
      <c r="T122" s="159"/>
      <c r="U122" s="159"/>
      <c r="V122" s="159"/>
      <c r="W122" s="159"/>
      <c r="X122" s="159"/>
      <c r="Y122" s="159"/>
      <c r="Z122" s="159"/>
      <c r="AA122" s="159"/>
      <c r="AB122" s="159"/>
      <c r="AC122" s="159"/>
      <c r="AD122" s="159"/>
      <c r="AE122" s="159"/>
      <c r="AF122" s="159"/>
      <c r="AG122" s="159"/>
      <c r="AH122" s="159"/>
      <c r="AI122" s="159"/>
    </row>
    <row r="123" ht="22.5" customHeight="1">
      <c r="A123" s="208" t="s">
        <v>748</v>
      </c>
      <c r="B123" s="166"/>
      <c r="C123" s="194"/>
      <c r="D123" s="194"/>
      <c r="E123" s="170"/>
      <c r="F123" s="170"/>
      <c r="G123" s="170"/>
      <c r="H123" s="163">
        <v>0.0</v>
      </c>
      <c r="I123" s="170"/>
      <c r="J123" s="170"/>
      <c r="K123" s="170"/>
      <c r="L123" s="170"/>
      <c r="M123" s="164"/>
      <c r="N123" s="164"/>
      <c r="O123" s="164"/>
      <c r="P123" s="175">
        <v>1.0</v>
      </c>
      <c r="Q123" s="159"/>
      <c r="R123" s="159"/>
      <c r="S123" s="159"/>
      <c r="T123" s="159"/>
      <c r="U123" s="159"/>
      <c r="V123" s="159"/>
      <c r="W123" s="159"/>
      <c r="X123" s="159"/>
      <c r="Y123" s="159"/>
      <c r="Z123" s="159"/>
      <c r="AA123" s="159"/>
      <c r="AB123" s="159"/>
      <c r="AC123" s="159"/>
      <c r="AD123" s="159"/>
      <c r="AE123" s="159"/>
      <c r="AF123" s="159"/>
      <c r="AG123" s="159"/>
      <c r="AH123" s="159"/>
      <c r="AI123" s="159"/>
    </row>
    <row r="124" ht="22.5" customHeight="1">
      <c r="A124" s="162" t="s">
        <v>751</v>
      </c>
      <c r="B124" s="166"/>
      <c r="C124" s="208"/>
      <c r="D124" s="162" t="s">
        <v>752</v>
      </c>
      <c r="E124" s="170"/>
      <c r="F124" s="170"/>
      <c r="G124" s="170"/>
      <c r="H124" s="163">
        <v>0.0</v>
      </c>
      <c r="I124" s="170"/>
      <c r="J124" s="170"/>
      <c r="K124" s="170"/>
      <c r="L124" s="170">
        <v>3.0</v>
      </c>
      <c r="M124" s="164"/>
      <c r="N124" s="164"/>
      <c r="O124" s="164"/>
      <c r="P124" s="175">
        <v>1.0</v>
      </c>
      <c r="Q124" s="159"/>
      <c r="R124" s="159"/>
      <c r="S124" s="159"/>
      <c r="T124" s="159"/>
      <c r="U124" s="159"/>
      <c r="V124" s="159"/>
      <c r="W124" s="159"/>
      <c r="X124" s="159"/>
      <c r="Y124" s="159"/>
      <c r="Z124" s="159"/>
      <c r="AA124" s="159"/>
      <c r="AB124" s="159"/>
      <c r="AC124" s="159"/>
      <c r="AD124" s="159"/>
      <c r="AE124" s="159"/>
      <c r="AF124" s="159"/>
      <c r="AG124" s="159"/>
      <c r="AH124" s="159"/>
      <c r="AI124" s="159"/>
    </row>
    <row r="125" ht="22.5" customHeight="1">
      <c r="A125" s="208" t="s">
        <v>755</v>
      </c>
      <c r="B125" s="166"/>
      <c r="C125" s="194"/>
      <c r="D125" s="194"/>
      <c r="E125" s="170"/>
      <c r="F125" s="170"/>
      <c r="G125" s="170"/>
      <c r="H125" s="163">
        <v>0.0</v>
      </c>
      <c r="I125" s="170"/>
      <c r="J125" s="170"/>
      <c r="K125" s="170"/>
      <c r="L125" s="170"/>
      <c r="M125" s="164"/>
      <c r="N125" s="164"/>
      <c r="O125" s="164"/>
      <c r="P125" s="165"/>
      <c r="Q125" s="159"/>
      <c r="R125" s="159"/>
      <c r="S125" s="159"/>
      <c r="T125" s="159"/>
      <c r="U125" s="159"/>
      <c r="V125" s="159"/>
      <c r="W125" s="159"/>
      <c r="X125" s="159"/>
      <c r="Y125" s="159"/>
      <c r="Z125" s="159"/>
      <c r="AA125" s="159"/>
      <c r="AB125" s="159"/>
      <c r="AC125" s="159"/>
      <c r="AD125" s="159"/>
      <c r="AE125" s="159"/>
      <c r="AF125" s="159"/>
      <c r="AG125" s="159"/>
      <c r="AH125" s="159"/>
      <c r="AI125" s="159"/>
    </row>
    <row r="126" ht="22.5" customHeight="1">
      <c r="A126" s="162" t="s">
        <v>759</v>
      </c>
      <c r="B126" s="166"/>
      <c r="C126" s="208"/>
      <c r="D126" s="162" t="s">
        <v>760</v>
      </c>
      <c r="E126" s="163">
        <v>0.0</v>
      </c>
      <c r="F126" s="163">
        <v>0.0</v>
      </c>
      <c r="G126" s="163">
        <v>0.0</v>
      </c>
      <c r="H126" s="163">
        <v>0.0</v>
      </c>
      <c r="I126" s="163">
        <v>200.0</v>
      </c>
      <c r="J126" s="163">
        <v>0.0</v>
      </c>
      <c r="K126" s="163">
        <v>0.0</v>
      </c>
      <c r="L126" s="170">
        <v>3.0</v>
      </c>
      <c r="M126" s="174" t="s">
        <v>335</v>
      </c>
      <c r="N126" s="164"/>
      <c r="O126" s="164"/>
      <c r="P126" s="165"/>
      <c r="Q126" s="159"/>
      <c r="R126" s="159"/>
      <c r="S126" s="159"/>
      <c r="T126" s="159"/>
      <c r="U126" s="159"/>
      <c r="V126" s="159"/>
      <c r="W126" s="159"/>
      <c r="X126" s="159"/>
      <c r="Y126" s="159"/>
      <c r="Z126" s="159"/>
      <c r="AA126" s="159"/>
      <c r="AB126" s="159"/>
      <c r="AC126" s="159"/>
      <c r="AD126" s="159"/>
      <c r="AE126" s="159"/>
      <c r="AF126" s="159"/>
      <c r="AG126" s="159"/>
      <c r="AH126" s="159"/>
      <c r="AI126" s="159"/>
    </row>
    <row r="127" ht="22.5" customHeight="1">
      <c r="A127" s="162" t="s">
        <v>762</v>
      </c>
      <c r="B127" s="166"/>
      <c r="C127" s="208"/>
      <c r="D127" s="162" t="s">
        <v>763</v>
      </c>
      <c r="E127" s="163">
        <v>0.0</v>
      </c>
      <c r="F127" s="163">
        <v>0.0</v>
      </c>
      <c r="G127" s="163">
        <v>0.0</v>
      </c>
      <c r="H127" s="163">
        <v>0.0</v>
      </c>
      <c r="I127" s="163">
        <v>300.0</v>
      </c>
      <c r="J127" s="163">
        <v>0.0</v>
      </c>
      <c r="K127" s="163">
        <v>0.0</v>
      </c>
      <c r="L127" s="170">
        <v>5.0</v>
      </c>
      <c r="M127" s="174" t="s">
        <v>656</v>
      </c>
      <c r="N127" s="164"/>
      <c r="O127" s="164"/>
      <c r="P127" s="165"/>
      <c r="Q127" s="159"/>
      <c r="R127" s="159"/>
      <c r="S127" s="159"/>
      <c r="T127" s="159"/>
      <c r="U127" s="159"/>
      <c r="V127" s="159"/>
      <c r="W127" s="159"/>
      <c r="X127" s="159"/>
      <c r="Y127" s="159"/>
      <c r="Z127" s="159"/>
      <c r="AA127" s="159"/>
      <c r="AB127" s="159"/>
      <c r="AC127" s="159"/>
      <c r="AD127" s="159"/>
      <c r="AE127" s="159"/>
      <c r="AF127" s="159"/>
      <c r="AG127" s="159"/>
      <c r="AH127" s="159"/>
      <c r="AI127" s="159"/>
    </row>
    <row r="128" ht="22.5" customHeight="1">
      <c r="A128" s="162" t="s">
        <v>766</v>
      </c>
      <c r="B128" s="166"/>
      <c r="C128" s="208"/>
      <c r="D128" s="162" t="s">
        <v>767</v>
      </c>
      <c r="E128" s="163">
        <v>0.0</v>
      </c>
      <c r="F128" s="163">
        <v>0.0</v>
      </c>
      <c r="G128" s="163">
        <v>0.0</v>
      </c>
      <c r="H128" s="163">
        <v>0.0</v>
      </c>
      <c r="I128" s="163">
        <v>400.0</v>
      </c>
      <c r="J128" s="163">
        <v>0.0</v>
      </c>
      <c r="K128" s="163">
        <v>0.0</v>
      </c>
      <c r="L128" s="170">
        <v>6.0</v>
      </c>
      <c r="M128" s="174" t="s">
        <v>335</v>
      </c>
      <c r="N128" s="164"/>
      <c r="O128" s="164"/>
      <c r="P128" s="165"/>
      <c r="Q128" s="159"/>
      <c r="R128" s="159"/>
      <c r="S128" s="159"/>
      <c r="T128" s="159"/>
      <c r="U128" s="159"/>
      <c r="V128" s="159"/>
      <c r="W128" s="159"/>
      <c r="X128" s="159"/>
      <c r="Y128" s="159"/>
      <c r="Z128" s="159"/>
      <c r="AA128" s="159"/>
      <c r="AB128" s="159"/>
      <c r="AC128" s="159"/>
      <c r="AD128" s="159"/>
      <c r="AE128" s="159"/>
      <c r="AF128" s="159"/>
      <c r="AG128" s="159"/>
      <c r="AH128" s="159"/>
      <c r="AI128" s="159"/>
    </row>
    <row r="129" ht="22.5" customHeight="1">
      <c r="A129" s="162" t="s">
        <v>769</v>
      </c>
      <c r="B129" s="166"/>
      <c r="C129" s="208"/>
      <c r="D129" s="162" t="s">
        <v>770</v>
      </c>
      <c r="E129" s="163">
        <v>0.0</v>
      </c>
      <c r="F129" s="163">
        <v>0.0</v>
      </c>
      <c r="G129" s="163">
        <v>0.0</v>
      </c>
      <c r="H129" s="163">
        <v>0.0</v>
      </c>
      <c r="I129" s="163">
        <v>500.0</v>
      </c>
      <c r="J129" s="163">
        <v>0.0</v>
      </c>
      <c r="K129" s="163">
        <v>0.0</v>
      </c>
      <c r="L129" s="170">
        <v>8.0</v>
      </c>
      <c r="M129" s="174" t="s">
        <v>656</v>
      </c>
      <c r="N129" s="164"/>
      <c r="O129" s="164"/>
      <c r="P129" s="165"/>
      <c r="Q129" s="159"/>
      <c r="R129" s="159"/>
      <c r="S129" s="159"/>
      <c r="T129" s="159"/>
      <c r="U129" s="159"/>
      <c r="V129" s="159"/>
      <c r="W129" s="159"/>
      <c r="X129" s="159"/>
      <c r="Y129" s="159"/>
      <c r="Z129" s="159"/>
      <c r="AA129" s="159"/>
      <c r="AB129" s="159"/>
      <c r="AC129" s="159"/>
      <c r="AD129" s="159"/>
      <c r="AE129" s="159"/>
      <c r="AF129" s="159"/>
      <c r="AG129" s="159"/>
      <c r="AH129" s="159"/>
      <c r="AI129" s="159"/>
    </row>
    <row r="130" ht="22.5" customHeight="1">
      <c r="A130" s="162" t="s">
        <v>773</v>
      </c>
      <c r="B130" s="166"/>
      <c r="C130" s="207"/>
      <c r="D130" s="162" t="s">
        <v>774</v>
      </c>
      <c r="E130" s="163">
        <v>0.0</v>
      </c>
      <c r="F130" s="163">
        <v>0.0</v>
      </c>
      <c r="G130" s="163">
        <v>0.0</v>
      </c>
      <c r="H130" s="163">
        <v>4.0</v>
      </c>
      <c r="I130" s="163">
        <v>300.0</v>
      </c>
      <c r="J130" s="163">
        <v>0.0</v>
      </c>
      <c r="K130" s="163">
        <v>0.0</v>
      </c>
      <c r="L130" s="170">
        <v>5.0</v>
      </c>
      <c r="M130" s="174" t="s">
        <v>656</v>
      </c>
      <c r="N130" s="164"/>
      <c r="O130" s="164"/>
      <c r="P130" s="165"/>
      <c r="Q130" s="159"/>
      <c r="R130" s="159"/>
      <c r="S130" s="159"/>
      <c r="T130" s="159"/>
      <c r="U130" s="159"/>
      <c r="V130" s="159"/>
      <c r="W130" s="159"/>
      <c r="X130" s="159"/>
      <c r="Y130" s="159"/>
      <c r="Z130" s="159"/>
      <c r="AA130" s="159"/>
      <c r="AB130" s="159"/>
      <c r="AC130" s="159"/>
      <c r="AD130" s="159"/>
      <c r="AE130" s="159"/>
      <c r="AF130" s="159"/>
      <c r="AG130" s="159"/>
      <c r="AH130" s="159"/>
      <c r="AI130" s="159"/>
    </row>
    <row r="131" ht="22.5" customHeight="1">
      <c r="A131" s="162" t="s">
        <v>778</v>
      </c>
      <c r="B131" s="166"/>
      <c r="C131" s="207"/>
      <c r="D131" s="162" t="s">
        <v>779</v>
      </c>
      <c r="E131" s="163">
        <v>0.0</v>
      </c>
      <c r="F131" s="163">
        <v>0.0</v>
      </c>
      <c r="G131" s="163">
        <v>0.0</v>
      </c>
      <c r="H131" s="163">
        <v>6.0</v>
      </c>
      <c r="I131" s="163">
        <v>500.0</v>
      </c>
      <c r="J131" s="163">
        <v>0.0</v>
      </c>
      <c r="K131" s="163">
        <v>0.0</v>
      </c>
      <c r="L131" s="170">
        <v>3.0</v>
      </c>
      <c r="M131" s="174" t="s">
        <v>656</v>
      </c>
      <c r="N131" s="164"/>
      <c r="O131" s="164"/>
      <c r="P131" s="165"/>
      <c r="Q131" s="159"/>
      <c r="R131" s="159"/>
      <c r="S131" s="159"/>
      <c r="T131" s="159"/>
      <c r="U131" s="159"/>
      <c r="V131" s="159"/>
      <c r="W131" s="159"/>
      <c r="X131" s="159"/>
      <c r="Y131" s="159"/>
      <c r="Z131" s="159"/>
      <c r="AA131" s="159"/>
      <c r="AB131" s="159"/>
      <c r="AC131" s="159"/>
      <c r="AD131" s="159"/>
      <c r="AE131" s="159"/>
      <c r="AF131" s="159"/>
      <c r="AG131" s="159"/>
      <c r="AH131" s="159"/>
      <c r="AI131" s="159"/>
    </row>
    <row r="132" ht="22.5" customHeight="1">
      <c r="A132" s="162" t="s">
        <v>781</v>
      </c>
      <c r="B132" s="166"/>
      <c r="C132" s="207"/>
      <c r="D132" s="162" t="s">
        <v>782</v>
      </c>
      <c r="E132" s="163">
        <v>0.0</v>
      </c>
      <c r="F132" s="163">
        <v>0.0</v>
      </c>
      <c r="G132" s="163">
        <v>0.0</v>
      </c>
      <c r="H132" s="163">
        <v>20.0</v>
      </c>
      <c r="I132" s="163">
        <v>0.0</v>
      </c>
      <c r="J132" s="163">
        <v>0.0</v>
      </c>
      <c r="K132" s="163">
        <v>0.0</v>
      </c>
      <c r="L132" s="170">
        <v>3.0</v>
      </c>
      <c r="M132" s="174" t="s">
        <v>335</v>
      </c>
      <c r="N132" s="164"/>
      <c r="O132" s="164"/>
      <c r="P132" s="165"/>
      <c r="Q132" s="159"/>
      <c r="R132" s="159"/>
      <c r="S132" s="159"/>
      <c r="T132" s="159"/>
      <c r="U132" s="159"/>
      <c r="V132" s="159"/>
      <c r="W132" s="159"/>
      <c r="X132" s="159"/>
      <c r="Y132" s="159"/>
      <c r="Z132" s="159"/>
      <c r="AA132" s="159"/>
      <c r="AB132" s="159"/>
      <c r="AC132" s="159"/>
      <c r="AD132" s="159"/>
      <c r="AE132" s="159"/>
      <c r="AF132" s="159"/>
      <c r="AG132" s="159"/>
      <c r="AH132" s="159"/>
      <c r="AI132" s="159"/>
    </row>
    <row r="133" ht="22.5" customHeight="1">
      <c r="A133" s="162" t="s">
        <v>784</v>
      </c>
      <c r="B133" s="166"/>
      <c r="C133" s="207"/>
      <c r="D133" s="162" t="s">
        <v>786</v>
      </c>
      <c r="E133" s="163">
        <v>0.0</v>
      </c>
      <c r="F133" s="163">
        <v>0.0</v>
      </c>
      <c r="G133" s="163">
        <v>0.0</v>
      </c>
      <c r="H133" s="163">
        <v>12.0</v>
      </c>
      <c r="I133" s="163">
        <v>0.0</v>
      </c>
      <c r="J133" s="163">
        <v>0.0</v>
      </c>
      <c r="K133" s="163">
        <v>0.0</v>
      </c>
      <c r="L133" s="170">
        <v>2.0</v>
      </c>
      <c r="M133" s="174" t="s">
        <v>335</v>
      </c>
      <c r="N133" s="164"/>
      <c r="O133" s="164"/>
      <c r="P133" s="165"/>
      <c r="Q133" s="159"/>
      <c r="R133" s="159"/>
      <c r="S133" s="159"/>
      <c r="T133" s="159"/>
      <c r="U133" s="159"/>
      <c r="V133" s="159"/>
      <c r="W133" s="159"/>
      <c r="X133" s="159"/>
      <c r="Y133" s="159"/>
      <c r="Z133" s="159"/>
      <c r="AA133" s="159"/>
      <c r="AB133" s="159"/>
      <c r="AC133" s="159"/>
      <c r="AD133" s="159"/>
      <c r="AE133" s="159"/>
      <c r="AF133" s="159"/>
      <c r="AG133" s="159"/>
      <c r="AH133" s="159"/>
      <c r="AI133" s="159"/>
    </row>
    <row r="134" ht="22.5" customHeight="1">
      <c r="A134" s="162" t="s">
        <v>787</v>
      </c>
      <c r="B134" s="166"/>
      <c r="C134" s="207"/>
      <c r="D134" s="162" t="s">
        <v>788</v>
      </c>
      <c r="E134" s="163">
        <v>0.0</v>
      </c>
      <c r="F134" s="163">
        <v>0.0</v>
      </c>
      <c r="G134" s="163">
        <v>0.0</v>
      </c>
      <c r="H134" s="163">
        <v>7.0</v>
      </c>
      <c r="I134" s="163">
        <v>0.0</v>
      </c>
      <c r="J134" s="163">
        <v>0.0</v>
      </c>
      <c r="K134" s="163">
        <v>0.0</v>
      </c>
      <c r="L134" s="170">
        <v>2.0</v>
      </c>
      <c r="M134" s="174" t="s">
        <v>335</v>
      </c>
      <c r="N134" s="164"/>
      <c r="O134" s="164"/>
      <c r="P134" s="165"/>
      <c r="Q134" s="159"/>
      <c r="R134" s="159"/>
      <c r="S134" s="159"/>
      <c r="T134" s="159"/>
      <c r="U134" s="159"/>
      <c r="V134" s="159"/>
      <c r="W134" s="159"/>
      <c r="X134" s="159"/>
      <c r="Y134" s="159"/>
      <c r="Z134" s="159"/>
      <c r="AA134" s="159"/>
      <c r="AB134" s="159"/>
      <c r="AC134" s="159"/>
      <c r="AD134" s="159"/>
      <c r="AE134" s="159"/>
      <c r="AF134" s="159"/>
      <c r="AG134" s="159"/>
      <c r="AH134" s="159"/>
      <c r="AI134" s="159"/>
    </row>
    <row r="135" ht="22.5" customHeight="1">
      <c r="A135" s="162" t="s">
        <v>790</v>
      </c>
      <c r="B135" s="166"/>
      <c r="C135" s="207"/>
      <c r="D135" s="162" t="s">
        <v>791</v>
      </c>
      <c r="E135" s="163">
        <v>0.0</v>
      </c>
      <c r="F135" s="163">
        <v>0.0</v>
      </c>
      <c r="G135" s="163">
        <v>0.0</v>
      </c>
      <c r="H135" s="163">
        <v>15.0</v>
      </c>
      <c r="I135" s="163">
        <v>0.0</v>
      </c>
      <c r="J135" s="163">
        <v>0.0</v>
      </c>
      <c r="K135" s="163">
        <v>0.0</v>
      </c>
      <c r="L135" s="170">
        <v>4.0</v>
      </c>
      <c r="M135" s="174" t="s">
        <v>335</v>
      </c>
      <c r="N135" s="164"/>
      <c r="O135" s="164"/>
      <c r="P135" s="165"/>
      <c r="Q135" s="159"/>
      <c r="R135" s="159"/>
      <c r="S135" s="159"/>
      <c r="T135" s="159"/>
      <c r="U135" s="159"/>
      <c r="V135" s="159"/>
      <c r="W135" s="159"/>
      <c r="X135" s="159"/>
      <c r="Y135" s="159"/>
      <c r="Z135" s="159"/>
      <c r="AA135" s="159"/>
      <c r="AB135" s="159"/>
      <c r="AC135" s="159"/>
      <c r="AD135" s="159"/>
      <c r="AE135" s="159"/>
      <c r="AF135" s="159"/>
      <c r="AG135" s="159"/>
      <c r="AH135" s="159"/>
      <c r="AI135" s="159"/>
    </row>
    <row r="136" ht="22.5" customHeight="1">
      <c r="A136" s="162" t="s">
        <v>795</v>
      </c>
      <c r="B136" s="166"/>
      <c r="C136" s="207"/>
      <c r="D136" s="162" t="s">
        <v>798</v>
      </c>
      <c r="E136" s="163">
        <v>0.0</v>
      </c>
      <c r="F136" s="163">
        <v>0.0</v>
      </c>
      <c r="G136" s="163">
        <v>0.0</v>
      </c>
      <c r="H136" s="163">
        <v>10.0</v>
      </c>
      <c r="I136" s="163">
        <v>0.0</v>
      </c>
      <c r="J136" s="163">
        <v>0.0</v>
      </c>
      <c r="K136" s="163">
        <v>0.0</v>
      </c>
      <c r="L136" s="170">
        <v>6.0</v>
      </c>
      <c r="M136" s="174" t="s">
        <v>335</v>
      </c>
      <c r="N136" s="164"/>
      <c r="O136" s="164"/>
      <c r="P136" s="165"/>
      <c r="Q136" s="159"/>
      <c r="R136" s="159"/>
      <c r="S136" s="159"/>
      <c r="T136" s="159"/>
      <c r="U136" s="159"/>
      <c r="V136" s="159"/>
      <c r="W136" s="159"/>
      <c r="X136" s="159"/>
      <c r="Y136" s="159"/>
      <c r="Z136" s="159"/>
      <c r="AA136" s="159"/>
      <c r="AB136" s="159"/>
      <c r="AC136" s="159"/>
      <c r="AD136" s="159"/>
      <c r="AE136" s="159"/>
      <c r="AF136" s="159"/>
      <c r="AG136" s="159"/>
      <c r="AH136" s="159"/>
      <c r="AI136" s="159"/>
    </row>
    <row r="137" ht="22.5" customHeight="1">
      <c r="A137" s="162" t="s">
        <v>801</v>
      </c>
      <c r="B137" s="166"/>
      <c r="C137" s="207"/>
      <c r="D137" s="162" t="s">
        <v>802</v>
      </c>
      <c r="E137" s="163">
        <v>0.0</v>
      </c>
      <c r="F137" s="163">
        <v>0.0</v>
      </c>
      <c r="G137" s="163">
        <v>0.0</v>
      </c>
      <c r="H137" s="163">
        <v>16.0</v>
      </c>
      <c r="I137" s="163">
        <v>0.0</v>
      </c>
      <c r="J137" s="163">
        <v>0.0</v>
      </c>
      <c r="K137" s="163">
        <v>0.0</v>
      </c>
      <c r="L137" s="170">
        <v>8.0</v>
      </c>
      <c r="M137" s="174" t="s">
        <v>335</v>
      </c>
      <c r="N137" s="164"/>
      <c r="O137" s="164"/>
      <c r="P137" s="165"/>
      <c r="Q137" s="159"/>
      <c r="R137" s="159"/>
      <c r="S137" s="159"/>
      <c r="T137" s="159"/>
      <c r="U137" s="159"/>
      <c r="V137" s="159"/>
      <c r="W137" s="159"/>
      <c r="X137" s="159"/>
      <c r="Y137" s="159"/>
      <c r="Z137" s="159"/>
      <c r="AA137" s="159"/>
      <c r="AB137" s="159"/>
      <c r="AC137" s="159"/>
      <c r="AD137" s="159"/>
      <c r="AE137" s="159"/>
      <c r="AF137" s="159"/>
      <c r="AG137" s="159"/>
      <c r="AH137" s="159"/>
      <c r="AI137" s="159"/>
    </row>
    <row r="138" ht="22.5" customHeight="1">
      <c r="A138" s="162" t="s">
        <v>805</v>
      </c>
      <c r="B138" s="166"/>
      <c r="C138" s="207"/>
      <c r="D138" s="162" t="s">
        <v>806</v>
      </c>
      <c r="E138" s="163">
        <v>0.0</v>
      </c>
      <c r="F138" s="163">
        <v>0.0</v>
      </c>
      <c r="G138" s="163">
        <v>0.0</v>
      </c>
      <c r="H138" s="163">
        <v>20.0</v>
      </c>
      <c r="I138" s="163">
        <v>0.0</v>
      </c>
      <c r="J138" s="163">
        <v>0.0</v>
      </c>
      <c r="K138" s="163">
        <v>0.0</v>
      </c>
      <c r="L138" s="170">
        <v>5.0</v>
      </c>
      <c r="M138" s="174" t="s">
        <v>335</v>
      </c>
      <c r="N138" s="164"/>
      <c r="O138" s="164"/>
      <c r="P138" s="165"/>
      <c r="Q138" s="159"/>
      <c r="R138" s="159"/>
      <c r="S138" s="159"/>
      <c r="T138" s="159"/>
      <c r="U138" s="159"/>
      <c r="V138" s="159"/>
      <c r="W138" s="159"/>
      <c r="X138" s="159"/>
      <c r="Y138" s="159"/>
      <c r="Z138" s="159"/>
      <c r="AA138" s="159"/>
      <c r="AB138" s="159"/>
      <c r="AC138" s="159"/>
      <c r="AD138" s="159"/>
      <c r="AE138" s="159"/>
      <c r="AF138" s="159"/>
      <c r="AG138" s="159"/>
      <c r="AH138" s="159"/>
      <c r="AI138" s="159"/>
    </row>
    <row r="139" ht="22.5" customHeight="1">
      <c r="A139" s="162" t="s">
        <v>808</v>
      </c>
      <c r="B139" s="166"/>
      <c r="C139" s="207"/>
      <c r="D139" s="162" t="s">
        <v>809</v>
      </c>
      <c r="E139" s="163">
        <v>0.0</v>
      </c>
      <c r="F139" s="163">
        <v>0.0</v>
      </c>
      <c r="G139" s="163">
        <v>0.0</v>
      </c>
      <c r="H139" s="163">
        <v>14.0</v>
      </c>
      <c r="I139" s="163">
        <v>0.0</v>
      </c>
      <c r="J139" s="163">
        <v>0.0</v>
      </c>
      <c r="K139" s="163">
        <v>0.0</v>
      </c>
      <c r="L139" s="170">
        <v>3.0</v>
      </c>
      <c r="M139" s="174" t="s">
        <v>335</v>
      </c>
      <c r="N139" s="164"/>
      <c r="O139" s="164"/>
      <c r="P139" s="165"/>
      <c r="Q139" s="159"/>
      <c r="R139" s="159"/>
      <c r="S139" s="159"/>
      <c r="T139" s="159"/>
      <c r="U139" s="159"/>
      <c r="V139" s="159"/>
      <c r="W139" s="159"/>
      <c r="X139" s="159"/>
      <c r="Y139" s="159"/>
      <c r="Z139" s="159"/>
      <c r="AA139" s="159"/>
      <c r="AB139" s="159"/>
      <c r="AC139" s="159"/>
      <c r="AD139" s="159"/>
      <c r="AE139" s="159"/>
      <c r="AF139" s="159"/>
      <c r="AG139" s="159"/>
      <c r="AH139" s="159"/>
      <c r="AI139" s="159"/>
    </row>
    <row r="140" ht="22.5" customHeight="1">
      <c r="A140" s="208" t="s">
        <v>811</v>
      </c>
      <c r="B140" s="166"/>
      <c r="C140" s="194"/>
      <c r="D140" s="162" t="s">
        <v>812</v>
      </c>
      <c r="E140" s="163">
        <v>0.0</v>
      </c>
      <c r="F140" s="163">
        <v>0.0</v>
      </c>
      <c r="G140" s="163">
        <v>0.0</v>
      </c>
      <c r="H140" s="163">
        <v>20.0</v>
      </c>
      <c r="I140" s="163">
        <v>0.0</v>
      </c>
      <c r="J140" s="163">
        <v>0.0</v>
      </c>
      <c r="K140" s="163">
        <v>0.0</v>
      </c>
      <c r="L140" s="163">
        <v>10.0</v>
      </c>
      <c r="M140" s="174" t="s">
        <v>335</v>
      </c>
      <c r="N140" s="164"/>
      <c r="O140" s="164"/>
      <c r="P140" s="165"/>
      <c r="Q140" s="159"/>
      <c r="R140" s="159"/>
      <c r="S140" s="159"/>
      <c r="T140" s="159"/>
      <c r="U140" s="159"/>
      <c r="V140" s="159"/>
      <c r="W140" s="159"/>
      <c r="X140" s="159"/>
      <c r="Y140" s="159"/>
      <c r="Z140" s="159"/>
      <c r="AA140" s="159"/>
      <c r="AB140" s="159"/>
      <c r="AC140" s="159"/>
      <c r="AD140" s="159"/>
      <c r="AE140" s="159"/>
      <c r="AF140" s="159"/>
      <c r="AG140" s="159"/>
      <c r="AH140" s="159"/>
      <c r="AI140" s="159"/>
    </row>
    <row r="141" ht="22.5" customHeight="1">
      <c r="A141" s="162" t="s">
        <v>816</v>
      </c>
      <c r="B141" s="166"/>
      <c r="C141" s="194"/>
      <c r="D141" s="162" t="s">
        <v>817</v>
      </c>
      <c r="E141" s="163">
        <v>0.0</v>
      </c>
      <c r="F141" s="163">
        <v>0.0</v>
      </c>
      <c r="G141" s="163">
        <v>0.0</v>
      </c>
      <c r="H141" s="163">
        <v>0.0</v>
      </c>
      <c r="I141" s="163">
        <v>800.0</v>
      </c>
      <c r="J141" s="163">
        <v>0.0</v>
      </c>
      <c r="K141" s="163">
        <v>0.0</v>
      </c>
      <c r="L141" s="163">
        <v>5.0</v>
      </c>
      <c r="M141" s="174" t="s">
        <v>335</v>
      </c>
      <c r="N141" s="164"/>
      <c r="O141" s="164"/>
      <c r="P141" s="165"/>
      <c r="Q141" s="159"/>
      <c r="R141" s="159"/>
      <c r="S141" s="159"/>
      <c r="T141" s="159"/>
      <c r="U141" s="159"/>
      <c r="V141" s="159"/>
      <c r="W141" s="159"/>
      <c r="X141" s="159"/>
      <c r="Y141" s="159"/>
      <c r="Z141" s="159"/>
      <c r="AA141" s="159"/>
      <c r="AB141" s="159"/>
      <c r="AC141" s="159"/>
      <c r="AD141" s="159"/>
      <c r="AE141" s="159"/>
      <c r="AF141" s="159"/>
      <c r="AG141" s="159"/>
      <c r="AH141" s="159"/>
      <c r="AI141" s="159"/>
    </row>
    <row r="142" ht="22.5" customHeight="1">
      <c r="A142" s="162" t="s">
        <v>821</v>
      </c>
      <c r="B142" s="166"/>
      <c r="C142" s="208"/>
      <c r="D142" s="162" t="s">
        <v>822</v>
      </c>
      <c r="E142" s="163">
        <v>0.0</v>
      </c>
      <c r="F142" s="163">
        <v>0.0</v>
      </c>
      <c r="G142" s="163">
        <v>0.0</v>
      </c>
      <c r="H142" s="163">
        <v>0.0</v>
      </c>
      <c r="I142" s="163">
        <v>1600.0</v>
      </c>
      <c r="J142" s="163">
        <v>0.0</v>
      </c>
      <c r="K142" s="163">
        <v>0.0</v>
      </c>
      <c r="L142" s="163">
        <v>7.0</v>
      </c>
      <c r="M142" s="174" t="s">
        <v>335</v>
      </c>
      <c r="N142" s="164"/>
      <c r="O142" s="164"/>
      <c r="P142" s="165"/>
      <c r="Q142" s="159"/>
      <c r="R142" s="159"/>
      <c r="S142" s="159"/>
      <c r="T142" s="159"/>
      <c r="U142" s="159"/>
      <c r="V142" s="159"/>
      <c r="W142" s="159"/>
      <c r="X142" s="159"/>
      <c r="Y142" s="159"/>
      <c r="Z142" s="159"/>
      <c r="AA142" s="159"/>
      <c r="AB142" s="159"/>
      <c r="AC142" s="159"/>
      <c r="AD142" s="159"/>
      <c r="AE142" s="159"/>
      <c r="AF142" s="159"/>
      <c r="AG142" s="159"/>
      <c r="AH142" s="159"/>
      <c r="AI142" s="159"/>
    </row>
    <row r="143" ht="22.5" customHeight="1">
      <c r="A143" s="162" t="s">
        <v>824</v>
      </c>
      <c r="B143" s="166"/>
      <c r="C143" s="208"/>
      <c r="D143" s="162" t="s">
        <v>826</v>
      </c>
      <c r="E143" s="163">
        <v>0.0</v>
      </c>
      <c r="F143" s="163">
        <v>0.0</v>
      </c>
      <c r="G143" s="163">
        <v>0.0</v>
      </c>
      <c r="H143" s="163">
        <v>0.0</v>
      </c>
      <c r="I143" s="163">
        <v>800.0</v>
      </c>
      <c r="J143" s="163">
        <v>0.0</v>
      </c>
      <c r="K143" s="163">
        <v>0.0</v>
      </c>
      <c r="L143" s="170">
        <v>10.0</v>
      </c>
      <c r="M143" s="174" t="s">
        <v>335</v>
      </c>
      <c r="N143" s="164"/>
      <c r="O143" s="164"/>
      <c r="P143" s="165"/>
      <c r="Q143" s="159"/>
      <c r="R143" s="159"/>
      <c r="S143" s="159"/>
      <c r="T143" s="159"/>
      <c r="U143" s="159"/>
      <c r="V143" s="159"/>
      <c r="W143" s="159"/>
      <c r="X143" s="159"/>
      <c r="Y143" s="159"/>
      <c r="Z143" s="159"/>
      <c r="AA143" s="159"/>
      <c r="AB143" s="159"/>
      <c r="AC143" s="159"/>
      <c r="AD143" s="159"/>
      <c r="AE143" s="159"/>
      <c r="AF143" s="159"/>
      <c r="AG143" s="159"/>
      <c r="AH143" s="159"/>
      <c r="AI143" s="159"/>
    </row>
    <row r="144" ht="22.5" customHeight="1">
      <c r="A144" s="208" t="s">
        <v>827</v>
      </c>
      <c r="B144" s="166"/>
      <c r="C144" s="194"/>
      <c r="D144" s="162" t="s">
        <v>829</v>
      </c>
      <c r="E144" s="163">
        <v>0.0</v>
      </c>
      <c r="F144" s="163">
        <v>0.0</v>
      </c>
      <c r="G144" s="163">
        <v>0.0</v>
      </c>
      <c r="H144" s="163">
        <v>0.0</v>
      </c>
      <c r="I144" s="163">
        <v>1600.0</v>
      </c>
      <c r="J144" s="163">
        <v>0.0</v>
      </c>
      <c r="K144" s="163">
        <v>0.0</v>
      </c>
      <c r="L144" s="163">
        <v>12.0</v>
      </c>
      <c r="M144" s="174" t="s">
        <v>335</v>
      </c>
      <c r="N144" s="164"/>
      <c r="O144" s="164"/>
      <c r="P144" s="165"/>
      <c r="Q144" s="159"/>
      <c r="R144" s="159"/>
      <c r="S144" s="159"/>
      <c r="T144" s="159"/>
      <c r="U144" s="159"/>
      <c r="V144" s="159"/>
      <c r="W144" s="159"/>
      <c r="X144" s="159"/>
      <c r="Y144" s="159"/>
      <c r="Z144" s="159"/>
      <c r="AA144" s="159"/>
      <c r="AB144" s="159"/>
      <c r="AC144" s="159"/>
      <c r="AD144" s="159"/>
      <c r="AE144" s="159"/>
      <c r="AF144" s="159"/>
      <c r="AG144" s="159"/>
      <c r="AH144" s="159"/>
      <c r="AI144" s="159"/>
    </row>
    <row r="145" ht="22.5" customHeight="1">
      <c r="A145" s="162" t="s">
        <v>831</v>
      </c>
      <c r="B145" s="166"/>
      <c r="C145" s="208"/>
      <c r="D145" s="162" t="s">
        <v>832</v>
      </c>
      <c r="E145" s="163">
        <v>0.0</v>
      </c>
      <c r="F145" s="163">
        <v>0.0</v>
      </c>
      <c r="G145" s="163">
        <v>0.0</v>
      </c>
      <c r="H145" s="163">
        <v>0.0</v>
      </c>
      <c r="I145" s="163">
        <v>600.0</v>
      </c>
      <c r="J145" s="163">
        <v>0.0</v>
      </c>
      <c r="K145" s="163">
        <v>0.0</v>
      </c>
      <c r="L145" s="163">
        <v>5.0</v>
      </c>
      <c r="M145" s="174" t="s">
        <v>335</v>
      </c>
      <c r="N145" s="164"/>
      <c r="O145" s="164"/>
      <c r="P145" s="165"/>
      <c r="Q145" s="159"/>
      <c r="R145" s="159"/>
      <c r="S145" s="159"/>
      <c r="T145" s="159"/>
      <c r="U145" s="159"/>
      <c r="V145" s="159"/>
      <c r="W145" s="159"/>
      <c r="X145" s="159"/>
      <c r="Y145" s="159"/>
      <c r="Z145" s="159"/>
      <c r="AA145" s="159"/>
      <c r="AB145" s="159"/>
      <c r="AC145" s="159"/>
      <c r="AD145" s="159"/>
      <c r="AE145" s="159"/>
      <c r="AF145" s="159"/>
      <c r="AG145" s="159"/>
      <c r="AH145" s="159"/>
      <c r="AI145" s="159"/>
    </row>
    <row r="146" ht="22.5" customHeight="1">
      <c r="A146" s="208" t="s">
        <v>834</v>
      </c>
      <c r="B146" s="166"/>
      <c r="C146" s="194"/>
      <c r="D146" s="162" t="s">
        <v>835</v>
      </c>
      <c r="E146" s="163">
        <v>0.0</v>
      </c>
      <c r="F146" s="163">
        <v>0.0</v>
      </c>
      <c r="G146" s="163">
        <v>0.0</v>
      </c>
      <c r="H146" s="163">
        <v>0.0</v>
      </c>
      <c r="I146" s="163">
        <v>900.0</v>
      </c>
      <c r="J146" s="163">
        <v>0.0</v>
      </c>
      <c r="K146" s="163">
        <v>0.0</v>
      </c>
      <c r="L146" s="163">
        <v>10.0</v>
      </c>
      <c r="M146" s="174" t="s">
        <v>335</v>
      </c>
      <c r="N146" s="164"/>
      <c r="O146" s="164"/>
      <c r="P146" s="165"/>
      <c r="Q146" s="159"/>
      <c r="R146" s="159"/>
      <c r="S146" s="159"/>
      <c r="T146" s="159"/>
      <c r="U146" s="159"/>
      <c r="V146" s="159"/>
      <c r="W146" s="159"/>
      <c r="X146" s="159"/>
      <c r="Y146" s="159"/>
      <c r="Z146" s="159"/>
      <c r="AA146" s="159"/>
      <c r="AB146" s="159"/>
      <c r="AC146" s="159"/>
      <c r="AD146" s="159"/>
      <c r="AE146" s="159"/>
      <c r="AF146" s="159"/>
      <c r="AG146" s="159"/>
      <c r="AH146" s="159"/>
      <c r="AI146" s="159"/>
    </row>
    <row r="147" ht="22.5" customHeight="1">
      <c r="A147" s="209" t="s">
        <v>838</v>
      </c>
      <c r="B147" s="166"/>
      <c r="C147" s="208"/>
      <c r="D147" s="207" t="s">
        <v>840</v>
      </c>
      <c r="E147" s="163">
        <v>0.0</v>
      </c>
      <c r="F147" s="163">
        <v>0.0</v>
      </c>
      <c r="G147" s="163">
        <v>0.0</v>
      </c>
      <c r="H147" s="163">
        <v>0.0</v>
      </c>
      <c r="I147" s="163">
        <v>200.0</v>
      </c>
      <c r="J147" s="163">
        <v>0.0</v>
      </c>
      <c r="K147" s="163">
        <v>0.0</v>
      </c>
      <c r="L147" s="170">
        <v>5.0</v>
      </c>
      <c r="M147" s="174" t="s">
        <v>335</v>
      </c>
      <c r="N147" s="164"/>
      <c r="O147" s="164"/>
      <c r="P147" s="165"/>
      <c r="Q147" s="159"/>
      <c r="R147" s="159"/>
      <c r="S147" s="159"/>
      <c r="T147" s="159"/>
      <c r="U147" s="159"/>
      <c r="V147" s="159"/>
      <c r="W147" s="159"/>
      <c r="X147" s="159"/>
      <c r="Y147" s="159"/>
      <c r="Z147" s="159"/>
      <c r="AA147" s="159"/>
      <c r="AB147" s="159"/>
      <c r="AC147" s="159"/>
      <c r="AD147" s="159"/>
      <c r="AE147" s="159"/>
      <c r="AF147" s="159"/>
      <c r="AG147" s="159"/>
      <c r="AH147" s="159"/>
      <c r="AI147" s="159"/>
    </row>
    <row r="148" ht="22.5" customHeight="1">
      <c r="A148" s="209" t="s">
        <v>843</v>
      </c>
      <c r="B148" s="166"/>
      <c r="C148" s="208"/>
      <c r="D148" s="207" t="s">
        <v>844</v>
      </c>
      <c r="E148" s="163">
        <v>0.0</v>
      </c>
      <c r="F148" s="163">
        <v>0.0</v>
      </c>
      <c r="G148" s="163">
        <v>0.0</v>
      </c>
      <c r="H148" s="163">
        <v>0.0</v>
      </c>
      <c r="I148" s="163">
        <v>0.0</v>
      </c>
      <c r="J148" s="163">
        <v>0.0</v>
      </c>
      <c r="K148" s="163">
        <v>1000.0</v>
      </c>
      <c r="L148" s="170">
        <v>5.0</v>
      </c>
      <c r="M148" s="174" t="s">
        <v>335</v>
      </c>
      <c r="N148" s="164"/>
      <c r="O148" s="164"/>
      <c r="P148" s="165"/>
      <c r="Q148" s="159"/>
      <c r="R148" s="159"/>
      <c r="S148" s="159"/>
      <c r="T148" s="159"/>
      <c r="U148" s="159"/>
      <c r="V148" s="159"/>
      <c r="W148" s="159"/>
      <c r="X148" s="159"/>
      <c r="Y148" s="159"/>
      <c r="Z148" s="159"/>
      <c r="AA148" s="159"/>
      <c r="AB148" s="159"/>
      <c r="AC148" s="159"/>
      <c r="AD148" s="159"/>
      <c r="AE148" s="159"/>
      <c r="AF148" s="159"/>
      <c r="AG148" s="159"/>
      <c r="AH148" s="159"/>
      <c r="AI148" s="159"/>
    </row>
    <row r="149" ht="22.5" customHeight="1">
      <c r="A149" s="209" t="s">
        <v>847</v>
      </c>
      <c r="B149" s="166"/>
      <c r="C149" s="194"/>
      <c r="D149" s="162" t="s">
        <v>850</v>
      </c>
      <c r="E149" s="163">
        <v>0.0</v>
      </c>
      <c r="F149" s="163">
        <v>0.0</v>
      </c>
      <c r="G149" s="163">
        <v>0.0</v>
      </c>
      <c r="H149" s="163">
        <v>0.0</v>
      </c>
      <c r="I149" s="163">
        <v>0.0</v>
      </c>
      <c r="J149" s="163">
        <v>10.0</v>
      </c>
      <c r="K149" s="163">
        <v>0.0</v>
      </c>
      <c r="L149" s="170">
        <v>10.0</v>
      </c>
      <c r="M149" s="174" t="s">
        <v>335</v>
      </c>
      <c r="N149" s="164"/>
      <c r="O149" s="164"/>
      <c r="P149" s="165"/>
      <c r="Q149" s="159"/>
      <c r="R149" s="159"/>
      <c r="S149" s="159"/>
      <c r="T149" s="159"/>
      <c r="U149" s="159"/>
      <c r="V149" s="159"/>
      <c r="W149" s="159"/>
      <c r="X149" s="159"/>
      <c r="Y149" s="159"/>
      <c r="Z149" s="159"/>
      <c r="AA149" s="159"/>
      <c r="AB149" s="159"/>
      <c r="AC149" s="159"/>
      <c r="AD149" s="159"/>
      <c r="AE149" s="159"/>
      <c r="AF149" s="159"/>
      <c r="AG149" s="159"/>
      <c r="AH149" s="159"/>
      <c r="AI149" s="159"/>
    </row>
    <row r="150" ht="22.5" customHeight="1">
      <c r="A150" s="209" t="s">
        <v>854</v>
      </c>
      <c r="B150" s="166"/>
      <c r="C150" s="208"/>
      <c r="D150" s="207" t="s">
        <v>855</v>
      </c>
      <c r="E150" s="163">
        <v>0.0</v>
      </c>
      <c r="F150" s="163">
        <v>0.0</v>
      </c>
      <c r="G150" s="163">
        <v>0.0</v>
      </c>
      <c r="H150" s="163">
        <v>0.0</v>
      </c>
      <c r="I150" s="163">
        <v>0.0</v>
      </c>
      <c r="J150" s="163">
        <v>15.0</v>
      </c>
      <c r="K150" s="163">
        <v>0.0</v>
      </c>
      <c r="L150" s="170">
        <v>10.0</v>
      </c>
      <c r="M150" s="174" t="s">
        <v>335</v>
      </c>
      <c r="N150" s="164"/>
      <c r="O150" s="164"/>
      <c r="P150" s="165"/>
      <c r="Q150" s="159"/>
      <c r="R150" s="159"/>
      <c r="S150" s="159"/>
      <c r="T150" s="159"/>
      <c r="U150" s="159"/>
      <c r="V150" s="159"/>
      <c r="W150" s="159"/>
      <c r="X150" s="159"/>
      <c r="Y150" s="159"/>
      <c r="Z150" s="159"/>
      <c r="AA150" s="159"/>
      <c r="AB150" s="159"/>
      <c r="AC150" s="159"/>
      <c r="AD150" s="159"/>
      <c r="AE150" s="159"/>
      <c r="AF150" s="159"/>
      <c r="AG150" s="159"/>
      <c r="AH150" s="159"/>
      <c r="AI150" s="159"/>
    </row>
    <row r="151" ht="22.5" customHeight="1">
      <c r="A151" s="209" t="s">
        <v>858</v>
      </c>
      <c r="B151" s="166"/>
      <c r="C151" s="208"/>
      <c r="D151" s="207" t="s">
        <v>859</v>
      </c>
      <c r="E151" s="163">
        <v>0.0</v>
      </c>
      <c r="F151" s="163">
        <v>0.0</v>
      </c>
      <c r="G151" s="163">
        <v>0.0</v>
      </c>
      <c r="H151" s="163">
        <v>0.0</v>
      </c>
      <c r="I151" s="163">
        <v>0.0</v>
      </c>
      <c r="J151" s="163">
        <v>20.0</v>
      </c>
      <c r="K151" s="163">
        <v>1000.0</v>
      </c>
      <c r="L151" s="170">
        <v>10.0</v>
      </c>
      <c r="M151" s="174" t="s">
        <v>335</v>
      </c>
      <c r="N151" s="164"/>
      <c r="O151" s="164"/>
      <c r="P151" s="175">
        <v>1.0</v>
      </c>
      <c r="Q151" s="159"/>
      <c r="R151" s="159"/>
      <c r="S151" s="159"/>
      <c r="T151" s="159"/>
      <c r="U151" s="159"/>
      <c r="V151" s="159"/>
      <c r="W151" s="159"/>
      <c r="X151" s="159"/>
      <c r="Y151" s="159"/>
      <c r="Z151" s="159"/>
      <c r="AA151" s="159"/>
      <c r="AB151" s="159"/>
      <c r="AC151" s="159"/>
      <c r="AD151" s="159"/>
      <c r="AE151" s="159"/>
      <c r="AF151" s="159"/>
      <c r="AG151" s="159"/>
      <c r="AH151" s="159"/>
      <c r="AI151" s="159"/>
    </row>
    <row r="152" ht="22.5" customHeight="1">
      <c r="A152" s="207" t="s">
        <v>865</v>
      </c>
      <c r="B152" s="166"/>
      <c r="C152" s="194"/>
      <c r="D152" s="162" t="s">
        <v>866</v>
      </c>
      <c r="E152" s="163">
        <v>0.0</v>
      </c>
      <c r="F152" s="163">
        <v>0.0</v>
      </c>
      <c r="G152" s="163">
        <v>0.0</v>
      </c>
      <c r="H152" s="163">
        <v>0.0</v>
      </c>
      <c r="I152" s="163">
        <v>0.0</v>
      </c>
      <c r="J152" s="163">
        <v>0.0</v>
      </c>
      <c r="K152" s="163">
        <v>0.0</v>
      </c>
      <c r="L152" s="163">
        <v>3.0</v>
      </c>
      <c r="M152" s="174" t="s">
        <v>656</v>
      </c>
      <c r="N152" s="164"/>
      <c r="O152" s="164"/>
      <c r="P152" s="165"/>
      <c r="Q152" s="159"/>
      <c r="R152" s="159"/>
      <c r="S152" s="159"/>
      <c r="T152" s="159"/>
      <c r="U152" s="159"/>
      <c r="V152" s="159"/>
      <c r="W152" s="159"/>
      <c r="X152" s="159"/>
      <c r="Y152" s="159"/>
      <c r="Z152" s="159"/>
      <c r="AA152" s="159"/>
      <c r="AB152" s="159"/>
      <c r="AC152" s="159"/>
      <c r="AD152" s="159"/>
      <c r="AE152" s="159"/>
      <c r="AF152" s="159"/>
      <c r="AG152" s="159"/>
      <c r="AH152" s="159"/>
      <c r="AI152" s="159"/>
    </row>
    <row r="153" ht="22.5" customHeight="1">
      <c r="A153" s="209" t="s">
        <v>869</v>
      </c>
      <c r="B153" s="166"/>
      <c r="C153" s="207"/>
      <c r="D153" s="207" t="s">
        <v>870</v>
      </c>
      <c r="E153" s="163">
        <v>0.0</v>
      </c>
      <c r="F153" s="163">
        <v>0.0</v>
      </c>
      <c r="G153" s="163">
        <v>0.0</v>
      </c>
      <c r="H153" s="163">
        <v>0.0</v>
      </c>
      <c r="I153" s="163">
        <v>0.0</v>
      </c>
      <c r="J153" s="163">
        <v>0.0</v>
      </c>
      <c r="K153" s="163">
        <v>0.0</v>
      </c>
      <c r="L153" s="170">
        <v>12.0</v>
      </c>
      <c r="M153" s="174" t="s">
        <v>335</v>
      </c>
      <c r="N153" s="164"/>
      <c r="O153" s="164"/>
      <c r="P153" s="165"/>
      <c r="Q153" s="159"/>
      <c r="R153" s="159"/>
      <c r="S153" s="159"/>
      <c r="T153" s="159"/>
      <c r="U153" s="159"/>
      <c r="V153" s="159"/>
      <c r="W153" s="159"/>
      <c r="X153" s="159"/>
      <c r="Y153" s="159"/>
      <c r="Z153" s="159"/>
      <c r="AA153" s="159"/>
      <c r="AB153" s="159"/>
      <c r="AC153" s="159"/>
      <c r="AD153" s="159"/>
      <c r="AE153" s="159"/>
      <c r="AF153" s="159"/>
      <c r="AG153" s="159"/>
      <c r="AH153" s="159"/>
      <c r="AI153" s="159"/>
    </row>
    <row r="154" ht="22.5" customHeight="1">
      <c r="A154" s="207" t="s">
        <v>874</v>
      </c>
      <c r="B154" s="166"/>
      <c r="C154" s="162"/>
      <c r="D154" s="162" t="s">
        <v>877</v>
      </c>
      <c r="E154" s="163">
        <v>0.0</v>
      </c>
      <c r="F154" s="163">
        <v>0.0</v>
      </c>
      <c r="G154" s="163">
        <v>0.0</v>
      </c>
      <c r="H154" s="163">
        <v>0.0</v>
      </c>
      <c r="I154" s="163">
        <v>0.0</v>
      </c>
      <c r="J154" s="163">
        <v>0.0</v>
      </c>
      <c r="K154" s="163">
        <v>0.0</v>
      </c>
      <c r="L154" s="163">
        <v>15.0</v>
      </c>
      <c r="M154" s="174" t="s">
        <v>335</v>
      </c>
      <c r="N154" s="164"/>
      <c r="O154" s="164"/>
      <c r="P154" s="165"/>
      <c r="Q154" s="159"/>
      <c r="R154" s="159"/>
      <c r="S154" s="159"/>
      <c r="T154" s="159"/>
      <c r="U154" s="159"/>
      <c r="V154" s="159"/>
      <c r="W154" s="159"/>
      <c r="X154" s="159"/>
      <c r="Y154" s="159"/>
      <c r="Z154" s="159"/>
      <c r="AA154" s="159"/>
      <c r="AB154" s="159"/>
      <c r="AC154" s="159"/>
      <c r="AD154" s="159"/>
      <c r="AE154" s="159"/>
      <c r="AF154" s="159"/>
      <c r="AG154" s="159"/>
      <c r="AH154" s="159"/>
      <c r="AI154" s="159"/>
    </row>
    <row r="155" ht="22.5" customHeight="1">
      <c r="A155" s="207" t="s">
        <v>878</v>
      </c>
      <c r="B155" s="166"/>
      <c r="C155" s="162"/>
      <c r="D155" s="162" t="s">
        <v>881</v>
      </c>
      <c r="E155" s="163">
        <v>0.0</v>
      </c>
      <c r="F155" s="163">
        <v>0.0</v>
      </c>
      <c r="G155" s="163">
        <v>0.0</v>
      </c>
      <c r="H155" s="163">
        <v>0.0</v>
      </c>
      <c r="I155" s="163">
        <v>0.0</v>
      </c>
      <c r="J155" s="163">
        <v>0.0</v>
      </c>
      <c r="K155" s="163">
        <v>0.0</v>
      </c>
      <c r="L155" s="163">
        <v>15.0</v>
      </c>
      <c r="M155" s="174" t="s">
        <v>656</v>
      </c>
      <c r="N155" s="164"/>
      <c r="O155" s="164"/>
      <c r="P155" s="165"/>
      <c r="Q155" s="159"/>
      <c r="R155" s="159"/>
      <c r="S155" s="159"/>
      <c r="T155" s="159"/>
      <c r="U155" s="159"/>
      <c r="V155" s="159"/>
      <c r="W155" s="159"/>
      <c r="X155" s="159"/>
      <c r="Y155" s="159"/>
      <c r="Z155" s="159"/>
      <c r="AA155" s="159"/>
      <c r="AB155" s="159"/>
      <c r="AC155" s="159"/>
      <c r="AD155" s="159"/>
      <c r="AE155" s="159"/>
      <c r="AF155" s="159"/>
      <c r="AG155" s="159"/>
      <c r="AH155" s="159"/>
      <c r="AI155" s="159"/>
    </row>
    <row r="156" ht="22.5" customHeight="1">
      <c r="A156" s="207" t="s">
        <v>883</v>
      </c>
      <c r="B156" s="166"/>
      <c r="C156" s="162"/>
      <c r="D156" s="162" t="s">
        <v>885</v>
      </c>
      <c r="E156" s="170"/>
      <c r="F156" s="170"/>
      <c r="G156" s="170"/>
      <c r="H156" s="170"/>
      <c r="I156" s="170"/>
      <c r="J156" s="170"/>
      <c r="K156" s="170"/>
      <c r="L156" s="170"/>
      <c r="M156" s="164"/>
      <c r="N156" s="164"/>
      <c r="O156" s="164"/>
      <c r="P156" s="165"/>
      <c r="Q156" s="159"/>
      <c r="R156" s="159"/>
      <c r="S156" s="159"/>
      <c r="T156" s="159"/>
      <c r="U156" s="159"/>
      <c r="V156" s="159"/>
      <c r="W156" s="159"/>
      <c r="X156" s="159"/>
      <c r="Y156" s="159"/>
      <c r="Z156" s="159"/>
      <c r="AA156" s="159"/>
      <c r="AB156" s="159"/>
      <c r="AC156" s="159"/>
      <c r="AD156" s="159"/>
      <c r="AE156" s="159"/>
      <c r="AF156" s="159"/>
      <c r="AG156" s="159"/>
      <c r="AH156" s="159"/>
      <c r="AI156" s="159"/>
    </row>
    <row r="157" ht="22.5" customHeight="1">
      <c r="A157" s="207" t="s">
        <v>889</v>
      </c>
      <c r="B157" s="166"/>
      <c r="C157" s="162"/>
      <c r="D157" s="162" t="s">
        <v>890</v>
      </c>
      <c r="E157" s="170"/>
      <c r="F157" s="170"/>
      <c r="G157" s="170"/>
      <c r="H157" s="170"/>
      <c r="I157" s="170"/>
      <c r="J157" s="170"/>
      <c r="K157" s="170"/>
      <c r="L157" s="170"/>
      <c r="M157" s="164"/>
      <c r="N157" s="164"/>
      <c r="O157" s="164"/>
      <c r="P157" s="165"/>
      <c r="Q157" s="159"/>
      <c r="R157" s="159"/>
      <c r="S157" s="159"/>
      <c r="T157" s="159"/>
      <c r="U157" s="159"/>
      <c r="V157" s="159"/>
      <c r="W157" s="159"/>
      <c r="X157" s="159"/>
      <c r="Y157" s="159"/>
      <c r="Z157" s="159"/>
      <c r="AA157" s="159"/>
      <c r="AB157" s="159"/>
      <c r="AC157" s="159"/>
      <c r="AD157" s="159"/>
      <c r="AE157" s="159"/>
      <c r="AF157" s="159"/>
      <c r="AG157" s="159"/>
      <c r="AH157" s="159"/>
      <c r="AI157" s="159"/>
    </row>
    <row r="158" ht="22.5" customHeight="1">
      <c r="A158" s="207" t="s">
        <v>896</v>
      </c>
      <c r="B158" s="166"/>
      <c r="C158" s="162"/>
      <c r="D158" s="162" t="s">
        <v>885</v>
      </c>
      <c r="E158" s="170"/>
      <c r="F158" s="170"/>
      <c r="G158" s="170"/>
      <c r="H158" s="170"/>
      <c r="I158" s="170"/>
      <c r="J158" s="170"/>
      <c r="K158" s="170"/>
      <c r="L158" s="170"/>
      <c r="M158" s="164"/>
      <c r="N158" s="164"/>
      <c r="O158" s="164"/>
      <c r="P158" s="165"/>
      <c r="Q158" s="159"/>
      <c r="R158" s="159"/>
      <c r="S158" s="159"/>
      <c r="T158" s="159"/>
      <c r="U158" s="159"/>
      <c r="V158" s="159"/>
      <c r="W158" s="159"/>
      <c r="X158" s="159"/>
      <c r="Y158" s="159"/>
      <c r="Z158" s="159"/>
      <c r="AA158" s="159"/>
      <c r="AB158" s="159"/>
      <c r="AC158" s="159"/>
      <c r="AD158" s="159"/>
      <c r="AE158" s="159"/>
      <c r="AF158" s="159"/>
      <c r="AG158" s="159"/>
      <c r="AH158" s="159"/>
      <c r="AI158" s="159"/>
    </row>
    <row r="159" ht="22.5" customHeight="1">
      <c r="A159" s="210"/>
      <c r="B159" s="211"/>
      <c r="C159" s="212"/>
      <c r="D159" s="212"/>
      <c r="E159" s="213"/>
      <c r="F159" s="213"/>
      <c r="G159" s="213"/>
      <c r="H159" s="213"/>
      <c r="I159" s="213"/>
      <c r="J159" s="213"/>
      <c r="K159" s="213"/>
      <c r="L159" s="213"/>
      <c r="M159" s="214"/>
      <c r="N159" s="214"/>
      <c r="O159" s="214"/>
      <c r="P159" s="165"/>
      <c r="Q159" s="159"/>
      <c r="R159" s="159"/>
      <c r="S159" s="159"/>
      <c r="T159" s="159"/>
      <c r="U159" s="159"/>
      <c r="V159" s="159"/>
      <c r="W159" s="159"/>
      <c r="X159" s="159"/>
      <c r="Y159" s="159"/>
      <c r="Z159" s="159"/>
      <c r="AA159" s="159"/>
      <c r="AB159" s="159"/>
      <c r="AC159" s="159"/>
      <c r="AD159" s="159"/>
      <c r="AE159" s="159"/>
      <c r="AF159" s="159"/>
      <c r="AG159" s="159"/>
      <c r="AH159" s="159"/>
      <c r="AI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159"/>
      <c r="AB160" s="159"/>
      <c r="AC160" s="159"/>
      <c r="AD160" s="159"/>
      <c r="AE160" s="159"/>
      <c r="AF160" s="159"/>
      <c r="AG160" s="159"/>
      <c r="AH160" s="159"/>
      <c r="AI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c r="AA161" s="159"/>
      <c r="AB161" s="159"/>
      <c r="AC161" s="159"/>
      <c r="AD161" s="159"/>
      <c r="AE161" s="159"/>
      <c r="AF161" s="159"/>
      <c r="AG161" s="159"/>
      <c r="AH161" s="159"/>
      <c r="AI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159"/>
      <c r="AB162" s="159"/>
      <c r="AC162" s="159"/>
      <c r="AD162" s="159"/>
      <c r="AE162" s="159"/>
      <c r="AF162" s="159"/>
      <c r="AG162" s="159"/>
      <c r="AH162" s="159"/>
      <c r="AI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c r="AA163" s="159"/>
      <c r="AB163" s="159"/>
      <c r="AC163" s="159"/>
      <c r="AD163" s="159"/>
      <c r="AE163" s="159"/>
      <c r="AF163" s="159"/>
      <c r="AG163" s="159"/>
      <c r="AH163" s="159"/>
      <c r="AI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159"/>
      <c r="AB164" s="159"/>
      <c r="AC164" s="159"/>
      <c r="AD164" s="159"/>
      <c r="AE164" s="159"/>
      <c r="AF164" s="159"/>
      <c r="AG164" s="159"/>
      <c r="AH164" s="159"/>
      <c r="AI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c r="AA165" s="159"/>
      <c r="AB165" s="159"/>
      <c r="AC165" s="159"/>
      <c r="AD165" s="159"/>
      <c r="AE165" s="159"/>
      <c r="AF165" s="159"/>
      <c r="AG165" s="159"/>
      <c r="AH165" s="159"/>
      <c r="AI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159"/>
      <c r="AB166" s="159"/>
      <c r="AC166" s="159"/>
      <c r="AD166" s="159"/>
      <c r="AE166" s="159"/>
      <c r="AF166" s="159"/>
      <c r="AG166" s="159"/>
      <c r="AH166" s="159"/>
      <c r="AI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c r="AA167" s="159"/>
      <c r="AB167" s="159"/>
      <c r="AC167" s="159"/>
      <c r="AD167" s="159"/>
      <c r="AE167" s="159"/>
      <c r="AF167" s="159"/>
      <c r="AG167" s="159"/>
      <c r="AH167" s="159"/>
      <c r="AI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159"/>
      <c r="AB168" s="159"/>
      <c r="AC168" s="159"/>
      <c r="AD168" s="159"/>
      <c r="AE168" s="159"/>
      <c r="AF168" s="159"/>
      <c r="AG168" s="159"/>
      <c r="AH168" s="159"/>
      <c r="AI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c r="AA169" s="159"/>
      <c r="AB169" s="159"/>
      <c r="AC169" s="159"/>
      <c r="AD169" s="159"/>
      <c r="AE169" s="159"/>
      <c r="AF169" s="159"/>
      <c r="AG169" s="159"/>
      <c r="AH169" s="159"/>
      <c r="AI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159"/>
      <c r="AB170" s="159"/>
      <c r="AC170" s="159"/>
      <c r="AD170" s="159"/>
      <c r="AE170" s="159"/>
      <c r="AF170" s="159"/>
      <c r="AG170" s="159"/>
      <c r="AH170" s="159"/>
      <c r="AI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c r="AA171" s="159"/>
      <c r="AB171" s="159"/>
      <c r="AC171" s="159"/>
      <c r="AD171" s="159"/>
      <c r="AE171" s="159"/>
      <c r="AF171" s="159"/>
      <c r="AG171" s="159"/>
      <c r="AH171" s="159"/>
      <c r="AI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159"/>
      <c r="AB172" s="159"/>
      <c r="AC172" s="159"/>
      <c r="AD172" s="159"/>
      <c r="AE172" s="159"/>
      <c r="AF172" s="159"/>
      <c r="AG172" s="159"/>
      <c r="AH172" s="159"/>
      <c r="AI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c r="AA173" s="159"/>
      <c r="AB173" s="159"/>
      <c r="AC173" s="159"/>
      <c r="AD173" s="159"/>
      <c r="AE173" s="159"/>
      <c r="AF173" s="159"/>
      <c r="AG173" s="159"/>
      <c r="AH173" s="159"/>
      <c r="AI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159"/>
      <c r="AB174" s="159"/>
      <c r="AC174" s="159"/>
      <c r="AD174" s="159"/>
      <c r="AE174" s="159"/>
      <c r="AF174" s="159"/>
      <c r="AG174" s="159"/>
      <c r="AH174" s="159"/>
      <c r="AI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c r="AA175" s="159"/>
      <c r="AB175" s="159"/>
      <c r="AC175" s="159"/>
      <c r="AD175" s="159"/>
      <c r="AE175" s="159"/>
      <c r="AF175" s="159"/>
      <c r="AG175" s="159"/>
      <c r="AH175" s="159"/>
      <c r="AI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159"/>
      <c r="AB176" s="159"/>
      <c r="AC176" s="159"/>
      <c r="AD176" s="159"/>
      <c r="AE176" s="159"/>
      <c r="AF176" s="159"/>
      <c r="AG176" s="159"/>
      <c r="AH176" s="159"/>
      <c r="AI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c r="AA177" s="159"/>
      <c r="AB177" s="159"/>
      <c r="AC177" s="159"/>
      <c r="AD177" s="159"/>
      <c r="AE177" s="159"/>
      <c r="AF177" s="159"/>
      <c r="AG177" s="159"/>
      <c r="AH177" s="159"/>
      <c r="AI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159"/>
      <c r="AB178" s="159"/>
      <c r="AC178" s="159"/>
      <c r="AD178" s="159"/>
      <c r="AE178" s="159"/>
      <c r="AF178" s="159"/>
      <c r="AG178" s="159"/>
      <c r="AH178" s="159"/>
      <c r="AI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c r="AA179" s="159"/>
      <c r="AB179" s="159"/>
      <c r="AC179" s="159"/>
      <c r="AD179" s="159"/>
      <c r="AE179" s="159"/>
      <c r="AF179" s="159"/>
      <c r="AG179" s="159"/>
      <c r="AH179" s="159"/>
      <c r="AI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159"/>
      <c r="AB180" s="159"/>
      <c r="AC180" s="159"/>
      <c r="AD180" s="159"/>
      <c r="AE180" s="159"/>
      <c r="AF180" s="159"/>
      <c r="AG180" s="159"/>
      <c r="AH180" s="159"/>
      <c r="AI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c r="AA181" s="159"/>
      <c r="AB181" s="159"/>
      <c r="AC181" s="159"/>
      <c r="AD181" s="159"/>
      <c r="AE181" s="159"/>
      <c r="AF181" s="159"/>
      <c r="AG181" s="159"/>
      <c r="AH181" s="159"/>
      <c r="AI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159"/>
      <c r="AB182" s="159"/>
      <c r="AC182" s="159"/>
      <c r="AD182" s="159"/>
      <c r="AE182" s="159"/>
      <c r="AF182" s="159"/>
      <c r="AG182" s="159"/>
      <c r="AH182" s="159"/>
      <c r="AI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c r="AA183" s="159"/>
      <c r="AB183" s="159"/>
      <c r="AC183" s="159"/>
      <c r="AD183" s="159"/>
      <c r="AE183" s="159"/>
      <c r="AF183" s="159"/>
      <c r="AG183" s="159"/>
      <c r="AH183" s="159"/>
      <c r="AI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159"/>
      <c r="AB184" s="159"/>
      <c r="AC184" s="159"/>
      <c r="AD184" s="159"/>
      <c r="AE184" s="159"/>
      <c r="AF184" s="159"/>
      <c r="AG184" s="159"/>
      <c r="AH184" s="159"/>
      <c r="AI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c r="AA185" s="159"/>
      <c r="AB185" s="159"/>
      <c r="AC185" s="159"/>
      <c r="AD185" s="159"/>
      <c r="AE185" s="159"/>
      <c r="AF185" s="159"/>
      <c r="AG185" s="159"/>
      <c r="AH185" s="159"/>
      <c r="AI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159"/>
      <c r="AB186" s="159"/>
      <c r="AC186" s="159"/>
      <c r="AD186" s="159"/>
      <c r="AE186" s="159"/>
      <c r="AF186" s="159"/>
      <c r="AG186" s="159"/>
      <c r="AH186" s="159"/>
      <c r="AI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c r="AA187" s="159"/>
      <c r="AB187" s="159"/>
      <c r="AC187" s="159"/>
      <c r="AD187" s="159"/>
      <c r="AE187" s="159"/>
      <c r="AF187" s="159"/>
      <c r="AG187" s="159"/>
      <c r="AH187" s="159"/>
      <c r="AI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159"/>
      <c r="AB188" s="159"/>
      <c r="AC188" s="159"/>
      <c r="AD188" s="159"/>
      <c r="AE188" s="159"/>
      <c r="AF188" s="159"/>
      <c r="AG188" s="159"/>
      <c r="AH188" s="159"/>
      <c r="AI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c r="AA189" s="159"/>
      <c r="AB189" s="159"/>
      <c r="AC189" s="159"/>
      <c r="AD189" s="159"/>
      <c r="AE189" s="159"/>
      <c r="AF189" s="159"/>
      <c r="AG189" s="159"/>
      <c r="AH189" s="159"/>
      <c r="AI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159"/>
      <c r="AB190" s="159"/>
      <c r="AC190" s="159"/>
      <c r="AD190" s="159"/>
      <c r="AE190" s="159"/>
      <c r="AF190" s="159"/>
      <c r="AG190" s="159"/>
      <c r="AH190" s="159"/>
      <c r="AI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c r="AA191" s="159"/>
      <c r="AB191" s="159"/>
      <c r="AC191" s="159"/>
      <c r="AD191" s="159"/>
      <c r="AE191" s="159"/>
      <c r="AF191" s="159"/>
      <c r="AG191" s="159"/>
      <c r="AH191" s="159"/>
      <c r="AI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159"/>
      <c r="AB192" s="159"/>
      <c r="AC192" s="159"/>
      <c r="AD192" s="159"/>
      <c r="AE192" s="159"/>
      <c r="AF192" s="159"/>
      <c r="AG192" s="159"/>
      <c r="AH192" s="159"/>
      <c r="AI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59"/>
      <c r="AC193" s="159"/>
      <c r="AD193" s="159"/>
      <c r="AE193" s="159"/>
      <c r="AF193" s="159"/>
      <c r="AG193" s="159"/>
      <c r="AH193" s="159"/>
      <c r="AI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159"/>
      <c r="AB194" s="159"/>
      <c r="AC194" s="159"/>
      <c r="AD194" s="159"/>
      <c r="AE194" s="159"/>
      <c r="AF194" s="159"/>
      <c r="AG194" s="159"/>
      <c r="AH194" s="159"/>
      <c r="AI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c r="AA195" s="159"/>
      <c r="AB195" s="159"/>
      <c r="AC195" s="159"/>
      <c r="AD195" s="159"/>
      <c r="AE195" s="159"/>
      <c r="AF195" s="159"/>
      <c r="AG195" s="159"/>
      <c r="AH195" s="159"/>
      <c r="AI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159"/>
      <c r="AB196" s="159"/>
      <c r="AC196" s="159"/>
      <c r="AD196" s="159"/>
      <c r="AE196" s="159"/>
      <c r="AF196" s="159"/>
      <c r="AG196" s="159"/>
      <c r="AH196" s="159"/>
      <c r="AI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c r="AA197" s="159"/>
      <c r="AB197" s="159"/>
      <c r="AC197" s="159"/>
      <c r="AD197" s="159"/>
      <c r="AE197" s="159"/>
      <c r="AF197" s="159"/>
      <c r="AG197" s="159"/>
      <c r="AH197" s="159"/>
      <c r="AI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159"/>
      <c r="AB198" s="159"/>
      <c r="AC198" s="159"/>
      <c r="AD198" s="159"/>
      <c r="AE198" s="159"/>
      <c r="AF198" s="159"/>
      <c r="AG198" s="159"/>
      <c r="AH198" s="159"/>
      <c r="AI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c r="AA199" s="159"/>
      <c r="AB199" s="159"/>
      <c r="AC199" s="159"/>
      <c r="AD199" s="159"/>
      <c r="AE199" s="159"/>
      <c r="AF199" s="159"/>
      <c r="AG199" s="159"/>
      <c r="AH199" s="159"/>
      <c r="AI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c r="AA200" s="159"/>
      <c r="AB200" s="159"/>
      <c r="AC200" s="159"/>
      <c r="AD200" s="159"/>
      <c r="AE200" s="159"/>
      <c r="AF200" s="159"/>
      <c r="AG200" s="159"/>
      <c r="AH200" s="159"/>
      <c r="AI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c r="AA201" s="159"/>
      <c r="AB201" s="159"/>
      <c r="AC201" s="159"/>
      <c r="AD201" s="159"/>
      <c r="AE201" s="159"/>
      <c r="AF201" s="159"/>
      <c r="AG201" s="159"/>
      <c r="AH201" s="159"/>
      <c r="AI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c r="AA202" s="159"/>
      <c r="AB202" s="159"/>
      <c r="AC202" s="159"/>
      <c r="AD202" s="159"/>
      <c r="AE202" s="159"/>
      <c r="AF202" s="159"/>
      <c r="AG202" s="159"/>
      <c r="AH202" s="159"/>
      <c r="AI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c r="AA203" s="159"/>
      <c r="AB203" s="159"/>
      <c r="AC203" s="159"/>
      <c r="AD203" s="159"/>
      <c r="AE203" s="159"/>
      <c r="AF203" s="159"/>
      <c r="AG203" s="159"/>
      <c r="AH203" s="159"/>
      <c r="AI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c r="AA204" s="159"/>
      <c r="AB204" s="159"/>
      <c r="AC204" s="159"/>
      <c r="AD204" s="159"/>
      <c r="AE204" s="159"/>
      <c r="AF204" s="159"/>
      <c r="AG204" s="159"/>
      <c r="AH204" s="159"/>
      <c r="AI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c r="AA205" s="159"/>
      <c r="AB205" s="159"/>
      <c r="AC205" s="159"/>
      <c r="AD205" s="159"/>
      <c r="AE205" s="159"/>
      <c r="AF205" s="159"/>
      <c r="AG205" s="159"/>
      <c r="AH205" s="159"/>
      <c r="AI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c r="AA206" s="159"/>
      <c r="AB206" s="159"/>
      <c r="AC206" s="159"/>
      <c r="AD206" s="159"/>
      <c r="AE206" s="159"/>
      <c r="AF206" s="159"/>
      <c r="AG206" s="159"/>
      <c r="AH206" s="159"/>
      <c r="AI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c r="AA207" s="159"/>
      <c r="AB207" s="159"/>
      <c r="AC207" s="159"/>
      <c r="AD207" s="159"/>
      <c r="AE207" s="159"/>
      <c r="AF207" s="159"/>
      <c r="AG207" s="159"/>
      <c r="AH207" s="159"/>
      <c r="AI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c r="AA208" s="159"/>
      <c r="AB208" s="159"/>
      <c r="AC208" s="159"/>
      <c r="AD208" s="159"/>
      <c r="AE208" s="159"/>
      <c r="AF208" s="159"/>
      <c r="AG208" s="159"/>
      <c r="AH208" s="159"/>
      <c r="AI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c r="AA209" s="159"/>
      <c r="AB209" s="159"/>
      <c r="AC209" s="159"/>
      <c r="AD209" s="159"/>
      <c r="AE209" s="159"/>
      <c r="AF209" s="159"/>
      <c r="AG209" s="159"/>
      <c r="AH209" s="159"/>
      <c r="AI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c r="AA210" s="159"/>
      <c r="AB210" s="159"/>
      <c r="AC210" s="159"/>
      <c r="AD210" s="159"/>
      <c r="AE210" s="159"/>
      <c r="AF210" s="159"/>
      <c r="AG210" s="159"/>
      <c r="AH210" s="159"/>
      <c r="AI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c r="AA211" s="159"/>
      <c r="AB211" s="159"/>
      <c r="AC211" s="159"/>
      <c r="AD211" s="159"/>
      <c r="AE211" s="159"/>
      <c r="AF211" s="159"/>
      <c r="AG211" s="159"/>
      <c r="AH211" s="159"/>
      <c r="AI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c r="AA212" s="159"/>
      <c r="AB212" s="159"/>
      <c r="AC212" s="159"/>
      <c r="AD212" s="159"/>
      <c r="AE212" s="159"/>
      <c r="AF212" s="159"/>
      <c r="AG212" s="159"/>
      <c r="AH212" s="159"/>
      <c r="AI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c r="AA213" s="159"/>
      <c r="AB213" s="159"/>
      <c r="AC213" s="159"/>
      <c r="AD213" s="159"/>
      <c r="AE213" s="159"/>
      <c r="AF213" s="159"/>
      <c r="AG213" s="159"/>
      <c r="AH213" s="159"/>
      <c r="AI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c r="AA214" s="159"/>
      <c r="AB214" s="159"/>
      <c r="AC214" s="159"/>
      <c r="AD214" s="159"/>
      <c r="AE214" s="159"/>
      <c r="AF214" s="159"/>
      <c r="AG214" s="159"/>
      <c r="AH214" s="159"/>
      <c r="AI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c r="AA215" s="159"/>
      <c r="AB215" s="159"/>
      <c r="AC215" s="159"/>
      <c r="AD215" s="159"/>
      <c r="AE215" s="159"/>
      <c r="AF215" s="159"/>
      <c r="AG215" s="159"/>
      <c r="AH215" s="159"/>
      <c r="AI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c r="AA216" s="159"/>
      <c r="AB216" s="159"/>
      <c r="AC216" s="159"/>
      <c r="AD216" s="159"/>
      <c r="AE216" s="159"/>
      <c r="AF216" s="159"/>
      <c r="AG216" s="159"/>
      <c r="AH216" s="159"/>
      <c r="AI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c r="AA217" s="159"/>
      <c r="AB217" s="159"/>
      <c r="AC217" s="159"/>
      <c r="AD217" s="159"/>
      <c r="AE217" s="159"/>
      <c r="AF217" s="159"/>
      <c r="AG217" s="159"/>
      <c r="AH217" s="159"/>
      <c r="AI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c r="AA218" s="159"/>
      <c r="AB218" s="159"/>
      <c r="AC218" s="159"/>
      <c r="AD218" s="159"/>
      <c r="AE218" s="159"/>
      <c r="AF218" s="159"/>
      <c r="AG218" s="159"/>
      <c r="AH218" s="159"/>
      <c r="AI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c r="AA219" s="159"/>
      <c r="AB219" s="159"/>
      <c r="AC219" s="159"/>
      <c r="AD219" s="159"/>
      <c r="AE219" s="159"/>
      <c r="AF219" s="159"/>
      <c r="AG219" s="159"/>
      <c r="AH219" s="159"/>
      <c r="AI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c r="AA220" s="159"/>
      <c r="AB220" s="159"/>
      <c r="AC220" s="159"/>
      <c r="AD220" s="159"/>
      <c r="AE220" s="159"/>
      <c r="AF220" s="159"/>
      <c r="AG220" s="159"/>
      <c r="AH220" s="159"/>
      <c r="AI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c r="AA221" s="159"/>
      <c r="AB221" s="159"/>
      <c r="AC221" s="159"/>
      <c r="AD221" s="159"/>
      <c r="AE221" s="159"/>
      <c r="AF221" s="159"/>
      <c r="AG221" s="159"/>
      <c r="AH221" s="159"/>
      <c r="AI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c r="AA222" s="159"/>
      <c r="AB222" s="159"/>
      <c r="AC222" s="159"/>
      <c r="AD222" s="159"/>
      <c r="AE222" s="159"/>
      <c r="AF222" s="159"/>
      <c r="AG222" s="159"/>
      <c r="AH222" s="159"/>
      <c r="AI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c r="AA223" s="159"/>
      <c r="AB223" s="159"/>
      <c r="AC223" s="159"/>
      <c r="AD223" s="159"/>
      <c r="AE223" s="159"/>
      <c r="AF223" s="159"/>
      <c r="AG223" s="159"/>
      <c r="AH223" s="159"/>
      <c r="AI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c r="AA224" s="159"/>
      <c r="AB224" s="159"/>
      <c r="AC224" s="159"/>
      <c r="AD224" s="159"/>
      <c r="AE224" s="159"/>
      <c r="AF224" s="159"/>
      <c r="AG224" s="159"/>
      <c r="AH224" s="159"/>
      <c r="AI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c r="AA225" s="159"/>
      <c r="AB225" s="159"/>
      <c r="AC225" s="159"/>
      <c r="AD225" s="159"/>
      <c r="AE225" s="159"/>
      <c r="AF225" s="159"/>
      <c r="AG225" s="159"/>
      <c r="AH225" s="159"/>
      <c r="AI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c r="AA226" s="159"/>
      <c r="AB226" s="159"/>
      <c r="AC226" s="159"/>
      <c r="AD226" s="159"/>
      <c r="AE226" s="159"/>
      <c r="AF226" s="159"/>
      <c r="AG226" s="159"/>
      <c r="AH226" s="159"/>
      <c r="AI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c r="AA227" s="159"/>
      <c r="AB227" s="159"/>
      <c r="AC227" s="159"/>
      <c r="AD227" s="159"/>
      <c r="AE227" s="159"/>
      <c r="AF227" s="159"/>
      <c r="AG227" s="159"/>
      <c r="AH227" s="159"/>
      <c r="AI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c r="AA228" s="159"/>
      <c r="AB228" s="159"/>
      <c r="AC228" s="159"/>
      <c r="AD228" s="159"/>
      <c r="AE228" s="159"/>
      <c r="AF228" s="159"/>
      <c r="AG228" s="159"/>
      <c r="AH228" s="159"/>
      <c r="AI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c r="AA229" s="159"/>
      <c r="AB229" s="159"/>
      <c r="AC229" s="159"/>
      <c r="AD229" s="159"/>
      <c r="AE229" s="159"/>
      <c r="AF229" s="159"/>
      <c r="AG229" s="159"/>
      <c r="AH229" s="159"/>
      <c r="AI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c r="AA230" s="159"/>
      <c r="AB230" s="159"/>
      <c r="AC230" s="159"/>
      <c r="AD230" s="159"/>
      <c r="AE230" s="159"/>
      <c r="AF230" s="159"/>
      <c r="AG230" s="159"/>
      <c r="AH230" s="159"/>
      <c r="AI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c r="AA231" s="159"/>
      <c r="AB231" s="159"/>
      <c r="AC231" s="159"/>
      <c r="AD231" s="159"/>
      <c r="AE231" s="159"/>
      <c r="AF231" s="159"/>
      <c r="AG231" s="159"/>
      <c r="AH231" s="159"/>
      <c r="AI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c r="AA232" s="159"/>
      <c r="AB232" s="159"/>
      <c r="AC232" s="159"/>
      <c r="AD232" s="159"/>
      <c r="AE232" s="159"/>
      <c r="AF232" s="159"/>
      <c r="AG232" s="159"/>
      <c r="AH232" s="159"/>
      <c r="AI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c r="AA233" s="159"/>
      <c r="AB233" s="159"/>
      <c r="AC233" s="159"/>
      <c r="AD233" s="159"/>
      <c r="AE233" s="159"/>
      <c r="AF233" s="159"/>
      <c r="AG233" s="159"/>
      <c r="AH233" s="159"/>
      <c r="AI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c r="AA234" s="159"/>
      <c r="AB234" s="159"/>
      <c r="AC234" s="159"/>
      <c r="AD234" s="159"/>
      <c r="AE234" s="159"/>
      <c r="AF234" s="159"/>
      <c r="AG234" s="159"/>
      <c r="AH234" s="159"/>
      <c r="AI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c r="AA235" s="159"/>
      <c r="AB235" s="159"/>
      <c r="AC235" s="159"/>
      <c r="AD235" s="159"/>
      <c r="AE235" s="159"/>
      <c r="AF235" s="159"/>
      <c r="AG235" s="159"/>
      <c r="AH235" s="159"/>
      <c r="AI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c r="AA236" s="159"/>
      <c r="AB236" s="159"/>
      <c r="AC236" s="159"/>
      <c r="AD236" s="159"/>
      <c r="AE236" s="159"/>
      <c r="AF236" s="159"/>
      <c r="AG236" s="159"/>
      <c r="AH236" s="159"/>
      <c r="AI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c r="AA237" s="159"/>
      <c r="AB237" s="159"/>
      <c r="AC237" s="159"/>
      <c r="AD237" s="159"/>
      <c r="AE237" s="159"/>
      <c r="AF237" s="159"/>
      <c r="AG237" s="159"/>
      <c r="AH237" s="159"/>
      <c r="AI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c r="AA238" s="159"/>
      <c r="AB238" s="159"/>
      <c r="AC238" s="159"/>
      <c r="AD238" s="159"/>
      <c r="AE238" s="159"/>
      <c r="AF238" s="159"/>
      <c r="AG238" s="159"/>
      <c r="AH238" s="159"/>
      <c r="AI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c r="AA239" s="159"/>
      <c r="AB239" s="159"/>
      <c r="AC239" s="159"/>
      <c r="AD239" s="159"/>
      <c r="AE239" s="159"/>
      <c r="AF239" s="159"/>
      <c r="AG239" s="159"/>
      <c r="AH239" s="159"/>
      <c r="AI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c r="AA240" s="159"/>
      <c r="AB240" s="159"/>
      <c r="AC240" s="159"/>
      <c r="AD240" s="159"/>
      <c r="AE240" s="159"/>
      <c r="AF240" s="159"/>
      <c r="AG240" s="159"/>
      <c r="AH240" s="159"/>
      <c r="AI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c r="AA241" s="159"/>
      <c r="AB241" s="159"/>
      <c r="AC241" s="159"/>
      <c r="AD241" s="159"/>
      <c r="AE241" s="159"/>
      <c r="AF241" s="159"/>
      <c r="AG241" s="159"/>
      <c r="AH241" s="159"/>
      <c r="AI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c r="AA242" s="159"/>
      <c r="AB242" s="159"/>
      <c r="AC242" s="159"/>
      <c r="AD242" s="159"/>
      <c r="AE242" s="159"/>
      <c r="AF242" s="159"/>
      <c r="AG242" s="159"/>
      <c r="AH242" s="159"/>
      <c r="AI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c r="AA243" s="159"/>
      <c r="AB243" s="159"/>
      <c r="AC243" s="159"/>
      <c r="AD243" s="159"/>
      <c r="AE243" s="159"/>
      <c r="AF243" s="159"/>
      <c r="AG243" s="159"/>
      <c r="AH243" s="159"/>
      <c r="AI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c r="AA244" s="159"/>
      <c r="AB244" s="159"/>
      <c r="AC244" s="159"/>
      <c r="AD244" s="159"/>
      <c r="AE244" s="159"/>
      <c r="AF244" s="159"/>
      <c r="AG244" s="159"/>
      <c r="AH244" s="159"/>
      <c r="AI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c r="AA245" s="159"/>
      <c r="AB245" s="159"/>
      <c r="AC245" s="159"/>
      <c r="AD245" s="159"/>
      <c r="AE245" s="159"/>
      <c r="AF245" s="159"/>
      <c r="AG245" s="159"/>
      <c r="AH245" s="159"/>
      <c r="AI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c r="AA246" s="159"/>
      <c r="AB246" s="159"/>
      <c r="AC246" s="159"/>
      <c r="AD246" s="159"/>
      <c r="AE246" s="159"/>
      <c r="AF246" s="159"/>
      <c r="AG246" s="159"/>
      <c r="AH246" s="159"/>
      <c r="AI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c r="AA247" s="159"/>
      <c r="AB247" s="159"/>
      <c r="AC247" s="159"/>
      <c r="AD247" s="159"/>
      <c r="AE247" s="159"/>
      <c r="AF247" s="159"/>
      <c r="AG247" s="159"/>
      <c r="AH247" s="159"/>
      <c r="AI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c r="AA248" s="159"/>
      <c r="AB248" s="159"/>
      <c r="AC248" s="159"/>
      <c r="AD248" s="159"/>
      <c r="AE248" s="159"/>
      <c r="AF248" s="159"/>
      <c r="AG248" s="159"/>
      <c r="AH248" s="159"/>
      <c r="AI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c r="AA249" s="159"/>
      <c r="AB249" s="159"/>
      <c r="AC249" s="159"/>
      <c r="AD249" s="159"/>
      <c r="AE249" s="159"/>
      <c r="AF249" s="159"/>
      <c r="AG249" s="159"/>
      <c r="AH249" s="159"/>
      <c r="AI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c r="AA250" s="159"/>
      <c r="AB250" s="159"/>
      <c r="AC250" s="159"/>
      <c r="AD250" s="159"/>
      <c r="AE250" s="159"/>
      <c r="AF250" s="159"/>
      <c r="AG250" s="159"/>
      <c r="AH250" s="159"/>
      <c r="AI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c r="AA251" s="159"/>
      <c r="AB251" s="159"/>
      <c r="AC251" s="159"/>
      <c r="AD251" s="159"/>
      <c r="AE251" s="159"/>
      <c r="AF251" s="159"/>
      <c r="AG251" s="159"/>
      <c r="AH251" s="159"/>
      <c r="AI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c r="AA252" s="159"/>
      <c r="AB252" s="159"/>
      <c r="AC252" s="159"/>
      <c r="AD252" s="159"/>
      <c r="AE252" s="159"/>
      <c r="AF252" s="159"/>
      <c r="AG252" s="159"/>
      <c r="AH252" s="159"/>
      <c r="AI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c r="AA253" s="159"/>
      <c r="AB253" s="159"/>
      <c r="AC253" s="159"/>
      <c r="AD253" s="159"/>
      <c r="AE253" s="159"/>
      <c r="AF253" s="159"/>
      <c r="AG253" s="159"/>
      <c r="AH253" s="159"/>
      <c r="AI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c r="AA254" s="159"/>
      <c r="AB254" s="159"/>
      <c r="AC254" s="159"/>
      <c r="AD254" s="159"/>
      <c r="AE254" s="159"/>
      <c r="AF254" s="159"/>
      <c r="AG254" s="159"/>
      <c r="AH254" s="159"/>
      <c r="AI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c r="AA255" s="159"/>
      <c r="AB255" s="159"/>
      <c r="AC255" s="159"/>
      <c r="AD255" s="159"/>
      <c r="AE255" s="159"/>
      <c r="AF255" s="159"/>
      <c r="AG255" s="159"/>
      <c r="AH255" s="159"/>
      <c r="AI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c r="AA256" s="159"/>
      <c r="AB256" s="159"/>
      <c r="AC256" s="159"/>
      <c r="AD256" s="159"/>
      <c r="AE256" s="159"/>
      <c r="AF256" s="159"/>
      <c r="AG256" s="159"/>
      <c r="AH256" s="159"/>
      <c r="AI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c r="AA257" s="159"/>
      <c r="AB257" s="159"/>
      <c r="AC257" s="159"/>
      <c r="AD257" s="159"/>
      <c r="AE257" s="159"/>
      <c r="AF257" s="159"/>
      <c r="AG257" s="159"/>
      <c r="AH257" s="159"/>
      <c r="AI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c r="AA258" s="159"/>
      <c r="AB258" s="159"/>
      <c r="AC258" s="159"/>
      <c r="AD258" s="159"/>
      <c r="AE258" s="159"/>
      <c r="AF258" s="159"/>
      <c r="AG258" s="159"/>
      <c r="AH258" s="159"/>
      <c r="AI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c r="AA259" s="159"/>
      <c r="AB259" s="159"/>
      <c r="AC259" s="159"/>
      <c r="AD259" s="159"/>
      <c r="AE259" s="159"/>
      <c r="AF259" s="159"/>
      <c r="AG259" s="159"/>
      <c r="AH259" s="159"/>
      <c r="AI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c r="AA260" s="159"/>
      <c r="AB260" s="159"/>
      <c r="AC260" s="159"/>
      <c r="AD260" s="159"/>
      <c r="AE260" s="159"/>
      <c r="AF260" s="159"/>
      <c r="AG260" s="159"/>
      <c r="AH260" s="159"/>
      <c r="AI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c r="AA261" s="159"/>
      <c r="AB261" s="159"/>
      <c r="AC261" s="159"/>
      <c r="AD261" s="159"/>
      <c r="AE261" s="159"/>
      <c r="AF261" s="159"/>
      <c r="AG261" s="159"/>
      <c r="AH261" s="159"/>
      <c r="AI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c r="AA262" s="159"/>
      <c r="AB262" s="159"/>
      <c r="AC262" s="159"/>
      <c r="AD262" s="159"/>
      <c r="AE262" s="159"/>
      <c r="AF262" s="159"/>
      <c r="AG262" s="159"/>
      <c r="AH262" s="159"/>
      <c r="AI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c r="AA263" s="159"/>
      <c r="AB263" s="159"/>
      <c r="AC263" s="159"/>
      <c r="AD263" s="159"/>
      <c r="AE263" s="159"/>
      <c r="AF263" s="159"/>
      <c r="AG263" s="159"/>
      <c r="AH263" s="159"/>
      <c r="AI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c r="AA264" s="159"/>
      <c r="AB264" s="159"/>
      <c r="AC264" s="159"/>
      <c r="AD264" s="159"/>
      <c r="AE264" s="159"/>
      <c r="AF264" s="159"/>
      <c r="AG264" s="159"/>
      <c r="AH264" s="159"/>
      <c r="AI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c r="AA265" s="159"/>
      <c r="AB265" s="159"/>
      <c r="AC265" s="159"/>
      <c r="AD265" s="159"/>
      <c r="AE265" s="159"/>
      <c r="AF265" s="159"/>
      <c r="AG265" s="159"/>
      <c r="AH265" s="159"/>
      <c r="AI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c r="AA266" s="159"/>
      <c r="AB266" s="159"/>
      <c r="AC266" s="159"/>
      <c r="AD266" s="159"/>
      <c r="AE266" s="159"/>
      <c r="AF266" s="159"/>
      <c r="AG266" s="159"/>
      <c r="AH266" s="159"/>
      <c r="AI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c r="AA267" s="159"/>
      <c r="AB267" s="159"/>
      <c r="AC267" s="159"/>
      <c r="AD267" s="159"/>
      <c r="AE267" s="159"/>
      <c r="AF267" s="159"/>
      <c r="AG267" s="159"/>
      <c r="AH267" s="159"/>
      <c r="AI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c r="AA268" s="159"/>
      <c r="AB268" s="159"/>
      <c r="AC268" s="159"/>
      <c r="AD268" s="159"/>
      <c r="AE268" s="159"/>
      <c r="AF268" s="159"/>
      <c r="AG268" s="159"/>
      <c r="AH268" s="159"/>
      <c r="AI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c r="AA269" s="159"/>
      <c r="AB269" s="159"/>
      <c r="AC269" s="159"/>
      <c r="AD269" s="159"/>
      <c r="AE269" s="159"/>
      <c r="AF269" s="159"/>
      <c r="AG269" s="159"/>
      <c r="AH269" s="159"/>
      <c r="AI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c r="AA270" s="159"/>
      <c r="AB270" s="159"/>
      <c r="AC270" s="159"/>
      <c r="AD270" s="159"/>
      <c r="AE270" s="159"/>
      <c r="AF270" s="159"/>
      <c r="AG270" s="159"/>
      <c r="AH270" s="159"/>
      <c r="AI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c r="AA271" s="159"/>
      <c r="AB271" s="159"/>
      <c r="AC271" s="159"/>
      <c r="AD271" s="159"/>
      <c r="AE271" s="159"/>
      <c r="AF271" s="159"/>
      <c r="AG271" s="159"/>
      <c r="AH271" s="159"/>
      <c r="AI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c r="AA272" s="159"/>
      <c r="AB272" s="159"/>
      <c r="AC272" s="159"/>
      <c r="AD272" s="159"/>
      <c r="AE272" s="159"/>
      <c r="AF272" s="159"/>
      <c r="AG272" s="159"/>
      <c r="AH272" s="159"/>
      <c r="AI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c r="AA273" s="159"/>
      <c r="AB273" s="159"/>
      <c r="AC273" s="159"/>
      <c r="AD273" s="159"/>
      <c r="AE273" s="159"/>
      <c r="AF273" s="159"/>
      <c r="AG273" s="159"/>
      <c r="AH273" s="159"/>
      <c r="AI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c r="AA274" s="159"/>
      <c r="AB274" s="159"/>
      <c r="AC274" s="159"/>
      <c r="AD274" s="159"/>
      <c r="AE274" s="159"/>
      <c r="AF274" s="159"/>
      <c r="AG274" s="159"/>
      <c r="AH274" s="159"/>
      <c r="AI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c r="AA275" s="159"/>
      <c r="AB275" s="159"/>
      <c r="AC275" s="159"/>
      <c r="AD275" s="159"/>
      <c r="AE275" s="159"/>
      <c r="AF275" s="159"/>
      <c r="AG275" s="159"/>
      <c r="AH275" s="159"/>
      <c r="AI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c r="AA276" s="159"/>
      <c r="AB276" s="159"/>
      <c r="AC276" s="159"/>
      <c r="AD276" s="159"/>
      <c r="AE276" s="159"/>
      <c r="AF276" s="159"/>
      <c r="AG276" s="159"/>
      <c r="AH276" s="159"/>
      <c r="AI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c r="AA277" s="159"/>
      <c r="AB277" s="159"/>
      <c r="AC277" s="159"/>
      <c r="AD277" s="159"/>
      <c r="AE277" s="159"/>
      <c r="AF277" s="159"/>
      <c r="AG277" s="159"/>
      <c r="AH277" s="159"/>
      <c r="AI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c r="AA278" s="159"/>
      <c r="AB278" s="159"/>
      <c r="AC278" s="159"/>
      <c r="AD278" s="159"/>
      <c r="AE278" s="159"/>
      <c r="AF278" s="159"/>
      <c r="AG278" s="159"/>
      <c r="AH278" s="159"/>
      <c r="AI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c r="AA279" s="159"/>
      <c r="AB279" s="159"/>
      <c r="AC279" s="159"/>
      <c r="AD279" s="159"/>
      <c r="AE279" s="159"/>
      <c r="AF279" s="159"/>
      <c r="AG279" s="159"/>
      <c r="AH279" s="159"/>
      <c r="AI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c r="AA280" s="159"/>
      <c r="AB280" s="159"/>
      <c r="AC280" s="159"/>
      <c r="AD280" s="159"/>
      <c r="AE280" s="159"/>
      <c r="AF280" s="159"/>
      <c r="AG280" s="159"/>
      <c r="AH280" s="159"/>
      <c r="AI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c r="AA281" s="159"/>
      <c r="AB281" s="159"/>
      <c r="AC281" s="159"/>
      <c r="AD281" s="159"/>
      <c r="AE281" s="159"/>
      <c r="AF281" s="159"/>
      <c r="AG281" s="159"/>
      <c r="AH281" s="159"/>
      <c r="AI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c r="AA282" s="159"/>
      <c r="AB282" s="159"/>
      <c r="AC282" s="159"/>
      <c r="AD282" s="159"/>
      <c r="AE282" s="159"/>
      <c r="AF282" s="159"/>
      <c r="AG282" s="159"/>
      <c r="AH282" s="159"/>
      <c r="AI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c r="AA283" s="159"/>
      <c r="AB283" s="159"/>
      <c r="AC283" s="159"/>
      <c r="AD283" s="159"/>
      <c r="AE283" s="159"/>
      <c r="AF283" s="159"/>
      <c r="AG283" s="159"/>
      <c r="AH283" s="159"/>
      <c r="AI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c r="AA284" s="159"/>
      <c r="AB284" s="159"/>
      <c r="AC284" s="159"/>
      <c r="AD284" s="159"/>
      <c r="AE284" s="159"/>
      <c r="AF284" s="159"/>
      <c r="AG284" s="159"/>
      <c r="AH284" s="159"/>
      <c r="AI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c r="AA285" s="159"/>
      <c r="AB285" s="159"/>
      <c r="AC285" s="159"/>
      <c r="AD285" s="159"/>
      <c r="AE285" s="159"/>
      <c r="AF285" s="159"/>
      <c r="AG285" s="159"/>
      <c r="AH285" s="159"/>
      <c r="AI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c r="AA286" s="159"/>
      <c r="AB286" s="159"/>
      <c r="AC286" s="159"/>
      <c r="AD286" s="159"/>
      <c r="AE286" s="159"/>
      <c r="AF286" s="159"/>
      <c r="AG286" s="159"/>
      <c r="AH286" s="159"/>
      <c r="AI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c r="AA287" s="159"/>
      <c r="AB287" s="159"/>
      <c r="AC287" s="159"/>
      <c r="AD287" s="159"/>
      <c r="AE287" s="159"/>
      <c r="AF287" s="159"/>
      <c r="AG287" s="159"/>
      <c r="AH287" s="159"/>
      <c r="AI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c r="AA288" s="159"/>
      <c r="AB288" s="159"/>
      <c r="AC288" s="159"/>
      <c r="AD288" s="159"/>
      <c r="AE288" s="159"/>
      <c r="AF288" s="159"/>
      <c r="AG288" s="159"/>
      <c r="AH288" s="159"/>
      <c r="AI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c r="AA289" s="159"/>
      <c r="AB289" s="159"/>
      <c r="AC289" s="159"/>
      <c r="AD289" s="159"/>
      <c r="AE289" s="159"/>
      <c r="AF289" s="159"/>
      <c r="AG289" s="159"/>
      <c r="AH289" s="159"/>
      <c r="AI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c r="AA290" s="159"/>
      <c r="AB290" s="159"/>
      <c r="AC290" s="159"/>
      <c r="AD290" s="159"/>
      <c r="AE290" s="159"/>
      <c r="AF290" s="159"/>
      <c r="AG290" s="159"/>
      <c r="AH290" s="159"/>
      <c r="AI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c r="AA291" s="159"/>
      <c r="AB291" s="159"/>
      <c r="AC291" s="159"/>
      <c r="AD291" s="159"/>
      <c r="AE291" s="159"/>
      <c r="AF291" s="159"/>
      <c r="AG291" s="159"/>
      <c r="AH291" s="159"/>
      <c r="AI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c r="AA292" s="159"/>
      <c r="AB292" s="159"/>
      <c r="AC292" s="159"/>
      <c r="AD292" s="159"/>
      <c r="AE292" s="159"/>
      <c r="AF292" s="159"/>
      <c r="AG292" s="159"/>
      <c r="AH292" s="159"/>
      <c r="AI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c r="AA293" s="159"/>
      <c r="AB293" s="159"/>
      <c r="AC293" s="159"/>
      <c r="AD293" s="159"/>
      <c r="AE293" s="159"/>
      <c r="AF293" s="159"/>
      <c r="AG293" s="159"/>
      <c r="AH293" s="159"/>
      <c r="AI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c r="AA294" s="159"/>
      <c r="AB294" s="159"/>
      <c r="AC294" s="159"/>
      <c r="AD294" s="159"/>
      <c r="AE294" s="159"/>
      <c r="AF294" s="159"/>
      <c r="AG294" s="159"/>
      <c r="AH294" s="159"/>
      <c r="AI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c r="AA295" s="159"/>
      <c r="AB295" s="159"/>
      <c r="AC295" s="159"/>
      <c r="AD295" s="159"/>
      <c r="AE295" s="159"/>
      <c r="AF295" s="159"/>
      <c r="AG295" s="159"/>
      <c r="AH295" s="159"/>
      <c r="AI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c r="AA296" s="159"/>
      <c r="AB296" s="159"/>
      <c r="AC296" s="159"/>
      <c r="AD296" s="159"/>
      <c r="AE296" s="159"/>
      <c r="AF296" s="159"/>
      <c r="AG296" s="159"/>
      <c r="AH296" s="159"/>
      <c r="AI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c r="AA297" s="159"/>
      <c r="AB297" s="159"/>
      <c r="AC297" s="159"/>
      <c r="AD297" s="159"/>
      <c r="AE297" s="159"/>
      <c r="AF297" s="159"/>
      <c r="AG297" s="159"/>
      <c r="AH297" s="159"/>
      <c r="AI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c r="AA298" s="159"/>
      <c r="AB298" s="159"/>
      <c r="AC298" s="159"/>
      <c r="AD298" s="159"/>
      <c r="AE298" s="159"/>
      <c r="AF298" s="159"/>
      <c r="AG298" s="159"/>
      <c r="AH298" s="159"/>
      <c r="AI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c r="AA299" s="159"/>
      <c r="AB299" s="159"/>
      <c r="AC299" s="159"/>
      <c r="AD299" s="159"/>
      <c r="AE299" s="159"/>
      <c r="AF299" s="159"/>
      <c r="AG299" s="159"/>
      <c r="AH299" s="159"/>
      <c r="AI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c r="AA300" s="159"/>
      <c r="AB300" s="159"/>
      <c r="AC300" s="159"/>
      <c r="AD300" s="159"/>
      <c r="AE300" s="159"/>
      <c r="AF300" s="159"/>
      <c r="AG300" s="159"/>
      <c r="AH300" s="159"/>
      <c r="AI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c r="AA301" s="159"/>
      <c r="AB301" s="159"/>
      <c r="AC301" s="159"/>
      <c r="AD301" s="159"/>
      <c r="AE301" s="159"/>
      <c r="AF301" s="159"/>
      <c r="AG301" s="159"/>
      <c r="AH301" s="159"/>
      <c r="AI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c r="AA302" s="159"/>
      <c r="AB302" s="159"/>
      <c r="AC302" s="159"/>
      <c r="AD302" s="159"/>
      <c r="AE302" s="159"/>
      <c r="AF302" s="159"/>
      <c r="AG302" s="159"/>
      <c r="AH302" s="159"/>
      <c r="AI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c r="AA303" s="159"/>
      <c r="AB303" s="159"/>
      <c r="AC303" s="159"/>
      <c r="AD303" s="159"/>
      <c r="AE303" s="159"/>
      <c r="AF303" s="159"/>
      <c r="AG303" s="159"/>
      <c r="AH303" s="159"/>
      <c r="AI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c r="AA304" s="159"/>
      <c r="AB304" s="159"/>
      <c r="AC304" s="159"/>
      <c r="AD304" s="159"/>
      <c r="AE304" s="159"/>
      <c r="AF304" s="159"/>
      <c r="AG304" s="159"/>
      <c r="AH304" s="159"/>
      <c r="AI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c r="AA305" s="159"/>
      <c r="AB305" s="159"/>
      <c r="AC305" s="159"/>
      <c r="AD305" s="159"/>
      <c r="AE305" s="159"/>
      <c r="AF305" s="159"/>
      <c r="AG305" s="159"/>
      <c r="AH305" s="159"/>
      <c r="AI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c r="AA306" s="159"/>
      <c r="AB306" s="159"/>
      <c r="AC306" s="159"/>
      <c r="AD306" s="159"/>
      <c r="AE306" s="159"/>
      <c r="AF306" s="159"/>
      <c r="AG306" s="159"/>
      <c r="AH306" s="159"/>
      <c r="AI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c r="AA307" s="159"/>
      <c r="AB307" s="159"/>
      <c r="AC307" s="159"/>
      <c r="AD307" s="159"/>
      <c r="AE307" s="159"/>
      <c r="AF307" s="159"/>
      <c r="AG307" s="159"/>
      <c r="AH307" s="159"/>
      <c r="AI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c r="AA308" s="159"/>
      <c r="AB308" s="159"/>
      <c r="AC308" s="159"/>
      <c r="AD308" s="159"/>
      <c r="AE308" s="159"/>
      <c r="AF308" s="159"/>
      <c r="AG308" s="159"/>
      <c r="AH308" s="159"/>
      <c r="AI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c r="AA309" s="159"/>
      <c r="AB309" s="159"/>
      <c r="AC309" s="159"/>
      <c r="AD309" s="159"/>
      <c r="AE309" s="159"/>
      <c r="AF309" s="159"/>
      <c r="AG309" s="159"/>
      <c r="AH309" s="159"/>
      <c r="AI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c r="AA310" s="159"/>
      <c r="AB310" s="159"/>
      <c r="AC310" s="159"/>
      <c r="AD310" s="159"/>
      <c r="AE310" s="159"/>
      <c r="AF310" s="159"/>
      <c r="AG310" s="159"/>
      <c r="AH310" s="159"/>
      <c r="AI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c r="AA311" s="159"/>
      <c r="AB311" s="159"/>
      <c r="AC311" s="159"/>
      <c r="AD311" s="159"/>
      <c r="AE311" s="159"/>
      <c r="AF311" s="159"/>
      <c r="AG311" s="159"/>
      <c r="AH311" s="159"/>
      <c r="AI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c r="AA312" s="159"/>
      <c r="AB312" s="159"/>
      <c r="AC312" s="159"/>
      <c r="AD312" s="159"/>
      <c r="AE312" s="159"/>
      <c r="AF312" s="159"/>
      <c r="AG312" s="159"/>
      <c r="AH312" s="159"/>
      <c r="AI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c r="AA313" s="159"/>
      <c r="AB313" s="159"/>
      <c r="AC313" s="159"/>
      <c r="AD313" s="159"/>
      <c r="AE313" s="159"/>
      <c r="AF313" s="159"/>
      <c r="AG313" s="159"/>
      <c r="AH313" s="159"/>
      <c r="AI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c r="AA314" s="159"/>
      <c r="AB314" s="159"/>
      <c r="AC314" s="159"/>
      <c r="AD314" s="159"/>
      <c r="AE314" s="159"/>
      <c r="AF314" s="159"/>
      <c r="AG314" s="159"/>
      <c r="AH314" s="159"/>
      <c r="AI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c r="AA315" s="159"/>
      <c r="AB315" s="159"/>
      <c r="AC315" s="159"/>
      <c r="AD315" s="159"/>
      <c r="AE315" s="159"/>
      <c r="AF315" s="159"/>
      <c r="AG315" s="159"/>
      <c r="AH315" s="159"/>
      <c r="AI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c r="AA316" s="159"/>
      <c r="AB316" s="159"/>
      <c r="AC316" s="159"/>
      <c r="AD316" s="159"/>
      <c r="AE316" s="159"/>
      <c r="AF316" s="159"/>
      <c r="AG316" s="159"/>
      <c r="AH316" s="159"/>
      <c r="AI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c r="AA317" s="159"/>
      <c r="AB317" s="159"/>
      <c r="AC317" s="159"/>
      <c r="AD317" s="159"/>
      <c r="AE317" s="159"/>
      <c r="AF317" s="159"/>
      <c r="AG317" s="159"/>
      <c r="AH317" s="159"/>
      <c r="AI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c r="AA318" s="159"/>
      <c r="AB318" s="159"/>
      <c r="AC318" s="159"/>
      <c r="AD318" s="159"/>
      <c r="AE318" s="159"/>
      <c r="AF318" s="159"/>
      <c r="AG318" s="159"/>
      <c r="AH318" s="159"/>
      <c r="AI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c r="AA319" s="159"/>
      <c r="AB319" s="159"/>
      <c r="AC319" s="159"/>
      <c r="AD319" s="159"/>
      <c r="AE319" s="159"/>
      <c r="AF319" s="159"/>
      <c r="AG319" s="159"/>
      <c r="AH319" s="159"/>
      <c r="AI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c r="AA320" s="159"/>
      <c r="AB320" s="159"/>
      <c r="AC320" s="159"/>
      <c r="AD320" s="159"/>
      <c r="AE320" s="159"/>
      <c r="AF320" s="159"/>
      <c r="AG320" s="159"/>
      <c r="AH320" s="159"/>
      <c r="AI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c r="AA321" s="159"/>
      <c r="AB321" s="159"/>
      <c r="AC321" s="159"/>
      <c r="AD321" s="159"/>
      <c r="AE321" s="159"/>
      <c r="AF321" s="159"/>
      <c r="AG321" s="159"/>
      <c r="AH321" s="159"/>
      <c r="AI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c r="AA322" s="159"/>
      <c r="AB322" s="159"/>
      <c r="AC322" s="159"/>
      <c r="AD322" s="159"/>
      <c r="AE322" s="159"/>
      <c r="AF322" s="159"/>
      <c r="AG322" s="159"/>
      <c r="AH322" s="159"/>
      <c r="AI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c r="AA323" s="159"/>
      <c r="AB323" s="159"/>
      <c r="AC323" s="159"/>
      <c r="AD323" s="159"/>
      <c r="AE323" s="159"/>
      <c r="AF323" s="159"/>
      <c r="AG323" s="159"/>
      <c r="AH323" s="159"/>
      <c r="AI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c r="AA324" s="159"/>
      <c r="AB324" s="159"/>
      <c r="AC324" s="159"/>
      <c r="AD324" s="159"/>
      <c r="AE324" s="159"/>
      <c r="AF324" s="159"/>
      <c r="AG324" s="159"/>
      <c r="AH324" s="159"/>
      <c r="AI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c r="AA325" s="159"/>
      <c r="AB325" s="159"/>
      <c r="AC325" s="159"/>
      <c r="AD325" s="159"/>
      <c r="AE325" s="159"/>
      <c r="AF325" s="159"/>
      <c r="AG325" s="159"/>
      <c r="AH325" s="159"/>
      <c r="AI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c r="AA326" s="159"/>
      <c r="AB326" s="159"/>
      <c r="AC326" s="159"/>
      <c r="AD326" s="159"/>
      <c r="AE326" s="159"/>
      <c r="AF326" s="159"/>
      <c r="AG326" s="159"/>
      <c r="AH326" s="159"/>
      <c r="AI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c r="AA327" s="159"/>
      <c r="AB327" s="159"/>
      <c r="AC327" s="159"/>
      <c r="AD327" s="159"/>
      <c r="AE327" s="159"/>
      <c r="AF327" s="159"/>
      <c r="AG327" s="159"/>
      <c r="AH327" s="159"/>
      <c r="AI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c r="AA328" s="159"/>
      <c r="AB328" s="159"/>
      <c r="AC328" s="159"/>
      <c r="AD328" s="159"/>
      <c r="AE328" s="159"/>
      <c r="AF328" s="159"/>
      <c r="AG328" s="159"/>
      <c r="AH328" s="159"/>
      <c r="AI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c r="AA329" s="159"/>
      <c r="AB329" s="159"/>
      <c r="AC329" s="159"/>
      <c r="AD329" s="159"/>
      <c r="AE329" s="159"/>
      <c r="AF329" s="159"/>
      <c r="AG329" s="159"/>
      <c r="AH329" s="159"/>
      <c r="AI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c r="AA330" s="159"/>
      <c r="AB330" s="159"/>
      <c r="AC330" s="159"/>
      <c r="AD330" s="159"/>
      <c r="AE330" s="159"/>
      <c r="AF330" s="159"/>
      <c r="AG330" s="159"/>
      <c r="AH330" s="159"/>
      <c r="AI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c r="AA331" s="159"/>
      <c r="AB331" s="159"/>
      <c r="AC331" s="159"/>
      <c r="AD331" s="159"/>
      <c r="AE331" s="159"/>
      <c r="AF331" s="159"/>
      <c r="AG331" s="159"/>
      <c r="AH331" s="159"/>
      <c r="AI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c r="AA332" s="159"/>
      <c r="AB332" s="159"/>
      <c r="AC332" s="159"/>
      <c r="AD332" s="159"/>
      <c r="AE332" s="159"/>
      <c r="AF332" s="159"/>
      <c r="AG332" s="159"/>
      <c r="AH332" s="159"/>
      <c r="AI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c r="AA333" s="159"/>
      <c r="AB333" s="159"/>
      <c r="AC333" s="159"/>
      <c r="AD333" s="159"/>
      <c r="AE333" s="159"/>
      <c r="AF333" s="159"/>
      <c r="AG333" s="159"/>
      <c r="AH333" s="159"/>
      <c r="AI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c r="AA334" s="159"/>
      <c r="AB334" s="159"/>
      <c r="AC334" s="159"/>
      <c r="AD334" s="159"/>
      <c r="AE334" s="159"/>
      <c r="AF334" s="159"/>
      <c r="AG334" s="159"/>
      <c r="AH334" s="159"/>
      <c r="AI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c r="AA335" s="159"/>
      <c r="AB335" s="159"/>
      <c r="AC335" s="159"/>
      <c r="AD335" s="159"/>
      <c r="AE335" s="159"/>
      <c r="AF335" s="159"/>
      <c r="AG335" s="159"/>
      <c r="AH335" s="159"/>
      <c r="AI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c r="AA336" s="159"/>
      <c r="AB336" s="159"/>
      <c r="AC336" s="159"/>
      <c r="AD336" s="159"/>
      <c r="AE336" s="159"/>
      <c r="AF336" s="159"/>
      <c r="AG336" s="159"/>
      <c r="AH336" s="159"/>
      <c r="AI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c r="AA337" s="159"/>
      <c r="AB337" s="159"/>
      <c r="AC337" s="159"/>
      <c r="AD337" s="159"/>
      <c r="AE337" s="159"/>
      <c r="AF337" s="159"/>
      <c r="AG337" s="159"/>
      <c r="AH337" s="159"/>
      <c r="AI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c r="AA338" s="159"/>
      <c r="AB338" s="159"/>
      <c r="AC338" s="159"/>
      <c r="AD338" s="159"/>
      <c r="AE338" s="159"/>
      <c r="AF338" s="159"/>
      <c r="AG338" s="159"/>
      <c r="AH338" s="159"/>
      <c r="AI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c r="AA339" s="159"/>
      <c r="AB339" s="159"/>
      <c r="AC339" s="159"/>
      <c r="AD339" s="159"/>
      <c r="AE339" s="159"/>
      <c r="AF339" s="159"/>
      <c r="AG339" s="159"/>
      <c r="AH339" s="159"/>
      <c r="AI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c r="AA340" s="159"/>
      <c r="AB340" s="159"/>
      <c r="AC340" s="159"/>
      <c r="AD340" s="159"/>
      <c r="AE340" s="159"/>
      <c r="AF340" s="159"/>
      <c r="AG340" s="159"/>
      <c r="AH340" s="159"/>
      <c r="AI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c r="AA341" s="159"/>
      <c r="AB341" s="159"/>
      <c r="AC341" s="159"/>
      <c r="AD341" s="159"/>
      <c r="AE341" s="159"/>
      <c r="AF341" s="159"/>
      <c r="AG341" s="159"/>
      <c r="AH341" s="159"/>
      <c r="AI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c r="AA342" s="159"/>
      <c r="AB342" s="159"/>
      <c r="AC342" s="159"/>
      <c r="AD342" s="159"/>
      <c r="AE342" s="159"/>
      <c r="AF342" s="159"/>
      <c r="AG342" s="159"/>
      <c r="AH342" s="159"/>
      <c r="AI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c r="AA343" s="159"/>
      <c r="AB343" s="159"/>
      <c r="AC343" s="159"/>
      <c r="AD343" s="159"/>
      <c r="AE343" s="159"/>
      <c r="AF343" s="159"/>
      <c r="AG343" s="159"/>
      <c r="AH343" s="159"/>
      <c r="AI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c r="AA344" s="159"/>
      <c r="AB344" s="159"/>
      <c r="AC344" s="159"/>
      <c r="AD344" s="159"/>
      <c r="AE344" s="159"/>
      <c r="AF344" s="159"/>
      <c r="AG344" s="159"/>
      <c r="AH344" s="159"/>
      <c r="AI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c r="AA345" s="159"/>
      <c r="AB345" s="159"/>
      <c r="AC345" s="159"/>
      <c r="AD345" s="159"/>
      <c r="AE345" s="159"/>
      <c r="AF345" s="159"/>
      <c r="AG345" s="159"/>
      <c r="AH345" s="159"/>
      <c r="AI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c r="AA346" s="159"/>
      <c r="AB346" s="159"/>
      <c r="AC346" s="159"/>
      <c r="AD346" s="159"/>
      <c r="AE346" s="159"/>
      <c r="AF346" s="159"/>
      <c r="AG346" s="159"/>
      <c r="AH346" s="159"/>
      <c r="AI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c r="AA347" s="159"/>
      <c r="AB347" s="159"/>
      <c r="AC347" s="159"/>
      <c r="AD347" s="159"/>
      <c r="AE347" s="159"/>
      <c r="AF347" s="159"/>
      <c r="AG347" s="159"/>
      <c r="AH347" s="159"/>
      <c r="AI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c r="AA348" s="159"/>
      <c r="AB348" s="159"/>
      <c r="AC348" s="159"/>
      <c r="AD348" s="159"/>
      <c r="AE348" s="159"/>
      <c r="AF348" s="159"/>
      <c r="AG348" s="159"/>
      <c r="AH348" s="159"/>
      <c r="AI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c r="AA349" s="159"/>
      <c r="AB349" s="159"/>
      <c r="AC349" s="159"/>
      <c r="AD349" s="159"/>
      <c r="AE349" s="159"/>
      <c r="AF349" s="159"/>
      <c r="AG349" s="159"/>
      <c r="AH349" s="159"/>
      <c r="AI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c r="AA350" s="159"/>
      <c r="AB350" s="159"/>
      <c r="AC350" s="159"/>
      <c r="AD350" s="159"/>
      <c r="AE350" s="159"/>
      <c r="AF350" s="159"/>
      <c r="AG350" s="159"/>
      <c r="AH350" s="159"/>
      <c r="AI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c r="AA351" s="159"/>
      <c r="AB351" s="159"/>
      <c r="AC351" s="159"/>
      <c r="AD351" s="159"/>
      <c r="AE351" s="159"/>
      <c r="AF351" s="159"/>
      <c r="AG351" s="159"/>
      <c r="AH351" s="159"/>
      <c r="AI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c r="AA352" s="159"/>
      <c r="AB352" s="159"/>
      <c r="AC352" s="159"/>
      <c r="AD352" s="159"/>
      <c r="AE352" s="159"/>
      <c r="AF352" s="159"/>
      <c r="AG352" s="159"/>
      <c r="AH352" s="159"/>
      <c r="AI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c r="AA353" s="159"/>
      <c r="AB353" s="159"/>
      <c r="AC353" s="159"/>
      <c r="AD353" s="159"/>
      <c r="AE353" s="159"/>
      <c r="AF353" s="159"/>
      <c r="AG353" s="159"/>
      <c r="AH353" s="159"/>
      <c r="AI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c r="AA354" s="159"/>
      <c r="AB354" s="159"/>
      <c r="AC354" s="159"/>
      <c r="AD354" s="159"/>
      <c r="AE354" s="159"/>
      <c r="AF354" s="159"/>
      <c r="AG354" s="159"/>
      <c r="AH354" s="159"/>
      <c r="AI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c r="AA355" s="159"/>
      <c r="AB355" s="159"/>
      <c r="AC355" s="159"/>
      <c r="AD355" s="159"/>
      <c r="AE355" s="159"/>
      <c r="AF355" s="159"/>
      <c r="AG355" s="159"/>
      <c r="AH355" s="159"/>
      <c r="AI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c r="AA356" s="159"/>
      <c r="AB356" s="159"/>
      <c r="AC356" s="159"/>
      <c r="AD356" s="159"/>
      <c r="AE356" s="159"/>
      <c r="AF356" s="159"/>
      <c r="AG356" s="159"/>
      <c r="AH356" s="159"/>
      <c r="AI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c r="AA357" s="159"/>
      <c r="AB357" s="159"/>
      <c r="AC357" s="159"/>
      <c r="AD357" s="159"/>
      <c r="AE357" s="159"/>
      <c r="AF357" s="159"/>
      <c r="AG357" s="159"/>
      <c r="AH357" s="159"/>
      <c r="AI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c r="AA358" s="159"/>
      <c r="AB358" s="159"/>
      <c r="AC358" s="159"/>
      <c r="AD358" s="159"/>
      <c r="AE358" s="159"/>
      <c r="AF358" s="159"/>
      <c r="AG358" s="159"/>
      <c r="AH358" s="159"/>
      <c r="AI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c r="AA359" s="159"/>
      <c r="AB359" s="159"/>
      <c r="AC359" s="159"/>
      <c r="AD359" s="159"/>
      <c r="AE359" s="159"/>
      <c r="AF359" s="159"/>
      <c r="AG359" s="159"/>
      <c r="AH359" s="159"/>
      <c r="AI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c r="AA360" s="159"/>
      <c r="AB360" s="159"/>
      <c r="AC360" s="159"/>
      <c r="AD360" s="159"/>
      <c r="AE360" s="159"/>
      <c r="AF360" s="159"/>
      <c r="AG360" s="159"/>
      <c r="AH360" s="159"/>
      <c r="AI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c r="AA361" s="159"/>
      <c r="AB361" s="159"/>
      <c r="AC361" s="159"/>
      <c r="AD361" s="159"/>
      <c r="AE361" s="159"/>
      <c r="AF361" s="159"/>
      <c r="AG361" s="159"/>
      <c r="AH361" s="159"/>
      <c r="AI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c r="AA362" s="159"/>
      <c r="AB362" s="159"/>
      <c r="AC362" s="159"/>
      <c r="AD362" s="159"/>
      <c r="AE362" s="159"/>
      <c r="AF362" s="159"/>
      <c r="AG362" s="159"/>
      <c r="AH362" s="159"/>
      <c r="AI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c r="AA363" s="159"/>
      <c r="AB363" s="159"/>
      <c r="AC363" s="159"/>
      <c r="AD363" s="159"/>
      <c r="AE363" s="159"/>
      <c r="AF363" s="159"/>
      <c r="AG363" s="159"/>
      <c r="AH363" s="159"/>
      <c r="AI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c r="AA364" s="159"/>
      <c r="AB364" s="159"/>
      <c r="AC364" s="159"/>
      <c r="AD364" s="159"/>
      <c r="AE364" s="159"/>
      <c r="AF364" s="159"/>
      <c r="AG364" s="159"/>
      <c r="AH364" s="159"/>
      <c r="AI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c r="AA365" s="159"/>
      <c r="AB365" s="159"/>
      <c r="AC365" s="159"/>
      <c r="AD365" s="159"/>
      <c r="AE365" s="159"/>
      <c r="AF365" s="159"/>
      <c r="AG365" s="159"/>
      <c r="AH365" s="159"/>
      <c r="AI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c r="AA366" s="159"/>
      <c r="AB366" s="159"/>
      <c r="AC366" s="159"/>
      <c r="AD366" s="159"/>
      <c r="AE366" s="159"/>
      <c r="AF366" s="159"/>
      <c r="AG366" s="159"/>
      <c r="AH366" s="159"/>
      <c r="AI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c r="AA367" s="159"/>
      <c r="AB367" s="159"/>
      <c r="AC367" s="159"/>
      <c r="AD367" s="159"/>
      <c r="AE367" s="159"/>
      <c r="AF367" s="159"/>
      <c r="AG367" s="159"/>
      <c r="AH367" s="159"/>
      <c r="AI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c r="AA368" s="159"/>
      <c r="AB368" s="159"/>
      <c r="AC368" s="159"/>
      <c r="AD368" s="159"/>
      <c r="AE368" s="159"/>
      <c r="AF368" s="159"/>
      <c r="AG368" s="159"/>
      <c r="AH368" s="159"/>
      <c r="AI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c r="AA369" s="159"/>
      <c r="AB369" s="159"/>
      <c r="AC369" s="159"/>
      <c r="AD369" s="159"/>
      <c r="AE369" s="159"/>
      <c r="AF369" s="159"/>
      <c r="AG369" s="159"/>
      <c r="AH369" s="159"/>
      <c r="AI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c r="AA370" s="159"/>
      <c r="AB370" s="159"/>
      <c r="AC370" s="159"/>
      <c r="AD370" s="159"/>
      <c r="AE370" s="159"/>
      <c r="AF370" s="159"/>
      <c r="AG370" s="159"/>
      <c r="AH370" s="159"/>
      <c r="AI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c r="AA371" s="159"/>
      <c r="AB371" s="159"/>
      <c r="AC371" s="159"/>
      <c r="AD371" s="159"/>
      <c r="AE371" s="159"/>
      <c r="AF371" s="159"/>
      <c r="AG371" s="159"/>
      <c r="AH371" s="159"/>
      <c r="AI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c r="AA372" s="159"/>
      <c r="AB372" s="159"/>
      <c r="AC372" s="159"/>
      <c r="AD372" s="159"/>
      <c r="AE372" s="159"/>
      <c r="AF372" s="159"/>
      <c r="AG372" s="159"/>
      <c r="AH372" s="159"/>
      <c r="AI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c r="AA373" s="159"/>
      <c r="AB373" s="159"/>
      <c r="AC373" s="159"/>
      <c r="AD373" s="159"/>
      <c r="AE373" s="159"/>
      <c r="AF373" s="159"/>
      <c r="AG373" s="159"/>
      <c r="AH373" s="159"/>
      <c r="AI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c r="AA374" s="159"/>
      <c r="AB374" s="159"/>
      <c r="AC374" s="159"/>
      <c r="AD374" s="159"/>
      <c r="AE374" s="159"/>
      <c r="AF374" s="159"/>
      <c r="AG374" s="159"/>
      <c r="AH374" s="159"/>
      <c r="AI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c r="AA375" s="159"/>
      <c r="AB375" s="159"/>
      <c r="AC375" s="159"/>
      <c r="AD375" s="159"/>
      <c r="AE375" s="159"/>
      <c r="AF375" s="159"/>
      <c r="AG375" s="159"/>
      <c r="AH375" s="159"/>
      <c r="AI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c r="AA376" s="159"/>
      <c r="AB376" s="159"/>
      <c r="AC376" s="159"/>
      <c r="AD376" s="159"/>
      <c r="AE376" s="159"/>
      <c r="AF376" s="159"/>
      <c r="AG376" s="159"/>
      <c r="AH376" s="159"/>
      <c r="AI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c r="AA377" s="159"/>
      <c r="AB377" s="159"/>
      <c r="AC377" s="159"/>
      <c r="AD377" s="159"/>
      <c r="AE377" s="159"/>
      <c r="AF377" s="159"/>
      <c r="AG377" s="159"/>
      <c r="AH377" s="159"/>
      <c r="AI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c r="AA378" s="159"/>
      <c r="AB378" s="159"/>
      <c r="AC378" s="159"/>
      <c r="AD378" s="159"/>
      <c r="AE378" s="159"/>
      <c r="AF378" s="159"/>
      <c r="AG378" s="159"/>
      <c r="AH378" s="159"/>
      <c r="AI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c r="AA379" s="159"/>
      <c r="AB379" s="159"/>
      <c r="AC379" s="159"/>
      <c r="AD379" s="159"/>
      <c r="AE379" s="159"/>
      <c r="AF379" s="159"/>
      <c r="AG379" s="159"/>
      <c r="AH379" s="159"/>
      <c r="AI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c r="AA380" s="159"/>
      <c r="AB380" s="159"/>
      <c r="AC380" s="159"/>
      <c r="AD380" s="159"/>
      <c r="AE380" s="159"/>
      <c r="AF380" s="159"/>
      <c r="AG380" s="159"/>
      <c r="AH380" s="159"/>
      <c r="AI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c r="AA381" s="159"/>
      <c r="AB381" s="159"/>
      <c r="AC381" s="159"/>
      <c r="AD381" s="159"/>
      <c r="AE381" s="159"/>
      <c r="AF381" s="159"/>
      <c r="AG381" s="159"/>
      <c r="AH381" s="159"/>
      <c r="AI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c r="AA382" s="159"/>
      <c r="AB382" s="159"/>
      <c r="AC382" s="159"/>
      <c r="AD382" s="159"/>
      <c r="AE382" s="159"/>
      <c r="AF382" s="159"/>
      <c r="AG382" s="159"/>
      <c r="AH382" s="159"/>
      <c r="AI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c r="AA383" s="159"/>
      <c r="AB383" s="159"/>
      <c r="AC383" s="159"/>
      <c r="AD383" s="159"/>
      <c r="AE383" s="159"/>
      <c r="AF383" s="159"/>
      <c r="AG383" s="159"/>
      <c r="AH383" s="159"/>
      <c r="AI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c r="AA384" s="159"/>
      <c r="AB384" s="159"/>
      <c r="AC384" s="159"/>
      <c r="AD384" s="159"/>
      <c r="AE384" s="159"/>
      <c r="AF384" s="159"/>
      <c r="AG384" s="159"/>
      <c r="AH384" s="159"/>
      <c r="AI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c r="AA385" s="159"/>
      <c r="AB385" s="159"/>
      <c r="AC385" s="159"/>
      <c r="AD385" s="159"/>
      <c r="AE385" s="159"/>
      <c r="AF385" s="159"/>
      <c r="AG385" s="159"/>
      <c r="AH385" s="159"/>
      <c r="AI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c r="AA386" s="159"/>
      <c r="AB386" s="159"/>
      <c r="AC386" s="159"/>
      <c r="AD386" s="159"/>
      <c r="AE386" s="159"/>
      <c r="AF386" s="159"/>
      <c r="AG386" s="159"/>
      <c r="AH386" s="159"/>
      <c r="AI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c r="AA387" s="159"/>
      <c r="AB387" s="159"/>
      <c r="AC387" s="159"/>
      <c r="AD387" s="159"/>
      <c r="AE387" s="159"/>
      <c r="AF387" s="159"/>
      <c r="AG387" s="159"/>
      <c r="AH387" s="159"/>
      <c r="AI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c r="AA388" s="159"/>
      <c r="AB388" s="159"/>
      <c r="AC388" s="159"/>
      <c r="AD388" s="159"/>
      <c r="AE388" s="159"/>
      <c r="AF388" s="159"/>
      <c r="AG388" s="159"/>
      <c r="AH388" s="159"/>
      <c r="AI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c r="AA389" s="159"/>
      <c r="AB389" s="159"/>
      <c r="AC389" s="159"/>
      <c r="AD389" s="159"/>
      <c r="AE389" s="159"/>
      <c r="AF389" s="159"/>
      <c r="AG389" s="159"/>
      <c r="AH389" s="159"/>
      <c r="AI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c r="AA390" s="159"/>
      <c r="AB390" s="159"/>
      <c r="AC390" s="159"/>
      <c r="AD390" s="159"/>
      <c r="AE390" s="159"/>
      <c r="AF390" s="159"/>
      <c r="AG390" s="159"/>
      <c r="AH390" s="159"/>
      <c r="AI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c r="AA391" s="159"/>
      <c r="AB391" s="159"/>
      <c r="AC391" s="159"/>
      <c r="AD391" s="159"/>
      <c r="AE391" s="159"/>
      <c r="AF391" s="159"/>
      <c r="AG391" s="159"/>
      <c r="AH391" s="159"/>
      <c r="AI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c r="AA392" s="159"/>
      <c r="AB392" s="159"/>
      <c r="AC392" s="159"/>
      <c r="AD392" s="159"/>
      <c r="AE392" s="159"/>
      <c r="AF392" s="159"/>
      <c r="AG392" s="159"/>
      <c r="AH392" s="159"/>
      <c r="AI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c r="AA393" s="159"/>
      <c r="AB393" s="159"/>
      <c r="AC393" s="159"/>
      <c r="AD393" s="159"/>
      <c r="AE393" s="159"/>
      <c r="AF393" s="159"/>
      <c r="AG393" s="159"/>
      <c r="AH393" s="159"/>
      <c r="AI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c r="AA394" s="159"/>
      <c r="AB394" s="159"/>
      <c r="AC394" s="159"/>
      <c r="AD394" s="159"/>
      <c r="AE394" s="159"/>
      <c r="AF394" s="159"/>
      <c r="AG394" s="159"/>
      <c r="AH394" s="159"/>
      <c r="AI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c r="AA395" s="159"/>
      <c r="AB395" s="159"/>
      <c r="AC395" s="159"/>
      <c r="AD395" s="159"/>
      <c r="AE395" s="159"/>
      <c r="AF395" s="159"/>
      <c r="AG395" s="159"/>
      <c r="AH395" s="159"/>
      <c r="AI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c r="AA396" s="159"/>
      <c r="AB396" s="159"/>
      <c r="AC396" s="159"/>
      <c r="AD396" s="159"/>
      <c r="AE396" s="159"/>
      <c r="AF396" s="159"/>
      <c r="AG396" s="159"/>
      <c r="AH396" s="159"/>
      <c r="AI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c r="AA397" s="159"/>
      <c r="AB397" s="159"/>
      <c r="AC397" s="159"/>
      <c r="AD397" s="159"/>
      <c r="AE397" s="159"/>
      <c r="AF397" s="159"/>
      <c r="AG397" s="159"/>
      <c r="AH397" s="159"/>
      <c r="AI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c r="AA398" s="159"/>
      <c r="AB398" s="159"/>
      <c r="AC398" s="159"/>
      <c r="AD398" s="159"/>
      <c r="AE398" s="159"/>
      <c r="AF398" s="159"/>
      <c r="AG398" s="159"/>
      <c r="AH398" s="159"/>
      <c r="AI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c r="AA399" s="159"/>
      <c r="AB399" s="159"/>
      <c r="AC399" s="159"/>
      <c r="AD399" s="159"/>
      <c r="AE399" s="159"/>
      <c r="AF399" s="159"/>
      <c r="AG399" s="159"/>
      <c r="AH399" s="159"/>
      <c r="AI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c r="AA400" s="159"/>
      <c r="AB400" s="159"/>
      <c r="AC400" s="159"/>
      <c r="AD400" s="159"/>
      <c r="AE400" s="159"/>
      <c r="AF400" s="159"/>
      <c r="AG400" s="159"/>
      <c r="AH400" s="159"/>
      <c r="AI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c r="AA401" s="159"/>
      <c r="AB401" s="159"/>
      <c r="AC401" s="159"/>
      <c r="AD401" s="159"/>
      <c r="AE401" s="159"/>
      <c r="AF401" s="159"/>
      <c r="AG401" s="159"/>
      <c r="AH401" s="159"/>
      <c r="AI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c r="AA402" s="159"/>
      <c r="AB402" s="159"/>
      <c r="AC402" s="159"/>
      <c r="AD402" s="159"/>
      <c r="AE402" s="159"/>
      <c r="AF402" s="159"/>
      <c r="AG402" s="159"/>
      <c r="AH402" s="159"/>
      <c r="AI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c r="AA403" s="159"/>
      <c r="AB403" s="159"/>
      <c r="AC403" s="159"/>
      <c r="AD403" s="159"/>
      <c r="AE403" s="159"/>
      <c r="AF403" s="159"/>
      <c r="AG403" s="159"/>
      <c r="AH403" s="159"/>
      <c r="AI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c r="AA404" s="159"/>
      <c r="AB404" s="159"/>
      <c r="AC404" s="159"/>
      <c r="AD404" s="159"/>
      <c r="AE404" s="159"/>
      <c r="AF404" s="159"/>
      <c r="AG404" s="159"/>
      <c r="AH404" s="159"/>
      <c r="AI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c r="AA405" s="159"/>
      <c r="AB405" s="159"/>
      <c r="AC405" s="159"/>
      <c r="AD405" s="159"/>
      <c r="AE405" s="159"/>
      <c r="AF405" s="159"/>
      <c r="AG405" s="159"/>
      <c r="AH405" s="159"/>
      <c r="AI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c r="AA406" s="159"/>
      <c r="AB406" s="159"/>
      <c r="AC406" s="159"/>
      <c r="AD406" s="159"/>
      <c r="AE406" s="159"/>
      <c r="AF406" s="159"/>
      <c r="AG406" s="159"/>
      <c r="AH406" s="159"/>
      <c r="AI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c r="AA407" s="159"/>
      <c r="AB407" s="159"/>
      <c r="AC407" s="159"/>
      <c r="AD407" s="159"/>
      <c r="AE407" s="159"/>
      <c r="AF407" s="159"/>
      <c r="AG407" s="159"/>
      <c r="AH407" s="159"/>
      <c r="AI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c r="AA408" s="159"/>
      <c r="AB408" s="159"/>
      <c r="AC408" s="159"/>
      <c r="AD408" s="159"/>
      <c r="AE408" s="159"/>
      <c r="AF408" s="159"/>
      <c r="AG408" s="159"/>
      <c r="AH408" s="159"/>
      <c r="AI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c r="AA409" s="159"/>
      <c r="AB409" s="159"/>
      <c r="AC409" s="159"/>
      <c r="AD409" s="159"/>
      <c r="AE409" s="159"/>
      <c r="AF409" s="159"/>
      <c r="AG409" s="159"/>
      <c r="AH409" s="159"/>
      <c r="AI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c r="AA410" s="159"/>
      <c r="AB410" s="159"/>
      <c r="AC410" s="159"/>
      <c r="AD410" s="159"/>
      <c r="AE410" s="159"/>
      <c r="AF410" s="159"/>
      <c r="AG410" s="159"/>
      <c r="AH410" s="159"/>
      <c r="AI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c r="AA411" s="159"/>
      <c r="AB411" s="159"/>
      <c r="AC411" s="159"/>
      <c r="AD411" s="159"/>
      <c r="AE411" s="159"/>
      <c r="AF411" s="159"/>
      <c r="AG411" s="159"/>
      <c r="AH411" s="159"/>
      <c r="AI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c r="AA412" s="159"/>
      <c r="AB412" s="159"/>
      <c r="AC412" s="159"/>
      <c r="AD412" s="159"/>
      <c r="AE412" s="159"/>
      <c r="AF412" s="159"/>
      <c r="AG412" s="159"/>
      <c r="AH412" s="159"/>
      <c r="AI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c r="AA413" s="159"/>
      <c r="AB413" s="159"/>
      <c r="AC413" s="159"/>
      <c r="AD413" s="159"/>
      <c r="AE413" s="159"/>
      <c r="AF413" s="159"/>
      <c r="AG413" s="159"/>
      <c r="AH413" s="159"/>
      <c r="AI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c r="AA414" s="159"/>
      <c r="AB414" s="159"/>
      <c r="AC414" s="159"/>
      <c r="AD414" s="159"/>
      <c r="AE414" s="159"/>
      <c r="AF414" s="159"/>
      <c r="AG414" s="159"/>
      <c r="AH414" s="159"/>
      <c r="AI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c r="AA415" s="159"/>
      <c r="AB415" s="159"/>
      <c r="AC415" s="159"/>
      <c r="AD415" s="159"/>
      <c r="AE415" s="159"/>
      <c r="AF415" s="159"/>
      <c r="AG415" s="159"/>
      <c r="AH415" s="159"/>
      <c r="AI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c r="AA416" s="159"/>
      <c r="AB416" s="159"/>
      <c r="AC416" s="159"/>
      <c r="AD416" s="159"/>
      <c r="AE416" s="159"/>
      <c r="AF416" s="159"/>
      <c r="AG416" s="159"/>
      <c r="AH416" s="159"/>
      <c r="AI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c r="AA417" s="159"/>
      <c r="AB417" s="159"/>
      <c r="AC417" s="159"/>
      <c r="AD417" s="159"/>
      <c r="AE417" s="159"/>
      <c r="AF417" s="159"/>
      <c r="AG417" s="159"/>
      <c r="AH417" s="159"/>
      <c r="AI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c r="AA418" s="159"/>
      <c r="AB418" s="159"/>
      <c r="AC418" s="159"/>
      <c r="AD418" s="159"/>
      <c r="AE418" s="159"/>
      <c r="AF418" s="159"/>
      <c r="AG418" s="159"/>
      <c r="AH418" s="159"/>
      <c r="AI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c r="AA419" s="159"/>
      <c r="AB419" s="159"/>
      <c r="AC419" s="159"/>
      <c r="AD419" s="159"/>
      <c r="AE419" s="159"/>
      <c r="AF419" s="159"/>
      <c r="AG419" s="159"/>
      <c r="AH419" s="159"/>
      <c r="AI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c r="AA420" s="159"/>
      <c r="AB420" s="159"/>
      <c r="AC420" s="159"/>
      <c r="AD420" s="159"/>
      <c r="AE420" s="159"/>
      <c r="AF420" s="159"/>
      <c r="AG420" s="159"/>
      <c r="AH420" s="159"/>
      <c r="AI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c r="AA421" s="159"/>
      <c r="AB421" s="159"/>
      <c r="AC421" s="159"/>
      <c r="AD421" s="159"/>
      <c r="AE421" s="159"/>
      <c r="AF421" s="159"/>
      <c r="AG421" s="159"/>
      <c r="AH421" s="159"/>
      <c r="AI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c r="AA422" s="159"/>
      <c r="AB422" s="159"/>
      <c r="AC422" s="159"/>
      <c r="AD422" s="159"/>
      <c r="AE422" s="159"/>
      <c r="AF422" s="159"/>
      <c r="AG422" s="159"/>
      <c r="AH422" s="159"/>
      <c r="AI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c r="AA423" s="159"/>
      <c r="AB423" s="159"/>
      <c r="AC423" s="159"/>
      <c r="AD423" s="159"/>
      <c r="AE423" s="159"/>
      <c r="AF423" s="159"/>
      <c r="AG423" s="159"/>
      <c r="AH423" s="159"/>
      <c r="AI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c r="AA424" s="159"/>
      <c r="AB424" s="159"/>
      <c r="AC424" s="159"/>
      <c r="AD424" s="159"/>
      <c r="AE424" s="159"/>
      <c r="AF424" s="159"/>
      <c r="AG424" s="159"/>
      <c r="AH424" s="159"/>
      <c r="AI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c r="AA425" s="159"/>
      <c r="AB425" s="159"/>
      <c r="AC425" s="159"/>
      <c r="AD425" s="159"/>
      <c r="AE425" s="159"/>
      <c r="AF425" s="159"/>
      <c r="AG425" s="159"/>
      <c r="AH425" s="159"/>
      <c r="AI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c r="AA426" s="159"/>
      <c r="AB426" s="159"/>
      <c r="AC426" s="159"/>
      <c r="AD426" s="159"/>
      <c r="AE426" s="159"/>
      <c r="AF426" s="159"/>
      <c r="AG426" s="159"/>
      <c r="AH426" s="159"/>
      <c r="AI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c r="AA427" s="159"/>
      <c r="AB427" s="159"/>
      <c r="AC427" s="159"/>
      <c r="AD427" s="159"/>
      <c r="AE427" s="159"/>
      <c r="AF427" s="159"/>
      <c r="AG427" s="159"/>
      <c r="AH427" s="159"/>
      <c r="AI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c r="AA428" s="159"/>
      <c r="AB428" s="159"/>
      <c r="AC428" s="159"/>
      <c r="AD428" s="159"/>
      <c r="AE428" s="159"/>
      <c r="AF428" s="159"/>
      <c r="AG428" s="159"/>
      <c r="AH428" s="159"/>
      <c r="AI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c r="AA429" s="159"/>
      <c r="AB429" s="159"/>
      <c r="AC429" s="159"/>
      <c r="AD429" s="159"/>
      <c r="AE429" s="159"/>
      <c r="AF429" s="159"/>
      <c r="AG429" s="159"/>
      <c r="AH429" s="159"/>
      <c r="AI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c r="AA430" s="159"/>
      <c r="AB430" s="159"/>
      <c r="AC430" s="159"/>
      <c r="AD430" s="159"/>
      <c r="AE430" s="159"/>
      <c r="AF430" s="159"/>
      <c r="AG430" s="159"/>
      <c r="AH430" s="159"/>
      <c r="AI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c r="AA431" s="159"/>
      <c r="AB431" s="159"/>
      <c r="AC431" s="159"/>
      <c r="AD431" s="159"/>
      <c r="AE431" s="159"/>
      <c r="AF431" s="159"/>
      <c r="AG431" s="159"/>
      <c r="AH431" s="159"/>
      <c r="AI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c r="AA432" s="159"/>
      <c r="AB432" s="159"/>
      <c r="AC432" s="159"/>
      <c r="AD432" s="159"/>
      <c r="AE432" s="159"/>
      <c r="AF432" s="159"/>
      <c r="AG432" s="159"/>
      <c r="AH432" s="159"/>
      <c r="AI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c r="AA433" s="159"/>
      <c r="AB433" s="159"/>
      <c r="AC433" s="159"/>
      <c r="AD433" s="159"/>
      <c r="AE433" s="159"/>
      <c r="AF433" s="159"/>
      <c r="AG433" s="159"/>
      <c r="AH433" s="159"/>
      <c r="AI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c r="AA434" s="159"/>
      <c r="AB434" s="159"/>
      <c r="AC434" s="159"/>
      <c r="AD434" s="159"/>
      <c r="AE434" s="159"/>
      <c r="AF434" s="159"/>
      <c r="AG434" s="159"/>
      <c r="AH434" s="159"/>
      <c r="AI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c r="AA435" s="159"/>
      <c r="AB435" s="159"/>
      <c r="AC435" s="159"/>
      <c r="AD435" s="159"/>
      <c r="AE435" s="159"/>
      <c r="AF435" s="159"/>
      <c r="AG435" s="159"/>
      <c r="AH435" s="159"/>
      <c r="AI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c r="AA436" s="159"/>
      <c r="AB436" s="159"/>
      <c r="AC436" s="159"/>
      <c r="AD436" s="159"/>
      <c r="AE436" s="159"/>
      <c r="AF436" s="159"/>
      <c r="AG436" s="159"/>
      <c r="AH436" s="159"/>
      <c r="AI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c r="AA437" s="159"/>
      <c r="AB437" s="159"/>
      <c r="AC437" s="159"/>
      <c r="AD437" s="159"/>
      <c r="AE437" s="159"/>
      <c r="AF437" s="159"/>
      <c r="AG437" s="159"/>
      <c r="AH437" s="159"/>
      <c r="AI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c r="AA438" s="159"/>
      <c r="AB438" s="159"/>
      <c r="AC438" s="159"/>
      <c r="AD438" s="159"/>
      <c r="AE438" s="159"/>
      <c r="AF438" s="159"/>
      <c r="AG438" s="159"/>
      <c r="AH438" s="159"/>
      <c r="AI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c r="AA439" s="159"/>
      <c r="AB439" s="159"/>
      <c r="AC439" s="159"/>
      <c r="AD439" s="159"/>
      <c r="AE439" s="159"/>
      <c r="AF439" s="159"/>
      <c r="AG439" s="159"/>
      <c r="AH439" s="159"/>
      <c r="AI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c r="AA440" s="159"/>
      <c r="AB440" s="159"/>
      <c r="AC440" s="159"/>
      <c r="AD440" s="159"/>
      <c r="AE440" s="159"/>
      <c r="AF440" s="159"/>
      <c r="AG440" s="159"/>
      <c r="AH440" s="159"/>
      <c r="AI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c r="AA441" s="159"/>
      <c r="AB441" s="159"/>
      <c r="AC441" s="159"/>
      <c r="AD441" s="159"/>
      <c r="AE441" s="159"/>
      <c r="AF441" s="159"/>
      <c r="AG441" s="159"/>
      <c r="AH441" s="159"/>
      <c r="AI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c r="AA442" s="159"/>
      <c r="AB442" s="159"/>
      <c r="AC442" s="159"/>
      <c r="AD442" s="159"/>
      <c r="AE442" s="159"/>
      <c r="AF442" s="159"/>
      <c r="AG442" s="159"/>
      <c r="AH442" s="159"/>
      <c r="AI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c r="AA443" s="159"/>
      <c r="AB443" s="159"/>
      <c r="AC443" s="159"/>
      <c r="AD443" s="159"/>
      <c r="AE443" s="159"/>
      <c r="AF443" s="159"/>
      <c r="AG443" s="159"/>
      <c r="AH443" s="159"/>
      <c r="AI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c r="AA444" s="159"/>
      <c r="AB444" s="159"/>
      <c r="AC444" s="159"/>
      <c r="AD444" s="159"/>
      <c r="AE444" s="159"/>
      <c r="AF444" s="159"/>
      <c r="AG444" s="159"/>
      <c r="AH444" s="159"/>
      <c r="AI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c r="AA445" s="159"/>
      <c r="AB445" s="159"/>
      <c r="AC445" s="159"/>
      <c r="AD445" s="159"/>
      <c r="AE445" s="159"/>
      <c r="AF445" s="159"/>
      <c r="AG445" s="159"/>
      <c r="AH445" s="159"/>
      <c r="AI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c r="AA446" s="159"/>
      <c r="AB446" s="159"/>
      <c r="AC446" s="159"/>
      <c r="AD446" s="159"/>
      <c r="AE446" s="159"/>
      <c r="AF446" s="159"/>
      <c r="AG446" s="159"/>
      <c r="AH446" s="159"/>
      <c r="AI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c r="AA447" s="159"/>
      <c r="AB447" s="159"/>
      <c r="AC447" s="159"/>
      <c r="AD447" s="159"/>
      <c r="AE447" s="159"/>
      <c r="AF447" s="159"/>
      <c r="AG447" s="159"/>
      <c r="AH447" s="159"/>
      <c r="AI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c r="AA448" s="159"/>
      <c r="AB448" s="159"/>
      <c r="AC448" s="159"/>
      <c r="AD448" s="159"/>
      <c r="AE448" s="159"/>
      <c r="AF448" s="159"/>
      <c r="AG448" s="159"/>
      <c r="AH448" s="159"/>
      <c r="AI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c r="AA449" s="159"/>
      <c r="AB449" s="159"/>
      <c r="AC449" s="159"/>
      <c r="AD449" s="159"/>
      <c r="AE449" s="159"/>
      <c r="AF449" s="159"/>
      <c r="AG449" s="159"/>
      <c r="AH449" s="159"/>
      <c r="AI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c r="AA450" s="159"/>
      <c r="AB450" s="159"/>
      <c r="AC450" s="159"/>
      <c r="AD450" s="159"/>
      <c r="AE450" s="159"/>
      <c r="AF450" s="159"/>
      <c r="AG450" s="159"/>
      <c r="AH450" s="159"/>
      <c r="AI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c r="AA451" s="159"/>
      <c r="AB451" s="159"/>
      <c r="AC451" s="159"/>
      <c r="AD451" s="159"/>
      <c r="AE451" s="159"/>
      <c r="AF451" s="159"/>
      <c r="AG451" s="159"/>
      <c r="AH451" s="159"/>
      <c r="AI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c r="AA452" s="159"/>
      <c r="AB452" s="159"/>
      <c r="AC452" s="159"/>
      <c r="AD452" s="159"/>
      <c r="AE452" s="159"/>
      <c r="AF452" s="159"/>
      <c r="AG452" s="159"/>
      <c r="AH452" s="159"/>
      <c r="AI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c r="AA453" s="159"/>
      <c r="AB453" s="159"/>
      <c r="AC453" s="159"/>
      <c r="AD453" s="159"/>
      <c r="AE453" s="159"/>
      <c r="AF453" s="159"/>
      <c r="AG453" s="159"/>
      <c r="AH453" s="159"/>
      <c r="AI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c r="AA454" s="159"/>
      <c r="AB454" s="159"/>
      <c r="AC454" s="159"/>
      <c r="AD454" s="159"/>
      <c r="AE454" s="159"/>
      <c r="AF454" s="159"/>
      <c r="AG454" s="159"/>
      <c r="AH454" s="159"/>
      <c r="AI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c r="AA455" s="159"/>
      <c r="AB455" s="159"/>
      <c r="AC455" s="159"/>
      <c r="AD455" s="159"/>
      <c r="AE455" s="159"/>
      <c r="AF455" s="159"/>
      <c r="AG455" s="159"/>
      <c r="AH455" s="159"/>
      <c r="AI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c r="AA456" s="159"/>
      <c r="AB456" s="159"/>
      <c r="AC456" s="159"/>
      <c r="AD456" s="159"/>
      <c r="AE456" s="159"/>
      <c r="AF456" s="159"/>
      <c r="AG456" s="159"/>
      <c r="AH456" s="159"/>
      <c r="AI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c r="AA457" s="159"/>
      <c r="AB457" s="159"/>
      <c r="AC457" s="159"/>
      <c r="AD457" s="159"/>
      <c r="AE457" s="159"/>
      <c r="AF457" s="159"/>
      <c r="AG457" s="159"/>
      <c r="AH457" s="159"/>
      <c r="AI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c r="AA458" s="159"/>
      <c r="AB458" s="159"/>
      <c r="AC458" s="159"/>
      <c r="AD458" s="159"/>
      <c r="AE458" s="159"/>
      <c r="AF458" s="159"/>
      <c r="AG458" s="159"/>
      <c r="AH458" s="159"/>
      <c r="AI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c r="AA459" s="159"/>
      <c r="AB459" s="159"/>
      <c r="AC459" s="159"/>
      <c r="AD459" s="159"/>
      <c r="AE459" s="159"/>
      <c r="AF459" s="159"/>
      <c r="AG459" s="159"/>
      <c r="AH459" s="159"/>
      <c r="AI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c r="AA460" s="159"/>
      <c r="AB460" s="159"/>
      <c r="AC460" s="159"/>
      <c r="AD460" s="159"/>
      <c r="AE460" s="159"/>
      <c r="AF460" s="159"/>
      <c r="AG460" s="159"/>
      <c r="AH460" s="159"/>
      <c r="AI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c r="AA461" s="159"/>
      <c r="AB461" s="159"/>
      <c r="AC461" s="159"/>
      <c r="AD461" s="159"/>
      <c r="AE461" s="159"/>
      <c r="AF461" s="159"/>
      <c r="AG461" s="159"/>
      <c r="AH461" s="159"/>
      <c r="AI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c r="AA462" s="159"/>
      <c r="AB462" s="159"/>
      <c r="AC462" s="159"/>
      <c r="AD462" s="159"/>
      <c r="AE462" s="159"/>
      <c r="AF462" s="159"/>
      <c r="AG462" s="159"/>
      <c r="AH462" s="159"/>
      <c r="AI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c r="AA463" s="159"/>
      <c r="AB463" s="159"/>
      <c r="AC463" s="159"/>
      <c r="AD463" s="159"/>
      <c r="AE463" s="159"/>
      <c r="AF463" s="159"/>
      <c r="AG463" s="159"/>
      <c r="AH463" s="159"/>
      <c r="AI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c r="AA464" s="159"/>
      <c r="AB464" s="159"/>
      <c r="AC464" s="159"/>
      <c r="AD464" s="159"/>
      <c r="AE464" s="159"/>
      <c r="AF464" s="159"/>
      <c r="AG464" s="159"/>
      <c r="AH464" s="159"/>
      <c r="AI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c r="AA465" s="159"/>
      <c r="AB465" s="159"/>
      <c r="AC465" s="159"/>
      <c r="AD465" s="159"/>
      <c r="AE465" s="159"/>
      <c r="AF465" s="159"/>
      <c r="AG465" s="159"/>
      <c r="AH465" s="159"/>
      <c r="AI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c r="AA466" s="159"/>
      <c r="AB466" s="159"/>
      <c r="AC466" s="159"/>
      <c r="AD466" s="159"/>
      <c r="AE466" s="159"/>
      <c r="AF466" s="159"/>
      <c r="AG466" s="159"/>
      <c r="AH466" s="159"/>
      <c r="AI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c r="AA467" s="159"/>
      <c r="AB467" s="159"/>
      <c r="AC467" s="159"/>
      <c r="AD467" s="159"/>
      <c r="AE467" s="159"/>
      <c r="AF467" s="159"/>
      <c r="AG467" s="159"/>
      <c r="AH467" s="159"/>
      <c r="AI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c r="AA468" s="159"/>
      <c r="AB468" s="159"/>
      <c r="AC468" s="159"/>
      <c r="AD468" s="159"/>
      <c r="AE468" s="159"/>
      <c r="AF468" s="159"/>
      <c r="AG468" s="159"/>
      <c r="AH468" s="159"/>
      <c r="AI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c r="AA469" s="159"/>
      <c r="AB469" s="159"/>
      <c r="AC469" s="159"/>
      <c r="AD469" s="159"/>
      <c r="AE469" s="159"/>
      <c r="AF469" s="159"/>
      <c r="AG469" s="159"/>
      <c r="AH469" s="159"/>
      <c r="AI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c r="AA470" s="159"/>
      <c r="AB470" s="159"/>
      <c r="AC470" s="159"/>
      <c r="AD470" s="159"/>
      <c r="AE470" s="159"/>
      <c r="AF470" s="159"/>
      <c r="AG470" s="159"/>
      <c r="AH470" s="159"/>
      <c r="AI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c r="AA471" s="159"/>
      <c r="AB471" s="159"/>
      <c r="AC471" s="159"/>
      <c r="AD471" s="159"/>
      <c r="AE471" s="159"/>
      <c r="AF471" s="159"/>
      <c r="AG471" s="159"/>
      <c r="AH471" s="159"/>
      <c r="AI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c r="AA472" s="159"/>
      <c r="AB472" s="159"/>
      <c r="AC472" s="159"/>
      <c r="AD472" s="159"/>
      <c r="AE472" s="159"/>
      <c r="AF472" s="159"/>
      <c r="AG472" s="159"/>
      <c r="AH472" s="159"/>
      <c r="AI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c r="AA473" s="159"/>
      <c r="AB473" s="159"/>
      <c r="AC473" s="159"/>
      <c r="AD473" s="159"/>
      <c r="AE473" s="159"/>
      <c r="AF473" s="159"/>
      <c r="AG473" s="159"/>
      <c r="AH473" s="159"/>
      <c r="AI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c r="AA474" s="159"/>
      <c r="AB474" s="159"/>
      <c r="AC474" s="159"/>
      <c r="AD474" s="159"/>
      <c r="AE474" s="159"/>
      <c r="AF474" s="159"/>
      <c r="AG474" s="159"/>
      <c r="AH474" s="159"/>
      <c r="AI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c r="AA475" s="159"/>
      <c r="AB475" s="159"/>
      <c r="AC475" s="159"/>
      <c r="AD475" s="159"/>
      <c r="AE475" s="159"/>
      <c r="AF475" s="159"/>
      <c r="AG475" s="159"/>
      <c r="AH475" s="159"/>
      <c r="AI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c r="AA476" s="159"/>
      <c r="AB476" s="159"/>
      <c r="AC476" s="159"/>
      <c r="AD476" s="159"/>
      <c r="AE476" s="159"/>
      <c r="AF476" s="159"/>
      <c r="AG476" s="159"/>
      <c r="AH476" s="159"/>
      <c r="AI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c r="AA477" s="159"/>
      <c r="AB477" s="159"/>
      <c r="AC477" s="159"/>
      <c r="AD477" s="159"/>
      <c r="AE477" s="159"/>
      <c r="AF477" s="159"/>
      <c r="AG477" s="159"/>
      <c r="AH477" s="159"/>
      <c r="AI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c r="AA478" s="159"/>
      <c r="AB478" s="159"/>
      <c r="AC478" s="159"/>
      <c r="AD478" s="159"/>
      <c r="AE478" s="159"/>
      <c r="AF478" s="159"/>
      <c r="AG478" s="159"/>
      <c r="AH478" s="159"/>
      <c r="AI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c r="AA479" s="159"/>
      <c r="AB479" s="159"/>
      <c r="AC479" s="159"/>
      <c r="AD479" s="159"/>
      <c r="AE479" s="159"/>
      <c r="AF479" s="159"/>
      <c r="AG479" s="159"/>
      <c r="AH479" s="159"/>
      <c r="AI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c r="AA480" s="159"/>
      <c r="AB480" s="159"/>
      <c r="AC480" s="159"/>
      <c r="AD480" s="159"/>
      <c r="AE480" s="159"/>
      <c r="AF480" s="159"/>
      <c r="AG480" s="159"/>
      <c r="AH480" s="159"/>
      <c r="AI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c r="AA481" s="159"/>
      <c r="AB481" s="159"/>
      <c r="AC481" s="159"/>
      <c r="AD481" s="159"/>
      <c r="AE481" s="159"/>
      <c r="AF481" s="159"/>
      <c r="AG481" s="159"/>
      <c r="AH481" s="159"/>
      <c r="AI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c r="AA482" s="159"/>
      <c r="AB482" s="159"/>
      <c r="AC482" s="159"/>
      <c r="AD482" s="159"/>
      <c r="AE482" s="159"/>
      <c r="AF482" s="159"/>
      <c r="AG482" s="159"/>
      <c r="AH482" s="159"/>
      <c r="AI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c r="AA483" s="159"/>
      <c r="AB483" s="159"/>
      <c r="AC483" s="159"/>
      <c r="AD483" s="159"/>
      <c r="AE483" s="159"/>
      <c r="AF483" s="159"/>
      <c r="AG483" s="159"/>
      <c r="AH483" s="159"/>
      <c r="AI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c r="AA484" s="159"/>
      <c r="AB484" s="159"/>
      <c r="AC484" s="159"/>
      <c r="AD484" s="159"/>
      <c r="AE484" s="159"/>
      <c r="AF484" s="159"/>
      <c r="AG484" s="159"/>
      <c r="AH484" s="159"/>
      <c r="AI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c r="AA485" s="159"/>
      <c r="AB485" s="159"/>
      <c r="AC485" s="159"/>
      <c r="AD485" s="159"/>
      <c r="AE485" s="159"/>
      <c r="AF485" s="159"/>
      <c r="AG485" s="159"/>
      <c r="AH485" s="159"/>
      <c r="AI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c r="AA486" s="159"/>
      <c r="AB486" s="159"/>
      <c r="AC486" s="159"/>
      <c r="AD486" s="159"/>
      <c r="AE486" s="159"/>
      <c r="AF486" s="159"/>
      <c r="AG486" s="159"/>
      <c r="AH486" s="159"/>
      <c r="AI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c r="AA487" s="159"/>
      <c r="AB487" s="159"/>
      <c r="AC487" s="159"/>
      <c r="AD487" s="159"/>
      <c r="AE487" s="159"/>
      <c r="AF487" s="159"/>
      <c r="AG487" s="159"/>
      <c r="AH487" s="159"/>
      <c r="AI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c r="AA488" s="159"/>
      <c r="AB488" s="159"/>
      <c r="AC488" s="159"/>
      <c r="AD488" s="159"/>
      <c r="AE488" s="159"/>
      <c r="AF488" s="159"/>
      <c r="AG488" s="159"/>
      <c r="AH488" s="159"/>
      <c r="AI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c r="AA489" s="159"/>
      <c r="AB489" s="159"/>
      <c r="AC489" s="159"/>
      <c r="AD489" s="159"/>
      <c r="AE489" s="159"/>
      <c r="AF489" s="159"/>
      <c r="AG489" s="159"/>
      <c r="AH489" s="159"/>
      <c r="AI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c r="AA490" s="159"/>
      <c r="AB490" s="159"/>
      <c r="AC490" s="159"/>
      <c r="AD490" s="159"/>
      <c r="AE490" s="159"/>
      <c r="AF490" s="159"/>
      <c r="AG490" s="159"/>
      <c r="AH490" s="159"/>
      <c r="AI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c r="AA491" s="159"/>
      <c r="AB491" s="159"/>
      <c r="AC491" s="159"/>
      <c r="AD491" s="159"/>
      <c r="AE491" s="159"/>
      <c r="AF491" s="159"/>
      <c r="AG491" s="159"/>
      <c r="AH491" s="159"/>
      <c r="AI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c r="AA492" s="159"/>
      <c r="AB492" s="159"/>
      <c r="AC492" s="159"/>
      <c r="AD492" s="159"/>
      <c r="AE492" s="159"/>
      <c r="AF492" s="159"/>
      <c r="AG492" s="159"/>
      <c r="AH492" s="159"/>
      <c r="AI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c r="AA493" s="159"/>
      <c r="AB493" s="159"/>
      <c r="AC493" s="159"/>
      <c r="AD493" s="159"/>
      <c r="AE493" s="159"/>
      <c r="AF493" s="159"/>
      <c r="AG493" s="159"/>
      <c r="AH493" s="159"/>
      <c r="AI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c r="AA494" s="159"/>
      <c r="AB494" s="159"/>
      <c r="AC494" s="159"/>
      <c r="AD494" s="159"/>
      <c r="AE494" s="159"/>
      <c r="AF494" s="159"/>
      <c r="AG494" s="159"/>
      <c r="AH494" s="159"/>
      <c r="AI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c r="AA495" s="159"/>
      <c r="AB495" s="159"/>
      <c r="AC495" s="159"/>
      <c r="AD495" s="159"/>
      <c r="AE495" s="159"/>
      <c r="AF495" s="159"/>
      <c r="AG495" s="159"/>
      <c r="AH495" s="159"/>
      <c r="AI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c r="AA496" s="159"/>
      <c r="AB496" s="159"/>
      <c r="AC496" s="159"/>
      <c r="AD496" s="159"/>
      <c r="AE496" s="159"/>
      <c r="AF496" s="159"/>
      <c r="AG496" s="159"/>
      <c r="AH496" s="159"/>
      <c r="AI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c r="AA497" s="159"/>
      <c r="AB497" s="159"/>
      <c r="AC497" s="159"/>
      <c r="AD497" s="159"/>
      <c r="AE497" s="159"/>
      <c r="AF497" s="159"/>
      <c r="AG497" s="159"/>
      <c r="AH497" s="159"/>
      <c r="AI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c r="AA498" s="159"/>
      <c r="AB498" s="159"/>
      <c r="AC498" s="159"/>
      <c r="AD498" s="159"/>
      <c r="AE498" s="159"/>
      <c r="AF498" s="159"/>
      <c r="AG498" s="159"/>
      <c r="AH498" s="159"/>
      <c r="AI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c r="AA499" s="159"/>
      <c r="AB499" s="159"/>
      <c r="AC499" s="159"/>
      <c r="AD499" s="159"/>
      <c r="AE499" s="159"/>
      <c r="AF499" s="159"/>
      <c r="AG499" s="159"/>
      <c r="AH499" s="159"/>
      <c r="AI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c r="AA500" s="159"/>
      <c r="AB500" s="159"/>
      <c r="AC500" s="159"/>
      <c r="AD500" s="159"/>
      <c r="AE500" s="159"/>
      <c r="AF500" s="159"/>
      <c r="AG500" s="159"/>
      <c r="AH500" s="159"/>
      <c r="AI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c r="AA501" s="159"/>
      <c r="AB501" s="159"/>
      <c r="AC501" s="159"/>
      <c r="AD501" s="159"/>
      <c r="AE501" s="159"/>
      <c r="AF501" s="159"/>
      <c r="AG501" s="159"/>
      <c r="AH501" s="159"/>
      <c r="AI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c r="AA502" s="159"/>
      <c r="AB502" s="159"/>
      <c r="AC502" s="159"/>
      <c r="AD502" s="159"/>
      <c r="AE502" s="159"/>
      <c r="AF502" s="159"/>
      <c r="AG502" s="159"/>
      <c r="AH502" s="159"/>
      <c r="AI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c r="AA503" s="159"/>
      <c r="AB503" s="159"/>
      <c r="AC503" s="159"/>
      <c r="AD503" s="159"/>
      <c r="AE503" s="159"/>
      <c r="AF503" s="159"/>
      <c r="AG503" s="159"/>
      <c r="AH503" s="159"/>
      <c r="AI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c r="AA504" s="159"/>
      <c r="AB504" s="159"/>
      <c r="AC504" s="159"/>
      <c r="AD504" s="159"/>
      <c r="AE504" s="159"/>
      <c r="AF504" s="159"/>
      <c r="AG504" s="159"/>
      <c r="AH504" s="159"/>
      <c r="AI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c r="AA505" s="159"/>
      <c r="AB505" s="159"/>
      <c r="AC505" s="159"/>
      <c r="AD505" s="159"/>
      <c r="AE505" s="159"/>
      <c r="AF505" s="159"/>
      <c r="AG505" s="159"/>
      <c r="AH505" s="159"/>
      <c r="AI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c r="AA506" s="159"/>
      <c r="AB506" s="159"/>
      <c r="AC506" s="159"/>
      <c r="AD506" s="159"/>
      <c r="AE506" s="159"/>
      <c r="AF506" s="159"/>
      <c r="AG506" s="159"/>
      <c r="AH506" s="159"/>
      <c r="AI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c r="AA507" s="159"/>
      <c r="AB507" s="159"/>
      <c r="AC507" s="159"/>
      <c r="AD507" s="159"/>
      <c r="AE507" s="159"/>
      <c r="AF507" s="159"/>
      <c r="AG507" s="159"/>
      <c r="AH507" s="159"/>
      <c r="AI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c r="AA508" s="159"/>
      <c r="AB508" s="159"/>
      <c r="AC508" s="159"/>
      <c r="AD508" s="159"/>
      <c r="AE508" s="159"/>
      <c r="AF508" s="159"/>
      <c r="AG508" s="159"/>
      <c r="AH508" s="159"/>
      <c r="AI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c r="AA509" s="159"/>
      <c r="AB509" s="159"/>
      <c r="AC509" s="159"/>
      <c r="AD509" s="159"/>
      <c r="AE509" s="159"/>
      <c r="AF509" s="159"/>
      <c r="AG509" s="159"/>
      <c r="AH509" s="159"/>
      <c r="AI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c r="AA510" s="159"/>
      <c r="AB510" s="159"/>
      <c r="AC510" s="159"/>
      <c r="AD510" s="159"/>
      <c r="AE510" s="159"/>
      <c r="AF510" s="159"/>
      <c r="AG510" s="159"/>
      <c r="AH510" s="159"/>
      <c r="AI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c r="AA511" s="159"/>
      <c r="AB511" s="159"/>
      <c r="AC511" s="159"/>
      <c r="AD511" s="159"/>
      <c r="AE511" s="159"/>
      <c r="AF511" s="159"/>
      <c r="AG511" s="159"/>
      <c r="AH511" s="159"/>
      <c r="AI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c r="AA512" s="159"/>
      <c r="AB512" s="159"/>
      <c r="AC512" s="159"/>
      <c r="AD512" s="159"/>
      <c r="AE512" s="159"/>
      <c r="AF512" s="159"/>
      <c r="AG512" s="159"/>
      <c r="AH512" s="159"/>
      <c r="AI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c r="AA513" s="159"/>
      <c r="AB513" s="159"/>
      <c r="AC513" s="159"/>
      <c r="AD513" s="159"/>
      <c r="AE513" s="159"/>
      <c r="AF513" s="159"/>
      <c r="AG513" s="159"/>
      <c r="AH513" s="159"/>
      <c r="AI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c r="AA514" s="159"/>
      <c r="AB514" s="159"/>
      <c r="AC514" s="159"/>
      <c r="AD514" s="159"/>
      <c r="AE514" s="159"/>
      <c r="AF514" s="159"/>
      <c r="AG514" s="159"/>
      <c r="AH514" s="159"/>
      <c r="AI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c r="AA515" s="159"/>
      <c r="AB515" s="159"/>
      <c r="AC515" s="159"/>
      <c r="AD515" s="159"/>
      <c r="AE515" s="159"/>
      <c r="AF515" s="159"/>
      <c r="AG515" s="159"/>
      <c r="AH515" s="159"/>
      <c r="AI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c r="AA516" s="159"/>
      <c r="AB516" s="159"/>
      <c r="AC516" s="159"/>
      <c r="AD516" s="159"/>
      <c r="AE516" s="159"/>
      <c r="AF516" s="159"/>
      <c r="AG516" s="159"/>
      <c r="AH516" s="159"/>
      <c r="AI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c r="AA517" s="159"/>
      <c r="AB517" s="159"/>
      <c r="AC517" s="159"/>
      <c r="AD517" s="159"/>
      <c r="AE517" s="159"/>
      <c r="AF517" s="159"/>
      <c r="AG517" s="159"/>
      <c r="AH517" s="159"/>
      <c r="AI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c r="AA518" s="159"/>
      <c r="AB518" s="159"/>
      <c r="AC518" s="159"/>
      <c r="AD518" s="159"/>
      <c r="AE518" s="159"/>
      <c r="AF518" s="159"/>
      <c r="AG518" s="159"/>
      <c r="AH518" s="159"/>
      <c r="AI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c r="AA519" s="159"/>
      <c r="AB519" s="159"/>
      <c r="AC519" s="159"/>
      <c r="AD519" s="159"/>
      <c r="AE519" s="159"/>
      <c r="AF519" s="159"/>
      <c r="AG519" s="159"/>
      <c r="AH519" s="159"/>
      <c r="AI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c r="AA520" s="159"/>
      <c r="AB520" s="159"/>
      <c r="AC520" s="159"/>
      <c r="AD520" s="159"/>
      <c r="AE520" s="159"/>
      <c r="AF520" s="159"/>
      <c r="AG520" s="159"/>
      <c r="AH520" s="159"/>
      <c r="AI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c r="AA521" s="159"/>
      <c r="AB521" s="159"/>
      <c r="AC521" s="159"/>
      <c r="AD521" s="159"/>
      <c r="AE521" s="159"/>
      <c r="AF521" s="159"/>
      <c r="AG521" s="159"/>
      <c r="AH521" s="159"/>
      <c r="AI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c r="AA522" s="159"/>
      <c r="AB522" s="159"/>
      <c r="AC522" s="159"/>
      <c r="AD522" s="159"/>
      <c r="AE522" s="159"/>
      <c r="AF522" s="159"/>
      <c r="AG522" s="159"/>
      <c r="AH522" s="159"/>
      <c r="AI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c r="AA523" s="159"/>
      <c r="AB523" s="159"/>
      <c r="AC523" s="159"/>
      <c r="AD523" s="159"/>
      <c r="AE523" s="159"/>
      <c r="AF523" s="159"/>
      <c r="AG523" s="159"/>
      <c r="AH523" s="159"/>
      <c r="AI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c r="AA524" s="159"/>
      <c r="AB524" s="159"/>
      <c r="AC524" s="159"/>
      <c r="AD524" s="159"/>
      <c r="AE524" s="159"/>
      <c r="AF524" s="159"/>
      <c r="AG524" s="159"/>
      <c r="AH524" s="159"/>
      <c r="AI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c r="AA525" s="159"/>
      <c r="AB525" s="159"/>
      <c r="AC525" s="159"/>
      <c r="AD525" s="159"/>
      <c r="AE525" s="159"/>
      <c r="AF525" s="159"/>
      <c r="AG525" s="159"/>
      <c r="AH525" s="159"/>
      <c r="AI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c r="AA526" s="159"/>
      <c r="AB526" s="159"/>
      <c r="AC526" s="159"/>
      <c r="AD526" s="159"/>
      <c r="AE526" s="159"/>
      <c r="AF526" s="159"/>
      <c r="AG526" s="159"/>
      <c r="AH526" s="159"/>
      <c r="AI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c r="AA527" s="159"/>
      <c r="AB527" s="159"/>
      <c r="AC527" s="159"/>
      <c r="AD527" s="159"/>
      <c r="AE527" s="159"/>
      <c r="AF527" s="159"/>
      <c r="AG527" s="159"/>
      <c r="AH527" s="159"/>
      <c r="AI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c r="AA528" s="159"/>
      <c r="AB528" s="159"/>
      <c r="AC528" s="159"/>
      <c r="AD528" s="159"/>
      <c r="AE528" s="159"/>
      <c r="AF528" s="159"/>
      <c r="AG528" s="159"/>
      <c r="AH528" s="159"/>
      <c r="AI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c r="AA529" s="159"/>
      <c r="AB529" s="159"/>
      <c r="AC529" s="159"/>
      <c r="AD529" s="159"/>
      <c r="AE529" s="159"/>
      <c r="AF529" s="159"/>
      <c r="AG529" s="159"/>
      <c r="AH529" s="159"/>
      <c r="AI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c r="AA530" s="159"/>
      <c r="AB530" s="159"/>
      <c r="AC530" s="159"/>
      <c r="AD530" s="159"/>
      <c r="AE530" s="159"/>
      <c r="AF530" s="159"/>
      <c r="AG530" s="159"/>
      <c r="AH530" s="159"/>
      <c r="AI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c r="AA531" s="159"/>
      <c r="AB531" s="159"/>
      <c r="AC531" s="159"/>
      <c r="AD531" s="159"/>
      <c r="AE531" s="159"/>
      <c r="AF531" s="159"/>
      <c r="AG531" s="159"/>
      <c r="AH531" s="159"/>
      <c r="AI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c r="AA532" s="159"/>
      <c r="AB532" s="159"/>
      <c r="AC532" s="159"/>
      <c r="AD532" s="159"/>
      <c r="AE532" s="159"/>
      <c r="AF532" s="159"/>
      <c r="AG532" s="159"/>
      <c r="AH532" s="159"/>
      <c r="AI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c r="AA533" s="159"/>
      <c r="AB533" s="159"/>
      <c r="AC533" s="159"/>
      <c r="AD533" s="159"/>
      <c r="AE533" s="159"/>
      <c r="AF533" s="159"/>
      <c r="AG533" s="159"/>
      <c r="AH533" s="159"/>
      <c r="AI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c r="AA534" s="159"/>
      <c r="AB534" s="159"/>
      <c r="AC534" s="159"/>
      <c r="AD534" s="159"/>
      <c r="AE534" s="159"/>
      <c r="AF534" s="159"/>
      <c r="AG534" s="159"/>
      <c r="AH534" s="159"/>
      <c r="AI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c r="AA535" s="159"/>
      <c r="AB535" s="159"/>
      <c r="AC535" s="159"/>
      <c r="AD535" s="159"/>
      <c r="AE535" s="159"/>
      <c r="AF535" s="159"/>
      <c r="AG535" s="159"/>
      <c r="AH535" s="159"/>
      <c r="AI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c r="AA536" s="159"/>
      <c r="AB536" s="159"/>
      <c r="AC536" s="159"/>
      <c r="AD536" s="159"/>
      <c r="AE536" s="159"/>
      <c r="AF536" s="159"/>
      <c r="AG536" s="159"/>
      <c r="AH536" s="159"/>
      <c r="AI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c r="AA537" s="159"/>
      <c r="AB537" s="159"/>
      <c r="AC537" s="159"/>
      <c r="AD537" s="159"/>
      <c r="AE537" s="159"/>
      <c r="AF537" s="159"/>
      <c r="AG537" s="159"/>
      <c r="AH537" s="159"/>
      <c r="AI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c r="AA538" s="159"/>
      <c r="AB538" s="159"/>
      <c r="AC538" s="159"/>
      <c r="AD538" s="159"/>
      <c r="AE538" s="159"/>
      <c r="AF538" s="159"/>
      <c r="AG538" s="159"/>
      <c r="AH538" s="159"/>
      <c r="AI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c r="AA539" s="159"/>
      <c r="AB539" s="159"/>
      <c r="AC539" s="159"/>
      <c r="AD539" s="159"/>
      <c r="AE539" s="159"/>
      <c r="AF539" s="159"/>
      <c r="AG539" s="159"/>
      <c r="AH539" s="159"/>
      <c r="AI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c r="AA540" s="159"/>
      <c r="AB540" s="159"/>
      <c r="AC540" s="159"/>
      <c r="AD540" s="159"/>
      <c r="AE540" s="159"/>
      <c r="AF540" s="159"/>
      <c r="AG540" s="159"/>
      <c r="AH540" s="159"/>
      <c r="AI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c r="AA541" s="159"/>
      <c r="AB541" s="159"/>
      <c r="AC541" s="159"/>
      <c r="AD541" s="159"/>
      <c r="AE541" s="159"/>
      <c r="AF541" s="159"/>
      <c r="AG541" s="159"/>
      <c r="AH541" s="159"/>
      <c r="AI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c r="AA542" s="159"/>
      <c r="AB542" s="159"/>
      <c r="AC542" s="159"/>
      <c r="AD542" s="159"/>
      <c r="AE542" s="159"/>
      <c r="AF542" s="159"/>
      <c r="AG542" s="159"/>
      <c r="AH542" s="159"/>
      <c r="AI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c r="AA543" s="159"/>
      <c r="AB543" s="159"/>
      <c r="AC543" s="159"/>
      <c r="AD543" s="159"/>
      <c r="AE543" s="159"/>
      <c r="AF543" s="159"/>
      <c r="AG543" s="159"/>
      <c r="AH543" s="159"/>
      <c r="AI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c r="AA544" s="159"/>
      <c r="AB544" s="159"/>
      <c r="AC544" s="159"/>
      <c r="AD544" s="159"/>
      <c r="AE544" s="159"/>
      <c r="AF544" s="159"/>
      <c r="AG544" s="159"/>
      <c r="AH544" s="159"/>
      <c r="AI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c r="AA545" s="159"/>
      <c r="AB545" s="159"/>
      <c r="AC545" s="159"/>
      <c r="AD545" s="159"/>
      <c r="AE545" s="159"/>
      <c r="AF545" s="159"/>
      <c r="AG545" s="159"/>
      <c r="AH545" s="159"/>
      <c r="AI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c r="AA546" s="159"/>
      <c r="AB546" s="159"/>
      <c r="AC546" s="159"/>
      <c r="AD546" s="159"/>
      <c r="AE546" s="159"/>
      <c r="AF546" s="159"/>
      <c r="AG546" s="159"/>
      <c r="AH546" s="159"/>
      <c r="AI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c r="AA547" s="159"/>
      <c r="AB547" s="159"/>
      <c r="AC547" s="159"/>
      <c r="AD547" s="159"/>
      <c r="AE547" s="159"/>
      <c r="AF547" s="159"/>
      <c r="AG547" s="159"/>
      <c r="AH547" s="159"/>
      <c r="AI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c r="AA548" s="159"/>
      <c r="AB548" s="159"/>
      <c r="AC548" s="159"/>
      <c r="AD548" s="159"/>
      <c r="AE548" s="159"/>
      <c r="AF548" s="159"/>
      <c r="AG548" s="159"/>
      <c r="AH548" s="159"/>
      <c r="AI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c r="AA549" s="159"/>
      <c r="AB549" s="159"/>
      <c r="AC549" s="159"/>
      <c r="AD549" s="159"/>
      <c r="AE549" s="159"/>
      <c r="AF549" s="159"/>
      <c r="AG549" s="159"/>
      <c r="AH549" s="159"/>
      <c r="AI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c r="AA550" s="159"/>
      <c r="AB550" s="159"/>
      <c r="AC550" s="159"/>
      <c r="AD550" s="159"/>
      <c r="AE550" s="159"/>
      <c r="AF550" s="159"/>
      <c r="AG550" s="159"/>
      <c r="AH550" s="159"/>
      <c r="AI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c r="AA551" s="159"/>
      <c r="AB551" s="159"/>
      <c r="AC551" s="159"/>
      <c r="AD551" s="159"/>
      <c r="AE551" s="159"/>
      <c r="AF551" s="159"/>
      <c r="AG551" s="159"/>
      <c r="AH551" s="159"/>
      <c r="AI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c r="AA552" s="159"/>
      <c r="AB552" s="159"/>
      <c r="AC552" s="159"/>
      <c r="AD552" s="159"/>
      <c r="AE552" s="159"/>
      <c r="AF552" s="159"/>
      <c r="AG552" s="159"/>
      <c r="AH552" s="159"/>
      <c r="AI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c r="AA553" s="159"/>
      <c r="AB553" s="159"/>
      <c r="AC553" s="159"/>
      <c r="AD553" s="159"/>
      <c r="AE553" s="159"/>
      <c r="AF553" s="159"/>
      <c r="AG553" s="159"/>
      <c r="AH553" s="159"/>
      <c r="AI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c r="AA554" s="159"/>
      <c r="AB554" s="159"/>
      <c r="AC554" s="159"/>
      <c r="AD554" s="159"/>
      <c r="AE554" s="159"/>
      <c r="AF554" s="159"/>
      <c r="AG554" s="159"/>
      <c r="AH554" s="159"/>
      <c r="AI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c r="AA555" s="159"/>
      <c r="AB555" s="159"/>
      <c r="AC555" s="159"/>
      <c r="AD555" s="159"/>
      <c r="AE555" s="159"/>
      <c r="AF555" s="159"/>
      <c r="AG555" s="159"/>
      <c r="AH555" s="159"/>
      <c r="AI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c r="AA556" s="159"/>
      <c r="AB556" s="159"/>
      <c r="AC556" s="159"/>
      <c r="AD556" s="159"/>
      <c r="AE556" s="159"/>
      <c r="AF556" s="159"/>
      <c r="AG556" s="159"/>
      <c r="AH556" s="159"/>
      <c r="AI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c r="AA557" s="159"/>
      <c r="AB557" s="159"/>
      <c r="AC557" s="159"/>
      <c r="AD557" s="159"/>
      <c r="AE557" s="159"/>
      <c r="AF557" s="159"/>
      <c r="AG557" s="159"/>
      <c r="AH557" s="159"/>
      <c r="AI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c r="AA558" s="159"/>
      <c r="AB558" s="159"/>
      <c r="AC558" s="159"/>
      <c r="AD558" s="159"/>
      <c r="AE558" s="159"/>
      <c r="AF558" s="159"/>
      <c r="AG558" s="159"/>
      <c r="AH558" s="159"/>
      <c r="AI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c r="AA559" s="159"/>
      <c r="AB559" s="159"/>
      <c r="AC559" s="159"/>
      <c r="AD559" s="159"/>
      <c r="AE559" s="159"/>
      <c r="AF559" s="159"/>
      <c r="AG559" s="159"/>
      <c r="AH559" s="159"/>
      <c r="AI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c r="AA560" s="159"/>
      <c r="AB560" s="159"/>
      <c r="AC560" s="159"/>
      <c r="AD560" s="159"/>
      <c r="AE560" s="159"/>
      <c r="AF560" s="159"/>
      <c r="AG560" s="159"/>
      <c r="AH560" s="159"/>
      <c r="AI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c r="AA561" s="159"/>
      <c r="AB561" s="159"/>
      <c r="AC561" s="159"/>
      <c r="AD561" s="159"/>
      <c r="AE561" s="159"/>
      <c r="AF561" s="159"/>
      <c r="AG561" s="159"/>
      <c r="AH561" s="159"/>
      <c r="AI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c r="AA562" s="159"/>
      <c r="AB562" s="159"/>
      <c r="AC562" s="159"/>
      <c r="AD562" s="159"/>
      <c r="AE562" s="159"/>
      <c r="AF562" s="159"/>
      <c r="AG562" s="159"/>
      <c r="AH562" s="159"/>
      <c r="AI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c r="AA563" s="159"/>
      <c r="AB563" s="159"/>
      <c r="AC563" s="159"/>
      <c r="AD563" s="159"/>
      <c r="AE563" s="159"/>
      <c r="AF563" s="159"/>
      <c r="AG563" s="159"/>
      <c r="AH563" s="159"/>
      <c r="AI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c r="AA564" s="159"/>
      <c r="AB564" s="159"/>
      <c r="AC564" s="159"/>
      <c r="AD564" s="159"/>
      <c r="AE564" s="159"/>
      <c r="AF564" s="159"/>
      <c r="AG564" s="159"/>
      <c r="AH564" s="159"/>
      <c r="AI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c r="AA565" s="159"/>
      <c r="AB565" s="159"/>
      <c r="AC565" s="159"/>
      <c r="AD565" s="159"/>
      <c r="AE565" s="159"/>
      <c r="AF565" s="159"/>
      <c r="AG565" s="159"/>
      <c r="AH565" s="159"/>
      <c r="AI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c r="AA566" s="159"/>
      <c r="AB566" s="159"/>
      <c r="AC566" s="159"/>
      <c r="AD566" s="159"/>
      <c r="AE566" s="159"/>
      <c r="AF566" s="159"/>
      <c r="AG566" s="159"/>
      <c r="AH566" s="159"/>
      <c r="AI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c r="AA567" s="159"/>
      <c r="AB567" s="159"/>
      <c r="AC567" s="159"/>
      <c r="AD567" s="159"/>
      <c r="AE567" s="159"/>
      <c r="AF567" s="159"/>
      <c r="AG567" s="159"/>
      <c r="AH567" s="159"/>
      <c r="AI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c r="AA568" s="159"/>
      <c r="AB568" s="159"/>
      <c r="AC568" s="159"/>
      <c r="AD568" s="159"/>
      <c r="AE568" s="159"/>
      <c r="AF568" s="159"/>
      <c r="AG568" s="159"/>
      <c r="AH568" s="159"/>
      <c r="AI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c r="AA569" s="159"/>
      <c r="AB569" s="159"/>
      <c r="AC569" s="159"/>
      <c r="AD569" s="159"/>
      <c r="AE569" s="159"/>
      <c r="AF569" s="159"/>
      <c r="AG569" s="159"/>
      <c r="AH569" s="159"/>
      <c r="AI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c r="AA570" s="159"/>
      <c r="AB570" s="159"/>
      <c r="AC570" s="159"/>
      <c r="AD570" s="159"/>
      <c r="AE570" s="159"/>
      <c r="AF570" s="159"/>
      <c r="AG570" s="159"/>
      <c r="AH570" s="159"/>
      <c r="AI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c r="AA571" s="159"/>
      <c r="AB571" s="159"/>
      <c r="AC571" s="159"/>
      <c r="AD571" s="159"/>
      <c r="AE571" s="159"/>
      <c r="AF571" s="159"/>
      <c r="AG571" s="159"/>
      <c r="AH571" s="159"/>
      <c r="AI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c r="AA572" s="159"/>
      <c r="AB572" s="159"/>
      <c r="AC572" s="159"/>
      <c r="AD572" s="159"/>
      <c r="AE572" s="159"/>
      <c r="AF572" s="159"/>
      <c r="AG572" s="159"/>
      <c r="AH572" s="159"/>
      <c r="AI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c r="AA573" s="159"/>
      <c r="AB573" s="159"/>
      <c r="AC573" s="159"/>
      <c r="AD573" s="159"/>
      <c r="AE573" s="159"/>
      <c r="AF573" s="159"/>
      <c r="AG573" s="159"/>
      <c r="AH573" s="159"/>
      <c r="AI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c r="AA574" s="159"/>
      <c r="AB574" s="159"/>
      <c r="AC574" s="159"/>
      <c r="AD574" s="159"/>
      <c r="AE574" s="159"/>
      <c r="AF574" s="159"/>
      <c r="AG574" s="159"/>
      <c r="AH574" s="159"/>
      <c r="AI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c r="AA575" s="159"/>
      <c r="AB575" s="159"/>
      <c r="AC575" s="159"/>
      <c r="AD575" s="159"/>
      <c r="AE575" s="159"/>
      <c r="AF575" s="159"/>
      <c r="AG575" s="159"/>
      <c r="AH575" s="159"/>
      <c r="AI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c r="AA576" s="159"/>
      <c r="AB576" s="159"/>
      <c r="AC576" s="159"/>
      <c r="AD576" s="159"/>
      <c r="AE576" s="159"/>
      <c r="AF576" s="159"/>
      <c r="AG576" s="159"/>
      <c r="AH576" s="159"/>
      <c r="AI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c r="AA577" s="159"/>
      <c r="AB577" s="159"/>
      <c r="AC577" s="159"/>
      <c r="AD577" s="159"/>
      <c r="AE577" s="159"/>
      <c r="AF577" s="159"/>
      <c r="AG577" s="159"/>
      <c r="AH577" s="159"/>
      <c r="AI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c r="AA578" s="159"/>
      <c r="AB578" s="159"/>
      <c r="AC578" s="159"/>
      <c r="AD578" s="159"/>
      <c r="AE578" s="159"/>
      <c r="AF578" s="159"/>
      <c r="AG578" s="159"/>
      <c r="AH578" s="159"/>
      <c r="AI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c r="AA579" s="159"/>
      <c r="AB579" s="159"/>
      <c r="AC579" s="159"/>
      <c r="AD579" s="159"/>
      <c r="AE579" s="159"/>
      <c r="AF579" s="159"/>
      <c r="AG579" s="159"/>
      <c r="AH579" s="159"/>
      <c r="AI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c r="AA580" s="159"/>
      <c r="AB580" s="159"/>
      <c r="AC580" s="159"/>
      <c r="AD580" s="159"/>
      <c r="AE580" s="159"/>
      <c r="AF580" s="159"/>
      <c r="AG580" s="159"/>
      <c r="AH580" s="159"/>
      <c r="AI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c r="AA581" s="159"/>
      <c r="AB581" s="159"/>
      <c r="AC581" s="159"/>
      <c r="AD581" s="159"/>
      <c r="AE581" s="159"/>
      <c r="AF581" s="159"/>
      <c r="AG581" s="159"/>
      <c r="AH581" s="159"/>
      <c r="AI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c r="AA582" s="159"/>
      <c r="AB582" s="159"/>
      <c r="AC582" s="159"/>
      <c r="AD582" s="159"/>
      <c r="AE582" s="159"/>
      <c r="AF582" s="159"/>
      <c r="AG582" s="159"/>
      <c r="AH582" s="159"/>
      <c r="AI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c r="AA583" s="159"/>
      <c r="AB583" s="159"/>
      <c r="AC583" s="159"/>
      <c r="AD583" s="159"/>
      <c r="AE583" s="159"/>
      <c r="AF583" s="159"/>
      <c r="AG583" s="159"/>
      <c r="AH583" s="159"/>
      <c r="AI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c r="AA584" s="159"/>
      <c r="AB584" s="159"/>
      <c r="AC584" s="159"/>
      <c r="AD584" s="159"/>
      <c r="AE584" s="159"/>
      <c r="AF584" s="159"/>
      <c r="AG584" s="159"/>
      <c r="AH584" s="159"/>
      <c r="AI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c r="AA585" s="159"/>
      <c r="AB585" s="159"/>
      <c r="AC585" s="159"/>
      <c r="AD585" s="159"/>
      <c r="AE585" s="159"/>
      <c r="AF585" s="159"/>
      <c r="AG585" s="159"/>
      <c r="AH585" s="159"/>
      <c r="AI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c r="AA586" s="159"/>
      <c r="AB586" s="159"/>
      <c r="AC586" s="159"/>
      <c r="AD586" s="159"/>
      <c r="AE586" s="159"/>
      <c r="AF586" s="159"/>
      <c r="AG586" s="159"/>
      <c r="AH586" s="159"/>
      <c r="AI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c r="AA587" s="159"/>
      <c r="AB587" s="159"/>
      <c r="AC587" s="159"/>
      <c r="AD587" s="159"/>
      <c r="AE587" s="159"/>
      <c r="AF587" s="159"/>
      <c r="AG587" s="159"/>
      <c r="AH587" s="159"/>
      <c r="AI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c r="AA588" s="159"/>
      <c r="AB588" s="159"/>
      <c r="AC588" s="159"/>
      <c r="AD588" s="159"/>
      <c r="AE588" s="159"/>
      <c r="AF588" s="159"/>
      <c r="AG588" s="159"/>
      <c r="AH588" s="159"/>
      <c r="AI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c r="AA589" s="159"/>
      <c r="AB589" s="159"/>
      <c r="AC589" s="159"/>
      <c r="AD589" s="159"/>
      <c r="AE589" s="159"/>
      <c r="AF589" s="159"/>
      <c r="AG589" s="159"/>
      <c r="AH589" s="159"/>
      <c r="AI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c r="AA590" s="159"/>
      <c r="AB590" s="159"/>
      <c r="AC590" s="159"/>
      <c r="AD590" s="159"/>
      <c r="AE590" s="159"/>
      <c r="AF590" s="159"/>
      <c r="AG590" s="159"/>
      <c r="AH590" s="159"/>
      <c r="AI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c r="AA591" s="159"/>
      <c r="AB591" s="159"/>
      <c r="AC591" s="159"/>
      <c r="AD591" s="159"/>
      <c r="AE591" s="159"/>
      <c r="AF591" s="159"/>
      <c r="AG591" s="159"/>
      <c r="AH591" s="159"/>
      <c r="AI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c r="AA592" s="159"/>
      <c r="AB592" s="159"/>
      <c r="AC592" s="159"/>
      <c r="AD592" s="159"/>
      <c r="AE592" s="159"/>
      <c r="AF592" s="159"/>
      <c r="AG592" s="159"/>
      <c r="AH592" s="159"/>
      <c r="AI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c r="AA593" s="159"/>
      <c r="AB593" s="159"/>
      <c r="AC593" s="159"/>
      <c r="AD593" s="159"/>
      <c r="AE593" s="159"/>
      <c r="AF593" s="159"/>
      <c r="AG593" s="159"/>
      <c r="AH593" s="159"/>
      <c r="AI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c r="AA594" s="159"/>
      <c r="AB594" s="159"/>
      <c r="AC594" s="159"/>
      <c r="AD594" s="159"/>
      <c r="AE594" s="159"/>
      <c r="AF594" s="159"/>
      <c r="AG594" s="159"/>
      <c r="AH594" s="159"/>
      <c r="AI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c r="AA595" s="159"/>
      <c r="AB595" s="159"/>
      <c r="AC595" s="159"/>
      <c r="AD595" s="159"/>
      <c r="AE595" s="159"/>
      <c r="AF595" s="159"/>
      <c r="AG595" s="159"/>
      <c r="AH595" s="159"/>
      <c r="AI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c r="AA596" s="159"/>
      <c r="AB596" s="159"/>
      <c r="AC596" s="159"/>
      <c r="AD596" s="159"/>
      <c r="AE596" s="159"/>
      <c r="AF596" s="159"/>
      <c r="AG596" s="159"/>
      <c r="AH596" s="159"/>
      <c r="AI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c r="AA597" s="159"/>
      <c r="AB597" s="159"/>
      <c r="AC597" s="159"/>
      <c r="AD597" s="159"/>
      <c r="AE597" s="159"/>
      <c r="AF597" s="159"/>
      <c r="AG597" s="159"/>
      <c r="AH597" s="159"/>
      <c r="AI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c r="AA598" s="159"/>
      <c r="AB598" s="159"/>
      <c r="AC598" s="159"/>
      <c r="AD598" s="159"/>
      <c r="AE598" s="159"/>
      <c r="AF598" s="159"/>
      <c r="AG598" s="159"/>
      <c r="AH598" s="159"/>
      <c r="AI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c r="AA599" s="159"/>
      <c r="AB599" s="159"/>
      <c r="AC599" s="159"/>
      <c r="AD599" s="159"/>
      <c r="AE599" s="159"/>
      <c r="AF599" s="159"/>
      <c r="AG599" s="159"/>
      <c r="AH599" s="159"/>
      <c r="AI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c r="AA600" s="159"/>
      <c r="AB600" s="159"/>
      <c r="AC600" s="159"/>
      <c r="AD600" s="159"/>
      <c r="AE600" s="159"/>
      <c r="AF600" s="159"/>
      <c r="AG600" s="159"/>
      <c r="AH600" s="159"/>
      <c r="AI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c r="AA601" s="159"/>
      <c r="AB601" s="159"/>
      <c r="AC601" s="159"/>
      <c r="AD601" s="159"/>
      <c r="AE601" s="159"/>
      <c r="AF601" s="159"/>
      <c r="AG601" s="159"/>
      <c r="AH601" s="159"/>
      <c r="AI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c r="AA602" s="159"/>
      <c r="AB602" s="159"/>
      <c r="AC602" s="159"/>
      <c r="AD602" s="159"/>
      <c r="AE602" s="159"/>
      <c r="AF602" s="159"/>
      <c r="AG602" s="159"/>
      <c r="AH602" s="159"/>
      <c r="AI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c r="AA603" s="159"/>
      <c r="AB603" s="159"/>
      <c r="AC603" s="159"/>
      <c r="AD603" s="159"/>
      <c r="AE603" s="159"/>
      <c r="AF603" s="159"/>
      <c r="AG603" s="159"/>
      <c r="AH603" s="159"/>
      <c r="AI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c r="AA604" s="159"/>
      <c r="AB604" s="159"/>
      <c r="AC604" s="159"/>
      <c r="AD604" s="159"/>
      <c r="AE604" s="159"/>
      <c r="AF604" s="159"/>
      <c r="AG604" s="159"/>
      <c r="AH604" s="159"/>
      <c r="AI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c r="AA605" s="159"/>
      <c r="AB605" s="159"/>
      <c r="AC605" s="159"/>
      <c r="AD605" s="159"/>
      <c r="AE605" s="159"/>
      <c r="AF605" s="159"/>
      <c r="AG605" s="159"/>
      <c r="AH605" s="159"/>
      <c r="AI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c r="AA606" s="159"/>
      <c r="AB606" s="159"/>
      <c r="AC606" s="159"/>
      <c r="AD606" s="159"/>
      <c r="AE606" s="159"/>
      <c r="AF606" s="159"/>
      <c r="AG606" s="159"/>
      <c r="AH606" s="159"/>
      <c r="AI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c r="AA607" s="159"/>
      <c r="AB607" s="159"/>
      <c r="AC607" s="159"/>
      <c r="AD607" s="159"/>
      <c r="AE607" s="159"/>
      <c r="AF607" s="159"/>
      <c r="AG607" s="159"/>
      <c r="AH607" s="159"/>
      <c r="AI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c r="AA608" s="159"/>
      <c r="AB608" s="159"/>
      <c r="AC608" s="159"/>
      <c r="AD608" s="159"/>
      <c r="AE608" s="159"/>
      <c r="AF608" s="159"/>
      <c r="AG608" s="159"/>
      <c r="AH608" s="159"/>
      <c r="AI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c r="AA609" s="159"/>
      <c r="AB609" s="159"/>
      <c r="AC609" s="159"/>
      <c r="AD609" s="159"/>
      <c r="AE609" s="159"/>
      <c r="AF609" s="159"/>
      <c r="AG609" s="159"/>
      <c r="AH609" s="159"/>
      <c r="AI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c r="AA610" s="159"/>
      <c r="AB610" s="159"/>
      <c r="AC610" s="159"/>
      <c r="AD610" s="159"/>
      <c r="AE610" s="159"/>
      <c r="AF610" s="159"/>
      <c r="AG610" s="159"/>
      <c r="AH610" s="159"/>
      <c r="AI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c r="AA611" s="159"/>
      <c r="AB611" s="159"/>
      <c r="AC611" s="159"/>
      <c r="AD611" s="159"/>
      <c r="AE611" s="159"/>
      <c r="AF611" s="159"/>
      <c r="AG611" s="159"/>
      <c r="AH611" s="159"/>
      <c r="AI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c r="AA612" s="159"/>
      <c r="AB612" s="159"/>
      <c r="AC612" s="159"/>
      <c r="AD612" s="159"/>
      <c r="AE612" s="159"/>
      <c r="AF612" s="159"/>
      <c r="AG612" s="159"/>
      <c r="AH612" s="159"/>
      <c r="AI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c r="AA613" s="159"/>
      <c r="AB613" s="159"/>
      <c r="AC613" s="159"/>
      <c r="AD613" s="159"/>
      <c r="AE613" s="159"/>
      <c r="AF613" s="159"/>
      <c r="AG613" s="159"/>
      <c r="AH613" s="159"/>
      <c r="AI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c r="AA614" s="159"/>
      <c r="AB614" s="159"/>
      <c r="AC614" s="159"/>
      <c r="AD614" s="159"/>
      <c r="AE614" s="159"/>
      <c r="AF614" s="159"/>
      <c r="AG614" s="159"/>
      <c r="AH614" s="159"/>
      <c r="AI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c r="AA615" s="159"/>
      <c r="AB615" s="159"/>
      <c r="AC615" s="159"/>
      <c r="AD615" s="159"/>
      <c r="AE615" s="159"/>
      <c r="AF615" s="159"/>
      <c r="AG615" s="159"/>
      <c r="AH615" s="159"/>
      <c r="AI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c r="AA616" s="159"/>
      <c r="AB616" s="159"/>
      <c r="AC616" s="159"/>
      <c r="AD616" s="159"/>
      <c r="AE616" s="159"/>
      <c r="AF616" s="159"/>
      <c r="AG616" s="159"/>
      <c r="AH616" s="159"/>
      <c r="AI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c r="AA617" s="159"/>
      <c r="AB617" s="159"/>
      <c r="AC617" s="159"/>
      <c r="AD617" s="159"/>
      <c r="AE617" s="159"/>
      <c r="AF617" s="159"/>
      <c r="AG617" s="159"/>
      <c r="AH617" s="159"/>
      <c r="AI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c r="AA618" s="159"/>
      <c r="AB618" s="159"/>
      <c r="AC618" s="159"/>
      <c r="AD618" s="159"/>
      <c r="AE618" s="159"/>
      <c r="AF618" s="159"/>
      <c r="AG618" s="159"/>
      <c r="AH618" s="159"/>
      <c r="AI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c r="AA619" s="159"/>
      <c r="AB619" s="159"/>
      <c r="AC619" s="159"/>
      <c r="AD619" s="159"/>
      <c r="AE619" s="159"/>
      <c r="AF619" s="159"/>
      <c r="AG619" s="159"/>
      <c r="AH619" s="159"/>
      <c r="AI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c r="AA620" s="159"/>
      <c r="AB620" s="159"/>
      <c r="AC620" s="159"/>
      <c r="AD620" s="159"/>
      <c r="AE620" s="159"/>
      <c r="AF620" s="159"/>
      <c r="AG620" s="159"/>
      <c r="AH620" s="159"/>
      <c r="AI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c r="AA621" s="159"/>
      <c r="AB621" s="159"/>
      <c r="AC621" s="159"/>
      <c r="AD621" s="159"/>
      <c r="AE621" s="159"/>
      <c r="AF621" s="159"/>
      <c r="AG621" s="159"/>
      <c r="AH621" s="159"/>
      <c r="AI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c r="AA622" s="159"/>
      <c r="AB622" s="159"/>
      <c r="AC622" s="159"/>
      <c r="AD622" s="159"/>
      <c r="AE622" s="159"/>
      <c r="AF622" s="159"/>
      <c r="AG622" s="159"/>
      <c r="AH622" s="159"/>
      <c r="AI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c r="AA623" s="159"/>
      <c r="AB623" s="159"/>
      <c r="AC623" s="159"/>
      <c r="AD623" s="159"/>
      <c r="AE623" s="159"/>
      <c r="AF623" s="159"/>
      <c r="AG623" s="159"/>
      <c r="AH623" s="159"/>
      <c r="AI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c r="AA624" s="159"/>
      <c r="AB624" s="159"/>
      <c r="AC624" s="159"/>
      <c r="AD624" s="159"/>
      <c r="AE624" s="159"/>
      <c r="AF624" s="159"/>
      <c r="AG624" s="159"/>
      <c r="AH624" s="159"/>
      <c r="AI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c r="AA625" s="159"/>
      <c r="AB625" s="159"/>
      <c r="AC625" s="159"/>
      <c r="AD625" s="159"/>
      <c r="AE625" s="159"/>
      <c r="AF625" s="159"/>
      <c r="AG625" s="159"/>
      <c r="AH625" s="159"/>
      <c r="AI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c r="AA626" s="159"/>
      <c r="AB626" s="159"/>
      <c r="AC626" s="159"/>
      <c r="AD626" s="159"/>
      <c r="AE626" s="159"/>
      <c r="AF626" s="159"/>
      <c r="AG626" s="159"/>
      <c r="AH626" s="159"/>
      <c r="AI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c r="AA627" s="159"/>
      <c r="AB627" s="159"/>
      <c r="AC627" s="159"/>
      <c r="AD627" s="159"/>
      <c r="AE627" s="159"/>
      <c r="AF627" s="159"/>
      <c r="AG627" s="159"/>
      <c r="AH627" s="159"/>
      <c r="AI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c r="AA628" s="159"/>
      <c r="AB628" s="159"/>
      <c r="AC628" s="159"/>
      <c r="AD628" s="159"/>
      <c r="AE628" s="159"/>
      <c r="AF628" s="159"/>
      <c r="AG628" s="159"/>
      <c r="AH628" s="159"/>
      <c r="AI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c r="AA629" s="159"/>
      <c r="AB629" s="159"/>
      <c r="AC629" s="159"/>
      <c r="AD629" s="159"/>
      <c r="AE629" s="159"/>
      <c r="AF629" s="159"/>
      <c r="AG629" s="159"/>
      <c r="AH629" s="159"/>
      <c r="AI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c r="AA630" s="159"/>
      <c r="AB630" s="159"/>
      <c r="AC630" s="159"/>
      <c r="AD630" s="159"/>
      <c r="AE630" s="159"/>
      <c r="AF630" s="159"/>
      <c r="AG630" s="159"/>
      <c r="AH630" s="159"/>
      <c r="AI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c r="AA631" s="159"/>
      <c r="AB631" s="159"/>
      <c r="AC631" s="159"/>
      <c r="AD631" s="159"/>
      <c r="AE631" s="159"/>
      <c r="AF631" s="159"/>
      <c r="AG631" s="159"/>
      <c r="AH631" s="159"/>
      <c r="AI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c r="AA632" s="159"/>
      <c r="AB632" s="159"/>
      <c r="AC632" s="159"/>
      <c r="AD632" s="159"/>
      <c r="AE632" s="159"/>
      <c r="AF632" s="159"/>
      <c r="AG632" s="159"/>
      <c r="AH632" s="159"/>
      <c r="AI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c r="AA633" s="159"/>
      <c r="AB633" s="159"/>
      <c r="AC633" s="159"/>
      <c r="AD633" s="159"/>
      <c r="AE633" s="159"/>
      <c r="AF633" s="159"/>
      <c r="AG633" s="159"/>
      <c r="AH633" s="159"/>
      <c r="AI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c r="AA634" s="159"/>
      <c r="AB634" s="159"/>
      <c r="AC634" s="159"/>
      <c r="AD634" s="159"/>
      <c r="AE634" s="159"/>
      <c r="AF634" s="159"/>
      <c r="AG634" s="159"/>
      <c r="AH634" s="159"/>
      <c r="AI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c r="AA635" s="159"/>
      <c r="AB635" s="159"/>
      <c r="AC635" s="159"/>
      <c r="AD635" s="159"/>
      <c r="AE635" s="159"/>
      <c r="AF635" s="159"/>
      <c r="AG635" s="159"/>
      <c r="AH635" s="159"/>
      <c r="AI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c r="AA636" s="159"/>
      <c r="AB636" s="159"/>
      <c r="AC636" s="159"/>
      <c r="AD636" s="159"/>
      <c r="AE636" s="159"/>
      <c r="AF636" s="159"/>
      <c r="AG636" s="159"/>
      <c r="AH636" s="159"/>
      <c r="AI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c r="AA637" s="159"/>
      <c r="AB637" s="159"/>
      <c r="AC637" s="159"/>
      <c r="AD637" s="159"/>
      <c r="AE637" s="159"/>
      <c r="AF637" s="159"/>
      <c r="AG637" s="159"/>
      <c r="AH637" s="159"/>
      <c r="AI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c r="AA638" s="159"/>
      <c r="AB638" s="159"/>
      <c r="AC638" s="159"/>
      <c r="AD638" s="159"/>
      <c r="AE638" s="159"/>
      <c r="AF638" s="159"/>
      <c r="AG638" s="159"/>
      <c r="AH638" s="159"/>
      <c r="AI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c r="AA639" s="159"/>
      <c r="AB639" s="159"/>
      <c r="AC639" s="159"/>
      <c r="AD639" s="159"/>
      <c r="AE639" s="159"/>
      <c r="AF639" s="159"/>
      <c r="AG639" s="159"/>
      <c r="AH639" s="159"/>
      <c r="AI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c r="AA640" s="159"/>
      <c r="AB640" s="159"/>
      <c r="AC640" s="159"/>
      <c r="AD640" s="159"/>
      <c r="AE640" s="159"/>
      <c r="AF640" s="159"/>
      <c r="AG640" s="159"/>
      <c r="AH640" s="159"/>
      <c r="AI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c r="AA641" s="159"/>
      <c r="AB641" s="159"/>
      <c r="AC641" s="159"/>
      <c r="AD641" s="159"/>
      <c r="AE641" s="159"/>
      <c r="AF641" s="159"/>
      <c r="AG641" s="159"/>
      <c r="AH641" s="159"/>
      <c r="AI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c r="AA642" s="159"/>
      <c r="AB642" s="159"/>
      <c r="AC642" s="159"/>
      <c r="AD642" s="159"/>
      <c r="AE642" s="159"/>
      <c r="AF642" s="159"/>
      <c r="AG642" s="159"/>
      <c r="AH642" s="159"/>
      <c r="AI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c r="AA643" s="159"/>
      <c r="AB643" s="159"/>
      <c r="AC643" s="159"/>
      <c r="AD643" s="159"/>
      <c r="AE643" s="159"/>
      <c r="AF643" s="159"/>
      <c r="AG643" s="159"/>
      <c r="AH643" s="159"/>
      <c r="AI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c r="AA644" s="159"/>
      <c r="AB644" s="159"/>
      <c r="AC644" s="159"/>
      <c r="AD644" s="159"/>
      <c r="AE644" s="159"/>
      <c r="AF644" s="159"/>
      <c r="AG644" s="159"/>
      <c r="AH644" s="159"/>
      <c r="AI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c r="AA645" s="159"/>
      <c r="AB645" s="159"/>
      <c r="AC645" s="159"/>
      <c r="AD645" s="159"/>
      <c r="AE645" s="159"/>
      <c r="AF645" s="159"/>
      <c r="AG645" s="159"/>
      <c r="AH645" s="159"/>
      <c r="AI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c r="AA646" s="159"/>
      <c r="AB646" s="159"/>
      <c r="AC646" s="159"/>
      <c r="AD646" s="159"/>
      <c r="AE646" s="159"/>
      <c r="AF646" s="159"/>
      <c r="AG646" s="159"/>
      <c r="AH646" s="159"/>
      <c r="AI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c r="AA647" s="159"/>
      <c r="AB647" s="159"/>
      <c r="AC647" s="159"/>
      <c r="AD647" s="159"/>
      <c r="AE647" s="159"/>
      <c r="AF647" s="159"/>
      <c r="AG647" s="159"/>
      <c r="AH647" s="159"/>
      <c r="AI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c r="AA648" s="159"/>
      <c r="AB648" s="159"/>
      <c r="AC648" s="159"/>
      <c r="AD648" s="159"/>
      <c r="AE648" s="159"/>
      <c r="AF648" s="159"/>
      <c r="AG648" s="159"/>
      <c r="AH648" s="159"/>
      <c r="AI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c r="AA649" s="159"/>
      <c r="AB649" s="159"/>
      <c r="AC649" s="159"/>
      <c r="AD649" s="159"/>
      <c r="AE649" s="159"/>
      <c r="AF649" s="159"/>
      <c r="AG649" s="159"/>
      <c r="AH649" s="159"/>
      <c r="AI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c r="AA650" s="159"/>
      <c r="AB650" s="159"/>
      <c r="AC650" s="159"/>
      <c r="AD650" s="159"/>
      <c r="AE650" s="159"/>
      <c r="AF650" s="159"/>
      <c r="AG650" s="159"/>
      <c r="AH650" s="159"/>
      <c r="AI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c r="AA651" s="159"/>
      <c r="AB651" s="159"/>
      <c r="AC651" s="159"/>
      <c r="AD651" s="159"/>
      <c r="AE651" s="159"/>
      <c r="AF651" s="159"/>
      <c r="AG651" s="159"/>
      <c r="AH651" s="159"/>
      <c r="AI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c r="AA652" s="159"/>
      <c r="AB652" s="159"/>
      <c r="AC652" s="159"/>
      <c r="AD652" s="159"/>
      <c r="AE652" s="159"/>
      <c r="AF652" s="159"/>
      <c r="AG652" s="159"/>
      <c r="AH652" s="159"/>
      <c r="AI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c r="AA653" s="159"/>
      <c r="AB653" s="159"/>
      <c r="AC653" s="159"/>
      <c r="AD653" s="159"/>
      <c r="AE653" s="159"/>
      <c r="AF653" s="159"/>
      <c r="AG653" s="159"/>
      <c r="AH653" s="159"/>
      <c r="AI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c r="AA654" s="159"/>
      <c r="AB654" s="159"/>
      <c r="AC654" s="159"/>
      <c r="AD654" s="159"/>
      <c r="AE654" s="159"/>
      <c r="AF654" s="159"/>
      <c r="AG654" s="159"/>
      <c r="AH654" s="159"/>
      <c r="AI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c r="AA655" s="159"/>
      <c r="AB655" s="159"/>
      <c r="AC655" s="159"/>
      <c r="AD655" s="159"/>
      <c r="AE655" s="159"/>
      <c r="AF655" s="159"/>
      <c r="AG655" s="159"/>
      <c r="AH655" s="159"/>
      <c r="AI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c r="AA656" s="159"/>
      <c r="AB656" s="159"/>
      <c r="AC656" s="159"/>
      <c r="AD656" s="159"/>
      <c r="AE656" s="159"/>
      <c r="AF656" s="159"/>
      <c r="AG656" s="159"/>
      <c r="AH656" s="159"/>
      <c r="AI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c r="AA657" s="159"/>
      <c r="AB657" s="159"/>
      <c r="AC657" s="159"/>
      <c r="AD657" s="159"/>
      <c r="AE657" s="159"/>
      <c r="AF657" s="159"/>
      <c r="AG657" s="159"/>
      <c r="AH657" s="159"/>
      <c r="AI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c r="AA658" s="159"/>
      <c r="AB658" s="159"/>
      <c r="AC658" s="159"/>
      <c r="AD658" s="159"/>
      <c r="AE658" s="159"/>
      <c r="AF658" s="159"/>
      <c r="AG658" s="159"/>
      <c r="AH658" s="159"/>
      <c r="AI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c r="AA659" s="159"/>
      <c r="AB659" s="159"/>
      <c r="AC659" s="159"/>
      <c r="AD659" s="159"/>
      <c r="AE659" s="159"/>
      <c r="AF659" s="159"/>
      <c r="AG659" s="159"/>
      <c r="AH659" s="159"/>
      <c r="AI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c r="AA660" s="159"/>
      <c r="AB660" s="159"/>
      <c r="AC660" s="159"/>
      <c r="AD660" s="159"/>
      <c r="AE660" s="159"/>
      <c r="AF660" s="159"/>
      <c r="AG660" s="159"/>
      <c r="AH660" s="159"/>
      <c r="AI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c r="AA661" s="159"/>
      <c r="AB661" s="159"/>
      <c r="AC661" s="159"/>
      <c r="AD661" s="159"/>
      <c r="AE661" s="159"/>
      <c r="AF661" s="159"/>
      <c r="AG661" s="159"/>
      <c r="AH661" s="159"/>
      <c r="AI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c r="AA662" s="159"/>
      <c r="AB662" s="159"/>
      <c r="AC662" s="159"/>
      <c r="AD662" s="159"/>
      <c r="AE662" s="159"/>
      <c r="AF662" s="159"/>
      <c r="AG662" s="159"/>
      <c r="AH662" s="159"/>
      <c r="AI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c r="AA663" s="159"/>
      <c r="AB663" s="159"/>
      <c r="AC663" s="159"/>
      <c r="AD663" s="159"/>
      <c r="AE663" s="159"/>
      <c r="AF663" s="159"/>
      <c r="AG663" s="159"/>
      <c r="AH663" s="159"/>
      <c r="AI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c r="AA664" s="159"/>
      <c r="AB664" s="159"/>
      <c r="AC664" s="159"/>
      <c r="AD664" s="159"/>
      <c r="AE664" s="159"/>
      <c r="AF664" s="159"/>
      <c r="AG664" s="159"/>
      <c r="AH664" s="159"/>
      <c r="AI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c r="AA665" s="159"/>
      <c r="AB665" s="159"/>
      <c r="AC665" s="159"/>
      <c r="AD665" s="159"/>
      <c r="AE665" s="159"/>
      <c r="AF665" s="159"/>
      <c r="AG665" s="159"/>
      <c r="AH665" s="159"/>
      <c r="AI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c r="AA666" s="159"/>
      <c r="AB666" s="159"/>
      <c r="AC666" s="159"/>
      <c r="AD666" s="159"/>
      <c r="AE666" s="159"/>
      <c r="AF666" s="159"/>
      <c r="AG666" s="159"/>
      <c r="AH666" s="159"/>
      <c r="AI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c r="AA667" s="159"/>
      <c r="AB667" s="159"/>
      <c r="AC667" s="159"/>
      <c r="AD667" s="159"/>
      <c r="AE667" s="159"/>
      <c r="AF667" s="159"/>
      <c r="AG667" s="159"/>
      <c r="AH667" s="159"/>
      <c r="AI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c r="AA668" s="159"/>
      <c r="AB668" s="159"/>
      <c r="AC668" s="159"/>
      <c r="AD668" s="159"/>
      <c r="AE668" s="159"/>
      <c r="AF668" s="159"/>
      <c r="AG668" s="159"/>
      <c r="AH668" s="159"/>
      <c r="AI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c r="AA669" s="159"/>
      <c r="AB669" s="159"/>
      <c r="AC669" s="159"/>
      <c r="AD669" s="159"/>
      <c r="AE669" s="159"/>
      <c r="AF669" s="159"/>
      <c r="AG669" s="159"/>
      <c r="AH669" s="159"/>
      <c r="AI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c r="AA670" s="159"/>
      <c r="AB670" s="159"/>
      <c r="AC670" s="159"/>
      <c r="AD670" s="159"/>
      <c r="AE670" s="159"/>
      <c r="AF670" s="159"/>
      <c r="AG670" s="159"/>
      <c r="AH670" s="159"/>
      <c r="AI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c r="AA671" s="159"/>
      <c r="AB671" s="159"/>
      <c r="AC671" s="159"/>
      <c r="AD671" s="159"/>
      <c r="AE671" s="159"/>
      <c r="AF671" s="159"/>
      <c r="AG671" s="159"/>
      <c r="AH671" s="159"/>
      <c r="AI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c r="AA672" s="159"/>
      <c r="AB672" s="159"/>
      <c r="AC672" s="159"/>
      <c r="AD672" s="159"/>
      <c r="AE672" s="159"/>
      <c r="AF672" s="159"/>
      <c r="AG672" s="159"/>
      <c r="AH672" s="159"/>
      <c r="AI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c r="AA673" s="159"/>
      <c r="AB673" s="159"/>
      <c r="AC673" s="159"/>
      <c r="AD673" s="159"/>
      <c r="AE673" s="159"/>
      <c r="AF673" s="159"/>
      <c r="AG673" s="159"/>
      <c r="AH673" s="159"/>
      <c r="AI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c r="AA674" s="159"/>
      <c r="AB674" s="159"/>
      <c r="AC674" s="159"/>
      <c r="AD674" s="159"/>
      <c r="AE674" s="159"/>
      <c r="AF674" s="159"/>
      <c r="AG674" s="159"/>
      <c r="AH674" s="159"/>
      <c r="AI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c r="AA675" s="159"/>
      <c r="AB675" s="159"/>
      <c r="AC675" s="159"/>
      <c r="AD675" s="159"/>
      <c r="AE675" s="159"/>
      <c r="AF675" s="159"/>
      <c r="AG675" s="159"/>
      <c r="AH675" s="159"/>
      <c r="AI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c r="AA676" s="159"/>
      <c r="AB676" s="159"/>
      <c r="AC676" s="159"/>
      <c r="AD676" s="159"/>
      <c r="AE676" s="159"/>
      <c r="AF676" s="159"/>
      <c r="AG676" s="159"/>
      <c r="AH676" s="159"/>
      <c r="AI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c r="AA677" s="159"/>
      <c r="AB677" s="159"/>
      <c r="AC677" s="159"/>
      <c r="AD677" s="159"/>
      <c r="AE677" s="159"/>
      <c r="AF677" s="159"/>
      <c r="AG677" s="159"/>
      <c r="AH677" s="159"/>
      <c r="AI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c r="AA678" s="159"/>
      <c r="AB678" s="159"/>
      <c r="AC678" s="159"/>
      <c r="AD678" s="159"/>
      <c r="AE678" s="159"/>
      <c r="AF678" s="159"/>
      <c r="AG678" s="159"/>
      <c r="AH678" s="159"/>
      <c r="AI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c r="AA679" s="159"/>
      <c r="AB679" s="159"/>
      <c r="AC679" s="159"/>
      <c r="AD679" s="159"/>
      <c r="AE679" s="159"/>
      <c r="AF679" s="159"/>
      <c r="AG679" s="159"/>
      <c r="AH679" s="159"/>
      <c r="AI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c r="AA680" s="159"/>
      <c r="AB680" s="159"/>
      <c r="AC680" s="159"/>
      <c r="AD680" s="159"/>
      <c r="AE680" s="159"/>
      <c r="AF680" s="159"/>
      <c r="AG680" s="159"/>
      <c r="AH680" s="159"/>
      <c r="AI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c r="AA681" s="159"/>
      <c r="AB681" s="159"/>
      <c r="AC681" s="159"/>
      <c r="AD681" s="159"/>
      <c r="AE681" s="159"/>
      <c r="AF681" s="159"/>
      <c r="AG681" s="159"/>
      <c r="AH681" s="159"/>
      <c r="AI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c r="AA682" s="159"/>
      <c r="AB682" s="159"/>
      <c r="AC682" s="159"/>
      <c r="AD682" s="159"/>
      <c r="AE682" s="159"/>
      <c r="AF682" s="159"/>
      <c r="AG682" s="159"/>
      <c r="AH682" s="159"/>
      <c r="AI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c r="AA683" s="159"/>
      <c r="AB683" s="159"/>
      <c r="AC683" s="159"/>
      <c r="AD683" s="159"/>
      <c r="AE683" s="159"/>
      <c r="AF683" s="159"/>
      <c r="AG683" s="159"/>
      <c r="AH683" s="159"/>
      <c r="AI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c r="AA684" s="159"/>
      <c r="AB684" s="159"/>
      <c r="AC684" s="159"/>
      <c r="AD684" s="159"/>
      <c r="AE684" s="159"/>
      <c r="AF684" s="159"/>
      <c r="AG684" s="159"/>
      <c r="AH684" s="159"/>
      <c r="AI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c r="AA685" s="159"/>
      <c r="AB685" s="159"/>
      <c r="AC685" s="159"/>
      <c r="AD685" s="159"/>
      <c r="AE685" s="159"/>
      <c r="AF685" s="159"/>
      <c r="AG685" s="159"/>
      <c r="AH685" s="159"/>
      <c r="AI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c r="AA686" s="159"/>
      <c r="AB686" s="159"/>
      <c r="AC686" s="159"/>
      <c r="AD686" s="159"/>
      <c r="AE686" s="159"/>
      <c r="AF686" s="159"/>
      <c r="AG686" s="159"/>
      <c r="AH686" s="159"/>
      <c r="AI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c r="AA687" s="159"/>
      <c r="AB687" s="159"/>
      <c r="AC687" s="159"/>
      <c r="AD687" s="159"/>
      <c r="AE687" s="159"/>
      <c r="AF687" s="159"/>
      <c r="AG687" s="159"/>
      <c r="AH687" s="159"/>
      <c r="AI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c r="AA688" s="159"/>
      <c r="AB688" s="159"/>
      <c r="AC688" s="159"/>
      <c r="AD688" s="159"/>
      <c r="AE688" s="159"/>
      <c r="AF688" s="159"/>
      <c r="AG688" s="159"/>
      <c r="AH688" s="159"/>
      <c r="AI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c r="AA689" s="159"/>
      <c r="AB689" s="159"/>
      <c r="AC689" s="159"/>
      <c r="AD689" s="159"/>
      <c r="AE689" s="159"/>
      <c r="AF689" s="159"/>
      <c r="AG689" s="159"/>
      <c r="AH689" s="159"/>
      <c r="AI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c r="AA690" s="159"/>
      <c r="AB690" s="159"/>
      <c r="AC690" s="159"/>
      <c r="AD690" s="159"/>
      <c r="AE690" s="159"/>
      <c r="AF690" s="159"/>
      <c r="AG690" s="159"/>
      <c r="AH690" s="159"/>
      <c r="AI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c r="AA691" s="159"/>
      <c r="AB691" s="159"/>
      <c r="AC691" s="159"/>
      <c r="AD691" s="159"/>
      <c r="AE691" s="159"/>
      <c r="AF691" s="159"/>
      <c r="AG691" s="159"/>
      <c r="AH691" s="159"/>
      <c r="AI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c r="AA692" s="159"/>
      <c r="AB692" s="159"/>
      <c r="AC692" s="159"/>
      <c r="AD692" s="159"/>
      <c r="AE692" s="159"/>
      <c r="AF692" s="159"/>
      <c r="AG692" s="159"/>
      <c r="AH692" s="159"/>
      <c r="AI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c r="AA693" s="159"/>
      <c r="AB693" s="159"/>
      <c r="AC693" s="159"/>
      <c r="AD693" s="159"/>
      <c r="AE693" s="159"/>
      <c r="AF693" s="159"/>
      <c r="AG693" s="159"/>
      <c r="AH693" s="159"/>
      <c r="AI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c r="AA694" s="159"/>
      <c r="AB694" s="159"/>
      <c r="AC694" s="159"/>
      <c r="AD694" s="159"/>
      <c r="AE694" s="159"/>
      <c r="AF694" s="159"/>
      <c r="AG694" s="159"/>
      <c r="AH694" s="159"/>
      <c r="AI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c r="AA695" s="159"/>
      <c r="AB695" s="159"/>
      <c r="AC695" s="159"/>
      <c r="AD695" s="159"/>
      <c r="AE695" s="159"/>
      <c r="AF695" s="159"/>
      <c r="AG695" s="159"/>
      <c r="AH695" s="159"/>
      <c r="AI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c r="AA696" s="159"/>
      <c r="AB696" s="159"/>
      <c r="AC696" s="159"/>
      <c r="AD696" s="159"/>
      <c r="AE696" s="159"/>
      <c r="AF696" s="159"/>
      <c r="AG696" s="159"/>
      <c r="AH696" s="159"/>
      <c r="AI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c r="AA697" s="159"/>
      <c r="AB697" s="159"/>
      <c r="AC697" s="159"/>
      <c r="AD697" s="159"/>
      <c r="AE697" s="159"/>
      <c r="AF697" s="159"/>
      <c r="AG697" s="159"/>
      <c r="AH697" s="159"/>
      <c r="AI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c r="AA698" s="159"/>
      <c r="AB698" s="159"/>
      <c r="AC698" s="159"/>
      <c r="AD698" s="159"/>
      <c r="AE698" s="159"/>
      <c r="AF698" s="159"/>
      <c r="AG698" s="159"/>
      <c r="AH698" s="159"/>
      <c r="AI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c r="AA699" s="159"/>
      <c r="AB699" s="159"/>
      <c r="AC699" s="159"/>
      <c r="AD699" s="159"/>
      <c r="AE699" s="159"/>
      <c r="AF699" s="159"/>
      <c r="AG699" s="159"/>
      <c r="AH699" s="159"/>
      <c r="AI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c r="AA700" s="159"/>
      <c r="AB700" s="159"/>
      <c r="AC700" s="159"/>
      <c r="AD700" s="159"/>
      <c r="AE700" s="159"/>
      <c r="AF700" s="159"/>
      <c r="AG700" s="159"/>
      <c r="AH700" s="159"/>
      <c r="AI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c r="AA701" s="159"/>
      <c r="AB701" s="159"/>
      <c r="AC701" s="159"/>
      <c r="AD701" s="159"/>
      <c r="AE701" s="159"/>
      <c r="AF701" s="159"/>
      <c r="AG701" s="159"/>
      <c r="AH701" s="159"/>
      <c r="AI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c r="AA702" s="159"/>
      <c r="AB702" s="159"/>
      <c r="AC702" s="159"/>
      <c r="AD702" s="159"/>
      <c r="AE702" s="159"/>
      <c r="AF702" s="159"/>
      <c r="AG702" s="159"/>
      <c r="AH702" s="159"/>
      <c r="AI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c r="AA703" s="159"/>
      <c r="AB703" s="159"/>
      <c r="AC703" s="159"/>
      <c r="AD703" s="159"/>
      <c r="AE703" s="159"/>
      <c r="AF703" s="159"/>
      <c r="AG703" s="159"/>
      <c r="AH703" s="159"/>
      <c r="AI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c r="AA704" s="159"/>
      <c r="AB704" s="159"/>
      <c r="AC704" s="159"/>
      <c r="AD704" s="159"/>
      <c r="AE704" s="159"/>
      <c r="AF704" s="159"/>
      <c r="AG704" s="159"/>
      <c r="AH704" s="159"/>
      <c r="AI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c r="AA705" s="159"/>
      <c r="AB705" s="159"/>
      <c r="AC705" s="159"/>
      <c r="AD705" s="159"/>
      <c r="AE705" s="159"/>
      <c r="AF705" s="159"/>
      <c r="AG705" s="159"/>
      <c r="AH705" s="159"/>
      <c r="AI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c r="AA706" s="159"/>
      <c r="AB706" s="159"/>
      <c r="AC706" s="159"/>
      <c r="AD706" s="159"/>
      <c r="AE706" s="159"/>
      <c r="AF706" s="159"/>
      <c r="AG706" s="159"/>
      <c r="AH706" s="159"/>
      <c r="AI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c r="AA707" s="159"/>
      <c r="AB707" s="159"/>
      <c r="AC707" s="159"/>
      <c r="AD707" s="159"/>
      <c r="AE707" s="159"/>
      <c r="AF707" s="159"/>
      <c r="AG707" s="159"/>
      <c r="AH707" s="159"/>
      <c r="AI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c r="AA708" s="159"/>
      <c r="AB708" s="159"/>
      <c r="AC708" s="159"/>
      <c r="AD708" s="159"/>
      <c r="AE708" s="159"/>
      <c r="AF708" s="159"/>
      <c r="AG708" s="159"/>
      <c r="AH708" s="159"/>
      <c r="AI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c r="AA709" s="159"/>
      <c r="AB709" s="159"/>
      <c r="AC709" s="159"/>
      <c r="AD709" s="159"/>
      <c r="AE709" s="159"/>
      <c r="AF709" s="159"/>
      <c r="AG709" s="159"/>
      <c r="AH709" s="159"/>
      <c r="AI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c r="AA710" s="159"/>
      <c r="AB710" s="159"/>
      <c r="AC710" s="159"/>
      <c r="AD710" s="159"/>
      <c r="AE710" s="159"/>
      <c r="AF710" s="159"/>
      <c r="AG710" s="159"/>
      <c r="AH710" s="159"/>
      <c r="AI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c r="AA711" s="159"/>
      <c r="AB711" s="159"/>
      <c r="AC711" s="159"/>
      <c r="AD711" s="159"/>
      <c r="AE711" s="159"/>
      <c r="AF711" s="159"/>
      <c r="AG711" s="159"/>
      <c r="AH711" s="159"/>
      <c r="AI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c r="AA712" s="159"/>
      <c r="AB712" s="159"/>
      <c r="AC712" s="159"/>
      <c r="AD712" s="159"/>
      <c r="AE712" s="159"/>
      <c r="AF712" s="159"/>
      <c r="AG712" s="159"/>
      <c r="AH712" s="159"/>
      <c r="AI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c r="AA713" s="159"/>
      <c r="AB713" s="159"/>
      <c r="AC713" s="159"/>
      <c r="AD713" s="159"/>
      <c r="AE713" s="159"/>
      <c r="AF713" s="159"/>
      <c r="AG713" s="159"/>
      <c r="AH713" s="159"/>
      <c r="AI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c r="AA714" s="159"/>
      <c r="AB714" s="159"/>
      <c r="AC714" s="159"/>
      <c r="AD714" s="159"/>
      <c r="AE714" s="159"/>
      <c r="AF714" s="159"/>
      <c r="AG714" s="159"/>
      <c r="AH714" s="159"/>
      <c r="AI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c r="AA715" s="159"/>
      <c r="AB715" s="159"/>
      <c r="AC715" s="159"/>
      <c r="AD715" s="159"/>
      <c r="AE715" s="159"/>
      <c r="AF715" s="159"/>
      <c r="AG715" s="159"/>
      <c r="AH715" s="159"/>
      <c r="AI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c r="AA716" s="159"/>
      <c r="AB716" s="159"/>
      <c r="AC716" s="159"/>
      <c r="AD716" s="159"/>
      <c r="AE716" s="159"/>
      <c r="AF716" s="159"/>
      <c r="AG716" s="159"/>
      <c r="AH716" s="159"/>
      <c r="AI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c r="AA717" s="159"/>
      <c r="AB717" s="159"/>
      <c r="AC717" s="159"/>
      <c r="AD717" s="159"/>
      <c r="AE717" s="159"/>
      <c r="AF717" s="159"/>
      <c r="AG717" s="159"/>
      <c r="AH717" s="159"/>
      <c r="AI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c r="AA718" s="159"/>
      <c r="AB718" s="159"/>
      <c r="AC718" s="159"/>
      <c r="AD718" s="159"/>
      <c r="AE718" s="159"/>
      <c r="AF718" s="159"/>
      <c r="AG718" s="159"/>
      <c r="AH718" s="159"/>
      <c r="AI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c r="AA719" s="159"/>
      <c r="AB719" s="159"/>
      <c r="AC719" s="159"/>
      <c r="AD719" s="159"/>
      <c r="AE719" s="159"/>
      <c r="AF719" s="159"/>
      <c r="AG719" s="159"/>
      <c r="AH719" s="159"/>
      <c r="AI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c r="AA720" s="159"/>
      <c r="AB720" s="159"/>
      <c r="AC720" s="159"/>
      <c r="AD720" s="159"/>
      <c r="AE720" s="159"/>
      <c r="AF720" s="159"/>
      <c r="AG720" s="159"/>
      <c r="AH720" s="159"/>
      <c r="AI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c r="AA721" s="159"/>
      <c r="AB721" s="159"/>
      <c r="AC721" s="159"/>
      <c r="AD721" s="159"/>
      <c r="AE721" s="159"/>
      <c r="AF721" s="159"/>
      <c r="AG721" s="159"/>
      <c r="AH721" s="159"/>
      <c r="AI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c r="AA722" s="159"/>
      <c r="AB722" s="159"/>
      <c r="AC722" s="159"/>
      <c r="AD722" s="159"/>
      <c r="AE722" s="159"/>
      <c r="AF722" s="159"/>
      <c r="AG722" s="159"/>
      <c r="AH722" s="159"/>
      <c r="AI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c r="AA723" s="159"/>
      <c r="AB723" s="159"/>
      <c r="AC723" s="159"/>
      <c r="AD723" s="159"/>
      <c r="AE723" s="159"/>
      <c r="AF723" s="159"/>
      <c r="AG723" s="159"/>
      <c r="AH723" s="159"/>
      <c r="AI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c r="AA724" s="159"/>
      <c r="AB724" s="159"/>
      <c r="AC724" s="159"/>
      <c r="AD724" s="159"/>
      <c r="AE724" s="159"/>
      <c r="AF724" s="159"/>
      <c r="AG724" s="159"/>
      <c r="AH724" s="159"/>
      <c r="AI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c r="AA725" s="159"/>
      <c r="AB725" s="159"/>
      <c r="AC725" s="159"/>
      <c r="AD725" s="159"/>
      <c r="AE725" s="159"/>
      <c r="AF725" s="159"/>
      <c r="AG725" s="159"/>
      <c r="AH725" s="159"/>
      <c r="AI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c r="AA726" s="159"/>
      <c r="AB726" s="159"/>
      <c r="AC726" s="159"/>
      <c r="AD726" s="159"/>
      <c r="AE726" s="159"/>
      <c r="AF726" s="159"/>
      <c r="AG726" s="159"/>
      <c r="AH726" s="159"/>
      <c r="AI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c r="AA727" s="159"/>
      <c r="AB727" s="159"/>
      <c r="AC727" s="159"/>
      <c r="AD727" s="159"/>
      <c r="AE727" s="159"/>
      <c r="AF727" s="159"/>
      <c r="AG727" s="159"/>
      <c r="AH727" s="159"/>
      <c r="AI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c r="AA728" s="159"/>
      <c r="AB728" s="159"/>
      <c r="AC728" s="159"/>
      <c r="AD728" s="159"/>
      <c r="AE728" s="159"/>
      <c r="AF728" s="159"/>
      <c r="AG728" s="159"/>
      <c r="AH728" s="159"/>
      <c r="AI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c r="AA729" s="159"/>
      <c r="AB729" s="159"/>
      <c r="AC729" s="159"/>
      <c r="AD729" s="159"/>
      <c r="AE729" s="159"/>
      <c r="AF729" s="159"/>
      <c r="AG729" s="159"/>
      <c r="AH729" s="159"/>
      <c r="AI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c r="AA730" s="159"/>
      <c r="AB730" s="159"/>
      <c r="AC730" s="159"/>
      <c r="AD730" s="159"/>
      <c r="AE730" s="159"/>
      <c r="AF730" s="159"/>
      <c r="AG730" s="159"/>
      <c r="AH730" s="159"/>
      <c r="AI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c r="AA731" s="159"/>
      <c r="AB731" s="159"/>
      <c r="AC731" s="159"/>
      <c r="AD731" s="159"/>
      <c r="AE731" s="159"/>
      <c r="AF731" s="159"/>
      <c r="AG731" s="159"/>
      <c r="AH731" s="159"/>
      <c r="AI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c r="AA732" s="159"/>
      <c r="AB732" s="159"/>
      <c r="AC732" s="159"/>
      <c r="AD732" s="159"/>
      <c r="AE732" s="159"/>
      <c r="AF732" s="159"/>
      <c r="AG732" s="159"/>
      <c r="AH732" s="159"/>
      <c r="AI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c r="AA733" s="159"/>
      <c r="AB733" s="159"/>
      <c r="AC733" s="159"/>
      <c r="AD733" s="159"/>
      <c r="AE733" s="159"/>
      <c r="AF733" s="159"/>
      <c r="AG733" s="159"/>
      <c r="AH733" s="159"/>
      <c r="AI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c r="AA734" s="159"/>
      <c r="AB734" s="159"/>
      <c r="AC734" s="159"/>
      <c r="AD734" s="159"/>
      <c r="AE734" s="159"/>
      <c r="AF734" s="159"/>
      <c r="AG734" s="159"/>
      <c r="AH734" s="159"/>
      <c r="AI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c r="AA735" s="159"/>
      <c r="AB735" s="159"/>
      <c r="AC735" s="159"/>
      <c r="AD735" s="159"/>
      <c r="AE735" s="159"/>
      <c r="AF735" s="159"/>
      <c r="AG735" s="159"/>
      <c r="AH735" s="159"/>
      <c r="AI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c r="AA736" s="159"/>
      <c r="AB736" s="159"/>
      <c r="AC736" s="159"/>
      <c r="AD736" s="159"/>
      <c r="AE736" s="159"/>
      <c r="AF736" s="159"/>
      <c r="AG736" s="159"/>
      <c r="AH736" s="159"/>
      <c r="AI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c r="AA737" s="159"/>
      <c r="AB737" s="159"/>
      <c r="AC737" s="159"/>
      <c r="AD737" s="159"/>
      <c r="AE737" s="159"/>
      <c r="AF737" s="159"/>
      <c r="AG737" s="159"/>
      <c r="AH737" s="159"/>
      <c r="AI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c r="AA738" s="159"/>
      <c r="AB738" s="159"/>
      <c r="AC738" s="159"/>
      <c r="AD738" s="159"/>
      <c r="AE738" s="159"/>
      <c r="AF738" s="159"/>
      <c r="AG738" s="159"/>
      <c r="AH738" s="159"/>
      <c r="AI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c r="AA739" s="159"/>
      <c r="AB739" s="159"/>
      <c r="AC739" s="159"/>
      <c r="AD739" s="159"/>
      <c r="AE739" s="159"/>
      <c r="AF739" s="159"/>
      <c r="AG739" s="159"/>
      <c r="AH739" s="159"/>
      <c r="AI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c r="AA740" s="159"/>
      <c r="AB740" s="159"/>
      <c r="AC740" s="159"/>
      <c r="AD740" s="159"/>
      <c r="AE740" s="159"/>
      <c r="AF740" s="159"/>
      <c r="AG740" s="159"/>
      <c r="AH740" s="159"/>
      <c r="AI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c r="AA741" s="159"/>
      <c r="AB741" s="159"/>
      <c r="AC741" s="159"/>
      <c r="AD741" s="159"/>
      <c r="AE741" s="159"/>
      <c r="AF741" s="159"/>
      <c r="AG741" s="159"/>
      <c r="AH741" s="159"/>
      <c r="AI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c r="AA742" s="159"/>
      <c r="AB742" s="159"/>
      <c r="AC742" s="159"/>
      <c r="AD742" s="159"/>
      <c r="AE742" s="159"/>
      <c r="AF742" s="159"/>
      <c r="AG742" s="159"/>
      <c r="AH742" s="159"/>
      <c r="AI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c r="AA743" s="159"/>
      <c r="AB743" s="159"/>
      <c r="AC743" s="159"/>
      <c r="AD743" s="159"/>
      <c r="AE743" s="159"/>
      <c r="AF743" s="159"/>
      <c r="AG743" s="159"/>
      <c r="AH743" s="159"/>
      <c r="AI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c r="AA744" s="159"/>
      <c r="AB744" s="159"/>
      <c r="AC744" s="159"/>
      <c r="AD744" s="159"/>
      <c r="AE744" s="159"/>
      <c r="AF744" s="159"/>
      <c r="AG744" s="159"/>
      <c r="AH744" s="159"/>
      <c r="AI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c r="AA745" s="159"/>
      <c r="AB745" s="159"/>
      <c r="AC745" s="159"/>
      <c r="AD745" s="159"/>
      <c r="AE745" s="159"/>
      <c r="AF745" s="159"/>
      <c r="AG745" s="159"/>
      <c r="AH745" s="159"/>
      <c r="AI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c r="AA746" s="159"/>
      <c r="AB746" s="159"/>
      <c r="AC746" s="159"/>
      <c r="AD746" s="159"/>
      <c r="AE746" s="159"/>
      <c r="AF746" s="159"/>
      <c r="AG746" s="159"/>
      <c r="AH746" s="159"/>
      <c r="AI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c r="AA747" s="159"/>
      <c r="AB747" s="159"/>
      <c r="AC747" s="159"/>
      <c r="AD747" s="159"/>
      <c r="AE747" s="159"/>
      <c r="AF747" s="159"/>
      <c r="AG747" s="159"/>
      <c r="AH747" s="159"/>
      <c r="AI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c r="AA748" s="159"/>
      <c r="AB748" s="159"/>
      <c r="AC748" s="159"/>
      <c r="AD748" s="159"/>
      <c r="AE748" s="159"/>
      <c r="AF748" s="159"/>
      <c r="AG748" s="159"/>
      <c r="AH748" s="159"/>
      <c r="AI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c r="AA749" s="159"/>
      <c r="AB749" s="159"/>
      <c r="AC749" s="159"/>
      <c r="AD749" s="159"/>
      <c r="AE749" s="159"/>
      <c r="AF749" s="159"/>
      <c r="AG749" s="159"/>
      <c r="AH749" s="159"/>
      <c r="AI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c r="AA750" s="159"/>
      <c r="AB750" s="159"/>
      <c r="AC750" s="159"/>
      <c r="AD750" s="159"/>
      <c r="AE750" s="159"/>
      <c r="AF750" s="159"/>
      <c r="AG750" s="159"/>
      <c r="AH750" s="159"/>
      <c r="AI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c r="AA751" s="159"/>
      <c r="AB751" s="159"/>
      <c r="AC751" s="159"/>
      <c r="AD751" s="159"/>
      <c r="AE751" s="159"/>
      <c r="AF751" s="159"/>
      <c r="AG751" s="159"/>
      <c r="AH751" s="159"/>
      <c r="AI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c r="AA752" s="159"/>
      <c r="AB752" s="159"/>
      <c r="AC752" s="159"/>
      <c r="AD752" s="159"/>
      <c r="AE752" s="159"/>
      <c r="AF752" s="159"/>
      <c r="AG752" s="159"/>
      <c r="AH752" s="159"/>
      <c r="AI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c r="AA753" s="159"/>
      <c r="AB753" s="159"/>
      <c r="AC753" s="159"/>
      <c r="AD753" s="159"/>
      <c r="AE753" s="159"/>
      <c r="AF753" s="159"/>
      <c r="AG753" s="159"/>
      <c r="AH753" s="159"/>
      <c r="AI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c r="AA754" s="159"/>
      <c r="AB754" s="159"/>
      <c r="AC754" s="159"/>
      <c r="AD754" s="159"/>
      <c r="AE754" s="159"/>
      <c r="AF754" s="159"/>
      <c r="AG754" s="159"/>
      <c r="AH754" s="159"/>
      <c r="AI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c r="AA755" s="159"/>
      <c r="AB755" s="159"/>
      <c r="AC755" s="159"/>
      <c r="AD755" s="159"/>
      <c r="AE755" s="159"/>
      <c r="AF755" s="159"/>
      <c r="AG755" s="159"/>
      <c r="AH755" s="159"/>
      <c r="AI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c r="AA756" s="159"/>
      <c r="AB756" s="159"/>
      <c r="AC756" s="159"/>
      <c r="AD756" s="159"/>
      <c r="AE756" s="159"/>
      <c r="AF756" s="159"/>
      <c r="AG756" s="159"/>
      <c r="AH756" s="159"/>
      <c r="AI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c r="AA757" s="159"/>
      <c r="AB757" s="159"/>
      <c r="AC757" s="159"/>
      <c r="AD757" s="159"/>
      <c r="AE757" s="159"/>
      <c r="AF757" s="159"/>
      <c r="AG757" s="159"/>
      <c r="AH757" s="159"/>
      <c r="AI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c r="AA758" s="159"/>
      <c r="AB758" s="159"/>
      <c r="AC758" s="159"/>
      <c r="AD758" s="159"/>
      <c r="AE758" s="159"/>
      <c r="AF758" s="159"/>
      <c r="AG758" s="159"/>
      <c r="AH758" s="159"/>
      <c r="AI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c r="AA759" s="159"/>
      <c r="AB759" s="159"/>
      <c r="AC759" s="159"/>
      <c r="AD759" s="159"/>
      <c r="AE759" s="159"/>
      <c r="AF759" s="159"/>
      <c r="AG759" s="159"/>
      <c r="AH759" s="159"/>
      <c r="AI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c r="AA760" s="159"/>
      <c r="AB760" s="159"/>
      <c r="AC760" s="159"/>
      <c r="AD760" s="159"/>
      <c r="AE760" s="159"/>
      <c r="AF760" s="159"/>
      <c r="AG760" s="159"/>
      <c r="AH760" s="159"/>
      <c r="AI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c r="AA761" s="159"/>
      <c r="AB761" s="159"/>
      <c r="AC761" s="159"/>
      <c r="AD761" s="159"/>
      <c r="AE761" s="159"/>
      <c r="AF761" s="159"/>
      <c r="AG761" s="159"/>
      <c r="AH761" s="159"/>
      <c r="AI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c r="AA762" s="159"/>
      <c r="AB762" s="159"/>
      <c r="AC762" s="159"/>
      <c r="AD762" s="159"/>
      <c r="AE762" s="159"/>
      <c r="AF762" s="159"/>
      <c r="AG762" s="159"/>
      <c r="AH762" s="159"/>
      <c r="AI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c r="AA763" s="159"/>
      <c r="AB763" s="159"/>
      <c r="AC763" s="159"/>
      <c r="AD763" s="159"/>
      <c r="AE763" s="159"/>
      <c r="AF763" s="159"/>
      <c r="AG763" s="159"/>
      <c r="AH763" s="159"/>
      <c r="AI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c r="AA764" s="159"/>
      <c r="AB764" s="159"/>
      <c r="AC764" s="159"/>
      <c r="AD764" s="159"/>
      <c r="AE764" s="159"/>
      <c r="AF764" s="159"/>
      <c r="AG764" s="159"/>
      <c r="AH764" s="159"/>
      <c r="AI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c r="AA765" s="159"/>
      <c r="AB765" s="159"/>
      <c r="AC765" s="159"/>
      <c r="AD765" s="159"/>
      <c r="AE765" s="159"/>
      <c r="AF765" s="159"/>
      <c r="AG765" s="159"/>
      <c r="AH765" s="159"/>
      <c r="AI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c r="AA766" s="159"/>
      <c r="AB766" s="159"/>
      <c r="AC766" s="159"/>
      <c r="AD766" s="159"/>
      <c r="AE766" s="159"/>
      <c r="AF766" s="159"/>
      <c r="AG766" s="159"/>
      <c r="AH766" s="159"/>
      <c r="AI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c r="AA767" s="159"/>
      <c r="AB767" s="159"/>
      <c r="AC767" s="159"/>
      <c r="AD767" s="159"/>
      <c r="AE767" s="159"/>
      <c r="AF767" s="159"/>
      <c r="AG767" s="159"/>
      <c r="AH767" s="159"/>
      <c r="AI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c r="AA768" s="159"/>
      <c r="AB768" s="159"/>
      <c r="AC768" s="159"/>
      <c r="AD768" s="159"/>
      <c r="AE768" s="159"/>
      <c r="AF768" s="159"/>
      <c r="AG768" s="159"/>
      <c r="AH768" s="159"/>
      <c r="AI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c r="AA769" s="159"/>
      <c r="AB769" s="159"/>
      <c r="AC769" s="159"/>
      <c r="AD769" s="159"/>
      <c r="AE769" s="159"/>
      <c r="AF769" s="159"/>
      <c r="AG769" s="159"/>
      <c r="AH769" s="159"/>
      <c r="AI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c r="AA770" s="159"/>
      <c r="AB770" s="159"/>
      <c r="AC770" s="159"/>
      <c r="AD770" s="159"/>
      <c r="AE770" s="159"/>
      <c r="AF770" s="159"/>
      <c r="AG770" s="159"/>
      <c r="AH770" s="159"/>
      <c r="AI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c r="AA771" s="159"/>
      <c r="AB771" s="159"/>
      <c r="AC771" s="159"/>
      <c r="AD771" s="159"/>
      <c r="AE771" s="159"/>
      <c r="AF771" s="159"/>
      <c r="AG771" s="159"/>
      <c r="AH771" s="159"/>
      <c r="AI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c r="AA772" s="159"/>
      <c r="AB772" s="159"/>
      <c r="AC772" s="159"/>
      <c r="AD772" s="159"/>
      <c r="AE772" s="159"/>
      <c r="AF772" s="159"/>
      <c r="AG772" s="159"/>
      <c r="AH772" s="159"/>
      <c r="AI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c r="AA773" s="159"/>
      <c r="AB773" s="159"/>
      <c r="AC773" s="159"/>
      <c r="AD773" s="159"/>
      <c r="AE773" s="159"/>
      <c r="AF773" s="159"/>
      <c r="AG773" s="159"/>
      <c r="AH773" s="159"/>
      <c r="AI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c r="AA774" s="159"/>
      <c r="AB774" s="159"/>
      <c r="AC774" s="159"/>
      <c r="AD774" s="159"/>
      <c r="AE774" s="159"/>
      <c r="AF774" s="159"/>
      <c r="AG774" s="159"/>
      <c r="AH774" s="159"/>
      <c r="AI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c r="AA775" s="159"/>
      <c r="AB775" s="159"/>
      <c r="AC775" s="159"/>
      <c r="AD775" s="159"/>
      <c r="AE775" s="159"/>
      <c r="AF775" s="159"/>
      <c r="AG775" s="159"/>
      <c r="AH775" s="159"/>
      <c r="AI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c r="AA776" s="159"/>
      <c r="AB776" s="159"/>
      <c r="AC776" s="159"/>
      <c r="AD776" s="159"/>
      <c r="AE776" s="159"/>
      <c r="AF776" s="159"/>
      <c r="AG776" s="159"/>
      <c r="AH776" s="159"/>
      <c r="AI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c r="AA777" s="159"/>
      <c r="AB777" s="159"/>
      <c r="AC777" s="159"/>
      <c r="AD777" s="159"/>
      <c r="AE777" s="159"/>
      <c r="AF777" s="159"/>
      <c r="AG777" s="159"/>
      <c r="AH777" s="159"/>
      <c r="AI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c r="AA778" s="159"/>
      <c r="AB778" s="159"/>
      <c r="AC778" s="159"/>
      <c r="AD778" s="159"/>
      <c r="AE778" s="159"/>
      <c r="AF778" s="159"/>
      <c r="AG778" s="159"/>
      <c r="AH778" s="159"/>
      <c r="AI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c r="AA779" s="159"/>
      <c r="AB779" s="159"/>
      <c r="AC779" s="159"/>
      <c r="AD779" s="159"/>
      <c r="AE779" s="159"/>
      <c r="AF779" s="159"/>
      <c r="AG779" s="159"/>
      <c r="AH779" s="159"/>
      <c r="AI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c r="AA780" s="159"/>
      <c r="AB780" s="159"/>
      <c r="AC780" s="159"/>
      <c r="AD780" s="159"/>
      <c r="AE780" s="159"/>
      <c r="AF780" s="159"/>
      <c r="AG780" s="159"/>
      <c r="AH780" s="159"/>
      <c r="AI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c r="AA781" s="159"/>
      <c r="AB781" s="159"/>
      <c r="AC781" s="159"/>
      <c r="AD781" s="159"/>
      <c r="AE781" s="159"/>
      <c r="AF781" s="159"/>
      <c r="AG781" s="159"/>
      <c r="AH781" s="159"/>
      <c r="AI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c r="AA782" s="159"/>
      <c r="AB782" s="159"/>
      <c r="AC782" s="159"/>
      <c r="AD782" s="159"/>
      <c r="AE782" s="159"/>
      <c r="AF782" s="159"/>
      <c r="AG782" s="159"/>
      <c r="AH782" s="159"/>
      <c r="AI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c r="AA783" s="159"/>
      <c r="AB783" s="159"/>
      <c r="AC783" s="159"/>
      <c r="AD783" s="159"/>
      <c r="AE783" s="159"/>
      <c r="AF783" s="159"/>
      <c r="AG783" s="159"/>
      <c r="AH783" s="159"/>
      <c r="AI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c r="AA784" s="159"/>
      <c r="AB784" s="159"/>
      <c r="AC784" s="159"/>
      <c r="AD784" s="159"/>
      <c r="AE784" s="159"/>
      <c r="AF784" s="159"/>
      <c r="AG784" s="159"/>
      <c r="AH784" s="159"/>
      <c r="AI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c r="AA785" s="159"/>
      <c r="AB785" s="159"/>
      <c r="AC785" s="159"/>
      <c r="AD785" s="159"/>
      <c r="AE785" s="159"/>
      <c r="AF785" s="159"/>
      <c r="AG785" s="159"/>
      <c r="AH785" s="159"/>
      <c r="AI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c r="AA786" s="159"/>
      <c r="AB786" s="159"/>
      <c r="AC786" s="159"/>
      <c r="AD786" s="159"/>
      <c r="AE786" s="159"/>
      <c r="AF786" s="159"/>
      <c r="AG786" s="159"/>
      <c r="AH786" s="159"/>
      <c r="AI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c r="AA787" s="159"/>
      <c r="AB787" s="159"/>
      <c r="AC787" s="159"/>
      <c r="AD787" s="159"/>
      <c r="AE787" s="159"/>
      <c r="AF787" s="159"/>
      <c r="AG787" s="159"/>
      <c r="AH787" s="159"/>
      <c r="AI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c r="AA788" s="159"/>
      <c r="AB788" s="159"/>
      <c r="AC788" s="159"/>
      <c r="AD788" s="159"/>
      <c r="AE788" s="159"/>
      <c r="AF788" s="159"/>
      <c r="AG788" s="159"/>
      <c r="AH788" s="159"/>
      <c r="AI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c r="AA789" s="159"/>
      <c r="AB789" s="159"/>
      <c r="AC789" s="159"/>
      <c r="AD789" s="159"/>
      <c r="AE789" s="159"/>
      <c r="AF789" s="159"/>
      <c r="AG789" s="159"/>
      <c r="AH789" s="159"/>
      <c r="AI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c r="AA790" s="159"/>
      <c r="AB790" s="159"/>
      <c r="AC790" s="159"/>
      <c r="AD790" s="159"/>
      <c r="AE790" s="159"/>
      <c r="AF790" s="159"/>
      <c r="AG790" s="159"/>
      <c r="AH790" s="159"/>
      <c r="AI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c r="AA791" s="159"/>
      <c r="AB791" s="159"/>
      <c r="AC791" s="159"/>
      <c r="AD791" s="159"/>
      <c r="AE791" s="159"/>
      <c r="AF791" s="159"/>
      <c r="AG791" s="159"/>
      <c r="AH791" s="159"/>
      <c r="AI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c r="AA792" s="159"/>
      <c r="AB792" s="159"/>
      <c r="AC792" s="159"/>
      <c r="AD792" s="159"/>
      <c r="AE792" s="159"/>
      <c r="AF792" s="159"/>
      <c r="AG792" s="159"/>
      <c r="AH792" s="159"/>
      <c r="AI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c r="AA793" s="159"/>
      <c r="AB793" s="159"/>
      <c r="AC793" s="159"/>
      <c r="AD793" s="159"/>
      <c r="AE793" s="159"/>
      <c r="AF793" s="159"/>
      <c r="AG793" s="159"/>
      <c r="AH793" s="159"/>
      <c r="AI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c r="AA794" s="159"/>
      <c r="AB794" s="159"/>
      <c r="AC794" s="159"/>
      <c r="AD794" s="159"/>
      <c r="AE794" s="159"/>
      <c r="AF794" s="159"/>
      <c r="AG794" s="159"/>
      <c r="AH794" s="159"/>
      <c r="AI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c r="AA795" s="159"/>
      <c r="AB795" s="159"/>
      <c r="AC795" s="159"/>
      <c r="AD795" s="159"/>
      <c r="AE795" s="159"/>
      <c r="AF795" s="159"/>
      <c r="AG795" s="159"/>
      <c r="AH795" s="159"/>
      <c r="AI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c r="AA796" s="159"/>
      <c r="AB796" s="159"/>
      <c r="AC796" s="159"/>
      <c r="AD796" s="159"/>
      <c r="AE796" s="159"/>
      <c r="AF796" s="159"/>
      <c r="AG796" s="159"/>
      <c r="AH796" s="159"/>
      <c r="AI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c r="AA797" s="159"/>
      <c r="AB797" s="159"/>
      <c r="AC797" s="159"/>
      <c r="AD797" s="159"/>
      <c r="AE797" s="159"/>
      <c r="AF797" s="159"/>
      <c r="AG797" s="159"/>
      <c r="AH797" s="159"/>
      <c r="AI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c r="AA798" s="159"/>
      <c r="AB798" s="159"/>
      <c r="AC798" s="159"/>
      <c r="AD798" s="159"/>
      <c r="AE798" s="159"/>
      <c r="AF798" s="159"/>
      <c r="AG798" s="159"/>
      <c r="AH798" s="159"/>
      <c r="AI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c r="AA799" s="159"/>
      <c r="AB799" s="159"/>
      <c r="AC799" s="159"/>
      <c r="AD799" s="159"/>
      <c r="AE799" s="159"/>
      <c r="AF799" s="159"/>
      <c r="AG799" s="159"/>
      <c r="AH799" s="159"/>
      <c r="AI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c r="AA800" s="159"/>
      <c r="AB800" s="159"/>
      <c r="AC800" s="159"/>
      <c r="AD800" s="159"/>
      <c r="AE800" s="159"/>
      <c r="AF800" s="159"/>
      <c r="AG800" s="159"/>
      <c r="AH800" s="159"/>
      <c r="AI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c r="AA801" s="159"/>
      <c r="AB801" s="159"/>
      <c r="AC801" s="159"/>
      <c r="AD801" s="159"/>
      <c r="AE801" s="159"/>
      <c r="AF801" s="159"/>
      <c r="AG801" s="159"/>
      <c r="AH801" s="159"/>
      <c r="AI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c r="AA802" s="159"/>
      <c r="AB802" s="159"/>
      <c r="AC802" s="159"/>
      <c r="AD802" s="159"/>
      <c r="AE802" s="159"/>
      <c r="AF802" s="159"/>
      <c r="AG802" s="159"/>
      <c r="AH802" s="159"/>
      <c r="AI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c r="AA803" s="159"/>
      <c r="AB803" s="159"/>
      <c r="AC803" s="159"/>
      <c r="AD803" s="159"/>
      <c r="AE803" s="159"/>
      <c r="AF803" s="159"/>
      <c r="AG803" s="159"/>
      <c r="AH803" s="159"/>
      <c r="AI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c r="AA804" s="159"/>
      <c r="AB804" s="159"/>
      <c r="AC804" s="159"/>
      <c r="AD804" s="159"/>
      <c r="AE804" s="159"/>
      <c r="AF804" s="159"/>
      <c r="AG804" s="159"/>
      <c r="AH804" s="159"/>
      <c r="AI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c r="AA805" s="159"/>
      <c r="AB805" s="159"/>
      <c r="AC805" s="159"/>
      <c r="AD805" s="159"/>
      <c r="AE805" s="159"/>
      <c r="AF805" s="159"/>
      <c r="AG805" s="159"/>
      <c r="AH805" s="159"/>
      <c r="AI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c r="AA806" s="159"/>
      <c r="AB806" s="159"/>
      <c r="AC806" s="159"/>
      <c r="AD806" s="159"/>
      <c r="AE806" s="159"/>
      <c r="AF806" s="159"/>
      <c r="AG806" s="159"/>
      <c r="AH806" s="159"/>
      <c r="AI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c r="AA807" s="159"/>
      <c r="AB807" s="159"/>
      <c r="AC807" s="159"/>
      <c r="AD807" s="159"/>
      <c r="AE807" s="159"/>
      <c r="AF807" s="159"/>
      <c r="AG807" s="159"/>
      <c r="AH807" s="159"/>
      <c r="AI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c r="AA808" s="159"/>
      <c r="AB808" s="159"/>
      <c r="AC808" s="159"/>
      <c r="AD808" s="159"/>
      <c r="AE808" s="159"/>
      <c r="AF808" s="159"/>
      <c r="AG808" s="159"/>
      <c r="AH808" s="159"/>
      <c r="AI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c r="AA809" s="159"/>
      <c r="AB809" s="159"/>
      <c r="AC809" s="159"/>
      <c r="AD809" s="159"/>
      <c r="AE809" s="159"/>
      <c r="AF809" s="159"/>
      <c r="AG809" s="159"/>
      <c r="AH809" s="159"/>
      <c r="AI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c r="AA810" s="159"/>
      <c r="AB810" s="159"/>
      <c r="AC810" s="159"/>
      <c r="AD810" s="159"/>
      <c r="AE810" s="159"/>
      <c r="AF810" s="159"/>
      <c r="AG810" s="159"/>
      <c r="AH810" s="159"/>
      <c r="AI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c r="AA811" s="159"/>
      <c r="AB811" s="159"/>
      <c r="AC811" s="159"/>
      <c r="AD811" s="159"/>
      <c r="AE811" s="159"/>
      <c r="AF811" s="159"/>
      <c r="AG811" s="159"/>
      <c r="AH811" s="159"/>
      <c r="AI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c r="AA812" s="159"/>
      <c r="AB812" s="159"/>
      <c r="AC812" s="159"/>
      <c r="AD812" s="159"/>
      <c r="AE812" s="159"/>
      <c r="AF812" s="159"/>
      <c r="AG812" s="159"/>
      <c r="AH812" s="159"/>
      <c r="AI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c r="AA813" s="159"/>
      <c r="AB813" s="159"/>
      <c r="AC813" s="159"/>
      <c r="AD813" s="159"/>
      <c r="AE813" s="159"/>
      <c r="AF813" s="159"/>
      <c r="AG813" s="159"/>
      <c r="AH813" s="159"/>
      <c r="AI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c r="AA814" s="159"/>
      <c r="AB814" s="159"/>
      <c r="AC814" s="159"/>
      <c r="AD814" s="159"/>
      <c r="AE814" s="159"/>
      <c r="AF814" s="159"/>
      <c r="AG814" s="159"/>
      <c r="AH814" s="159"/>
      <c r="AI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c r="AA815" s="159"/>
      <c r="AB815" s="159"/>
      <c r="AC815" s="159"/>
      <c r="AD815" s="159"/>
      <c r="AE815" s="159"/>
      <c r="AF815" s="159"/>
      <c r="AG815" s="159"/>
      <c r="AH815" s="159"/>
      <c r="AI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c r="AA816" s="159"/>
      <c r="AB816" s="159"/>
      <c r="AC816" s="159"/>
      <c r="AD816" s="159"/>
      <c r="AE816" s="159"/>
      <c r="AF816" s="159"/>
      <c r="AG816" s="159"/>
      <c r="AH816" s="159"/>
      <c r="AI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c r="AA817" s="159"/>
      <c r="AB817" s="159"/>
      <c r="AC817" s="159"/>
      <c r="AD817" s="159"/>
      <c r="AE817" s="159"/>
      <c r="AF817" s="159"/>
      <c r="AG817" s="159"/>
      <c r="AH817" s="159"/>
      <c r="AI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c r="AA818" s="159"/>
      <c r="AB818" s="159"/>
      <c r="AC818" s="159"/>
      <c r="AD818" s="159"/>
      <c r="AE818" s="159"/>
      <c r="AF818" s="159"/>
      <c r="AG818" s="159"/>
      <c r="AH818" s="159"/>
      <c r="AI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c r="AA819" s="159"/>
      <c r="AB819" s="159"/>
      <c r="AC819" s="159"/>
      <c r="AD819" s="159"/>
      <c r="AE819" s="159"/>
      <c r="AF819" s="159"/>
      <c r="AG819" s="159"/>
      <c r="AH819" s="159"/>
      <c r="AI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c r="AA820" s="159"/>
      <c r="AB820" s="159"/>
      <c r="AC820" s="159"/>
      <c r="AD820" s="159"/>
      <c r="AE820" s="159"/>
      <c r="AF820" s="159"/>
      <c r="AG820" s="159"/>
      <c r="AH820" s="159"/>
      <c r="AI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c r="AA821" s="159"/>
      <c r="AB821" s="159"/>
      <c r="AC821" s="159"/>
      <c r="AD821" s="159"/>
      <c r="AE821" s="159"/>
      <c r="AF821" s="159"/>
      <c r="AG821" s="159"/>
      <c r="AH821" s="159"/>
      <c r="AI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c r="AA822" s="159"/>
      <c r="AB822" s="159"/>
      <c r="AC822" s="159"/>
      <c r="AD822" s="159"/>
      <c r="AE822" s="159"/>
      <c r="AF822" s="159"/>
      <c r="AG822" s="159"/>
      <c r="AH822" s="159"/>
      <c r="AI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c r="AA823" s="159"/>
      <c r="AB823" s="159"/>
      <c r="AC823" s="159"/>
      <c r="AD823" s="159"/>
      <c r="AE823" s="159"/>
      <c r="AF823" s="159"/>
      <c r="AG823" s="159"/>
      <c r="AH823" s="159"/>
      <c r="AI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c r="AA824" s="159"/>
      <c r="AB824" s="159"/>
      <c r="AC824" s="159"/>
      <c r="AD824" s="159"/>
      <c r="AE824" s="159"/>
      <c r="AF824" s="159"/>
      <c r="AG824" s="159"/>
      <c r="AH824" s="159"/>
      <c r="AI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c r="AA825" s="159"/>
      <c r="AB825" s="159"/>
      <c r="AC825" s="159"/>
      <c r="AD825" s="159"/>
      <c r="AE825" s="159"/>
      <c r="AF825" s="159"/>
      <c r="AG825" s="159"/>
      <c r="AH825" s="159"/>
      <c r="AI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c r="AA826" s="159"/>
      <c r="AB826" s="159"/>
      <c r="AC826" s="159"/>
      <c r="AD826" s="159"/>
      <c r="AE826" s="159"/>
      <c r="AF826" s="159"/>
      <c r="AG826" s="159"/>
      <c r="AH826" s="159"/>
      <c r="AI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c r="AA827" s="159"/>
      <c r="AB827" s="159"/>
      <c r="AC827" s="159"/>
      <c r="AD827" s="159"/>
      <c r="AE827" s="159"/>
      <c r="AF827" s="159"/>
      <c r="AG827" s="159"/>
      <c r="AH827" s="159"/>
      <c r="AI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c r="AA828" s="159"/>
      <c r="AB828" s="159"/>
      <c r="AC828" s="159"/>
      <c r="AD828" s="159"/>
      <c r="AE828" s="159"/>
      <c r="AF828" s="159"/>
      <c r="AG828" s="159"/>
      <c r="AH828" s="159"/>
      <c r="AI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c r="AA829" s="159"/>
      <c r="AB829" s="159"/>
      <c r="AC829" s="159"/>
      <c r="AD829" s="159"/>
      <c r="AE829" s="159"/>
      <c r="AF829" s="159"/>
      <c r="AG829" s="159"/>
      <c r="AH829" s="159"/>
      <c r="AI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c r="AA830" s="159"/>
      <c r="AB830" s="159"/>
      <c r="AC830" s="159"/>
      <c r="AD830" s="159"/>
      <c r="AE830" s="159"/>
      <c r="AF830" s="159"/>
      <c r="AG830" s="159"/>
      <c r="AH830" s="159"/>
      <c r="AI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c r="AA831" s="159"/>
      <c r="AB831" s="159"/>
      <c r="AC831" s="159"/>
      <c r="AD831" s="159"/>
      <c r="AE831" s="159"/>
      <c r="AF831" s="159"/>
      <c r="AG831" s="159"/>
      <c r="AH831" s="159"/>
      <c r="AI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c r="AA832" s="159"/>
      <c r="AB832" s="159"/>
      <c r="AC832" s="159"/>
      <c r="AD832" s="159"/>
      <c r="AE832" s="159"/>
      <c r="AF832" s="159"/>
      <c r="AG832" s="159"/>
      <c r="AH832" s="159"/>
      <c r="AI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c r="AA833" s="159"/>
      <c r="AB833" s="159"/>
      <c r="AC833" s="159"/>
      <c r="AD833" s="159"/>
      <c r="AE833" s="159"/>
      <c r="AF833" s="159"/>
      <c r="AG833" s="159"/>
      <c r="AH833" s="159"/>
      <c r="AI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c r="AA834" s="159"/>
      <c r="AB834" s="159"/>
      <c r="AC834" s="159"/>
      <c r="AD834" s="159"/>
      <c r="AE834" s="159"/>
      <c r="AF834" s="159"/>
      <c r="AG834" s="159"/>
      <c r="AH834" s="159"/>
      <c r="AI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c r="AA835" s="159"/>
      <c r="AB835" s="159"/>
      <c r="AC835" s="159"/>
      <c r="AD835" s="159"/>
      <c r="AE835" s="159"/>
      <c r="AF835" s="159"/>
      <c r="AG835" s="159"/>
      <c r="AH835" s="159"/>
      <c r="AI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c r="AA836" s="159"/>
      <c r="AB836" s="159"/>
      <c r="AC836" s="159"/>
      <c r="AD836" s="159"/>
      <c r="AE836" s="159"/>
      <c r="AF836" s="159"/>
      <c r="AG836" s="159"/>
      <c r="AH836" s="159"/>
      <c r="AI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c r="AA837" s="159"/>
      <c r="AB837" s="159"/>
      <c r="AC837" s="159"/>
      <c r="AD837" s="159"/>
      <c r="AE837" s="159"/>
      <c r="AF837" s="159"/>
      <c r="AG837" s="159"/>
      <c r="AH837" s="159"/>
      <c r="AI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c r="AA838" s="159"/>
      <c r="AB838" s="159"/>
      <c r="AC838" s="159"/>
      <c r="AD838" s="159"/>
      <c r="AE838" s="159"/>
      <c r="AF838" s="159"/>
      <c r="AG838" s="159"/>
      <c r="AH838" s="159"/>
      <c r="AI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c r="AA839" s="159"/>
      <c r="AB839" s="159"/>
      <c r="AC839" s="159"/>
      <c r="AD839" s="159"/>
      <c r="AE839" s="159"/>
      <c r="AF839" s="159"/>
      <c r="AG839" s="159"/>
      <c r="AH839" s="159"/>
      <c r="AI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c r="AA840" s="159"/>
      <c r="AB840" s="159"/>
      <c r="AC840" s="159"/>
      <c r="AD840" s="159"/>
      <c r="AE840" s="159"/>
      <c r="AF840" s="159"/>
      <c r="AG840" s="159"/>
      <c r="AH840" s="159"/>
      <c r="AI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c r="AA841" s="159"/>
      <c r="AB841" s="159"/>
      <c r="AC841" s="159"/>
      <c r="AD841" s="159"/>
      <c r="AE841" s="159"/>
      <c r="AF841" s="159"/>
      <c r="AG841" s="159"/>
      <c r="AH841" s="159"/>
      <c r="AI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c r="AA842" s="159"/>
      <c r="AB842" s="159"/>
      <c r="AC842" s="159"/>
      <c r="AD842" s="159"/>
      <c r="AE842" s="159"/>
      <c r="AF842" s="159"/>
      <c r="AG842" s="159"/>
      <c r="AH842" s="159"/>
      <c r="AI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c r="AA843" s="159"/>
      <c r="AB843" s="159"/>
      <c r="AC843" s="159"/>
      <c r="AD843" s="159"/>
      <c r="AE843" s="159"/>
      <c r="AF843" s="159"/>
      <c r="AG843" s="159"/>
      <c r="AH843" s="159"/>
      <c r="AI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c r="AA844" s="159"/>
      <c r="AB844" s="159"/>
      <c r="AC844" s="159"/>
      <c r="AD844" s="159"/>
      <c r="AE844" s="159"/>
      <c r="AF844" s="159"/>
      <c r="AG844" s="159"/>
      <c r="AH844" s="159"/>
      <c r="AI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c r="AA845" s="159"/>
      <c r="AB845" s="159"/>
      <c r="AC845" s="159"/>
      <c r="AD845" s="159"/>
      <c r="AE845" s="159"/>
      <c r="AF845" s="159"/>
      <c r="AG845" s="159"/>
      <c r="AH845" s="159"/>
      <c r="AI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c r="AA846" s="159"/>
      <c r="AB846" s="159"/>
      <c r="AC846" s="159"/>
      <c r="AD846" s="159"/>
      <c r="AE846" s="159"/>
      <c r="AF846" s="159"/>
      <c r="AG846" s="159"/>
      <c r="AH846" s="159"/>
      <c r="AI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c r="AA847" s="159"/>
      <c r="AB847" s="159"/>
      <c r="AC847" s="159"/>
      <c r="AD847" s="159"/>
      <c r="AE847" s="159"/>
      <c r="AF847" s="159"/>
      <c r="AG847" s="159"/>
      <c r="AH847" s="159"/>
      <c r="AI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c r="AA848" s="159"/>
      <c r="AB848" s="159"/>
      <c r="AC848" s="159"/>
      <c r="AD848" s="159"/>
      <c r="AE848" s="159"/>
      <c r="AF848" s="159"/>
      <c r="AG848" s="159"/>
      <c r="AH848" s="159"/>
      <c r="AI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c r="AA849" s="159"/>
      <c r="AB849" s="159"/>
      <c r="AC849" s="159"/>
      <c r="AD849" s="159"/>
      <c r="AE849" s="159"/>
      <c r="AF849" s="159"/>
      <c r="AG849" s="159"/>
      <c r="AH849" s="159"/>
      <c r="AI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c r="AA850" s="159"/>
      <c r="AB850" s="159"/>
      <c r="AC850" s="159"/>
      <c r="AD850" s="159"/>
      <c r="AE850" s="159"/>
      <c r="AF850" s="159"/>
      <c r="AG850" s="159"/>
      <c r="AH850" s="159"/>
      <c r="AI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c r="AA851" s="159"/>
      <c r="AB851" s="159"/>
      <c r="AC851" s="159"/>
      <c r="AD851" s="159"/>
      <c r="AE851" s="159"/>
      <c r="AF851" s="159"/>
      <c r="AG851" s="159"/>
      <c r="AH851" s="159"/>
      <c r="AI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c r="AA852" s="159"/>
      <c r="AB852" s="159"/>
      <c r="AC852" s="159"/>
      <c r="AD852" s="159"/>
      <c r="AE852" s="159"/>
      <c r="AF852" s="159"/>
      <c r="AG852" s="159"/>
      <c r="AH852" s="159"/>
      <c r="AI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c r="AA853" s="159"/>
      <c r="AB853" s="159"/>
      <c r="AC853" s="159"/>
      <c r="AD853" s="159"/>
      <c r="AE853" s="159"/>
      <c r="AF853" s="159"/>
      <c r="AG853" s="159"/>
      <c r="AH853" s="159"/>
      <c r="AI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c r="AA854" s="159"/>
      <c r="AB854" s="159"/>
      <c r="AC854" s="159"/>
      <c r="AD854" s="159"/>
      <c r="AE854" s="159"/>
      <c r="AF854" s="159"/>
      <c r="AG854" s="159"/>
      <c r="AH854" s="159"/>
      <c r="AI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c r="AA855" s="159"/>
      <c r="AB855" s="159"/>
      <c r="AC855" s="159"/>
      <c r="AD855" s="159"/>
      <c r="AE855" s="159"/>
      <c r="AF855" s="159"/>
      <c r="AG855" s="159"/>
      <c r="AH855" s="159"/>
      <c r="AI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c r="AA856" s="159"/>
      <c r="AB856" s="159"/>
      <c r="AC856" s="159"/>
      <c r="AD856" s="159"/>
      <c r="AE856" s="159"/>
      <c r="AF856" s="159"/>
      <c r="AG856" s="159"/>
      <c r="AH856" s="159"/>
      <c r="AI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c r="AA857" s="159"/>
      <c r="AB857" s="159"/>
      <c r="AC857" s="159"/>
      <c r="AD857" s="159"/>
      <c r="AE857" s="159"/>
      <c r="AF857" s="159"/>
      <c r="AG857" s="159"/>
      <c r="AH857" s="159"/>
      <c r="AI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c r="AA858" s="159"/>
      <c r="AB858" s="159"/>
      <c r="AC858" s="159"/>
      <c r="AD858" s="159"/>
      <c r="AE858" s="159"/>
      <c r="AF858" s="159"/>
      <c r="AG858" s="159"/>
      <c r="AH858" s="159"/>
      <c r="AI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c r="AA859" s="159"/>
      <c r="AB859" s="159"/>
      <c r="AC859" s="159"/>
      <c r="AD859" s="159"/>
      <c r="AE859" s="159"/>
      <c r="AF859" s="159"/>
      <c r="AG859" s="159"/>
      <c r="AH859" s="159"/>
      <c r="AI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c r="AA860" s="159"/>
      <c r="AB860" s="159"/>
      <c r="AC860" s="159"/>
      <c r="AD860" s="159"/>
      <c r="AE860" s="159"/>
      <c r="AF860" s="159"/>
      <c r="AG860" s="159"/>
      <c r="AH860" s="159"/>
      <c r="AI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c r="AA861" s="159"/>
      <c r="AB861" s="159"/>
      <c r="AC861" s="159"/>
      <c r="AD861" s="159"/>
      <c r="AE861" s="159"/>
      <c r="AF861" s="159"/>
      <c r="AG861" s="159"/>
      <c r="AH861" s="159"/>
      <c r="AI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c r="AA862" s="159"/>
      <c r="AB862" s="159"/>
      <c r="AC862" s="159"/>
      <c r="AD862" s="159"/>
      <c r="AE862" s="159"/>
      <c r="AF862" s="159"/>
      <c r="AG862" s="159"/>
      <c r="AH862" s="159"/>
      <c r="AI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c r="AA863" s="159"/>
      <c r="AB863" s="159"/>
      <c r="AC863" s="159"/>
      <c r="AD863" s="159"/>
      <c r="AE863" s="159"/>
      <c r="AF863" s="159"/>
      <c r="AG863" s="159"/>
      <c r="AH863" s="159"/>
      <c r="AI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c r="AA864" s="159"/>
      <c r="AB864" s="159"/>
      <c r="AC864" s="159"/>
      <c r="AD864" s="159"/>
      <c r="AE864" s="159"/>
      <c r="AF864" s="159"/>
      <c r="AG864" s="159"/>
      <c r="AH864" s="159"/>
      <c r="AI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c r="AA865" s="159"/>
      <c r="AB865" s="159"/>
      <c r="AC865" s="159"/>
      <c r="AD865" s="159"/>
      <c r="AE865" s="159"/>
      <c r="AF865" s="159"/>
      <c r="AG865" s="159"/>
      <c r="AH865" s="159"/>
      <c r="AI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c r="AA866" s="159"/>
      <c r="AB866" s="159"/>
      <c r="AC866" s="159"/>
      <c r="AD866" s="159"/>
      <c r="AE866" s="159"/>
      <c r="AF866" s="159"/>
      <c r="AG866" s="159"/>
      <c r="AH866" s="159"/>
      <c r="AI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c r="AA867" s="159"/>
      <c r="AB867" s="159"/>
      <c r="AC867" s="159"/>
      <c r="AD867" s="159"/>
      <c r="AE867" s="159"/>
      <c r="AF867" s="159"/>
      <c r="AG867" s="159"/>
      <c r="AH867" s="159"/>
      <c r="AI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c r="AA868" s="159"/>
      <c r="AB868" s="159"/>
      <c r="AC868" s="159"/>
      <c r="AD868" s="159"/>
      <c r="AE868" s="159"/>
      <c r="AF868" s="159"/>
      <c r="AG868" s="159"/>
      <c r="AH868" s="159"/>
      <c r="AI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c r="AA869" s="159"/>
      <c r="AB869" s="159"/>
      <c r="AC869" s="159"/>
      <c r="AD869" s="159"/>
      <c r="AE869" s="159"/>
      <c r="AF869" s="159"/>
      <c r="AG869" s="159"/>
      <c r="AH869" s="159"/>
      <c r="AI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c r="AA870" s="159"/>
      <c r="AB870" s="159"/>
      <c r="AC870" s="159"/>
      <c r="AD870" s="159"/>
      <c r="AE870" s="159"/>
      <c r="AF870" s="159"/>
      <c r="AG870" s="159"/>
      <c r="AH870" s="159"/>
      <c r="AI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c r="AA871" s="159"/>
      <c r="AB871" s="159"/>
      <c r="AC871" s="159"/>
      <c r="AD871" s="159"/>
      <c r="AE871" s="159"/>
      <c r="AF871" s="159"/>
      <c r="AG871" s="159"/>
      <c r="AH871" s="159"/>
      <c r="AI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c r="AA872" s="159"/>
      <c r="AB872" s="159"/>
      <c r="AC872" s="159"/>
      <c r="AD872" s="159"/>
      <c r="AE872" s="159"/>
      <c r="AF872" s="159"/>
      <c r="AG872" s="159"/>
      <c r="AH872" s="159"/>
      <c r="AI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c r="AA873" s="159"/>
      <c r="AB873" s="159"/>
      <c r="AC873" s="159"/>
      <c r="AD873" s="159"/>
      <c r="AE873" s="159"/>
      <c r="AF873" s="159"/>
      <c r="AG873" s="159"/>
      <c r="AH873" s="159"/>
      <c r="AI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c r="AA874" s="159"/>
      <c r="AB874" s="159"/>
      <c r="AC874" s="159"/>
      <c r="AD874" s="159"/>
      <c r="AE874" s="159"/>
      <c r="AF874" s="159"/>
      <c r="AG874" s="159"/>
      <c r="AH874" s="159"/>
      <c r="AI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c r="AA875" s="159"/>
      <c r="AB875" s="159"/>
      <c r="AC875" s="159"/>
      <c r="AD875" s="159"/>
      <c r="AE875" s="159"/>
      <c r="AF875" s="159"/>
      <c r="AG875" s="159"/>
      <c r="AH875" s="159"/>
      <c r="AI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c r="AA876" s="159"/>
      <c r="AB876" s="159"/>
      <c r="AC876" s="159"/>
      <c r="AD876" s="159"/>
      <c r="AE876" s="159"/>
      <c r="AF876" s="159"/>
      <c r="AG876" s="159"/>
      <c r="AH876" s="159"/>
      <c r="AI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c r="AA877" s="159"/>
      <c r="AB877" s="159"/>
      <c r="AC877" s="159"/>
      <c r="AD877" s="159"/>
      <c r="AE877" s="159"/>
      <c r="AF877" s="159"/>
      <c r="AG877" s="159"/>
      <c r="AH877" s="159"/>
      <c r="AI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c r="AA878" s="159"/>
      <c r="AB878" s="159"/>
      <c r="AC878" s="159"/>
      <c r="AD878" s="159"/>
      <c r="AE878" s="159"/>
      <c r="AF878" s="159"/>
      <c r="AG878" s="159"/>
      <c r="AH878" s="159"/>
      <c r="AI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c r="AA879" s="159"/>
      <c r="AB879" s="159"/>
      <c r="AC879" s="159"/>
      <c r="AD879" s="159"/>
      <c r="AE879" s="159"/>
      <c r="AF879" s="159"/>
      <c r="AG879" s="159"/>
      <c r="AH879" s="159"/>
      <c r="AI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c r="AA880" s="159"/>
      <c r="AB880" s="159"/>
      <c r="AC880" s="159"/>
      <c r="AD880" s="159"/>
      <c r="AE880" s="159"/>
      <c r="AF880" s="159"/>
      <c r="AG880" s="159"/>
      <c r="AH880" s="159"/>
      <c r="AI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c r="AA881" s="159"/>
      <c r="AB881" s="159"/>
      <c r="AC881" s="159"/>
      <c r="AD881" s="159"/>
      <c r="AE881" s="159"/>
      <c r="AF881" s="159"/>
      <c r="AG881" s="159"/>
      <c r="AH881" s="159"/>
      <c r="AI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c r="AA882" s="159"/>
      <c r="AB882" s="159"/>
      <c r="AC882" s="159"/>
      <c r="AD882" s="159"/>
      <c r="AE882" s="159"/>
      <c r="AF882" s="159"/>
      <c r="AG882" s="159"/>
      <c r="AH882" s="159"/>
      <c r="AI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c r="AA883" s="159"/>
      <c r="AB883" s="159"/>
      <c r="AC883" s="159"/>
      <c r="AD883" s="159"/>
      <c r="AE883" s="159"/>
      <c r="AF883" s="159"/>
      <c r="AG883" s="159"/>
      <c r="AH883" s="159"/>
      <c r="AI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c r="AA884" s="159"/>
      <c r="AB884" s="159"/>
      <c r="AC884" s="159"/>
      <c r="AD884" s="159"/>
      <c r="AE884" s="159"/>
      <c r="AF884" s="159"/>
      <c r="AG884" s="159"/>
      <c r="AH884" s="159"/>
      <c r="AI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c r="AA885" s="159"/>
      <c r="AB885" s="159"/>
      <c r="AC885" s="159"/>
      <c r="AD885" s="159"/>
      <c r="AE885" s="159"/>
      <c r="AF885" s="159"/>
      <c r="AG885" s="159"/>
      <c r="AH885" s="159"/>
      <c r="AI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c r="AA886" s="159"/>
      <c r="AB886" s="159"/>
      <c r="AC886" s="159"/>
      <c r="AD886" s="159"/>
      <c r="AE886" s="159"/>
      <c r="AF886" s="159"/>
      <c r="AG886" s="159"/>
      <c r="AH886" s="159"/>
      <c r="AI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c r="AA887" s="159"/>
      <c r="AB887" s="159"/>
      <c r="AC887" s="159"/>
      <c r="AD887" s="159"/>
      <c r="AE887" s="159"/>
      <c r="AF887" s="159"/>
      <c r="AG887" s="159"/>
      <c r="AH887" s="159"/>
      <c r="AI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c r="AA888" s="159"/>
      <c r="AB888" s="159"/>
      <c r="AC888" s="159"/>
      <c r="AD888" s="159"/>
      <c r="AE888" s="159"/>
      <c r="AF888" s="159"/>
      <c r="AG888" s="159"/>
      <c r="AH888" s="159"/>
      <c r="AI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c r="AA889" s="159"/>
      <c r="AB889" s="159"/>
      <c r="AC889" s="159"/>
      <c r="AD889" s="159"/>
      <c r="AE889" s="159"/>
      <c r="AF889" s="159"/>
      <c r="AG889" s="159"/>
      <c r="AH889" s="159"/>
      <c r="AI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c r="AA890" s="159"/>
      <c r="AB890" s="159"/>
      <c r="AC890" s="159"/>
      <c r="AD890" s="159"/>
      <c r="AE890" s="159"/>
      <c r="AF890" s="159"/>
      <c r="AG890" s="159"/>
      <c r="AH890" s="159"/>
      <c r="AI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c r="AA891" s="159"/>
      <c r="AB891" s="159"/>
      <c r="AC891" s="159"/>
      <c r="AD891" s="159"/>
      <c r="AE891" s="159"/>
      <c r="AF891" s="159"/>
      <c r="AG891" s="159"/>
      <c r="AH891" s="159"/>
      <c r="AI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c r="AA892" s="159"/>
      <c r="AB892" s="159"/>
      <c r="AC892" s="159"/>
      <c r="AD892" s="159"/>
      <c r="AE892" s="159"/>
      <c r="AF892" s="159"/>
      <c r="AG892" s="159"/>
      <c r="AH892" s="159"/>
      <c r="AI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c r="AA893" s="159"/>
      <c r="AB893" s="159"/>
      <c r="AC893" s="159"/>
      <c r="AD893" s="159"/>
      <c r="AE893" s="159"/>
      <c r="AF893" s="159"/>
      <c r="AG893" s="159"/>
      <c r="AH893" s="159"/>
      <c r="AI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c r="AA894" s="159"/>
      <c r="AB894" s="159"/>
      <c r="AC894" s="159"/>
      <c r="AD894" s="159"/>
      <c r="AE894" s="159"/>
      <c r="AF894" s="159"/>
      <c r="AG894" s="159"/>
      <c r="AH894" s="159"/>
      <c r="AI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c r="AA895" s="159"/>
      <c r="AB895" s="159"/>
      <c r="AC895" s="159"/>
      <c r="AD895" s="159"/>
      <c r="AE895" s="159"/>
      <c r="AF895" s="159"/>
      <c r="AG895" s="159"/>
      <c r="AH895" s="159"/>
      <c r="AI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c r="AA896" s="159"/>
      <c r="AB896" s="159"/>
      <c r="AC896" s="159"/>
      <c r="AD896" s="159"/>
      <c r="AE896" s="159"/>
      <c r="AF896" s="159"/>
      <c r="AG896" s="159"/>
      <c r="AH896" s="159"/>
      <c r="AI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c r="AA897" s="159"/>
      <c r="AB897" s="159"/>
      <c r="AC897" s="159"/>
      <c r="AD897" s="159"/>
      <c r="AE897" s="159"/>
      <c r="AF897" s="159"/>
      <c r="AG897" s="159"/>
      <c r="AH897" s="159"/>
      <c r="AI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c r="AA898" s="159"/>
      <c r="AB898" s="159"/>
      <c r="AC898" s="159"/>
      <c r="AD898" s="159"/>
      <c r="AE898" s="159"/>
      <c r="AF898" s="159"/>
      <c r="AG898" s="159"/>
      <c r="AH898" s="159"/>
      <c r="AI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c r="AA899" s="159"/>
      <c r="AB899" s="159"/>
      <c r="AC899" s="159"/>
      <c r="AD899" s="159"/>
      <c r="AE899" s="159"/>
      <c r="AF899" s="159"/>
      <c r="AG899" s="159"/>
      <c r="AH899" s="159"/>
      <c r="AI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c r="AA900" s="159"/>
      <c r="AB900" s="159"/>
      <c r="AC900" s="159"/>
      <c r="AD900" s="159"/>
      <c r="AE900" s="159"/>
      <c r="AF900" s="159"/>
      <c r="AG900" s="159"/>
      <c r="AH900" s="159"/>
      <c r="AI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c r="AA901" s="159"/>
      <c r="AB901" s="159"/>
      <c r="AC901" s="159"/>
      <c r="AD901" s="159"/>
      <c r="AE901" s="159"/>
      <c r="AF901" s="159"/>
      <c r="AG901" s="159"/>
      <c r="AH901" s="159"/>
      <c r="AI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c r="AA902" s="159"/>
      <c r="AB902" s="159"/>
      <c r="AC902" s="159"/>
      <c r="AD902" s="159"/>
      <c r="AE902" s="159"/>
      <c r="AF902" s="159"/>
      <c r="AG902" s="159"/>
      <c r="AH902" s="159"/>
      <c r="AI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c r="AA903" s="159"/>
      <c r="AB903" s="159"/>
      <c r="AC903" s="159"/>
      <c r="AD903" s="159"/>
      <c r="AE903" s="159"/>
      <c r="AF903" s="159"/>
      <c r="AG903" s="159"/>
      <c r="AH903" s="159"/>
      <c r="AI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c r="AA904" s="159"/>
      <c r="AB904" s="159"/>
      <c r="AC904" s="159"/>
      <c r="AD904" s="159"/>
      <c r="AE904" s="159"/>
      <c r="AF904" s="159"/>
      <c r="AG904" s="159"/>
      <c r="AH904" s="159"/>
      <c r="AI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c r="AA905" s="159"/>
      <c r="AB905" s="159"/>
      <c r="AC905" s="159"/>
      <c r="AD905" s="159"/>
      <c r="AE905" s="159"/>
      <c r="AF905" s="159"/>
      <c r="AG905" s="159"/>
      <c r="AH905" s="159"/>
      <c r="AI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c r="AA906" s="159"/>
      <c r="AB906" s="159"/>
      <c r="AC906" s="159"/>
      <c r="AD906" s="159"/>
      <c r="AE906" s="159"/>
      <c r="AF906" s="159"/>
      <c r="AG906" s="159"/>
      <c r="AH906" s="159"/>
      <c r="AI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c r="AA907" s="159"/>
      <c r="AB907" s="159"/>
      <c r="AC907" s="159"/>
      <c r="AD907" s="159"/>
      <c r="AE907" s="159"/>
      <c r="AF907" s="159"/>
      <c r="AG907" s="159"/>
      <c r="AH907" s="159"/>
      <c r="AI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c r="AA908" s="159"/>
      <c r="AB908" s="159"/>
      <c r="AC908" s="159"/>
      <c r="AD908" s="159"/>
      <c r="AE908" s="159"/>
      <c r="AF908" s="159"/>
      <c r="AG908" s="159"/>
      <c r="AH908" s="159"/>
      <c r="AI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c r="AA909" s="159"/>
      <c r="AB909" s="159"/>
      <c r="AC909" s="159"/>
      <c r="AD909" s="159"/>
      <c r="AE909" s="159"/>
      <c r="AF909" s="159"/>
      <c r="AG909" s="159"/>
      <c r="AH909" s="159"/>
      <c r="AI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c r="AA910" s="159"/>
      <c r="AB910" s="159"/>
      <c r="AC910" s="159"/>
      <c r="AD910" s="159"/>
      <c r="AE910" s="159"/>
      <c r="AF910" s="159"/>
      <c r="AG910" s="159"/>
      <c r="AH910" s="159"/>
      <c r="AI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c r="AA911" s="159"/>
      <c r="AB911" s="159"/>
      <c r="AC911" s="159"/>
      <c r="AD911" s="159"/>
      <c r="AE911" s="159"/>
      <c r="AF911" s="159"/>
      <c r="AG911" s="159"/>
      <c r="AH911" s="159"/>
      <c r="AI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c r="AA912" s="159"/>
      <c r="AB912" s="159"/>
      <c r="AC912" s="159"/>
      <c r="AD912" s="159"/>
      <c r="AE912" s="159"/>
      <c r="AF912" s="159"/>
      <c r="AG912" s="159"/>
      <c r="AH912" s="159"/>
      <c r="AI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c r="AA913" s="159"/>
      <c r="AB913" s="159"/>
      <c r="AC913" s="159"/>
      <c r="AD913" s="159"/>
      <c r="AE913" s="159"/>
      <c r="AF913" s="159"/>
      <c r="AG913" s="159"/>
      <c r="AH913" s="159"/>
      <c r="AI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c r="AA914" s="159"/>
      <c r="AB914" s="159"/>
      <c r="AC914" s="159"/>
      <c r="AD914" s="159"/>
      <c r="AE914" s="159"/>
      <c r="AF914" s="159"/>
      <c r="AG914" s="159"/>
      <c r="AH914" s="159"/>
      <c r="AI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c r="AA915" s="159"/>
      <c r="AB915" s="159"/>
      <c r="AC915" s="159"/>
      <c r="AD915" s="159"/>
      <c r="AE915" s="159"/>
      <c r="AF915" s="159"/>
      <c r="AG915" s="159"/>
      <c r="AH915" s="159"/>
      <c r="AI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c r="AA916" s="159"/>
      <c r="AB916" s="159"/>
      <c r="AC916" s="159"/>
      <c r="AD916" s="159"/>
      <c r="AE916" s="159"/>
      <c r="AF916" s="159"/>
      <c r="AG916" s="159"/>
      <c r="AH916" s="159"/>
      <c r="AI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c r="AA917" s="159"/>
      <c r="AB917" s="159"/>
      <c r="AC917" s="159"/>
      <c r="AD917" s="159"/>
      <c r="AE917" s="159"/>
      <c r="AF917" s="159"/>
      <c r="AG917" s="159"/>
      <c r="AH917" s="159"/>
      <c r="AI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c r="AA918" s="159"/>
      <c r="AB918" s="159"/>
      <c r="AC918" s="159"/>
      <c r="AD918" s="159"/>
      <c r="AE918" s="159"/>
      <c r="AF918" s="159"/>
      <c r="AG918" s="159"/>
      <c r="AH918" s="159"/>
      <c r="AI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c r="AA919" s="159"/>
      <c r="AB919" s="159"/>
      <c r="AC919" s="159"/>
      <c r="AD919" s="159"/>
      <c r="AE919" s="159"/>
      <c r="AF919" s="159"/>
      <c r="AG919" s="159"/>
      <c r="AH919" s="159"/>
      <c r="AI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c r="AA920" s="159"/>
      <c r="AB920" s="159"/>
      <c r="AC920" s="159"/>
      <c r="AD920" s="159"/>
      <c r="AE920" s="159"/>
      <c r="AF920" s="159"/>
      <c r="AG920" s="159"/>
      <c r="AH920" s="159"/>
      <c r="AI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c r="AA921" s="159"/>
      <c r="AB921" s="159"/>
      <c r="AC921" s="159"/>
      <c r="AD921" s="159"/>
      <c r="AE921" s="159"/>
      <c r="AF921" s="159"/>
      <c r="AG921" s="159"/>
      <c r="AH921" s="159"/>
      <c r="AI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c r="AA922" s="159"/>
      <c r="AB922" s="159"/>
      <c r="AC922" s="159"/>
      <c r="AD922" s="159"/>
      <c r="AE922" s="159"/>
      <c r="AF922" s="159"/>
      <c r="AG922" s="159"/>
      <c r="AH922" s="159"/>
      <c r="AI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c r="AA923" s="159"/>
      <c r="AB923" s="159"/>
      <c r="AC923" s="159"/>
      <c r="AD923" s="159"/>
      <c r="AE923" s="159"/>
      <c r="AF923" s="159"/>
      <c r="AG923" s="159"/>
      <c r="AH923" s="159"/>
      <c r="AI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c r="AA924" s="159"/>
      <c r="AB924" s="159"/>
      <c r="AC924" s="159"/>
      <c r="AD924" s="159"/>
      <c r="AE924" s="159"/>
      <c r="AF924" s="159"/>
      <c r="AG924" s="159"/>
      <c r="AH924" s="159"/>
      <c r="AI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c r="AA925" s="159"/>
      <c r="AB925" s="159"/>
      <c r="AC925" s="159"/>
      <c r="AD925" s="159"/>
      <c r="AE925" s="159"/>
      <c r="AF925" s="159"/>
      <c r="AG925" s="159"/>
      <c r="AH925" s="159"/>
      <c r="AI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c r="AA926" s="159"/>
      <c r="AB926" s="159"/>
      <c r="AC926" s="159"/>
      <c r="AD926" s="159"/>
      <c r="AE926" s="159"/>
      <c r="AF926" s="159"/>
      <c r="AG926" s="159"/>
      <c r="AH926" s="159"/>
      <c r="AI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c r="AA927" s="159"/>
      <c r="AB927" s="159"/>
      <c r="AC927" s="159"/>
      <c r="AD927" s="159"/>
      <c r="AE927" s="159"/>
      <c r="AF927" s="159"/>
      <c r="AG927" s="159"/>
      <c r="AH927" s="159"/>
      <c r="AI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c r="AA928" s="159"/>
      <c r="AB928" s="159"/>
      <c r="AC928" s="159"/>
      <c r="AD928" s="159"/>
      <c r="AE928" s="159"/>
      <c r="AF928" s="159"/>
      <c r="AG928" s="159"/>
      <c r="AH928" s="159"/>
      <c r="AI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c r="AA929" s="159"/>
      <c r="AB929" s="159"/>
      <c r="AC929" s="159"/>
      <c r="AD929" s="159"/>
      <c r="AE929" s="159"/>
      <c r="AF929" s="159"/>
      <c r="AG929" s="159"/>
      <c r="AH929" s="159"/>
      <c r="AI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c r="AA930" s="159"/>
      <c r="AB930" s="159"/>
      <c r="AC930" s="159"/>
      <c r="AD930" s="159"/>
      <c r="AE930" s="159"/>
      <c r="AF930" s="159"/>
      <c r="AG930" s="159"/>
      <c r="AH930" s="159"/>
      <c r="AI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c r="AA931" s="159"/>
      <c r="AB931" s="159"/>
      <c r="AC931" s="159"/>
      <c r="AD931" s="159"/>
      <c r="AE931" s="159"/>
      <c r="AF931" s="159"/>
      <c r="AG931" s="159"/>
      <c r="AH931" s="159"/>
      <c r="AI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c r="AA932" s="159"/>
      <c r="AB932" s="159"/>
      <c r="AC932" s="159"/>
      <c r="AD932" s="159"/>
      <c r="AE932" s="159"/>
      <c r="AF932" s="159"/>
      <c r="AG932" s="159"/>
      <c r="AH932" s="159"/>
      <c r="AI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c r="AA933" s="159"/>
      <c r="AB933" s="159"/>
      <c r="AC933" s="159"/>
      <c r="AD933" s="159"/>
      <c r="AE933" s="159"/>
      <c r="AF933" s="159"/>
      <c r="AG933" s="159"/>
      <c r="AH933" s="159"/>
      <c r="AI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c r="AA934" s="159"/>
      <c r="AB934" s="159"/>
      <c r="AC934" s="159"/>
      <c r="AD934" s="159"/>
      <c r="AE934" s="159"/>
      <c r="AF934" s="159"/>
      <c r="AG934" s="159"/>
      <c r="AH934" s="159"/>
      <c r="AI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c r="AA935" s="159"/>
      <c r="AB935" s="159"/>
      <c r="AC935" s="159"/>
      <c r="AD935" s="159"/>
      <c r="AE935" s="159"/>
      <c r="AF935" s="159"/>
      <c r="AG935" s="159"/>
      <c r="AH935" s="159"/>
      <c r="AI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c r="AA936" s="159"/>
      <c r="AB936" s="159"/>
      <c r="AC936" s="159"/>
      <c r="AD936" s="159"/>
      <c r="AE936" s="159"/>
      <c r="AF936" s="159"/>
      <c r="AG936" s="159"/>
      <c r="AH936" s="159"/>
      <c r="AI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c r="AA937" s="159"/>
      <c r="AB937" s="159"/>
      <c r="AC937" s="159"/>
      <c r="AD937" s="159"/>
      <c r="AE937" s="159"/>
      <c r="AF937" s="159"/>
      <c r="AG937" s="159"/>
      <c r="AH937" s="159"/>
      <c r="AI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c r="AA938" s="159"/>
      <c r="AB938" s="159"/>
      <c r="AC938" s="159"/>
      <c r="AD938" s="159"/>
      <c r="AE938" s="159"/>
      <c r="AF938" s="159"/>
      <c r="AG938" s="159"/>
      <c r="AH938" s="159"/>
      <c r="AI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c r="AA939" s="159"/>
      <c r="AB939" s="159"/>
      <c r="AC939" s="159"/>
      <c r="AD939" s="159"/>
      <c r="AE939" s="159"/>
      <c r="AF939" s="159"/>
      <c r="AG939" s="159"/>
      <c r="AH939" s="159"/>
      <c r="AI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c r="AA940" s="159"/>
      <c r="AB940" s="159"/>
      <c r="AC940" s="159"/>
      <c r="AD940" s="159"/>
      <c r="AE940" s="159"/>
      <c r="AF940" s="159"/>
      <c r="AG940" s="159"/>
      <c r="AH940" s="159"/>
      <c r="AI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c r="AA941" s="159"/>
      <c r="AB941" s="159"/>
      <c r="AC941" s="159"/>
      <c r="AD941" s="159"/>
      <c r="AE941" s="159"/>
      <c r="AF941" s="159"/>
      <c r="AG941" s="159"/>
      <c r="AH941" s="159"/>
      <c r="AI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c r="AA942" s="159"/>
      <c r="AB942" s="159"/>
      <c r="AC942" s="159"/>
      <c r="AD942" s="159"/>
      <c r="AE942" s="159"/>
      <c r="AF942" s="159"/>
      <c r="AG942" s="159"/>
      <c r="AH942" s="159"/>
      <c r="AI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c r="AA943" s="159"/>
      <c r="AB943" s="159"/>
      <c r="AC943" s="159"/>
      <c r="AD943" s="159"/>
      <c r="AE943" s="159"/>
      <c r="AF943" s="159"/>
      <c r="AG943" s="159"/>
      <c r="AH943" s="159"/>
      <c r="AI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c r="AA944" s="159"/>
      <c r="AB944" s="159"/>
      <c r="AC944" s="159"/>
      <c r="AD944" s="159"/>
      <c r="AE944" s="159"/>
      <c r="AF944" s="159"/>
      <c r="AG944" s="159"/>
      <c r="AH944" s="159"/>
      <c r="AI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c r="AA945" s="159"/>
      <c r="AB945" s="159"/>
      <c r="AC945" s="159"/>
      <c r="AD945" s="159"/>
      <c r="AE945" s="159"/>
      <c r="AF945" s="159"/>
      <c r="AG945" s="159"/>
      <c r="AH945" s="159"/>
      <c r="AI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c r="AA946" s="159"/>
      <c r="AB946" s="159"/>
      <c r="AC946" s="159"/>
      <c r="AD946" s="159"/>
      <c r="AE946" s="159"/>
      <c r="AF946" s="159"/>
      <c r="AG946" s="159"/>
      <c r="AH946" s="159"/>
      <c r="AI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c r="AA947" s="159"/>
      <c r="AB947" s="159"/>
      <c r="AC947" s="159"/>
      <c r="AD947" s="159"/>
      <c r="AE947" s="159"/>
      <c r="AF947" s="159"/>
      <c r="AG947" s="159"/>
      <c r="AH947" s="159"/>
      <c r="AI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c r="AA948" s="159"/>
      <c r="AB948" s="159"/>
      <c r="AC948" s="159"/>
      <c r="AD948" s="159"/>
      <c r="AE948" s="159"/>
      <c r="AF948" s="159"/>
      <c r="AG948" s="159"/>
      <c r="AH948" s="159"/>
      <c r="AI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c r="AA949" s="159"/>
      <c r="AB949" s="159"/>
      <c r="AC949" s="159"/>
      <c r="AD949" s="159"/>
      <c r="AE949" s="159"/>
      <c r="AF949" s="159"/>
      <c r="AG949" s="159"/>
      <c r="AH949" s="159"/>
      <c r="AI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c r="AA950" s="159"/>
      <c r="AB950" s="159"/>
      <c r="AC950" s="159"/>
      <c r="AD950" s="159"/>
      <c r="AE950" s="159"/>
      <c r="AF950" s="159"/>
      <c r="AG950" s="159"/>
      <c r="AH950" s="159"/>
      <c r="AI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c r="AA951" s="159"/>
      <c r="AB951" s="159"/>
      <c r="AC951" s="159"/>
      <c r="AD951" s="159"/>
      <c r="AE951" s="159"/>
      <c r="AF951" s="159"/>
      <c r="AG951" s="159"/>
      <c r="AH951" s="159"/>
      <c r="AI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c r="AA952" s="159"/>
      <c r="AB952" s="159"/>
      <c r="AC952" s="159"/>
      <c r="AD952" s="159"/>
      <c r="AE952" s="159"/>
      <c r="AF952" s="159"/>
      <c r="AG952" s="159"/>
      <c r="AH952" s="159"/>
      <c r="AI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c r="AA953" s="159"/>
      <c r="AB953" s="159"/>
      <c r="AC953" s="159"/>
      <c r="AD953" s="159"/>
      <c r="AE953" s="159"/>
      <c r="AF953" s="159"/>
      <c r="AG953" s="159"/>
      <c r="AH953" s="159"/>
      <c r="AI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c r="AA954" s="159"/>
      <c r="AB954" s="159"/>
      <c r="AC954" s="159"/>
      <c r="AD954" s="159"/>
      <c r="AE954" s="159"/>
      <c r="AF954" s="159"/>
      <c r="AG954" s="159"/>
      <c r="AH954" s="159"/>
      <c r="AI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c r="AA955" s="159"/>
      <c r="AB955" s="159"/>
      <c r="AC955" s="159"/>
      <c r="AD955" s="159"/>
      <c r="AE955" s="159"/>
      <c r="AF955" s="159"/>
      <c r="AG955" s="159"/>
      <c r="AH955" s="159"/>
      <c r="AI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c r="AA956" s="159"/>
      <c r="AB956" s="159"/>
      <c r="AC956" s="159"/>
      <c r="AD956" s="159"/>
      <c r="AE956" s="159"/>
      <c r="AF956" s="159"/>
      <c r="AG956" s="159"/>
      <c r="AH956" s="159"/>
      <c r="AI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c r="AA957" s="159"/>
      <c r="AB957" s="159"/>
      <c r="AC957" s="159"/>
      <c r="AD957" s="159"/>
      <c r="AE957" s="159"/>
      <c r="AF957" s="159"/>
      <c r="AG957" s="159"/>
      <c r="AH957" s="159"/>
      <c r="AI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c r="AA958" s="159"/>
      <c r="AB958" s="159"/>
      <c r="AC958" s="159"/>
      <c r="AD958" s="159"/>
      <c r="AE958" s="159"/>
      <c r="AF958" s="159"/>
      <c r="AG958" s="159"/>
      <c r="AH958" s="159"/>
      <c r="AI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c r="AA959" s="159"/>
      <c r="AB959" s="159"/>
      <c r="AC959" s="159"/>
      <c r="AD959" s="159"/>
      <c r="AE959" s="159"/>
      <c r="AF959" s="159"/>
      <c r="AG959" s="159"/>
      <c r="AH959" s="159"/>
      <c r="AI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c r="AA960" s="159"/>
      <c r="AB960" s="159"/>
      <c r="AC960" s="159"/>
      <c r="AD960" s="159"/>
      <c r="AE960" s="159"/>
      <c r="AF960" s="159"/>
      <c r="AG960" s="159"/>
      <c r="AH960" s="159"/>
      <c r="AI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c r="AA961" s="159"/>
      <c r="AB961" s="159"/>
      <c r="AC961" s="159"/>
      <c r="AD961" s="159"/>
      <c r="AE961" s="159"/>
      <c r="AF961" s="159"/>
      <c r="AG961" s="159"/>
      <c r="AH961" s="159"/>
      <c r="AI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c r="AA962" s="159"/>
      <c r="AB962" s="159"/>
      <c r="AC962" s="159"/>
      <c r="AD962" s="159"/>
      <c r="AE962" s="159"/>
      <c r="AF962" s="159"/>
      <c r="AG962" s="159"/>
      <c r="AH962" s="159"/>
      <c r="AI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c r="AA963" s="159"/>
      <c r="AB963" s="159"/>
      <c r="AC963" s="159"/>
      <c r="AD963" s="159"/>
      <c r="AE963" s="159"/>
      <c r="AF963" s="159"/>
      <c r="AG963" s="159"/>
      <c r="AH963" s="159"/>
      <c r="AI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c r="AA964" s="159"/>
      <c r="AB964" s="159"/>
      <c r="AC964" s="159"/>
      <c r="AD964" s="159"/>
      <c r="AE964" s="159"/>
      <c r="AF964" s="159"/>
      <c r="AG964" s="159"/>
      <c r="AH964" s="159"/>
      <c r="AI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c r="AA965" s="159"/>
      <c r="AB965" s="159"/>
      <c r="AC965" s="159"/>
      <c r="AD965" s="159"/>
      <c r="AE965" s="159"/>
      <c r="AF965" s="159"/>
      <c r="AG965" s="159"/>
      <c r="AH965" s="159"/>
      <c r="AI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c r="AA966" s="159"/>
      <c r="AB966" s="159"/>
      <c r="AC966" s="159"/>
      <c r="AD966" s="159"/>
      <c r="AE966" s="159"/>
      <c r="AF966" s="159"/>
      <c r="AG966" s="159"/>
      <c r="AH966" s="159"/>
      <c r="AI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c r="AA967" s="159"/>
      <c r="AB967" s="159"/>
      <c r="AC967" s="159"/>
      <c r="AD967" s="159"/>
      <c r="AE967" s="159"/>
      <c r="AF967" s="159"/>
      <c r="AG967" s="159"/>
      <c r="AH967" s="159"/>
      <c r="AI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c r="AA968" s="159"/>
      <c r="AB968" s="159"/>
      <c r="AC968" s="159"/>
      <c r="AD968" s="159"/>
      <c r="AE968" s="159"/>
      <c r="AF968" s="159"/>
      <c r="AG968" s="159"/>
      <c r="AH968" s="159"/>
      <c r="AI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c r="AA969" s="159"/>
      <c r="AB969" s="159"/>
      <c r="AC969" s="159"/>
      <c r="AD969" s="159"/>
      <c r="AE969" s="159"/>
      <c r="AF969" s="159"/>
      <c r="AG969" s="159"/>
      <c r="AH969" s="159"/>
      <c r="AI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c r="AA970" s="159"/>
      <c r="AB970" s="159"/>
      <c r="AC970" s="159"/>
      <c r="AD970" s="159"/>
      <c r="AE970" s="159"/>
      <c r="AF970" s="159"/>
      <c r="AG970" s="159"/>
      <c r="AH970" s="159"/>
      <c r="AI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c r="AA971" s="159"/>
      <c r="AB971" s="159"/>
      <c r="AC971" s="159"/>
      <c r="AD971" s="159"/>
      <c r="AE971" s="159"/>
      <c r="AF971" s="159"/>
      <c r="AG971" s="159"/>
      <c r="AH971" s="159"/>
      <c r="AI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c r="AA972" s="159"/>
      <c r="AB972" s="159"/>
      <c r="AC972" s="159"/>
      <c r="AD972" s="159"/>
      <c r="AE972" s="159"/>
      <c r="AF972" s="159"/>
      <c r="AG972" s="159"/>
      <c r="AH972" s="159"/>
      <c r="AI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c r="AA973" s="159"/>
      <c r="AB973" s="159"/>
      <c r="AC973" s="159"/>
      <c r="AD973" s="159"/>
      <c r="AE973" s="159"/>
      <c r="AF973" s="159"/>
      <c r="AG973" s="159"/>
      <c r="AH973" s="159"/>
      <c r="AI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c r="AA974" s="159"/>
      <c r="AB974" s="159"/>
      <c r="AC974" s="159"/>
      <c r="AD974" s="159"/>
      <c r="AE974" s="159"/>
      <c r="AF974" s="159"/>
      <c r="AG974" s="159"/>
      <c r="AH974" s="159"/>
      <c r="AI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c r="AA975" s="159"/>
      <c r="AB975" s="159"/>
      <c r="AC975" s="159"/>
      <c r="AD975" s="159"/>
      <c r="AE975" s="159"/>
      <c r="AF975" s="159"/>
      <c r="AG975" s="159"/>
      <c r="AH975" s="159"/>
      <c r="AI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c r="AA976" s="159"/>
      <c r="AB976" s="159"/>
      <c r="AC976" s="159"/>
      <c r="AD976" s="159"/>
      <c r="AE976" s="159"/>
      <c r="AF976" s="159"/>
      <c r="AG976" s="159"/>
      <c r="AH976" s="159"/>
      <c r="AI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c r="AA977" s="159"/>
      <c r="AB977" s="159"/>
      <c r="AC977" s="159"/>
      <c r="AD977" s="159"/>
      <c r="AE977" s="159"/>
      <c r="AF977" s="159"/>
      <c r="AG977" s="159"/>
      <c r="AH977" s="159"/>
      <c r="AI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c r="AA978" s="159"/>
      <c r="AB978" s="159"/>
      <c r="AC978" s="159"/>
      <c r="AD978" s="159"/>
      <c r="AE978" s="159"/>
      <c r="AF978" s="159"/>
      <c r="AG978" s="159"/>
      <c r="AH978" s="159"/>
      <c r="AI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c r="AA979" s="159"/>
      <c r="AB979" s="159"/>
      <c r="AC979" s="159"/>
      <c r="AD979" s="159"/>
      <c r="AE979" s="159"/>
      <c r="AF979" s="159"/>
      <c r="AG979" s="159"/>
      <c r="AH979" s="159"/>
      <c r="AI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c r="AA980" s="159"/>
      <c r="AB980" s="159"/>
      <c r="AC980" s="159"/>
      <c r="AD980" s="159"/>
      <c r="AE980" s="159"/>
      <c r="AF980" s="159"/>
      <c r="AG980" s="159"/>
      <c r="AH980" s="159"/>
      <c r="AI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c r="AA981" s="159"/>
      <c r="AB981" s="159"/>
      <c r="AC981" s="159"/>
      <c r="AD981" s="159"/>
      <c r="AE981" s="159"/>
      <c r="AF981" s="159"/>
      <c r="AG981" s="159"/>
      <c r="AH981" s="159"/>
      <c r="AI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c r="AA982" s="159"/>
      <c r="AB982" s="159"/>
      <c r="AC982" s="159"/>
      <c r="AD982" s="159"/>
      <c r="AE982" s="159"/>
      <c r="AF982" s="159"/>
      <c r="AG982" s="159"/>
      <c r="AH982" s="159"/>
      <c r="AI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c r="AA983" s="159"/>
      <c r="AB983" s="159"/>
      <c r="AC983" s="159"/>
      <c r="AD983" s="159"/>
      <c r="AE983" s="159"/>
      <c r="AF983" s="159"/>
      <c r="AG983" s="159"/>
      <c r="AH983" s="159"/>
      <c r="AI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c r="AA984" s="159"/>
      <c r="AB984" s="159"/>
      <c r="AC984" s="159"/>
      <c r="AD984" s="159"/>
      <c r="AE984" s="159"/>
      <c r="AF984" s="159"/>
      <c r="AG984" s="159"/>
      <c r="AH984" s="159"/>
      <c r="AI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c r="AA985" s="159"/>
      <c r="AB985" s="159"/>
      <c r="AC985" s="159"/>
      <c r="AD985" s="159"/>
      <c r="AE985" s="159"/>
      <c r="AF985" s="159"/>
      <c r="AG985" s="159"/>
      <c r="AH985" s="159"/>
      <c r="AI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c r="AA986" s="159"/>
      <c r="AB986" s="159"/>
      <c r="AC986" s="159"/>
      <c r="AD986" s="159"/>
      <c r="AE986" s="159"/>
      <c r="AF986" s="159"/>
      <c r="AG986" s="159"/>
      <c r="AH986" s="159"/>
      <c r="AI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c r="AA987" s="159"/>
      <c r="AB987" s="159"/>
      <c r="AC987" s="159"/>
      <c r="AD987" s="159"/>
      <c r="AE987" s="159"/>
      <c r="AF987" s="159"/>
      <c r="AG987" s="159"/>
      <c r="AH987" s="159"/>
      <c r="AI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c r="AA988" s="159"/>
      <c r="AB988" s="159"/>
      <c r="AC988" s="159"/>
      <c r="AD988" s="159"/>
      <c r="AE988" s="159"/>
      <c r="AF988" s="159"/>
      <c r="AG988" s="159"/>
      <c r="AH988" s="159"/>
      <c r="AI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c r="AA989" s="159"/>
      <c r="AB989" s="159"/>
      <c r="AC989" s="159"/>
      <c r="AD989" s="159"/>
      <c r="AE989" s="159"/>
      <c r="AF989" s="159"/>
      <c r="AG989" s="159"/>
      <c r="AH989" s="159"/>
      <c r="AI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c r="AA990" s="159"/>
      <c r="AB990" s="159"/>
      <c r="AC990" s="159"/>
      <c r="AD990" s="159"/>
      <c r="AE990" s="159"/>
      <c r="AF990" s="159"/>
      <c r="AG990" s="159"/>
      <c r="AH990" s="159"/>
      <c r="AI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c r="AA991" s="159"/>
      <c r="AB991" s="159"/>
      <c r="AC991" s="159"/>
      <c r="AD991" s="159"/>
      <c r="AE991" s="159"/>
      <c r="AF991" s="159"/>
      <c r="AG991" s="159"/>
      <c r="AH991" s="159"/>
      <c r="AI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c r="AA992" s="159"/>
      <c r="AB992" s="159"/>
      <c r="AC992" s="159"/>
      <c r="AD992" s="159"/>
      <c r="AE992" s="159"/>
      <c r="AF992" s="159"/>
      <c r="AG992" s="159"/>
      <c r="AH992" s="159"/>
      <c r="AI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c r="AA993" s="159"/>
      <c r="AB993" s="159"/>
      <c r="AC993" s="159"/>
      <c r="AD993" s="159"/>
      <c r="AE993" s="159"/>
      <c r="AF993" s="159"/>
      <c r="AG993" s="159"/>
      <c r="AH993" s="159"/>
      <c r="AI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c r="AA994" s="159"/>
      <c r="AB994" s="159"/>
      <c r="AC994" s="159"/>
      <c r="AD994" s="159"/>
      <c r="AE994" s="159"/>
      <c r="AF994" s="159"/>
      <c r="AG994" s="159"/>
      <c r="AH994" s="159"/>
      <c r="AI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c r="AA995" s="159"/>
      <c r="AB995" s="159"/>
      <c r="AC995" s="159"/>
      <c r="AD995" s="159"/>
      <c r="AE995" s="159"/>
      <c r="AF995" s="159"/>
      <c r="AG995" s="159"/>
      <c r="AH995" s="159"/>
      <c r="AI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c r="AA996" s="159"/>
      <c r="AB996" s="159"/>
      <c r="AC996" s="159"/>
      <c r="AD996" s="159"/>
      <c r="AE996" s="159"/>
      <c r="AF996" s="159"/>
      <c r="AG996" s="159"/>
      <c r="AH996" s="159"/>
      <c r="AI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c r="AA997" s="159"/>
      <c r="AB997" s="159"/>
      <c r="AC997" s="159"/>
      <c r="AD997" s="159"/>
      <c r="AE997" s="159"/>
      <c r="AF997" s="159"/>
      <c r="AG997" s="159"/>
      <c r="AH997" s="159"/>
      <c r="AI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c r="AA998" s="159"/>
      <c r="AB998" s="159"/>
      <c r="AC998" s="159"/>
      <c r="AD998" s="159"/>
      <c r="AE998" s="159"/>
      <c r="AF998" s="159"/>
      <c r="AG998" s="159"/>
      <c r="AH998" s="159"/>
      <c r="AI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c r="AA999" s="159"/>
      <c r="AB999" s="159"/>
      <c r="AC999" s="159"/>
      <c r="AD999" s="159"/>
      <c r="AE999" s="159"/>
      <c r="AF999" s="159"/>
      <c r="AG999" s="159"/>
      <c r="AH999" s="159"/>
      <c r="AI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c r="Z1000" s="159"/>
      <c r="AA1000" s="159"/>
      <c r="AB1000" s="159"/>
      <c r="AC1000" s="159"/>
      <c r="AD1000" s="159"/>
      <c r="AE1000" s="159"/>
      <c r="AF1000" s="159"/>
      <c r="AG1000" s="159"/>
      <c r="AH1000" s="159"/>
      <c r="AI1000" s="159"/>
    </row>
    <row r="1001">
      <c r="A1001" s="159"/>
      <c r="B1001" s="159"/>
      <c r="C1001" s="159"/>
      <c r="D1001" s="159"/>
      <c r="E1001" s="159"/>
      <c r="F1001" s="159"/>
      <c r="G1001" s="159"/>
      <c r="H1001" s="159"/>
      <c r="I1001" s="159"/>
      <c r="J1001" s="159"/>
      <c r="K1001" s="159"/>
      <c r="L1001" s="159"/>
      <c r="M1001" s="159"/>
      <c r="N1001" s="159"/>
      <c r="O1001" s="159"/>
      <c r="P1001" s="159"/>
      <c r="Q1001" s="159"/>
      <c r="R1001" s="159"/>
      <c r="S1001" s="159"/>
      <c r="T1001" s="159"/>
      <c r="U1001" s="159"/>
      <c r="V1001" s="159"/>
      <c r="W1001" s="159"/>
      <c r="X1001" s="159"/>
      <c r="Y1001" s="159"/>
      <c r="Z1001" s="159"/>
      <c r="AA1001" s="159"/>
      <c r="AB1001" s="159"/>
      <c r="AC1001" s="159"/>
      <c r="AD1001" s="159"/>
      <c r="AE1001" s="159"/>
      <c r="AF1001" s="159"/>
      <c r="AG1001" s="159"/>
      <c r="AH1001" s="159"/>
      <c r="AI1001" s="159"/>
    </row>
    <row r="1002">
      <c r="A1002" s="159"/>
      <c r="B1002" s="159"/>
      <c r="C1002" s="159"/>
      <c r="D1002" s="159"/>
      <c r="E1002" s="159"/>
      <c r="F1002" s="159"/>
      <c r="G1002" s="159"/>
      <c r="H1002" s="159"/>
      <c r="I1002" s="159"/>
      <c r="J1002" s="159"/>
      <c r="K1002" s="159"/>
      <c r="L1002" s="159"/>
      <c r="M1002" s="159"/>
      <c r="N1002" s="159"/>
      <c r="O1002" s="159"/>
      <c r="P1002" s="159"/>
      <c r="Q1002" s="159"/>
      <c r="R1002" s="159"/>
      <c r="S1002" s="159"/>
      <c r="T1002" s="159"/>
      <c r="U1002" s="159"/>
      <c r="V1002" s="159"/>
      <c r="W1002" s="159"/>
      <c r="X1002" s="159"/>
      <c r="Y1002" s="159"/>
      <c r="Z1002" s="159"/>
      <c r="AA1002" s="159"/>
      <c r="AB1002" s="159"/>
      <c r="AC1002" s="159"/>
      <c r="AD1002" s="159"/>
      <c r="AE1002" s="159"/>
      <c r="AF1002" s="159"/>
      <c r="AG1002" s="159"/>
      <c r="AH1002" s="159"/>
      <c r="AI1002" s="159"/>
    </row>
    <row r="1003">
      <c r="A1003" s="159"/>
      <c r="B1003" s="159"/>
      <c r="C1003" s="159"/>
      <c r="D1003" s="159"/>
      <c r="E1003" s="159"/>
      <c r="F1003" s="159"/>
      <c r="G1003" s="159"/>
      <c r="H1003" s="159"/>
      <c r="I1003" s="159"/>
      <c r="J1003" s="159"/>
      <c r="K1003" s="159"/>
      <c r="L1003" s="159"/>
      <c r="M1003" s="159"/>
      <c r="N1003" s="159"/>
      <c r="O1003" s="159"/>
      <c r="P1003" s="159"/>
      <c r="Q1003" s="159"/>
      <c r="R1003" s="159"/>
      <c r="S1003" s="159"/>
      <c r="T1003" s="159"/>
      <c r="U1003" s="159"/>
      <c r="V1003" s="159"/>
      <c r="W1003" s="159"/>
      <c r="X1003" s="159"/>
      <c r="Y1003" s="159"/>
      <c r="Z1003" s="159"/>
      <c r="AA1003" s="159"/>
      <c r="AB1003" s="159"/>
      <c r="AC1003" s="159"/>
      <c r="AD1003" s="159"/>
      <c r="AE1003" s="159"/>
      <c r="AF1003" s="159"/>
      <c r="AG1003" s="159"/>
      <c r="AH1003" s="159"/>
      <c r="AI1003" s="159"/>
    </row>
    <row r="1004">
      <c r="A1004" s="159"/>
      <c r="B1004" s="159"/>
      <c r="C1004" s="159"/>
      <c r="D1004" s="159"/>
      <c r="E1004" s="159"/>
      <c r="F1004" s="159"/>
      <c r="G1004" s="159"/>
      <c r="H1004" s="159"/>
      <c r="I1004" s="159"/>
      <c r="J1004" s="159"/>
      <c r="K1004" s="159"/>
      <c r="L1004" s="159"/>
      <c r="M1004" s="159"/>
      <c r="N1004" s="159"/>
      <c r="O1004" s="159"/>
      <c r="P1004" s="159"/>
      <c r="Q1004" s="159"/>
      <c r="R1004" s="159"/>
      <c r="S1004" s="159"/>
      <c r="T1004" s="159"/>
      <c r="U1004" s="159"/>
      <c r="V1004" s="159"/>
      <c r="W1004" s="159"/>
      <c r="X1004" s="159"/>
      <c r="Y1004" s="159"/>
      <c r="Z1004" s="159"/>
      <c r="AA1004" s="159"/>
      <c r="AB1004" s="159"/>
      <c r="AC1004" s="159"/>
      <c r="AD1004" s="159"/>
      <c r="AE1004" s="159"/>
      <c r="AF1004" s="159"/>
      <c r="AG1004" s="159"/>
      <c r="AH1004" s="159"/>
      <c r="AI1004" s="159"/>
    </row>
    <row r="1005">
      <c r="A1005" s="159"/>
      <c r="B1005" s="159"/>
      <c r="C1005" s="159"/>
      <c r="D1005" s="159"/>
      <c r="E1005" s="159"/>
      <c r="F1005" s="159"/>
      <c r="G1005" s="159"/>
      <c r="H1005" s="159"/>
      <c r="I1005" s="159"/>
      <c r="J1005" s="159"/>
      <c r="K1005" s="159"/>
      <c r="L1005" s="159"/>
      <c r="M1005" s="159"/>
      <c r="N1005" s="159"/>
      <c r="O1005" s="159"/>
      <c r="P1005" s="159"/>
      <c r="Q1005" s="159"/>
      <c r="R1005" s="159"/>
      <c r="S1005" s="159"/>
      <c r="T1005" s="159"/>
      <c r="U1005" s="159"/>
      <c r="V1005" s="159"/>
      <c r="W1005" s="159"/>
      <c r="X1005" s="159"/>
      <c r="Y1005" s="159"/>
      <c r="Z1005" s="159"/>
      <c r="AA1005" s="159"/>
      <c r="AB1005" s="159"/>
      <c r="AC1005" s="159"/>
      <c r="AD1005" s="159"/>
      <c r="AE1005" s="159"/>
      <c r="AF1005" s="159"/>
      <c r="AG1005" s="159"/>
      <c r="AH1005" s="159"/>
      <c r="AI1005" s="159"/>
    </row>
    <row r="1006">
      <c r="A1006" s="159"/>
      <c r="B1006" s="159"/>
      <c r="C1006" s="159"/>
      <c r="D1006" s="159"/>
      <c r="E1006" s="159"/>
      <c r="F1006" s="159"/>
      <c r="G1006" s="159"/>
      <c r="H1006" s="159"/>
      <c r="I1006" s="159"/>
      <c r="J1006" s="159"/>
      <c r="K1006" s="159"/>
      <c r="L1006" s="159"/>
      <c r="M1006" s="159"/>
      <c r="N1006" s="159"/>
      <c r="O1006" s="159"/>
      <c r="P1006" s="159"/>
      <c r="Q1006" s="159"/>
      <c r="R1006" s="159"/>
      <c r="S1006" s="159"/>
      <c r="T1006" s="159"/>
      <c r="U1006" s="159"/>
      <c r="V1006" s="159"/>
      <c r="W1006" s="159"/>
      <c r="X1006" s="159"/>
      <c r="Y1006" s="159"/>
      <c r="Z1006" s="159"/>
      <c r="AA1006" s="159"/>
      <c r="AB1006" s="159"/>
      <c r="AC1006" s="159"/>
      <c r="AD1006" s="159"/>
      <c r="AE1006" s="159"/>
      <c r="AF1006" s="159"/>
      <c r="AG1006" s="159"/>
      <c r="AH1006" s="159"/>
      <c r="AI1006" s="159"/>
    </row>
    <row r="1007">
      <c r="A1007" s="159"/>
      <c r="B1007" s="159"/>
      <c r="C1007" s="159"/>
      <c r="D1007" s="159"/>
      <c r="E1007" s="159"/>
      <c r="F1007" s="159"/>
      <c r="G1007" s="159"/>
      <c r="H1007" s="159"/>
      <c r="I1007" s="159"/>
      <c r="J1007" s="159"/>
      <c r="K1007" s="159"/>
      <c r="L1007" s="159"/>
      <c r="M1007" s="159"/>
      <c r="N1007" s="159"/>
      <c r="O1007" s="159"/>
      <c r="P1007" s="159"/>
      <c r="Q1007" s="159"/>
      <c r="R1007" s="159"/>
      <c r="S1007" s="159"/>
      <c r="T1007" s="159"/>
      <c r="U1007" s="159"/>
      <c r="V1007" s="159"/>
      <c r="W1007" s="159"/>
      <c r="X1007" s="159"/>
      <c r="Y1007" s="159"/>
      <c r="Z1007" s="159"/>
      <c r="AA1007" s="159"/>
      <c r="AB1007" s="159"/>
      <c r="AC1007" s="159"/>
      <c r="AD1007" s="159"/>
      <c r="AE1007" s="159"/>
      <c r="AF1007" s="159"/>
      <c r="AG1007" s="159"/>
      <c r="AH1007" s="159"/>
      <c r="AI1007" s="159"/>
    </row>
    <row r="1008">
      <c r="A1008" s="159"/>
      <c r="B1008" s="159"/>
      <c r="C1008" s="159"/>
      <c r="D1008" s="159"/>
      <c r="E1008" s="159"/>
      <c r="F1008" s="159"/>
      <c r="G1008" s="159"/>
      <c r="H1008" s="159"/>
      <c r="I1008" s="159"/>
      <c r="J1008" s="159"/>
      <c r="K1008" s="159"/>
      <c r="L1008" s="159"/>
      <c r="M1008" s="159"/>
      <c r="N1008" s="159"/>
      <c r="O1008" s="159"/>
      <c r="P1008" s="159"/>
      <c r="Q1008" s="159"/>
      <c r="R1008" s="159"/>
      <c r="S1008" s="159"/>
      <c r="T1008" s="159"/>
      <c r="U1008" s="159"/>
      <c r="V1008" s="159"/>
      <c r="W1008" s="159"/>
      <c r="X1008" s="159"/>
      <c r="Y1008" s="159"/>
      <c r="Z1008" s="159"/>
      <c r="AA1008" s="159"/>
      <c r="AB1008" s="159"/>
      <c r="AC1008" s="159"/>
      <c r="AD1008" s="159"/>
      <c r="AE1008" s="159"/>
      <c r="AF1008" s="159"/>
      <c r="AG1008" s="159"/>
      <c r="AH1008" s="159"/>
      <c r="AI1008" s="159"/>
    </row>
    <row r="1009">
      <c r="A1009" s="159"/>
      <c r="B1009" s="159"/>
      <c r="C1009" s="159"/>
      <c r="D1009" s="159"/>
      <c r="E1009" s="159"/>
      <c r="F1009" s="159"/>
      <c r="G1009" s="159"/>
      <c r="H1009" s="159"/>
      <c r="I1009" s="159"/>
      <c r="J1009" s="159"/>
      <c r="K1009" s="159"/>
      <c r="L1009" s="159"/>
      <c r="M1009" s="159"/>
      <c r="N1009" s="159"/>
      <c r="O1009" s="159"/>
      <c r="P1009" s="159"/>
      <c r="Q1009" s="159"/>
      <c r="R1009" s="159"/>
      <c r="S1009" s="159"/>
      <c r="T1009" s="159"/>
      <c r="U1009" s="159"/>
      <c r="V1009" s="159"/>
      <c r="W1009" s="159"/>
      <c r="X1009" s="159"/>
      <c r="Y1009" s="159"/>
      <c r="Z1009" s="159"/>
      <c r="AA1009" s="159"/>
      <c r="AB1009" s="159"/>
      <c r="AC1009" s="159"/>
      <c r="AD1009" s="159"/>
      <c r="AE1009" s="159"/>
      <c r="AF1009" s="159"/>
      <c r="AG1009" s="159"/>
      <c r="AH1009" s="159"/>
      <c r="AI1009" s="159"/>
    </row>
    <row r="1010">
      <c r="A1010" s="159"/>
      <c r="B1010" s="159"/>
      <c r="C1010" s="159"/>
      <c r="D1010" s="159"/>
      <c r="E1010" s="159"/>
      <c r="F1010" s="159"/>
      <c r="G1010" s="159"/>
      <c r="H1010" s="159"/>
      <c r="I1010" s="159"/>
      <c r="J1010" s="159"/>
      <c r="K1010" s="159"/>
      <c r="L1010" s="159"/>
      <c r="M1010" s="159"/>
      <c r="N1010" s="159"/>
      <c r="O1010" s="159"/>
      <c r="P1010" s="159"/>
      <c r="Q1010" s="159"/>
      <c r="R1010" s="159"/>
      <c r="S1010" s="159"/>
      <c r="T1010" s="159"/>
      <c r="U1010" s="159"/>
      <c r="V1010" s="159"/>
      <c r="W1010" s="159"/>
      <c r="X1010" s="159"/>
      <c r="Y1010" s="159"/>
      <c r="Z1010" s="159"/>
      <c r="AA1010" s="159"/>
      <c r="AB1010" s="159"/>
      <c r="AC1010" s="159"/>
      <c r="AD1010" s="159"/>
      <c r="AE1010" s="159"/>
      <c r="AF1010" s="159"/>
      <c r="AG1010" s="159"/>
      <c r="AH1010" s="159"/>
      <c r="AI1010" s="159"/>
    </row>
    <row r="1011">
      <c r="A1011" s="159"/>
      <c r="B1011" s="159"/>
      <c r="C1011" s="159"/>
      <c r="D1011" s="159"/>
      <c r="E1011" s="159"/>
      <c r="F1011" s="159"/>
      <c r="G1011" s="159"/>
      <c r="H1011" s="159"/>
      <c r="I1011" s="159"/>
      <c r="J1011" s="159"/>
      <c r="K1011" s="159"/>
      <c r="L1011" s="159"/>
      <c r="M1011" s="159"/>
      <c r="N1011" s="159"/>
      <c r="O1011" s="159"/>
      <c r="P1011" s="159"/>
      <c r="Q1011" s="159"/>
      <c r="R1011" s="159"/>
      <c r="S1011" s="159"/>
      <c r="T1011" s="159"/>
      <c r="U1011" s="159"/>
      <c r="V1011" s="159"/>
      <c r="W1011" s="159"/>
      <c r="X1011" s="159"/>
      <c r="Y1011" s="159"/>
      <c r="Z1011" s="159"/>
      <c r="AA1011" s="159"/>
      <c r="AB1011" s="159"/>
      <c r="AC1011" s="159"/>
      <c r="AD1011" s="159"/>
      <c r="AE1011" s="159"/>
      <c r="AF1011" s="159"/>
      <c r="AG1011" s="159"/>
      <c r="AH1011" s="159"/>
      <c r="AI1011" s="159"/>
    </row>
    <row r="1012">
      <c r="A1012" s="159"/>
      <c r="B1012" s="159"/>
      <c r="C1012" s="159"/>
      <c r="D1012" s="159"/>
      <c r="E1012" s="159"/>
      <c r="F1012" s="159"/>
      <c r="G1012" s="159"/>
      <c r="H1012" s="159"/>
      <c r="I1012" s="159"/>
      <c r="J1012" s="159"/>
      <c r="K1012" s="159"/>
      <c r="L1012" s="159"/>
      <c r="M1012" s="159"/>
      <c r="N1012" s="159"/>
      <c r="O1012" s="159"/>
      <c r="P1012" s="159"/>
      <c r="Q1012" s="159"/>
      <c r="R1012" s="159"/>
      <c r="S1012" s="159"/>
      <c r="T1012" s="159"/>
      <c r="U1012" s="159"/>
      <c r="V1012" s="159"/>
      <c r="W1012" s="159"/>
      <c r="X1012" s="159"/>
      <c r="Y1012" s="159"/>
      <c r="Z1012" s="159"/>
      <c r="AA1012" s="159"/>
      <c r="AB1012" s="159"/>
      <c r="AC1012" s="159"/>
      <c r="AD1012" s="159"/>
      <c r="AE1012" s="159"/>
      <c r="AF1012" s="159"/>
      <c r="AG1012" s="159"/>
      <c r="AH1012" s="159"/>
      <c r="AI1012" s="159"/>
    </row>
    <row r="1013">
      <c r="A1013" s="159"/>
      <c r="B1013" s="159"/>
      <c r="C1013" s="159"/>
      <c r="D1013" s="159"/>
      <c r="E1013" s="159"/>
      <c r="F1013" s="159"/>
      <c r="G1013" s="159"/>
      <c r="H1013" s="159"/>
      <c r="I1013" s="159"/>
      <c r="J1013" s="159"/>
      <c r="K1013" s="159"/>
      <c r="L1013" s="159"/>
      <c r="M1013" s="159"/>
      <c r="N1013" s="159"/>
      <c r="O1013" s="159"/>
      <c r="P1013" s="159"/>
      <c r="Q1013" s="159"/>
      <c r="R1013" s="159"/>
      <c r="S1013" s="159"/>
      <c r="T1013" s="159"/>
      <c r="U1013" s="159"/>
      <c r="V1013" s="159"/>
      <c r="W1013" s="159"/>
      <c r="X1013" s="159"/>
      <c r="Y1013" s="159"/>
      <c r="Z1013" s="159"/>
      <c r="AA1013" s="159"/>
      <c r="AB1013" s="159"/>
      <c r="AC1013" s="159"/>
      <c r="AD1013" s="159"/>
      <c r="AE1013" s="159"/>
      <c r="AF1013" s="159"/>
      <c r="AG1013" s="159"/>
      <c r="AH1013" s="159"/>
      <c r="AI1013" s="159"/>
    </row>
    <row r="1014">
      <c r="A1014" s="159"/>
      <c r="B1014" s="159"/>
      <c r="C1014" s="159"/>
      <c r="D1014" s="159"/>
      <c r="E1014" s="159"/>
      <c r="F1014" s="159"/>
      <c r="G1014" s="159"/>
      <c r="H1014" s="159"/>
      <c r="I1014" s="159"/>
      <c r="J1014" s="159"/>
      <c r="K1014" s="159"/>
      <c r="L1014" s="159"/>
      <c r="M1014" s="159"/>
      <c r="N1014" s="159"/>
      <c r="O1014" s="159"/>
      <c r="P1014" s="159"/>
      <c r="Q1014" s="159"/>
      <c r="R1014" s="159"/>
      <c r="S1014" s="159"/>
      <c r="T1014" s="159"/>
      <c r="U1014" s="159"/>
      <c r="V1014" s="159"/>
      <c r="W1014" s="159"/>
      <c r="X1014" s="159"/>
      <c r="Y1014" s="159"/>
      <c r="Z1014" s="159"/>
      <c r="AA1014" s="159"/>
      <c r="AB1014" s="159"/>
      <c r="AC1014" s="159"/>
      <c r="AD1014" s="159"/>
      <c r="AE1014" s="159"/>
      <c r="AF1014" s="159"/>
      <c r="AG1014" s="159"/>
      <c r="AH1014" s="159"/>
      <c r="AI1014" s="159"/>
    </row>
    <row r="1015">
      <c r="A1015" s="159"/>
      <c r="B1015" s="159"/>
      <c r="C1015" s="159"/>
      <c r="D1015" s="159"/>
      <c r="E1015" s="159"/>
      <c r="F1015" s="159"/>
      <c r="G1015" s="159"/>
      <c r="H1015" s="159"/>
      <c r="I1015" s="159"/>
      <c r="J1015" s="159"/>
      <c r="K1015" s="159"/>
      <c r="L1015" s="159"/>
      <c r="M1015" s="159"/>
      <c r="N1015" s="159"/>
      <c r="O1015" s="159"/>
      <c r="P1015" s="159"/>
      <c r="Q1015" s="159"/>
      <c r="R1015" s="159"/>
      <c r="S1015" s="159"/>
      <c r="T1015" s="159"/>
      <c r="U1015" s="159"/>
      <c r="V1015" s="159"/>
      <c r="W1015" s="159"/>
      <c r="X1015" s="159"/>
      <c r="Y1015" s="159"/>
      <c r="Z1015" s="159"/>
      <c r="AA1015" s="159"/>
      <c r="AB1015" s="159"/>
      <c r="AC1015" s="159"/>
      <c r="AD1015" s="159"/>
      <c r="AE1015" s="159"/>
      <c r="AF1015" s="159"/>
      <c r="AG1015" s="159"/>
      <c r="AH1015" s="159"/>
      <c r="AI1015" s="159"/>
    </row>
    <row r="1016">
      <c r="A1016" s="159"/>
      <c r="B1016" s="159"/>
      <c r="C1016" s="159"/>
      <c r="D1016" s="159"/>
      <c r="E1016" s="159"/>
      <c r="F1016" s="159"/>
      <c r="G1016" s="159"/>
      <c r="H1016" s="159"/>
      <c r="I1016" s="159"/>
      <c r="J1016" s="159"/>
      <c r="K1016" s="159"/>
      <c r="L1016" s="159"/>
      <c r="M1016" s="159"/>
      <c r="N1016" s="159"/>
      <c r="O1016" s="159"/>
      <c r="P1016" s="159"/>
      <c r="Q1016" s="159"/>
      <c r="R1016" s="159"/>
      <c r="S1016" s="159"/>
      <c r="T1016" s="159"/>
      <c r="U1016" s="159"/>
      <c r="V1016" s="159"/>
      <c r="W1016" s="159"/>
      <c r="X1016" s="159"/>
      <c r="Y1016" s="159"/>
      <c r="Z1016" s="159"/>
      <c r="AA1016" s="159"/>
      <c r="AB1016" s="159"/>
      <c r="AC1016" s="159"/>
      <c r="AD1016" s="159"/>
      <c r="AE1016" s="159"/>
      <c r="AF1016" s="159"/>
      <c r="AG1016" s="159"/>
      <c r="AH1016" s="159"/>
      <c r="AI1016" s="159"/>
    </row>
    <row r="1017">
      <c r="A1017" s="159"/>
      <c r="B1017" s="159"/>
      <c r="C1017" s="159"/>
      <c r="D1017" s="159"/>
      <c r="E1017" s="159"/>
      <c r="F1017" s="159"/>
      <c r="G1017" s="159"/>
      <c r="H1017" s="159"/>
      <c r="I1017" s="159"/>
      <c r="J1017" s="159"/>
      <c r="K1017" s="159"/>
      <c r="L1017" s="159"/>
      <c r="M1017" s="159"/>
      <c r="N1017" s="159"/>
      <c r="O1017" s="159"/>
      <c r="P1017" s="159"/>
      <c r="Q1017" s="159"/>
      <c r="R1017" s="159"/>
      <c r="S1017" s="159"/>
      <c r="T1017" s="159"/>
      <c r="U1017" s="159"/>
      <c r="V1017" s="159"/>
      <c r="W1017" s="159"/>
      <c r="X1017" s="159"/>
      <c r="Y1017" s="159"/>
      <c r="Z1017" s="159"/>
      <c r="AA1017" s="159"/>
      <c r="AB1017" s="159"/>
      <c r="AC1017" s="159"/>
      <c r="AD1017" s="159"/>
      <c r="AE1017" s="159"/>
      <c r="AF1017" s="159"/>
      <c r="AG1017" s="159"/>
      <c r="AH1017" s="159"/>
      <c r="AI1017" s="159"/>
    </row>
    <row r="1018">
      <c r="A1018" s="159"/>
      <c r="B1018" s="159"/>
      <c r="C1018" s="159"/>
      <c r="D1018" s="159"/>
      <c r="E1018" s="159"/>
      <c r="F1018" s="159"/>
      <c r="G1018" s="159"/>
      <c r="H1018" s="159"/>
      <c r="I1018" s="159"/>
      <c r="J1018" s="159"/>
      <c r="K1018" s="159"/>
      <c r="L1018" s="159"/>
      <c r="M1018" s="159"/>
      <c r="N1018" s="159"/>
      <c r="O1018" s="159"/>
      <c r="P1018" s="159"/>
      <c r="Q1018" s="159"/>
      <c r="R1018" s="159"/>
      <c r="S1018" s="159"/>
      <c r="T1018" s="159"/>
      <c r="U1018" s="159"/>
      <c r="V1018" s="159"/>
      <c r="W1018" s="159"/>
      <c r="X1018" s="159"/>
      <c r="Y1018" s="159"/>
      <c r="Z1018" s="159"/>
      <c r="AA1018" s="159"/>
      <c r="AB1018" s="159"/>
      <c r="AC1018" s="159"/>
      <c r="AD1018" s="159"/>
      <c r="AE1018" s="159"/>
      <c r="AF1018" s="159"/>
      <c r="AG1018" s="159"/>
      <c r="AH1018" s="159"/>
      <c r="AI1018" s="159"/>
    </row>
    <row r="1019">
      <c r="A1019" s="159"/>
      <c r="B1019" s="159"/>
      <c r="C1019" s="159"/>
      <c r="D1019" s="159"/>
      <c r="E1019" s="159"/>
      <c r="F1019" s="159"/>
      <c r="G1019" s="159"/>
      <c r="H1019" s="159"/>
      <c r="I1019" s="159"/>
      <c r="J1019" s="159"/>
      <c r="K1019" s="159"/>
      <c r="L1019" s="159"/>
      <c r="M1019" s="159"/>
      <c r="N1019" s="159"/>
      <c r="O1019" s="159"/>
      <c r="P1019" s="159"/>
      <c r="Q1019" s="159"/>
      <c r="R1019" s="159"/>
      <c r="S1019" s="159"/>
      <c r="T1019" s="159"/>
      <c r="U1019" s="159"/>
      <c r="V1019" s="159"/>
      <c r="W1019" s="159"/>
      <c r="X1019" s="159"/>
      <c r="Y1019" s="159"/>
      <c r="Z1019" s="159"/>
      <c r="AA1019" s="159"/>
      <c r="AB1019" s="159"/>
      <c r="AC1019" s="159"/>
      <c r="AD1019" s="159"/>
      <c r="AE1019" s="159"/>
      <c r="AF1019" s="159"/>
      <c r="AG1019" s="159"/>
      <c r="AH1019" s="159"/>
      <c r="AI1019" s="159"/>
    </row>
    <row r="1020">
      <c r="A1020" s="159"/>
      <c r="B1020" s="159"/>
      <c r="C1020" s="159"/>
      <c r="D1020" s="159"/>
      <c r="E1020" s="159"/>
      <c r="F1020" s="159"/>
      <c r="G1020" s="159"/>
      <c r="H1020" s="159"/>
      <c r="I1020" s="159"/>
      <c r="J1020" s="159"/>
      <c r="K1020" s="159"/>
      <c r="L1020" s="159"/>
      <c r="M1020" s="159"/>
      <c r="N1020" s="159"/>
      <c r="O1020" s="159"/>
      <c r="P1020" s="159"/>
      <c r="Q1020" s="159"/>
      <c r="R1020" s="159"/>
      <c r="S1020" s="159"/>
      <c r="T1020" s="159"/>
      <c r="U1020" s="159"/>
      <c r="V1020" s="159"/>
      <c r="W1020" s="159"/>
      <c r="X1020" s="159"/>
      <c r="Y1020" s="159"/>
      <c r="Z1020" s="159"/>
      <c r="AA1020" s="159"/>
      <c r="AB1020" s="159"/>
      <c r="AC1020" s="159"/>
      <c r="AD1020" s="159"/>
      <c r="AE1020" s="159"/>
      <c r="AF1020" s="159"/>
      <c r="AG1020" s="159"/>
      <c r="AH1020" s="159"/>
      <c r="AI1020" s="159"/>
    </row>
    <row r="1021">
      <c r="A1021" s="159"/>
      <c r="B1021" s="159"/>
      <c r="C1021" s="159"/>
      <c r="D1021" s="159"/>
      <c r="E1021" s="159"/>
      <c r="F1021" s="159"/>
      <c r="G1021" s="159"/>
      <c r="H1021" s="159"/>
      <c r="I1021" s="159"/>
      <c r="J1021" s="159"/>
      <c r="K1021" s="159"/>
      <c r="L1021" s="159"/>
      <c r="M1021" s="159"/>
      <c r="N1021" s="159"/>
      <c r="O1021" s="159"/>
      <c r="P1021" s="159"/>
      <c r="Q1021" s="159"/>
      <c r="R1021" s="159"/>
      <c r="S1021" s="159"/>
      <c r="T1021" s="159"/>
      <c r="U1021" s="159"/>
      <c r="V1021" s="159"/>
      <c r="W1021" s="159"/>
      <c r="X1021" s="159"/>
      <c r="Y1021" s="159"/>
      <c r="Z1021" s="159"/>
      <c r="AA1021" s="159"/>
      <c r="AB1021" s="159"/>
      <c r="AC1021" s="159"/>
      <c r="AD1021" s="159"/>
      <c r="AE1021" s="159"/>
      <c r="AF1021" s="159"/>
      <c r="AG1021" s="159"/>
      <c r="AH1021" s="159"/>
      <c r="AI1021" s="159"/>
    </row>
    <row r="1022">
      <c r="A1022" s="159"/>
      <c r="B1022" s="159"/>
      <c r="C1022" s="159"/>
      <c r="D1022" s="159"/>
      <c r="E1022" s="159"/>
      <c r="F1022" s="159"/>
      <c r="G1022" s="159"/>
      <c r="H1022" s="159"/>
      <c r="I1022" s="159"/>
      <c r="J1022" s="159"/>
      <c r="K1022" s="159"/>
      <c r="L1022" s="159"/>
      <c r="M1022" s="159"/>
      <c r="N1022" s="159"/>
      <c r="O1022" s="159"/>
      <c r="P1022" s="159"/>
      <c r="Q1022" s="159"/>
      <c r="R1022" s="159"/>
      <c r="S1022" s="159"/>
      <c r="T1022" s="159"/>
      <c r="U1022" s="159"/>
      <c r="V1022" s="159"/>
      <c r="W1022" s="159"/>
      <c r="X1022" s="159"/>
      <c r="Y1022" s="159"/>
      <c r="Z1022" s="159"/>
      <c r="AA1022" s="159"/>
      <c r="AB1022" s="159"/>
      <c r="AC1022" s="159"/>
      <c r="AD1022" s="159"/>
      <c r="AE1022" s="159"/>
      <c r="AF1022" s="159"/>
      <c r="AG1022" s="159"/>
      <c r="AH1022" s="159"/>
      <c r="AI1022" s="159"/>
    </row>
    <row r="1023">
      <c r="A1023" s="159"/>
      <c r="B1023" s="159"/>
      <c r="C1023" s="159"/>
      <c r="D1023" s="159"/>
      <c r="E1023" s="159"/>
      <c r="F1023" s="159"/>
      <c r="G1023" s="159"/>
      <c r="H1023" s="159"/>
      <c r="I1023" s="159"/>
      <c r="J1023" s="159"/>
      <c r="K1023" s="159"/>
      <c r="L1023" s="159"/>
      <c r="M1023" s="159"/>
      <c r="N1023" s="159"/>
      <c r="O1023" s="159"/>
      <c r="P1023" s="159"/>
      <c r="Q1023" s="159"/>
      <c r="R1023" s="159"/>
      <c r="S1023" s="159"/>
      <c r="T1023" s="159"/>
      <c r="U1023" s="159"/>
      <c r="V1023" s="159"/>
      <c r="W1023" s="159"/>
      <c r="X1023" s="159"/>
      <c r="Y1023" s="159"/>
      <c r="Z1023" s="159"/>
      <c r="AA1023" s="159"/>
      <c r="AB1023" s="159"/>
      <c r="AC1023" s="159"/>
      <c r="AD1023" s="159"/>
      <c r="AE1023" s="159"/>
      <c r="AF1023" s="159"/>
      <c r="AG1023" s="159"/>
      <c r="AH1023" s="159"/>
      <c r="AI1023" s="159"/>
    </row>
    <row r="1024">
      <c r="A1024" s="159"/>
      <c r="B1024" s="159"/>
      <c r="C1024" s="159"/>
      <c r="D1024" s="159"/>
      <c r="E1024" s="159"/>
      <c r="F1024" s="159"/>
      <c r="G1024" s="159"/>
      <c r="H1024" s="159"/>
      <c r="I1024" s="159"/>
      <c r="J1024" s="159"/>
      <c r="K1024" s="159"/>
      <c r="L1024" s="159"/>
      <c r="M1024" s="159"/>
      <c r="N1024" s="159"/>
      <c r="O1024" s="159"/>
      <c r="P1024" s="159"/>
      <c r="Q1024" s="159"/>
      <c r="R1024" s="159"/>
      <c r="S1024" s="159"/>
      <c r="T1024" s="159"/>
      <c r="U1024" s="159"/>
      <c r="V1024" s="159"/>
      <c r="W1024" s="159"/>
      <c r="X1024" s="159"/>
      <c r="Y1024" s="159"/>
      <c r="Z1024" s="159"/>
      <c r="AA1024" s="159"/>
      <c r="AB1024" s="159"/>
      <c r="AC1024" s="159"/>
      <c r="AD1024" s="159"/>
      <c r="AE1024" s="159"/>
      <c r="AF1024" s="159"/>
      <c r="AG1024" s="159"/>
      <c r="AH1024" s="159"/>
      <c r="AI1024" s="159"/>
    </row>
    <row r="1025">
      <c r="A1025" s="159"/>
      <c r="B1025" s="159"/>
      <c r="C1025" s="159"/>
      <c r="D1025" s="159"/>
      <c r="E1025" s="159"/>
      <c r="F1025" s="159"/>
      <c r="G1025" s="159"/>
      <c r="H1025" s="159"/>
      <c r="I1025" s="159"/>
      <c r="J1025" s="159"/>
      <c r="K1025" s="159"/>
      <c r="L1025" s="159"/>
      <c r="M1025" s="159"/>
      <c r="N1025" s="159"/>
      <c r="O1025" s="159"/>
      <c r="P1025" s="159"/>
      <c r="Q1025" s="159"/>
      <c r="R1025" s="159"/>
      <c r="S1025" s="159"/>
      <c r="T1025" s="159"/>
      <c r="U1025" s="159"/>
      <c r="V1025" s="159"/>
      <c r="W1025" s="159"/>
      <c r="X1025" s="159"/>
      <c r="Y1025" s="159"/>
      <c r="Z1025" s="159"/>
      <c r="AA1025" s="159"/>
      <c r="AB1025" s="159"/>
      <c r="AC1025" s="159"/>
      <c r="AD1025" s="159"/>
      <c r="AE1025" s="159"/>
      <c r="AF1025" s="159"/>
      <c r="AG1025" s="159"/>
      <c r="AH1025" s="159"/>
      <c r="AI1025" s="159"/>
    </row>
    <row r="1026">
      <c r="A1026" s="159"/>
      <c r="B1026" s="159"/>
      <c r="C1026" s="159"/>
      <c r="D1026" s="159"/>
      <c r="E1026" s="159"/>
      <c r="F1026" s="159"/>
      <c r="G1026" s="159"/>
      <c r="H1026" s="159"/>
      <c r="I1026" s="159"/>
      <c r="J1026" s="159"/>
      <c r="K1026" s="159"/>
      <c r="L1026" s="159"/>
      <c r="M1026" s="159"/>
      <c r="N1026" s="159"/>
      <c r="O1026" s="159"/>
      <c r="P1026" s="159"/>
      <c r="Q1026" s="159"/>
      <c r="R1026" s="159"/>
      <c r="S1026" s="159"/>
      <c r="T1026" s="159"/>
      <c r="U1026" s="159"/>
      <c r="V1026" s="159"/>
      <c r="W1026" s="159"/>
      <c r="X1026" s="159"/>
      <c r="Y1026" s="159"/>
      <c r="Z1026" s="159"/>
      <c r="AA1026" s="159"/>
      <c r="AB1026" s="159"/>
      <c r="AC1026" s="159"/>
      <c r="AD1026" s="159"/>
      <c r="AE1026" s="159"/>
      <c r="AF1026" s="159"/>
      <c r="AG1026" s="159"/>
      <c r="AH1026" s="159"/>
      <c r="AI1026" s="159"/>
    </row>
    <row r="1027">
      <c r="A1027" s="159"/>
      <c r="B1027" s="159"/>
      <c r="C1027" s="159"/>
      <c r="D1027" s="159"/>
      <c r="E1027" s="159"/>
      <c r="F1027" s="159"/>
      <c r="G1027" s="159"/>
      <c r="H1027" s="159"/>
      <c r="I1027" s="159"/>
      <c r="J1027" s="159"/>
      <c r="K1027" s="159"/>
      <c r="L1027" s="159"/>
      <c r="M1027" s="159"/>
      <c r="N1027" s="159"/>
      <c r="O1027" s="159"/>
      <c r="P1027" s="159"/>
      <c r="Q1027" s="159"/>
      <c r="R1027" s="159"/>
      <c r="S1027" s="159"/>
      <c r="T1027" s="159"/>
      <c r="U1027" s="159"/>
      <c r="V1027" s="159"/>
      <c r="W1027" s="159"/>
      <c r="X1027" s="159"/>
      <c r="Y1027" s="159"/>
      <c r="Z1027" s="159"/>
      <c r="AA1027" s="159"/>
      <c r="AB1027" s="159"/>
      <c r="AC1027" s="159"/>
      <c r="AD1027" s="159"/>
      <c r="AE1027" s="159"/>
      <c r="AF1027" s="159"/>
      <c r="AG1027" s="159"/>
      <c r="AH1027" s="159"/>
      <c r="AI1027" s="159"/>
    </row>
    <row r="1028">
      <c r="A1028" s="159"/>
      <c r="B1028" s="159"/>
      <c r="C1028" s="159"/>
      <c r="D1028" s="159"/>
      <c r="E1028" s="159"/>
      <c r="F1028" s="159"/>
      <c r="G1028" s="159"/>
      <c r="H1028" s="159"/>
      <c r="I1028" s="159"/>
      <c r="J1028" s="159"/>
      <c r="K1028" s="159"/>
      <c r="L1028" s="159"/>
      <c r="M1028" s="159"/>
      <c r="N1028" s="159"/>
      <c r="O1028" s="159"/>
      <c r="P1028" s="159"/>
      <c r="Q1028" s="159"/>
      <c r="R1028" s="159"/>
      <c r="S1028" s="159"/>
      <c r="T1028" s="159"/>
      <c r="U1028" s="159"/>
      <c r="V1028" s="159"/>
      <c r="W1028" s="159"/>
      <c r="X1028" s="159"/>
      <c r="Y1028" s="159"/>
      <c r="Z1028" s="159"/>
      <c r="AA1028" s="159"/>
      <c r="AB1028" s="159"/>
      <c r="AC1028" s="159"/>
      <c r="AD1028" s="159"/>
      <c r="AE1028" s="159"/>
      <c r="AF1028" s="159"/>
      <c r="AG1028" s="159"/>
      <c r="AH1028" s="159"/>
      <c r="AI1028" s="159"/>
    </row>
    <row r="1029">
      <c r="A1029" s="159"/>
      <c r="B1029" s="159"/>
      <c r="C1029" s="159"/>
      <c r="D1029" s="159"/>
      <c r="E1029" s="159"/>
      <c r="F1029" s="159"/>
      <c r="G1029" s="159"/>
      <c r="H1029" s="159"/>
      <c r="I1029" s="159"/>
      <c r="J1029" s="159"/>
      <c r="K1029" s="159"/>
      <c r="L1029" s="159"/>
      <c r="M1029" s="159"/>
      <c r="N1029" s="159"/>
      <c r="O1029" s="159"/>
      <c r="P1029" s="159"/>
      <c r="Q1029" s="159"/>
      <c r="R1029" s="159"/>
      <c r="S1029" s="159"/>
      <c r="T1029" s="159"/>
      <c r="U1029" s="159"/>
      <c r="V1029" s="159"/>
      <c r="W1029" s="159"/>
      <c r="X1029" s="159"/>
      <c r="Y1029" s="159"/>
      <c r="Z1029" s="159"/>
      <c r="AA1029" s="159"/>
      <c r="AB1029" s="159"/>
      <c r="AC1029" s="159"/>
      <c r="AD1029" s="159"/>
      <c r="AE1029" s="159"/>
      <c r="AF1029" s="159"/>
      <c r="AG1029" s="159"/>
      <c r="AH1029" s="159"/>
      <c r="AI1029" s="159"/>
    </row>
    <row r="1030">
      <c r="A1030" s="159"/>
      <c r="B1030" s="159"/>
      <c r="C1030" s="159"/>
      <c r="D1030" s="159"/>
      <c r="E1030" s="159"/>
      <c r="F1030" s="159"/>
      <c r="G1030" s="159"/>
      <c r="H1030" s="159"/>
      <c r="I1030" s="159"/>
      <c r="J1030" s="159"/>
      <c r="K1030" s="159"/>
      <c r="L1030" s="159"/>
      <c r="M1030" s="159"/>
      <c r="N1030" s="159"/>
      <c r="O1030" s="159"/>
      <c r="P1030" s="159"/>
      <c r="Q1030" s="159"/>
      <c r="R1030" s="159"/>
      <c r="S1030" s="159"/>
      <c r="T1030" s="159"/>
      <c r="U1030" s="159"/>
      <c r="V1030" s="159"/>
      <c r="W1030" s="159"/>
      <c r="X1030" s="159"/>
      <c r="Y1030" s="159"/>
      <c r="Z1030" s="159"/>
      <c r="AA1030" s="159"/>
      <c r="AB1030" s="159"/>
      <c r="AC1030" s="159"/>
      <c r="AD1030" s="159"/>
      <c r="AE1030" s="159"/>
      <c r="AF1030" s="159"/>
      <c r="AG1030" s="159"/>
      <c r="AH1030" s="159"/>
      <c r="AI1030" s="159"/>
    </row>
    <row r="1031">
      <c r="A1031" s="159"/>
      <c r="B1031" s="159"/>
      <c r="C1031" s="159"/>
      <c r="D1031" s="159"/>
      <c r="E1031" s="159"/>
      <c r="F1031" s="159"/>
      <c r="G1031" s="159"/>
      <c r="H1031" s="159"/>
      <c r="I1031" s="159"/>
      <c r="J1031" s="159"/>
      <c r="K1031" s="159"/>
      <c r="L1031" s="159"/>
      <c r="M1031" s="159"/>
      <c r="N1031" s="159"/>
      <c r="O1031" s="159"/>
      <c r="P1031" s="159"/>
      <c r="Q1031" s="159"/>
      <c r="R1031" s="159"/>
      <c r="S1031" s="159"/>
      <c r="T1031" s="159"/>
      <c r="U1031" s="159"/>
      <c r="V1031" s="159"/>
      <c r="W1031" s="159"/>
      <c r="X1031" s="159"/>
      <c r="Y1031" s="159"/>
      <c r="Z1031" s="159"/>
      <c r="AA1031" s="159"/>
      <c r="AB1031" s="159"/>
      <c r="AC1031" s="159"/>
      <c r="AD1031" s="159"/>
      <c r="AE1031" s="159"/>
      <c r="AF1031" s="159"/>
      <c r="AG1031" s="159"/>
      <c r="AH1031" s="159"/>
      <c r="AI1031" s="159"/>
    </row>
    <row r="1032">
      <c r="A1032" s="159"/>
      <c r="B1032" s="159"/>
      <c r="C1032" s="159"/>
      <c r="D1032" s="159"/>
      <c r="E1032" s="159"/>
      <c r="F1032" s="159"/>
      <c r="G1032" s="159"/>
      <c r="H1032" s="159"/>
      <c r="I1032" s="159"/>
      <c r="J1032" s="159"/>
      <c r="K1032" s="159"/>
      <c r="L1032" s="159"/>
      <c r="M1032" s="159"/>
      <c r="N1032" s="159"/>
      <c r="O1032" s="159"/>
      <c r="P1032" s="159"/>
      <c r="Q1032" s="159"/>
      <c r="R1032" s="159"/>
      <c r="S1032" s="159"/>
      <c r="T1032" s="159"/>
      <c r="U1032" s="159"/>
      <c r="V1032" s="159"/>
      <c r="W1032" s="159"/>
      <c r="X1032" s="159"/>
      <c r="Y1032" s="159"/>
      <c r="Z1032" s="159"/>
      <c r="AA1032" s="159"/>
      <c r="AB1032" s="159"/>
      <c r="AC1032" s="159"/>
      <c r="AD1032" s="159"/>
      <c r="AE1032" s="159"/>
      <c r="AF1032" s="159"/>
      <c r="AG1032" s="159"/>
      <c r="AH1032" s="159"/>
      <c r="AI1032" s="159"/>
    </row>
    <row r="1033">
      <c r="A1033" s="159"/>
      <c r="B1033" s="159"/>
      <c r="C1033" s="159"/>
      <c r="D1033" s="159"/>
      <c r="E1033" s="159"/>
      <c r="F1033" s="159"/>
      <c r="G1033" s="159"/>
      <c r="H1033" s="159"/>
      <c r="I1033" s="159"/>
      <c r="J1033" s="159"/>
      <c r="K1033" s="159"/>
      <c r="L1033" s="159"/>
      <c r="M1033" s="159"/>
      <c r="N1033" s="159"/>
      <c r="O1033" s="159"/>
      <c r="P1033" s="159"/>
      <c r="Q1033" s="159"/>
      <c r="R1033" s="159"/>
      <c r="S1033" s="159"/>
      <c r="T1033" s="159"/>
      <c r="U1033" s="159"/>
      <c r="V1033" s="159"/>
      <c r="W1033" s="159"/>
      <c r="X1033" s="159"/>
      <c r="Y1033" s="159"/>
      <c r="Z1033" s="159"/>
      <c r="AA1033" s="159"/>
      <c r="AB1033" s="159"/>
      <c r="AC1033" s="159"/>
      <c r="AD1033" s="159"/>
      <c r="AE1033" s="159"/>
      <c r="AF1033" s="159"/>
      <c r="AG1033" s="159"/>
      <c r="AH1033" s="159"/>
      <c r="AI1033" s="159"/>
    </row>
    <row r="1034">
      <c r="A1034" s="159"/>
      <c r="B1034" s="159"/>
      <c r="C1034" s="159"/>
      <c r="D1034" s="159"/>
      <c r="E1034" s="159"/>
      <c r="F1034" s="159"/>
      <c r="G1034" s="159"/>
      <c r="H1034" s="159"/>
      <c r="I1034" s="159"/>
      <c r="J1034" s="159"/>
      <c r="K1034" s="159"/>
      <c r="L1034" s="159"/>
      <c r="M1034" s="159"/>
      <c r="N1034" s="159"/>
      <c r="O1034" s="159"/>
      <c r="P1034" s="159"/>
      <c r="Q1034" s="159"/>
      <c r="R1034" s="159"/>
      <c r="S1034" s="159"/>
      <c r="T1034" s="159"/>
      <c r="U1034" s="159"/>
      <c r="V1034" s="159"/>
      <c r="W1034" s="159"/>
      <c r="X1034" s="159"/>
      <c r="Y1034" s="159"/>
      <c r="Z1034" s="159"/>
      <c r="AA1034" s="159"/>
      <c r="AB1034" s="159"/>
      <c r="AC1034" s="159"/>
      <c r="AD1034" s="159"/>
      <c r="AE1034" s="159"/>
      <c r="AF1034" s="159"/>
      <c r="AG1034" s="159"/>
      <c r="AH1034" s="159"/>
      <c r="AI1034" s="159"/>
    </row>
    <row r="1035">
      <c r="A1035" s="159"/>
      <c r="B1035" s="159"/>
      <c r="C1035" s="159"/>
      <c r="D1035" s="159"/>
      <c r="E1035" s="159"/>
      <c r="F1035" s="159"/>
      <c r="G1035" s="159"/>
      <c r="H1035" s="159"/>
      <c r="I1035" s="159"/>
      <c r="J1035" s="159"/>
      <c r="K1035" s="159"/>
      <c r="L1035" s="159"/>
      <c r="M1035" s="159"/>
      <c r="N1035" s="159"/>
      <c r="O1035" s="159"/>
      <c r="P1035" s="159"/>
      <c r="Q1035" s="159"/>
      <c r="R1035" s="159"/>
      <c r="S1035" s="159"/>
      <c r="T1035" s="159"/>
      <c r="U1035" s="159"/>
      <c r="V1035" s="159"/>
      <c r="W1035" s="159"/>
      <c r="X1035" s="159"/>
      <c r="Y1035" s="159"/>
      <c r="Z1035" s="159"/>
      <c r="AA1035" s="159"/>
      <c r="AB1035" s="159"/>
      <c r="AC1035" s="159"/>
      <c r="AD1035" s="159"/>
      <c r="AE1035" s="159"/>
      <c r="AF1035" s="159"/>
      <c r="AG1035" s="159"/>
      <c r="AH1035" s="159"/>
      <c r="AI1035" s="159"/>
    </row>
    <row r="1036">
      <c r="A1036" s="159"/>
      <c r="B1036" s="159"/>
      <c r="C1036" s="159"/>
      <c r="D1036" s="159"/>
      <c r="E1036" s="159"/>
      <c r="F1036" s="159"/>
      <c r="G1036" s="159"/>
      <c r="H1036" s="159"/>
      <c r="I1036" s="159"/>
      <c r="J1036" s="159"/>
      <c r="K1036" s="159"/>
      <c r="L1036" s="159"/>
      <c r="M1036" s="159"/>
      <c r="N1036" s="159"/>
      <c r="O1036" s="159"/>
      <c r="P1036" s="159"/>
      <c r="Q1036" s="159"/>
      <c r="R1036" s="159"/>
      <c r="S1036" s="159"/>
      <c r="T1036" s="159"/>
      <c r="U1036" s="159"/>
      <c r="V1036" s="159"/>
      <c r="W1036" s="159"/>
      <c r="X1036" s="159"/>
      <c r="Y1036" s="159"/>
      <c r="Z1036" s="159"/>
      <c r="AA1036" s="159"/>
      <c r="AB1036" s="159"/>
      <c r="AC1036" s="159"/>
      <c r="AD1036" s="159"/>
      <c r="AE1036" s="159"/>
      <c r="AF1036" s="159"/>
      <c r="AG1036" s="159"/>
      <c r="AH1036" s="159"/>
      <c r="AI1036" s="159"/>
    </row>
    <row r="1037">
      <c r="A1037" s="159"/>
      <c r="B1037" s="159"/>
      <c r="C1037" s="159"/>
      <c r="D1037" s="159"/>
      <c r="E1037" s="159"/>
      <c r="F1037" s="159"/>
      <c r="G1037" s="159"/>
      <c r="H1037" s="159"/>
      <c r="I1037" s="159"/>
      <c r="J1037" s="159"/>
      <c r="K1037" s="159"/>
      <c r="L1037" s="159"/>
      <c r="M1037" s="159"/>
      <c r="N1037" s="159"/>
      <c r="O1037" s="159"/>
      <c r="P1037" s="159"/>
      <c r="Q1037" s="159"/>
      <c r="R1037" s="159"/>
      <c r="S1037" s="159"/>
      <c r="T1037" s="159"/>
      <c r="U1037" s="159"/>
      <c r="V1037" s="159"/>
      <c r="W1037" s="159"/>
      <c r="X1037" s="159"/>
      <c r="Y1037" s="159"/>
      <c r="Z1037" s="159"/>
      <c r="AA1037" s="159"/>
      <c r="AB1037" s="159"/>
      <c r="AC1037" s="159"/>
      <c r="AD1037" s="159"/>
      <c r="AE1037" s="159"/>
      <c r="AF1037" s="159"/>
      <c r="AG1037" s="159"/>
      <c r="AH1037" s="159"/>
      <c r="AI1037" s="159"/>
    </row>
    <row r="1038">
      <c r="A1038" s="159"/>
      <c r="B1038" s="159"/>
      <c r="C1038" s="159"/>
      <c r="D1038" s="159"/>
      <c r="E1038" s="159"/>
      <c r="F1038" s="159"/>
      <c r="G1038" s="159"/>
      <c r="H1038" s="159"/>
      <c r="I1038" s="159"/>
      <c r="J1038" s="159"/>
      <c r="K1038" s="159"/>
      <c r="L1038" s="159"/>
      <c r="M1038" s="159"/>
      <c r="N1038" s="159"/>
      <c r="O1038" s="159"/>
      <c r="P1038" s="159"/>
      <c r="Q1038" s="159"/>
      <c r="R1038" s="159"/>
      <c r="S1038" s="159"/>
      <c r="T1038" s="159"/>
      <c r="U1038" s="159"/>
      <c r="V1038" s="159"/>
      <c r="W1038" s="159"/>
      <c r="X1038" s="159"/>
      <c r="Y1038" s="159"/>
      <c r="Z1038" s="159"/>
      <c r="AA1038" s="159"/>
      <c r="AB1038" s="159"/>
      <c r="AC1038" s="159"/>
      <c r="AD1038" s="159"/>
      <c r="AE1038" s="159"/>
      <c r="AF1038" s="159"/>
      <c r="AG1038" s="159"/>
      <c r="AH1038" s="159"/>
      <c r="AI1038" s="159"/>
    </row>
    <row r="1039">
      <c r="A1039" s="159"/>
      <c r="B1039" s="159"/>
      <c r="C1039" s="159"/>
      <c r="D1039" s="159"/>
      <c r="E1039" s="159"/>
      <c r="F1039" s="159"/>
      <c r="G1039" s="159"/>
      <c r="H1039" s="159"/>
      <c r="I1039" s="159"/>
      <c r="J1039" s="159"/>
      <c r="K1039" s="159"/>
      <c r="L1039" s="159"/>
      <c r="M1039" s="159"/>
      <c r="N1039" s="159"/>
      <c r="O1039" s="159"/>
      <c r="P1039" s="159"/>
      <c r="Q1039" s="159"/>
      <c r="R1039" s="159"/>
      <c r="S1039" s="159"/>
      <c r="T1039" s="159"/>
      <c r="U1039" s="159"/>
      <c r="V1039" s="159"/>
      <c r="W1039" s="159"/>
      <c r="X1039" s="159"/>
      <c r="Y1039" s="159"/>
      <c r="Z1039" s="159"/>
      <c r="AA1039" s="159"/>
      <c r="AB1039" s="159"/>
      <c r="AC1039" s="159"/>
      <c r="AD1039" s="159"/>
      <c r="AE1039" s="159"/>
      <c r="AF1039" s="159"/>
      <c r="AG1039" s="159"/>
      <c r="AH1039" s="159"/>
      <c r="AI1039" s="159"/>
    </row>
    <row r="1040">
      <c r="A1040" s="159"/>
      <c r="B1040" s="159"/>
      <c r="C1040" s="159"/>
      <c r="D1040" s="159"/>
      <c r="E1040" s="159"/>
      <c r="F1040" s="159"/>
      <c r="G1040" s="159"/>
      <c r="H1040" s="159"/>
      <c r="I1040" s="159"/>
      <c r="J1040" s="159"/>
      <c r="K1040" s="159"/>
      <c r="L1040" s="159"/>
      <c r="M1040" s="159"/>
      <c r="N1040" s="159"/>
      <c r="O1040" s="159"/>
      <c r="P1040" s="159"/>
      <c r="Q1040" s="159"/>
      <c r="R1040" s="159"/>
      <c r="S1040" s="159"/>
      <c r="T1040" s="159"/>
      <c r="U1040" s="159"/>
      <c r="V1040" s="159"/>
      <c r="W1040" s="159"/>
      <c r="X1040" s="159"/>
      <c r="Y1040" s="159"/>
      <c r="Z1040" s="159"/>
      <c r="AA1040" s="159"/>
      <c r="AB1040" s="159"/>
      <c r="AC1040" s="159"/>
      <c r="AD1040" s="159"/>
      <c r="AE1040" s="159"/>
      <c r="AF1040" s="159"/>
      <c r="AG1040" s="159"/>
      <c r="AH1040" s="159"/>
      <c r="AI1040" s="159"/>
    </row>
    <row r="1041">
      <c r="A1041" s="159"/>
      <c r="B1041" s="159"/>
      <c r="C1041" s="159"/>
      <c r="D1041" s="159"/>
      <c r="E1041" s="159"/>
      <c r="F1041" s="159"/>
      <c r="G1041" s="159"/>
      <c r="H1041" s="159"/>
      <c r="I1041" s="159"/>
      <c r="J1041" s="159"/>
      <c r="K1041" s="159"/>
      <c r="L1041" s="159"/>
      <c r="M1041" s="159"/>
      <c r="N1041" s="159"/>
      <c r="O1041" s="159"/>
      <c r="P1041" s="159"/>
      <c r="Q1041" s="159"/>
      <c r="R1041" s="159"/>
      <c r="S1041" s="159"/>
      <c r="T1041" s="159"/>
      <c r="U1041" s="159"/>
      <c r="V1041" s="159"/>
      <c r="W1041" s="159"/>
      <c r="X1041" s="159"/>
      <c r="Y1041" s="159"/>
      <c r="Z1041" s="159"/>
      <c r="AA1041" s="159"/>
      <c r="AB1041" s="159"/>
      <c r="AC1041" s="159"/>
      <c r="AD1041" s="159"/>
      <c r="AE1041" s="159"/>
      <c r="AF1041" s="159"/>
      <c r="AG1041" s="159"/>
      <c r="AH1041" s="159"/>
      <c r="AI1041" s="159"/>
    </row>
    <row r="1042">
      <c r="A1042" s="159"/>
      <c r="B1042" s="159"/>
      <c r="C1042" s="159"/>
      <c r="D1042" s="159"/>
      <c r="E1042" s="159"/>
      <c r="F1042" s="159"/>
      <c r="G1042" s="159"/>
      <c r="H1042" s="159"/>
      <c r="I1042" s="159"/>
      <c r="J1042" s="159"/>
      <c r="K1042" s="159"/>
      <c r="L1042" s="159"/>
      <c r="M1042" s="159"/>
      <c r="N1042" s="159"/>
      <c r="O1042" s="159"/>
      <c r="P1042" s="159"/>
      <c r="Q1042" s="159"/>
      <c r="R1042" s="159"/>
      <c r="S1042" s="159"/>
      <c r="T1042" s="159"/>
      <c r="U1042" s="159"/>
      <c r="V1042" s="159"/>
      <c r="W1042" s="159"/>
      <c r="X1042" s="159"/>
      <c r="Y1042" s="159"/>
      <c r="Z1042" s="159"/>
      <c r="AA1042" s="159"/>
      <c r="AB1042" s="159"/>
      <c r="AC1042" s="159"/>
      <c r="AD1042" s="159"/>
      <c r="AE1042" s="159"/>
      <c r="AF1042" s="159"/>
      <c r="AG1042" s="159"/>
      <c r="AH1042" s="159"/>
      <c r="AI1042" s="159"/>
    </row>
    <row r="1043">
      <c r="A1043" s="159"/>
      <c r="B1043" s="159"/>
      <c r="C1043" s="159"/>
      <c r="D1043" s="159"/>
      <c r="E1043" s="159"/>
      <c r="F1043" s="159"/>
      <c r="G1043" s="159"/>
      <c r="H1043" s="159"/>
      <c r="I1043" s="159"/>
      <c r="J1043" s="159"/>
      <c r="K1043" s="159"/>
      <c r="L1043" s="159"/>
      <c r="M1043" s="159"/>
      <c r="N1043" s="159"/>
      <c r="O1043" s="159"/>
      <c r="P1043" s="159"/>
      <c r="Q1043" s="159"/>
      <c r="R1043" s="159"/>
      <c r="S1043" s="159"/>
      <c r="T1043" s="159"/>
      <c r="U1043" s="159"/>
      <c r="V1043" s="159"/>
      <c r="W1043" s="159"/>
      <c r="X1043" s="159"/>
      <c r="Y1043" s="159"/>
      <c r="Z1043" s="159"/>
      <c r="AA1043" s="159"/>
      <c r="AB1043" s="159"/>
      <c r="AC1043" s="159"/>
      <c r="AD1043" s="159"/>
      <c r="AE1043" s="159"/>
      <c r="AF1043" s="159"/>
      <c r="AG1043" s="159"/>
      <c r="AH1043" s="159"/>
      <c r="AI1043" s="159"/>
    </row>
    <row r="1044">
      <c r="A1044" s="159"/>
      <c r="B1044" s="159"/>
      <c r="C1044" s="159"/>
      <c r="D1044" s="159"/>
      <c r="E1044" s="159"/>
      <c r="F1044" s="159"/>
      <c r="G1044" s="159"/>
      <c r="H1044" s="159"/>
      <c r="I1044" s="159"/>
      <c r="J1044" s="159"/>
      <c r="K1044" s="159"/>
      <c r="L1044" s="159"/>
      <c r="M1044" s="159"/>
      <c r="N1044" s="159"/>
      <c r="O1044" s="159"/>
      <c r="P1044" s="159"/>
      <c r="Q1044" s="159"/>
      <c r="R1044" s="159"/>
      <c r="S1044" s="159"/>
      <c r="T1044" s="159"/>
      <c r="U1044" s="159"/>
      <c r="V1044" s="159"/>
      <c r="W1044" s="159"/>
      <c r="X1044" s="159"/>
      <c r="Y1044" s="159"/>
      <c r="Z1044" s="159"/>
      <c r="AA1044" s="159"/>
      <c r="AB1044" s="159"/>
      <c r="AC1044" s="159"/>
      <c r="AD1044" s="159"/>
      <c r="AE1044" s="159"/>
      <c r="AF1044" s="159"/>
      <c r="AG1044" s="159"/>
      <c r="AH1044" s="159"/>
      <c r="AI1044" s="159"/>
    </row>
    <row r="1045">
      <c r="A1045" s="159"/>
      <c r="B1045" s="159"/>
      <c r="C1045" s="159"/>
      <c r="D1045" s="159"/>
      <c r="E1045" s="159"/>
      <c r="F1045" s="159"/>
      <c r="G1045" s="159"/>
      <c r="H1045" s="159"/>
      <c r="I1045" s="159"/>
      <c r="J1045" s="159"/>
      <c r="K1045" s="159"/>
      <c r="L1045" s="159"/>
      <c r="M1045" s="159"/>
      <c r="N1045" s="159"/>
      <c r="O1045" s="159"/>
      <c r="P1045" s="159"/>
      <c r="Q1045" s="159"/>
      <c r="R1045" s="159"/>
      <c r="S1045" s="159"/>
      <c r="T1045" s="159"/>
      <c r="U1045" s="159"/>
      <c r="V1045" s="159"/>
      <c r="W1045" s="159"/>
      <c r="X1045" s="159"/>
      <c r="Y1045" s="159"/>
      <c r="Z1045" s="159"/>
      <c r="AA1045" s="159"/>
      <c r="AB1045" s="159"/>
      <c r="AC1045" s="159"/>
      <c r="AD1045" s="159"/>
      <c r="AE1045" s="159"/>
      <c r="AF1045" s="159"/>
      <c r="AG1045" s="159"/>
      <c r="AH1045" s="159"/>
      <c r="AI1045" s="159"/>
    </row>
    <row r="1046">
      <c r="A1046" s="159"/>
      <c r="B1046" s="159"/>
      <c r="C1046" s="159"/>
      <c r="D1046" s="159"/>
      <c r="E1046" s="159"/>
      <c r="F1046" s="159"/>
      <c r="G1046" s="159"/>
      <c r="H1046" s="159"/>
      <c r="I1046" s="159"/>
      <c r="J1046" s="159"/>
      <c r="K1046" s="159"/>
      <c r="L1046" s="159"/>
      <c r="M1046" s="159"/>
      <c r="N1046" s="159"/>
      <c r="O1046" s="159"/>
      <c r="P1046" s="159"/>
      <c r="Q1046" s="159"/>
      <c r="R1046" s="159"/>
      <c r="S1046" s="159"/>
      <c r="T1046" s="159"/>
      <c r="U1046" s="159"/>
      <c r="V1046" s="159"/>
      <c r="W1046" s="159"/>
      <c r="X1046" s="159"/>
      <c r="Y1046" s="159"/>
      <c r="Z1046" s="159"/>
      <c r="AA1046" s="159"/>
      <c r="AB1046" s="159"/>
      <c r="AC1046" s="159"/>
      <c r="AD1046" s="159"/>
      <c r="AE1046" s="159"/>
      <c r="AF1046" s="159"/>
      <c r="AG1046" s="159"/>
      <c r="AH1046" s="159"/>
      <c r="AI1046" s="159"/>
    </row>
    <row r="1047">
      <c r="A1047" s="159"/>
      <c r="B1047" s="159"/>
      <c r="C1047" s="159"/>
      <c r="D1047" s="159"/>
      <c r="E1047" s="159"/>
      <c r="F1047" s="159"/>
      <c r="G1047" s="159"/>
      <c r="H1047" s="159"/>
      <c r="I1047" s="159"/>
      <c r="J1047" s="159"/>
      <c r="K1047" s="159"/>
      <c r="L1047" s="159"/>
      <c r="M1047" s="159"/>
      <c r="N1047" s="159"/>
      <c r="O1047" s="159"/>
      <c r="P1047" s="159"/>
      <c r="Q1047" s="159"/>
      <c r="R1047" s="159"/>
      <c r="S1047" s="159"/>
      <c r="T1047" s="159"/>
      <c r="U1047" s="159"/>
      <c r="V1047" s="159"/>
      <c r="W1047" s="159"/>
      <c r="X1047" s="159"/>
      <c r="Y1047" s="159"/>
      <c r="Z1047" s="159"/>
      <c r="AA1047" s="159"/>
      <c r="AB1047" s="159"/>
      <c r="AC1047" s="159"/>
      <c r="AD1047" s="159"/>
      <c r="AE1047" s="159"/>
      <c r="AF1047" s="159"/>
      <c r="AG1047" s="159"/>
      <c r="AH1047" s="159"/>
      <c r="AI1047" s="159"/>
    </row>
    <row r="1048">
      <c r="A1048" s="159"/>
      <c r="B1048" s="159"/>
      <c r="C1048" s="159"/>
      <c r="D1048" s="159"/>
      <c r="E1048" s="159"/>
      <c r="F1048" s="159"/>
      <c r="G1048" s="159"/>
      <c r="H1048" s="159"/>
      <c r="I1048" s="159"/>
      <c r="J1048" s="159"/>
      <c r="K1048" s="159"/>
      <c r="L1048" s="159"/>
      <c r="M1048" s="159"/>
      <c r="N1048" s="159"/>
      <c r="O1048" s="159"/>
      <c r="P1048" s="159"/>
      <c r="Q1048" s="159"/>
      <c r="R1048" s="159"/>
      <c r="S1048" s="159"/>
      <c r="T1048" s="159"/>
      <c r="U1048" s="159"/>
      <c r="V1048" s="159"/>
      <c r="W1048" s="159"/>
      <c r="X1048" s="159"/>
      <c r="Y1048" s="159"/>
      <c r="Z1048" s="159"/>
      <c r="AA1048" s="159"/>
      <c r="AB1048" s="159"/>
      <c r="AC1048" s="159"/>
      <c r="AD1048" s="159"/>
      <c r="AE1048" s="159"/>
      <c r="AF1048" s="159"/>
      <c r="AG1048" s="159"/>
      <c r="AH1048" s="159"/>
      <c r="AI1048" s="159"/>
    </row>
    <row r="1049">
      <c r="A1049" s="159"/>
      <c r="B1049" s="159"/>
      <c r="C1049" s="159"/>
      <c r="D1049" s="159"/>
      <c r="E1049" s="159"/>
      <c r="F1049" s="159"/>
      <c r="G1049" s="159"/>
      <c r="H1049" s="159"/>
      <c r="I1049" s="159"/>
      <c r="J1049" s="159"/>
      <c r="K1049" s="159"/>
      <c r="L1049" s="159"/>
      <c r="M1049" s="159"/>
      <c r="N1049" s="159"/>
      <c r="O1049" s="159"/>
      <c r="P1049" s="159"/>
      <c r="Q1049" s="159"/>
      <c r="R1049" s="159"/>
      <c r="S1049" s="159"/>
      <c r="T1049" s="159"/>
      <c r="U1049" s="159"/>
      <c r="V1049" s="159"/>
      <c r="W1049" s="159"/>
      <c r="X1049" s="159"/>
      <c r="Y1049" s="159"/>
      <c r="Z1049" s="159"/>
      <c r="AA1049" s="159"/>
      <c r="AB1049" s="159"/>
      <c r="AC1049" s="159"/>
      <c r="AD1049" s="159"/>
      <c r="AE1049" s="159"/>
      <c r="AF1049" s="159"/>
      <c r="AG1049" s="159"/>
      <c r="AH1049" s="159"/>
      <c r="AI1049" s="159"/>
    </row>
    <row r="1050">
      <c r="A1050" s="159"/>
      <c r="B1050" s="159"/>
      <c r="C1050" s="159"/>
      <c r="D1050" s="159"/>
      <c r="E1050" s="159"/>
      <c r="F1050" s="159"/>
      <c r="G1050" s="159"/>
      <c r="H1050" s="159"/>
      <c r="I1050" s="159"/>
      <c r="J1050" s="159"/>
      <c r="K1050" s="159"/>
      <c r="L1050" s="159"/>
      <c r="M1050" s="159"/>
      <c r="N1050" s="159"/>
      <c r="O1050" s="159"/>
      <c r="P1050" s="159"/>
      <c r="Q1050" s="159"/>
      <c r="R1050" s="159"/>
      <c r="S1050" s="159"/>
      <c r="T1050" s="159"/>
      <c r="U1050" s="159"/>
      <c r="V1050" s="159"/>
      <c r="W1050" s="159"/>
      <c r="X1050" s="159"/>
      <c r="Y1050" s="159"/>
      <c r="Z1050" s="159"/>
      <c r="AA1050" s="159"/>
      <c r="AB1050" s="159"/>
      <c r="AC1050" s="159"/>
      <c r="AD1050" s="159"/>
      <c r="AE1050" s="159"/>
      <c r="AF1050" s="159"/>
      <c r="AG1050" s="159"/>
      <c r="AH1050" s="159"/>
      <c r="AI1050" s="159"/>
    </row>
    <row r="1051">
      <c r="A1051" s="159"/>
      <c r="B1051" s="159"/>
      <c r="C1051" s="159"/>
      <c r="D1051" s="159"/>
      <c r="E1051" s="159"/>
      <c r="F1051" s="159"/>
      <c r="G1051" s="159"/>
      <c r="H1051" s="159"/>
      <c r="I1051" s="159"/>
      <c r="J1051" s="159"/>
      <c r="K1051" s="159"/>
      <c r="L1051" s="159"/>
      <c r="M1051" s="159"/>
      <c r="N1051" s="159"/>
      <c r="O1051" s="159"/>
      <c r="P1051" s="159"/>
      <c r="Q1051" s="159"/>
      <c r="R1051" s="159"/>
      <c r="S1051" s="159"/>
      <c r="T1051" s="159"/>
      <c r="U1051" s="159"/>
      <c r="V1051" s="159"/>
      <c r="W1051" s="159"/>
      <c r="X1051" s="159"/>
      <c r="Y1051" s="159"/>
      <c r="Z1051" s="159"/>
      <c r="AA1051" s="159"/>
      <c r="AB1051" s="159"/>
      <c r="AC1051" s="159"/>
      <c r="AD1051" s="159"/>
      <c r="AE1051" s="159"/>
      <c r="AF1051" s="159"/>
      <c r="AG1051" s="159"/>
      <c r="AH1051" s="159"/>
      <c r="AI1051" s="159"/>
    </row>
    <row r="1052">
      <c r="A1052" s="159"/>
      <c r="B1052" s="159"/>
      <c r="C1052" s="159"/>
      <c r="D1052" s="159"/>
      <c r="E1052" s="159"/>
      <c r="F1052" s="159"/>
      <c r="G1052" s="159"/>
      <c r="H1052" s="159"/>
      <c r="I1052" s="159"/>
      <c r="J1052" s="159"/>
      <c r="K1052" s="159"/>
      <c r="L1052" s="159"/>
      <c r="M1052" s="159"/>
      <c r="N1052" s="159"/>
      <c r="O1052" s="159"/>
      <c r="P1052" s="159"/>
      <c r="Q1052" s="159"/>
      <c r="R1052" s="159"/>
      <c r="S1052" s="159"/>
      <c r="T1052" s="159"/>
      <c r="U1052" s="159"/>
      <c r="V1052" s="159"/>
      <c r="W1052" s="159"/>
      <c r="X1052" s="159"/>
      <c r="Y1052" s="159"/>
      <c r="Z1052" s="159"/>
      <c r="AA1052" s="159"/>
      <c r="AB1052" s="159"/>
      <c r="AC1052" s="159"/>
      <c r="AD1052" s="159"/>
      <c r="AE1052" s="159"/>
      <c r="AF1052" s="159"/>
      <c r="AG1052" s="159"/>
      <c r="AH1052" s="159"/>
      <c r="AI1052" s="159"/>
    </row>
    <row r="1053">
      <c r="A1053" s="159"/>
      <c r="B1053" s="159"/>
      <c r="C1053" s="159"/>
      <c r="D1053" s="159"/>
      <c r="E1053" s="159"/>
      <c r="F1053" s="159"/>
      <c r="G1053" s="159"/>
      <c r="H1053" s="159"/>
      <c r="I1053" s="159"/>
      <c r="J1053" s="159"/>
      <c r="K1053" s="159"/>
      <c r="L1053" s="159"/>
      <c r="M1053" s="159"/>
      <c r="N1053" s="159"/>
      <c r="O1053" s="159"/>
      <c r="P1053" s="159"/>
      <c r="Q1053" s="159"/>
      <c r="R1053" s="159"/>
      <c r="S1053" s="159"/>
      <c r="T1053" s="159"/>
      <c r="U1053" s="159"/>
      <c r="V1053" s="159"/>
      <c r="W1053" s="159"/>
      <c r="X1053" s="159"/>
      <c r="Y1053" s="159"/>
      <c r="Z1053" s="159"/>
      <c r="AA1053" s="159"/>
      <c r="AB1053" s="159"/>
      <c r="AC1053" s="159"/>
      <c r="AD1053" s="159"/>
      <c r="AE1053" s="159"/>
      <c r="AF1053" s="159"/>
      <c r="AG1053" s="159"/>
      <c r="AH1053" s="159"/>
      <c r="AI1053" s="159"/>
    </row>
    <row r="1054">
      <c r="A1054" s="159"/>
      <c r="B1054" s="159"/>
      <c r="C1054" s="159"/>
      <c r="D1054" s="159"/>
      <c r="E1054" s="159"/>
      <c r="F1054" s="159"/>
      <c r="G1054" s="159"/>
      <c r="H1054" s="159"/>
      <c r="I1054" s="159"/>
      <c r="J1054" s="159"/>
      <c r="K1054" s="159"/>
      <c r="L1054" s="159"/>
      <c r="M1054" s="159"/>
      <c r="N1054" s="159"/>
      <c r="O1054" s="159"/>
      <c r="P1054" s="159"/>
      <c r="Q1054" s="159"/>
      <c r="R1054" s="159"/>
      <c r="S1054" s="159"/>
      <c r="T1054" s="159"/>
      <c r="U1054" s="159"/>
      <c r="V1054" s="159"/>
      <c r="W1054" s="159"/>
      <c r="X1054" s="159"/>
      <c r="Y1054" s="159"/>
      <c r="Z1054" s="159"/>
      <c r="AA1054" s="159"/>
      <c r="AB1054" s="159"/>
      <c r="AC1054" s="159"/>
      <c r="AD1054" s="159"/>
      <c r="AE1054" s="159"/>
      <c r="AF1054" s="159"/>
      <c r="AG1054" s="159"/>
      <c r="AH1054" s="159"/>
      <c r="AI1054" s="159"/>
    </row>
    <row r="1055">
      <c r="A1055" s="159"/>
      <c r="B1055" s="159"/>
      <c r="C1055" s="159"/>
      <c r="D1055" s="159"/>
      <c r="E1055" s="159"/>
      <c r="F1055" s="159"/>
      <c r="G1055" s="159"/>
      <c r="H1055" s="159"/>
      <c r="I1055" s="159"/>
      <c r="J1055" s="159"/>
      <c r="K1055" s="159"/>
      <c r="L1055" s="159"/>
      <c r="M1055" s="159"/>
      <c r="N1055" s="159"/>
      <c r="O1055" s="159"/>
      <c r="P1055" s="159"/>
      <c r="Q1055" s="159"/>
      <c r="R1055" s="159"/>
      <c r="S1055" s="159"/>
      <c r="T1055" s="159"/>
      <c r="U1055" s="159"/>
      <c r="V1055" s="159"/>
      <c r="W1055" s="159"/>
      <c r="X1055" s="159"/>
      <c r="Y1055" s="159"/>
      <c r="Z1055" s="159"/>
      <c r="AA1055" s="159"/>
      <c r="AB1055" s="159"/>
      <c r="AC1055" s="159"/>
      <c r="AD1055" s="159"/>
      <c r="AE1055" s="159"/>
      <c r="AF1055" s="159"/>
      <c r="AG1055" s="159"/>
      <c r="AH1055" s="159"/>
      <c r="AI1055" s="159"/>
    </row>
    <row r="1056">
      <c r="A1056" s="159"/>
      <c r="B1056" s="159"/>
      <c r="C1056" s="159"/>
      <c r="D1056" s="159"/>
      <c r="E1056" s="159"/>
      <c r="F1056" s="159"/>
      <c r="G1056" s="159"/>
      <c r="H1056" s="159"/>
      <c r="I1056" s="159"/>
      <c r="J1056" s="159"/>
      <c r="K1056" s="159"/>
      <c r="L1056" s="159"/>
      <c r="M1056" s="159"/>
      <c r="N1056" s="159"/>
      <c r="O1056" s="159"/>
      <c r="P1056" s="159"/>
      <c r="Q1056" s="159"/>
      <c r="R1056" s="159"/>
      <c r="S1056" s="159"/>
      <c r="T1056" s="159"/>
      <c r="U1056" s="159"/>
      <c r="V1056" s="159"/>
      <c r="W1056" s="159"/>
      <c r="X1056" s="159"/>
      <c r="Y1056" s="159"/>
      <c r="Z1056" s="159"/>
      <c r="AA1056" s="159"/>
      <c r="AB1056" s="159"/>
      <c r="AC1056" s="159"/>
      <c r="AD1056" s="159"/>
      <c r="AE1056" s="159"/>
      <c r="AF1056" s="159"/>
      <c r="AG1056" s="159"/>
      <c r="AH1056" s="159"/>
      <c r="AI1056" s="159"/>
    </row>
    <row r="1057">
      <c r="A1057" s="159"/>
      <c r="B1057" s="159"/>
      <c r="C1057" s="159"/>
      <c r="D1057" s="159"/>
      <c r="E1057" s="159"/>
      <c r="F1057" s="159"/>
      <c r="G1057" s="159"/>
      <c r="H1057" s="159"/>
      <c r="I1057" s="159"/>
      <c r="J1057" s="159"/>
      <c r="K1057" s="159"/>
      <c r="L1057" s="159"/>
      <c r="M1057" s="159"/>
      <c r="N1057" s="159"/>
      <c r="O1057" s="159"/>
      <c r="P1057" s="159"/>
      <c r="Q1057" s="159"/>
      <c r="R1057" s="159"/>
      <c r="S1057" s="159"/>
      <c r="T1057" s="159"/>
      <c r="U1057" s="159"/>
      <c r="V1057" s="159"/>
      <c r="W1057" s="159"/>
      <c r="X1057" s="159"/>
      <c r="Y1057" s="159"/>
      <c r="Z1057" s="159"/>
      <c r="AA1057" s="159"/>
      <c r="AB1057" s="159"/>
      <c r="AC1057" s="159"/>
      <c r="AD1057" s="159"/>
      <c r="AE1057" s="159"/>
      <c r="AF1057" s="159"/>
      <c r="AG1057" s="159"/>
      <c r="AH1057" s="159"/>
      <c r="AI1057" s="159"/>
    </row>
    <row r="1058">
      <c r="A1058" s="159"/>
      <c r="B1058" s="159"/>
      <c r="C1058" s="159"/>
      <c r="D1058" s="159"/>
      <c r="E1058" s="159"/>
      <c r="F1058" s="159"/>
      <c r="G1058" s="159"/>
      <c r="H1058" s="159"/>
      <c r="I1058" s="159"/>
      <c r="J1058" s="159"/>
      <c r="K1058" s="159"/>
      <c r="L1058" s="159"/>
      <c r="M1058" s="159"/>
      <c r="N1058" s="159"/>
      <c r="O1058" s="159"/>
      <c r="P1058" s="159"/>
      <c r="Q1058" s="159"/>
      <c r="R1058" s="159"/>
      <c r="S1058" s="159"/>
      <c r="T1058" s="159"/>
      <c r="U1058" s="159"/>
      <c r="V1058" s="159"/>
      <c r="W1058" s="159"/>
      <c r="X1058" s="159"/>
      <c r="Y1058" s="159"/>
      <c r="Z1058" s="159"/>
      <c r="AA1058" s="159"/>
      <c r="AB1058" s="159"/>
      <c r="AC1058" s="159"/>
      <c r="AD1058" s="159"/>
      <c r="AE1058" s="159"/>
      <c r="AF1058" s="159"/>
      <c r="AG1058" s="159"/>
      <c r="AH1058" s="159"/>
      <c r="AI1058" s="159"/>
    </row>
    <row r="1059">
      <c r="A1059" s="159"/>
      <c r="B1059" s="159"/>
      <c r="C1059" s="159"/>
      <c r="D1059" s="159"/>
      <c r="E1059" s="159"/>
      <c r="F1059" s="159"/>
      <c r="G1059" s="159"/>
      <c r="H1059" s="159"/>
      <c r="I1059" s="159"/>
      <c r="J1059" s="159"/>
      <c r="K1059" s="159"/>
      <c r="L1059" s="159"/>
      <c r="M1059" s="159"/>
      <c r="N1059" s="159"/>
      <c r="O1059" s="159"/>
      <c r="P1059" s="159"/>
      <c r="Q1059" s="159"/>
      <c r="R1059" s="159"/>
      <c r="S1059" s="159"/>
      <c r="T1059" s="159"/>
      <c r="U1059" s="159"/>
      <c r="V1059" s="159"/>
      <c r="W1059" s="159"/>
      <c r="X1059" s="159"/>
      <c r="Y1059" s="159"/>
      <c r="Z1059" s="159"/>
      <c r="AA1059" s="159"/>
      <c r="AB1059" s="159"/>
      <c r="AC1059" s="159"/>
      <c r="AD1059" s="159"/>
      <c r="AE1059" s="159"/>
      <c r="AF1059" s="159"/>
      <c r="AG1059" s="159"/>
      <c r="AH1059" s="159"/>
      <c r="AI1059" s="159"/>
    </row>
    <row r="1060">
      <c r="A1060" s="159"/>
      <c r="B1060" s="159"/>
      <c r="C1060" s="159"/>
      <c r="D1060" s="159"/>
      <c r="E1060" s="159"/>
      <c r="F1060" s="159"/>
      <c r="G1060" s="159"/>
      <c r="H1060" s="159"/>
      <c r="I1060" s="159"/>
      <c r="J1060" s="159"/>
      <c r="K1060" s="159"/>
      <c r="L1060" s="159"/>
      <c r="M1060" s="159"/>
      <c r="N1060" s="159"/>
      <c r="O1060" s="159"/>
      <c r="P1060" s="159"/>
      <c r="Q1060" s="159"/>
      <c r="R1060" s="159"/>
      <c r="S1060" s="159"/>
      <c r="T1060" s="159"/>
      <c r="U1060" s="159"/>
      <c r="V1060" s="159"/>
      <c r="W1060" s="159"/>
      <c r="X1060" s="159"/>
      <c r="Y1060" s="159"/>
      <c r="Z1060" s="159"/>
      <c r="AA1060" s="159"/>
      <c r="AB1060" s="159"/>
      <c r="AC1060" s="159"/>
      <c r="AD1060" s="159"/>
      <c r="AE1060" s="159"/>
      <c r="AF1060" s="159"/>
      <c r="AG1060" s="159"/>
      <c r="AH1060" s="159"/>
      <c r="AI1060" s="159"/>
    </row>
    <row r="1061">
      <c r="A1061" s="159"/>
      <c r="B1061" s="159"/>
      <c r="C1061" s="159"/>
      <c r="D1061" s="159"/>
      <c r="E1061" s="159"/>
      <c r="F1061" s="159"/>
      <c r="G1061" s="159"/>
      <c r="H1061" s="159"/>
      <c r="I1061" s="159"/>
      <c r="J1061" s="159"/>
      <c r="K1061" s="159"/>
      <c r="L1061" s="159"/>
      <c r="M1061" s="159"/>
      <c r="N1061" s="159"/>
      <c r="O1061" s="159"/>
      <c r="P1061" s="159"/>
      <c r="Q1061" s="159"/>
      <c r="R1061" s="159"/>
      <c r="S1061" s="159"/>
      <c r="T1061" s="159"/>
      <c r="U1061" s="159"/>
      <c r="V1061" s="159"/>
      <c r="W1061" s="159"/>
      <c r="X1061" s="159"/>
      <c r="Y1061" s="159"/>
      <c r="Z1061" s="159"/>
      <c r="AA1061" s="159"/>
      <c r="AB1061" s="159"/>
      <c r="AC1061" s="159"/>
      <c r="AD1061" s="159"/>
      <c r="AE1061" s="159"/>
      <c r="AF1061" s="159"/>
      <c r="AG1061" s="159"/>
      <c r="AH1061" s="159"/>
      <c r="AI1061" s="159"/>
    </row>
    <row r="1062">
      <c r="A1062" s="159"/>
      <c r="B1062" s="159"/>
      <c r="C1062" s="159"/>
      <c r="D1062" s="159"/>
      <c r="E1062" s="159"/>
      <c r="F1062" s="159"/>
      <c r="G1062" s="159"/>
      <c r="H1062" s="159"/>
      <c r="I1062" s="159"/>
      <c r="J1062" s="159"/>
      <c r="K1062" s="159"/>
      <c r="L1062" s="159"/>
      <c r="M1062" s="159"/>
      <c r="N1062" s="159"/>
      <c r="O1062" s="159"/>
      <c r="P1062" s="159"/>
      <c r="Q1062" s="159"/>
      <c r="R1062" s="159"/>
      <c r="S1062" s="159"/>
      <c r="T1062" s="159"/>
      <c r="U1062" s="159"/>
      <c r="V1062" s="159"/>
      <c r="W1062" s="159"/>
      <c r="X1062" s="159"/>
      <c r="Y1062" s="159"/>
      <c r="Z1062" s="159"/>
      <c r="AA1062" s="159"/>
      <c r="AB1062" s="159"/>
      <c r="AC1062" s="159"/>
      <c r="AD1062" s="159"/>
      <c r="AE1062" s="159"/>
      <c r="AF1062" s="159"/>
      <c r="AG1062" s="159"/>
      <c r="AH1062" s="159"/>
      <c r="AI1062" s="159"/>
    </row>
    <row r="1063">
      <c r="A1063" s="159"/>
      <c r="B1063" s="159"/>
      <c r="C1063" s="159"/>
      <c r="D1063" s="159"/>
      <c r="E1063" s="159"/>
      <c r="F1063" s="159"/>
      <c r="G1063" s="159"/>
      <c r="H1063" s="159"/>
      <c r="I1063" s="159"/>
      <c r="J1063" s="159"/>
      <c r="K1063" s="159"/>
      <c r="L1063" s="159"/>
      <c r="M1063" s="159"/>
      <c r="N1063" s="159"/>
      <c r="O1063" s="159"/>
      <c r="P1063" s="159"/>
      <c r="Q1063" s="159"/>
      <c r="R1063" s="159"/>
      <c r="S1063" s="159"/>
      <c r="T1063" s="159"/>
      <c r="U1063" s="159"/>
      <c r="V1063" s="159"/>
      <c r="W1063" s="159"/>
      <c r="X1063" s="159"/>
      <c r="Y1063" s="159"/>
      <c r="Z1063" s="159"/>
      <c r="AA1063" s="159"/>
      <c r="AB1063" s="159"/>
      <c r="AC1063" s="159"/>
      <c r="AD1063" s="159"/>
      <c r="AE1063" s="159"/>
      <c r="AF1063" s="159"/>
      <c r="AG1063" s="159"/>
      <c r="AH1063" s="159"/>
      <c r="AI1063" s="159"/>
    </row>
    <row r="1064">
      <c r="A1064" s="159"/>
      <c r="B1064" s="159"/>
      <c r="C1064" s="159"/>
      <c r="D1064" s="159"/>
      <c r="E1064" s="159"/>
      <c r="F1064" s="159"/>
      <c r="G1064" s="159"/>
      <c r="H1064" s="159"/>
      <c r="I1064" s="159"/>
      <c r="J1064" s="159"/>
      <c r="K1064" s="159"/>
      <c r="L1064" s="159"/>
      <c r="M1064" s="159"/>
      <c r="N1064" s="159"/>
      <c r="O1064" s="159"/>
      <c r="P1064" s="159"/>
      <c r="Q1064" s="159"/>
      <c r="R1064" s="159"/>
      <c r="S1064" s="159"/>
      <c r="T1064" s="159"/>
      <c r="U1064" s="159"/>
      <c r="V1064" s="159"/>
      <c r="W1064" s="159"/>
      <c r="X1064" s="159"/>
      <c r="Y1064" s="159"/>
      <c r="Z1064" s="159"/>
      <c r="AA1064" s="159"/>
      <c r="AB1064" s="159"/>
      <c r="AC1064" s="159"/>
      <c r="AD1064" s="159"/>
      <c r="AE1064" s="159"/>
      <c r="AF1064" s="159"/>
      <c r="AG1064" s="159"/>
      <c r="AH1064" s="159"/>
      <c r="AI1064" s="159"/>
    </row>
    <row r="1065">
      <c r="A1065" s="159"/>
      <c r="B1065" s="159"/>
      <c r="C1065" s="159"/>
      <c r="D1065" s="159"/>
      <c r="E1065" s="159"/>
      <c r="F1065" s="159"/>
      <c r="G1065" s="159"/>
      <c r="H1065" s="159"/>
      <c r="I1065" s="159"/>
      <c r="J1065" s="159"/>
      <c r="K1065" s="159"/>
      <c r="L1065" s="159"/>
      <c r="M1065" s="159"/>
      <c r="N1065" s="159"/>
      <c r="O1065" s="159"/>
      <c r="P1065" s="159"/>
      <c r="Q1065" s="159"/>
      <c r="R1065" s="159"/>
      <c r="S1065" s="159"/>
      <c r="T1065" s="159"/>
      <c r="U1065" s="159"/>
      <c r="V1065" s="159"/>
      <c r="W1065" s="159"/>
      <c r="X1065" s="159"/>
      <c r="Y1065" s="159"/>
      <c r="Z1065" s="159"/>
      <c r="AA1065" s="159"/>
      <c r="AB1065" s="159"/>
      <c r="AC1065" s="159"/>
      <c r="AD1065" s="159"/>
      <c r="AE1065" s="159"/>
      <c r="AF1065" s="159"/>
      <c r="AG1065" s="159"/>
      <c r="AH1065" s="159"/>
      <c r="AI1065" s="159"/>
    </row>
    <row r="1066">
      <c r="A1066" s="159"/>
      <c r="B1066" s="159"/>
      <c r="C1066" s="159"/>
      <c r="D1066" s="159"/>
      <c r="E1066" s="159"/>
      <c r="F1066" s="159"/>
      <c r="G1066" s="159"/>
      <c r="H1066" s="159"/>
      <c r="I1066" s="159"/>
      <c r="J1066" s="159"/>
      <c r="K1066" s="159"/>
      <c r="L1066" s="159"/>
      <c r="M1066" s="159"/>
      <c r="N1066" s="159"/>
      <c r="O1066" s="159"/>
      <c r="P1066" s="159"/>
      <c r="Q1066" s="159"/>
      <c r="R1066" s="159"/>
      <c r="S1066" s="159"/>
      <c r="T1066" s="159"/>
      <c r="U1066" s="159"/>
      <c r="V1066" s="159"/>
      <c r="W1066" s="159"/>
      <c r="X1066" s="159"/>
      <c r="Y1066" s="159"/>
      <c r="Z1066" s="159"/>
      <c r="AA1066" s="159"/>
      <c r="AB1066" s="159"/>
      <c r="AC1066" s="159"/>
      <c r="AD1066" s="159"/>
      <c r="AE1066" s="159"/>
      <c r="AF1066" s="159"/>
      <c r="AG1066" s="159"/>
      <c r="AH1066" s="159"/>
      <c r="AI1066" s="159"/>
    </row>
    <row r="1067">
      <c r="A1067" s="159"/>
      <c r="B1067" s="159"/>
      <c r="C1067" s="159"/>
      <c r="D1067" s="159"/>
      <c r="E1067" s="159"/>
      <c r="F1067" s="159"/>
      <c r="G1067" s="159"/>
      <c r="H1067" s="159"/>
      <c r="I1067" s="159"/>
      <c r="J1067" s="159"/>
      <c r="K1067" s="159"/>
      <c r="L1067" s="159"/>
      <c r="M1067" s="159"/>
      <c r="N1067" s="159"/>
      <c r="O1067" s="159"/>
      <c r="P1067" s="159"/>
      <c r="Q1067" s="159"/>
      <c r="R1067" s="159"/>
      <c r="S1067" s="159"/>
      <c r="T1067" s="159"/>
      <c r="U1067" s="159"/>
      <c r="V1067" s="159"/>
      <c r="W1067" s="159"/>
      <c r="X1067" s="159"/>
      <c r="Y1067" s="159"/>
      <c r="Z1067" s="159"/>
      <c r="AA1067" s="159"/>
      <c r="AB1067" s="159"/>
      <c r="AC1067" s="159"/>
      <c r="AD1067" s="159"/>
      <c r="AE1067" s="159"/>
      <c r="AF1067" s="159"/>
      <c r="AG1067" s="159"/>
      <c r="AH1067" s="159"/>
      <c r="AI1067" s="159"/>
    </row>
    <row r="1068">
      <c r="A1068" s="159"/>
      <c r="B1068" s="159"/>
      <c r="C1068" s="159"/>
      <c r="D1068" s="159"/>
      <c r="E1068" s="159"/>
      <c r="F1068" s="159"/>
      <c r="G1068" s="159"/>
      <c r="H1068" s="159"/>
      <c r="I1068" s="159"/>
      <c r="J1068" s="159"/>
      <c r="K1068" s="159"/>
      <c r="L1068" s="159"/>
      <c r="M1068" s="159"/>
      <c r="N1068" s="159"/>
      <c r="O1068" s="159"/>
      <c r="P1068" s="159"/>
      <c r="Q1068" s="159"/>
      <c r="R1068" s="159"/>
      <c r="S1068" s="159"/>
      <c r="T1068" s="159"/>
      <c r="U1068" s="159"/>
      <c r="V1068" s="159"/>
      <c r="W1068" s="159"/>
      <c r="X1068" s="159"/>
      <c r="Y1068" s="159"/>
      <c r="Z1068" s="159"/>
      <c r="AA1068" s="159"/>
      <c r="AB1068" s="159"/>
      <c r="AC1068" s="159"/>
      <c r="AD1068" s="159"/>
      <c r="AE1068" s="159"/>
      <c r="AF1068" s="159"/>
      <c r="AG1068" s="159"/>
      <c r="AH1068" s="159"/>
      <c r="AI1068" s="159"/>
    </row>
    <row r="1069">
      <c r="A1069" s="159"/>
      <c r="B1069" s="159"/>
      <c r="C1069" s="159"/>
      <c r="D1069" s="159"/>
      <c r="E1069" s="159"/>
      <c r="F1069" s="159"/>
      <c r="G1069" s="159"/>
      <c r="H1069" s="159"/>
      <c r="I1069" s="159"/>
      <c r="J1069" s="159"/>
      <c r="K1069" s="159"/>
      <c r="L1069" s="159"/>
      <c r="M1069" s="159"/>
      <c r="N1069" s="159"/>
      <c r="O1069" s="159"/>
      <c r="P1069" s="159"/>
      <c r="Q1069" s="159"/>
      <c r="R1069" s="159"/>
      <c r="S1069" s="159"/>
      <c r="T1069" s="159"/>
      <c r="U1069" s="159"/>
      <c r="V1069" s="159"/>
      <c r="W1069" s="159"/>
      <c r="X1069" s="159"/>
      <c r="Y1069" s="159"/>
      <c r="Z1069" s="159"/>
      <c r="AA1069" s="159"/>
      <c r="AB1069" s="159"/>
      <c r="AC1069" s="159"/>
      <c r="AD1069" s="159"/>
      <c r="AE1069" s="159"/>
      <c r="AF1069" s="159"/>
      <c r="AG1069" s="159"/>
      <c r="AH1069" s="159"/>
      <c r="AI1069" s="159"/>
    </row>
    <row r="1070">
      <c r="A1070" s="159"/>
      <c r="B1070" s="159"/>
      <c r="C1070" s="159"/>
      <c r="D1070" s="159"/>
      <c r="E1070" s="159"/>
      <c r="F1070" s="159"/>
      <c r="G1070" s="159"/>
      <c r="H1070" s="159"/>
      <c r="I1070" s="159"/>
      <c r="J1070" s="159"/>
      <c r="K1070" s="159"/>
      <c r="L1070" s="159"/>
      <c r="M1070" s="159"/>
      <c r="N1070" s="159"/>
      <c r="O1070" s="159"/>
      <c r="P1070" s="159"/>
      <c r="Q1070" s="159"/>
      <c r="R1070" s="159"/>
      <c r="S1070" s="159"/>
      <c r="T1070" s="159"/>
      <c r="U1070" s="159"/>
      <c r="V1070" s="159"/>
      <c r="W1070" s="159"/>
      <c r="X1070" s="159"/>
      <c r="Y1070" s="159"/>
      <c r="Z1070" s="159"/>
      <c r="AA1070" s="159"/>
      <c r="AB1070" s="159"/>
      <c r="AC1070" s="159"/>
      <c r="AD1070" s="159"/>
      <c r="AE1070" s="159"/>
      <c r="AF1070" s="159"/>
      <c r="AG1070" s="159"/>
      <c r="AH1070" s="159"/>
      <c r="AI1070" s="159"/>
    </row>
    <row r="1071">
      <c r="A1071" s="159"/>
      <c r="B1071" s="159"/>
      <c r="C1071" s="159"/>
      <c r="D1071" s="159"/>
      <c r="E1071" s="159"/>
      <c r="F1071" s="159"/>
      <c r="G1071" s="159"/>
      <c r="H1071" s="159"/>
      <c r="I1071" s="159"/>
      <c r="J1071" s="159"/>
      <c r="K1071" s="159"/>
      <c r="L1071" s="159"/>
      <c r="M1071" s="159"/>
      <c r="N1071" s="159"/>
      <c r="O1071" s="159"/>
      <c r="P1071" s="159"/>
      <c r="Q1071" s="159"/>
      <c r="R1071" s="159"/>
      <c r="S1071" s="159"/>
      <c r="T1071" s="159"/>
      <c r="U1071" s="159"/>
      <c r="V1071" s="159"/>
      <c r="W1071" s="159"/>
      <c r="X1071" s="159"/>
      <c r="Y1071" s="159"/>
      <c r="Z1071" s="159"/>
      <c r="AA1071" s="159"/>
      <c r="AB1071" s="159"/>
      <c r="AC1071" s="159"/>
      <c r="AD1071" s="159"/>
      <c r="AE1071" s="159"/>
      <c r="AF1071" s="159"/>
      <c r="AG1071" s="159"/>
      <c r="AH1071" s="159"/>
      <c r="AI1071" s="159"/>
    </row>
    <row r="1072">
      <c r="A1072" s="159"/>
      <c r="B1072" s="159"/>
      <c r="C1072" s="159"/>
      <c r="D1072" s="159"/>
      <c r="E1072" s="159"/>
      <c r="F1072" s="159"/>
      <c r="G1072" s="159"/>
      <c r="H1072" s="159"/>
      <c r="I1072" s="159"/>
      <c r="J1072" s="159"/>
      <c r="K1072" s="159"/>
      <c r="L1072" s="159"/>
      <c r="M1072" s="159"/>
      <c r="N1072" s="159"/>
      <c r="O1072" s="159"/>
      <c r="P1072" s="159"/>
      <c r="Q1072" s="159"/>
      <c r="R1072" s="159"/>
      <c r="S1072" s="159"/>
      <c r="T1072" s="159"/>
      <c r="U1072" s="159"/>
      <c r="V1072" s="159"/>
      <c r="W1072" s="159"/>
      <c r="X1072" s="159"/>
      <c r="Y1072" s="159"/>
      <c r="Z1072" s="159"/>
      <c r="AA1072" s="159"/>
      <c r="AB1072" s="159"/>
      <c r="AC1072" s="159"/>
      <c r="AD1072" s="159"/>
      <c r="AE1072" s="159"/>
      <c r="AF1072" s="159"/>
      <c r="AG1072" s="159"/>
      <c r="AH1072" s="159"/>
      <c r="AI1072" s="159"/>
    </row>
    <row r="1073">
      <c r="A1073" s="159"/>
      <c r="B1073" s="159"/>
      <c r="C1073" s="159"/>
      <c r="D1073" s="159"/>
      <c r="E1073" s="159"/>
      <c r="F1073" s="159"/>
      <c r="G1073" s="159"/>
      <c r="H1073" s="159"/>
      <c r="I1073" s="159"/>
      <c r="J1073" s="159"/>
      <c r="K1073" s="159"/>
      <c r="L1073" s="159"/>
      <c r="M1073" s="159"/>
      <c r="N1073" s="159"/>
      <c r="O1073" s="159"/>
      <c r="P1073" s="159"/>
      <c r="Q1073" s="159"/>
      <c r="R1073" s="159"/>
      <c r="S1073" s="159"/>
      <c r="T1073" s="159"/>
      <c r="U1073" s="159"/>
      <c r="V1073" s="159"/>
      <c r="W1073" s="159"/>
      <c r="X1073" s="159"/>
      <c r="Y1073" s="159"/>
      <c r="Z1073" s="159"/>
      <c r="AA1073" s="159"/>
      <c r="AB1073" s="159"/>
      <c r="AC1073" s="159"/>
      <c r="AD1073" s="159"/>
      <c r="AE1073" s="159"/>
      <c r="AF1073" s="159"/>
      <c r="AG1073" s="159"/>
      <c r="AH1073" s="159"/>
      <c r="AI1073" s="159"/>
    </row>
    <row r="1074">
      <c r="A1074" s="159"/>
      <c r="B1074" s="159"/>
      <c r="C1074" s="159"/>
      <c r="D1074" s="159"/>
      <c r="E1074" s="159"/>
      <c r="F1074" s="159"/>
      <c r="G1074" s="159"/>
      <c r="H1074" s="159"/>
      <c r="I1074" s="159"/>
      <c r="J1074" s="159"/>
      <c r="K1074" s="159"/>
      <c r="L1074" s="159"/>
      <c r="M1074" s="159"/>
      <c r="N1074" s="159"/>
      <c r="O1074" s="159"/>
      <c r="P1074" s="159"/>
      <c r="Q1074" s="159"/>
      <c r="R1074" s="159"/>
      <c r="S1074" s="159"/>
      <c r="T1074" s="159"/>
      <c r="U1074" s="159"/>
      <c r="V1074" s="159"/>
      <c r="W1074" s="159"/>
      <c r="X1074" s="159"/>
      <c r="Y1074" s="159"/>
      <c r="Z1074" s="159"/>
      <c r="AA1074" s="159"/>
      <c r="AB1074" s="159"/>
      <c r="AC1074" s="159"/>
      <c r="AD1074" s="159"/>
      <c r="AE1074" s="159"/>
      <c r="AF1074" s="159"/>
      <c r="AG1074" s="159"/>
      <c r="AH1074" s="159"/>
      <c r="AI1074" s="159"/>
    </row>
    <row r="1075">
      <c r="A1075" s="159"/>
      <c r="B1075" s="159"/>
      <c r="C1075" s="159"/>
      <c r="D1075" s="159"/>
      <c r="E1075" s="159"/>
      <c r="F1075" s="159"/>
      <c r="G1075" s="159"/>
      <c r="H1075" s="159"/>
      <c r="I1075" s="159"/>
      <c r="J1075" s="159"/>
      <c r="K1075" s="159"/>
      <c r="L1075" s="159"/>
      <c r="M1075" s="159"/>
      <c r="N1075" s="159"/>
      <c r="O1075" s="159"/>
      <c r="P1075" s="159"/>
      <c r="Q1075" s="159"/>
      <c r="R1075" s="159"/>
      <c r="S1075" s="159"/>
      <c r="T1075" s="159"/>
      <c r="U1075" s="159"/>
      <c r="V1075" s="159"/>
      <c r="W1075" s="159"/>
      <c r="X1075" s="159"/>
      <c r="Y1075" s="159"/>
      <c r="Z1075" s="159"/>
      <c r="AA1075" s="159"/>
      <c r="AB1075" s="159"/>
      <c r="AC1075" s="159"/>
      <c r="AD1075" s="159"/>
      <c r="AE1075" s="159"/>
      <c r="AF1075" s="159"/>
      <c r="AG1075" s="159"/>
      <c r="AH1075" s="159"/>
      <c r="AI1075" s="159"/>
    </row>
    <row r="1076">
      <c r="A1076" s="159"/>
      <c r="B1076" s="159"/>
      <c r="C1076" s="159"/>
      <c r="D1076" s="159"/>
      <c r="E1076" s="159"/>
      <c r="F1076" s="159"/>
      <c r="G1076" s="159"/>
      <c r="H1076" s="159"/>
      <c r="I1076" s="159"/>
      <c r="J1076" s="159"/>
      <c r="K1076" s="159"/>
      <c r="L1076" s="159"/>
      <c r="M1076" s="159"/>
      <c r="N1076" s="159"/>
      <c r="O1076" s="159"/>
      <c r="P1076" s="159"/>
      <c r="Q1076" s="159"/>
      <c r="R1076" s="159"/>
      <c r="S1076" s="159"/>
      <c r="T1076" s="159"/>
      <c r="U1076" s="159"/>
      <c r="V1076" s="159"/>
      <c r="W1076" s="159"/>
      <c r="X1076" s="159"/>
      <c r="Y1076" s="159"/>
      <c r="Z1076" s="159"/>
      <c r="AA1076" s="159"/>
      <c r="AB1076" s="159"/>
      <c r="AC1076" s="159"/>
      <c r="AD1076" s="159"/>
      <c r="AE1076" s="159"/>
      <c r="AF1076" s="159"/>
      <c r="AG1076" s="159"/>
      <c r="AH1076" s="159"/>
      <c r="AI1076" s="159"/>
    </row>
    <row r="1077">
      <c r="A1077" s="159"/>
      <c r="B1077" s="159"/>
      <c r="C1077" s="159"/>
      <c r="D1077" s="159"/>
      <c r="E1077" s="159"/>
      <c r="F1077" s="159"/>
      <c r="G1077" s="159"/>
      <c r="H1077" s="159"/>
      <c r="I1077" s="159"/>
      <c r="J1077" s="159"/>
      <c r="K1077" s="159"/>
      <c r="L1077" s="159"/>
      <c r="M1077" s="159"/>
      <c r="N1077" s="159"/>
      <c r="O1077" s="159"/>
      <c r="P1077" s="159"/>
      <c r="Q1077" s="159"/>
      <c r="R1077" s="159"/>
      <c r="S1077" s="159"/>
      <c r="T1077" s="159"/>
      <c r="U1077" s="159"/>
      <c r="V1077" s="159"/>
      <c r="W1077" s="159"/>
      <c r="X1077" s="159"/>
      <c r="Y1077" s="159"/>
      <c r="Z1077" s="159"/>
      <c r="AA1077" s="159"/>
      <c r="AB1077" s="159"/>
      <c r="AC1077" s="159"/>
      <c r="AD1077" s="159"/>
      <c r="AE1077" s="159"/>
      <c r="AF1077" s="159"/>
      <c r="AG1077" s="159"/>
      <c r="AH1077" s="159"/>
      <c r="AI1077" s="159"/>
    </row>
    <row r="1078">
      <c r="A1078" s="159"/>
      <c r="B1078" s="159"/>
      <c r="C1078" s="159"/>
      <c r="D1078" s="159"/>
      <c r="E1078" s="159"/>
      <c r="F1078" s="159"/>
      <c r="G1078" s="159"/>
      <c r="H1078" s="159"/>
      <c r="I1078" s="159"/>
      <c r="J1078" s="159"/>
      <c r="K1078" s="159"/>
      <c r="L1078" s="159"/>
      <c r="M1078" s="159"/>
      <c r="N1078" s="159"/>
      <c r="O1078" s="159"/>
      <c r="P1078" s="159"/>
      <c r="Q1078" s="159"/>
      <c r="R1078" s="159"/>
      <c r="S1078" s="159"/>
      <c r="T1078" s="159"/>
      <c r="U1078" s="159"/>
      <c r="V1078" s="159"/>
      <c r="W1078" s="159"/>
      <c r="X1078" s="159"/>
      <c r="Y1078" s="159"/>
      <c r="Z1078" s="159"/>
      <c r="AA1078" s="159"/>
      <c r="AB1078" s="159"/>
      <c r="AC1078" s="159"/>
      <c r="AD1078" s="159"/>
      <c r="AE1078" s="159"/>
      <c r="AF1078" s="159"/>
      <c r="AG1078" s="159"/>
      <c r="AH1078" s="159"/>
      <c r="AI1078" s="159"/>
    </row>
    <row r="1079">
      <c r="A1079" s="159"/>
      <c r="B1079" s="159"/>
      <c r="C1079" s="159"/>
      <c r="D1079" s="159"/>
      <c r="E1079" s="159"/>
      <c r="F1079" s="159"/>
      <c r="G1079" s="159"/>
      <c r="H1079" s="159"/>
      <c r="I1079" s="159"/>
      <c r="J1079" s="159"/>
      <c r="K1079" s="159"/>
      <c r="L1079" s="159"/>
      <c r="M1079" s="159"/>
      <c r="N1079" s="159"/>
      <c r="O1079" s="159"/>
      <c r="P1079" s="159"/>
      <c r="Q1079" s="159"/>
      <c r="R1079" s="159"/>
      <c r="S1079" s="159"/>
      <c r="T1079" s="159"/>
      <c r="U1079" s="159"/>
      <c r="V1079" s="159"/>
      <c r="W1079" s="159"/>
      <c r="X1079" s="159"/>
      <c r="Y1079" s="159"/>
      <c r="Z1079" s="159"/>
      <c r="AA1079" s="159"/>
      <c r="AB1079" s="159"/>
      <c r="AC1079" s="159"/>
      <c r="AD1079" s="159"/>
      <c r="AE1079" s="159"/>
      <c r="AF1079" s="159"/>
      <c r="AG1079" s="159"/>
      <c r="AH1079" s="159"/>
      <c r="AI1079" s="159"/>
    </row>
    <row r="1080">
      <c r="A1080" s="159"/>
      <c r="B1080" s="159"/>
      <c r="C1080" s="159"/>
      <c r="D1080" s="159"/>
      <c r="E1080" s="159"/>
      <c r="F1080" s="159"/>
      <c r="G1080" s="159"/>
      <c r="H1080" s="159"/>
      <c r="I1080" s="159"/>
      <c r="J1080" s="159"/>
      <c r="K1080" s="159"/>
      <c r="L1080" s="159"/>
      <c r="M1080" s="159"/>
      <c r="N1080" s="159"/>
      <c r="O1080" s="159"/>
      <c r="P1080" s="159"/>
      <c r="Q1080" s="159"/>
      <c r="R1080" s="159"/>
      <c r="S1080" s="159"/>
      <c r="T1080" s="159"/>
      <c r="U1080" s="159"/>
      <c r="V1080" s="159"/>
      <c r="W1080" s="159"/>
      <c r="X1080" s="159"/>
      <c r="Y1080" s="159"/>
      <c r="Z1080" s="159"/>
      <c r="AA1080" s="159"/>
      <c r="AB1080" s="159"/>
      <c r="AC1080" s="159"/>
      <c r="AD1080" s="159"/>
      <c r="AE1080" s="159"/>
      <c r="AF1080" s="159"/>
      <c r="AG1080" s="159"/>
      <c r="AH1080" s="159"/>
      <c r="AI1080" s="159"/>
    </row>
    <row r="1081">
      <c r="A1081" s="159"/>
      <c r="B1081" s="159"/>
      <c r="C1081" s="159"/>
      <c r="D1081" s="159"/>
      <c r="E1081" s="159"/>
      <c r="F1081" s="159"/>
      <c r="G1081" s="159"/>
      <c r="H1081" s="159"/>
      <c r="I1081" s="159"/>
      <c r="J1081" s="159"/>
      <c r="K1081" s="159"/>
      <c r="L1081" s="159"/>
      <c r="M1081" s="159"/>
      <c r="N1081" s="159"/>
      <c r="O1081" s="159"/>
      <c r="P1081" s="159"/>
      <c r="Q1081" s="159"/>
      <c r="R1081" s="159"/>
      <c r="S1081" s="159"/>
      <c r="T1081" s="159"/>
      <c r="U1081" s="159"/>
      <c r="V1081" s="159"/>
      <c r="W1081" s="159"/>
      <c r="X1081" s="159"/>
      <c r="Y1081" s="159"/>
      <c r="Z1081" s="159"/>
      <c r="AA1081" s="159"/>
      <c r="AB1081" s="159"/>
      <c r="AC1081" s="159"/>
      <c r="AD1081" s="159"/>
      <c r="AE1081" s="159"/>
      <c r="AF1081" s="159"/>
      <c r="AG1081" s="159"/>
      <c r="AH1081" s="159"/>
      <c r="AI1081" s="159"/>
    </row>
    <row r="1082">
      <c r="A1082" s="159"/>
      <c r="B1082" s="159"/>
      <c r="C1082" s="159"/>
      <c r="D1082" s="159"/>
      <c r="E1082" s="159"/>
      <c r="F1082" s="159"/>
      <c r="G1082" s="159"/>
      <c r="H1082" s="159"/>
      <c r="I1082" s="159"/>
      <c r="J1082" s="159"/>
      <c r="K1082" s="159"/>
      <c r="L1082" s="159"/>
      <c r="M1082" s="159"/>
      <c r="N1082" s="159"/>
      <c r="O1082" s="159"/>
      <c r="P1082" s="159"/>
      <c r="Q1082" s="159"/>
      <c r="R1082" s="159"/>
      <c r="S1082" s="159"/>
      <c r="T1082" s="159"/>
      <c r="U1082" s="159"/>
      <c r="V1082" s="159"/>
      <c r="W1082" s="159"/>
      <c r="X1082" s="159"/>
      <c r="Y1082" s="159"/>
      <c r="Z1082" s="159"/>
      <c r="AA1082" s="159"/>
      <c r="AB1082" s="159"/>
      <c r="AC1082" s="159"/>
      <c r="AD1082" s="159"/>
      <c r="AE1082" s="159"/>
      <c r="AF1082" s="159"/>
      <c r="AG1082" s="159"/>
      <c r="AH1082" s="159"/>
      <c r="AI1082" s="159"/>
    </row>
    <row r="1083">
      <c r="A1083" s="159"/>
      <c r="B1083" s="159"/>
      <c r="C1083" s="159"/>
      <c r="D1083" s="159"/>
      <c r="E1083" s="159"/>
      <c r="F1083" s="159"/>
      <c r="G1083" s="159"/>
      <c r="H1083" s="159"/>
      <c r="I1083" s="159"/>
      <c r="J1083" s="159"/>
      <c r="K1083" s="159"/>
      <c r="L1083" s="159"/>
      <c r="M1083" s="159"/>
      <c r="N1083" s="159"/>
      <c r="O1083" s="159"/>
      <c r="P1083" s="159"/>
      <c r="Q1083" s="159"/>
      <c r="R1083" s="159"/>
      <c r="S1083" s="159"/>
      <c r="T1083" s="159"/>
      <c r="U1083" s="159"/>
      <c r="V1083" s="159"/>
      <c r="W1083" s="159"/>
      <c r="X1083" s="159"/>
      <c r="Y1083" s="159"/>
      <c r="Z1083" s="159"/>
      <c r="AA1083" s="159"/>
      <c r="AB1083" s="159"/>
      <c r="AC1083" s="159"/>
      <c r="AD1083" s="159"/>
      <c r="AE1083" s="159"/>
      <c r="AF1083" s="159"/>
      <c r="AG1083" s="159"/>
      <c r="AH1083" s="159"/>
      <c r="AI1083" s="159"/>
    </row>
    <row r="1084">
      <c r="A1084" s="159"/>
      <c r="B1084" s="159"/>
      <c r="C1084" s="159"/>
      <c r="D1084" s="159"/>
      <c r="E1084" s="159"/>
      <c r="F1084" s="159"/>
      <c r="G1084" s="159"/>
      <c r="H1084" s="159"/>
      <c r="I1084" s="159"/>
      <c r="J1084" s="159"/>
      <c r="K1084" s="159"/>
      <c r="L1084" s="159"/>
      <c r="M1084" s="159"/>
      <c r="N1084" s="159"/>
      <c r="O1084" s="159"/>
      <c r="P1084" s="159"/>
      <c r="Q1084" s="159"/>
      <c r="R1084" s="159"/>
      <c r="S1084" s="159"/>
      <c r="T1084" s="159"/>
      <c r="U1084" s="159"/>
      <c r="V1084" s="159"/>
      <c r="W1084" s="159"/>
      <c r="X1084" s="159"/>
      <c r="Y1084" s="159"/>
      <c r="Z1084" s="159"/>
      <c r="AA1084" s="159"/>
      <c r="AB1084" s="159"/>
      <c r="AC1084" s="159"/>
      <c r="AD1084" s="159"/>
      <c r="AE1084" s="159"/>
      <c r="AF1084" s="159"/>
      <c r="AG1084" s="159"/>
      <c r="AH1084" s="159"/>
      <c r="AI1084" s="159"/>
    </row>
    <row r="1085">
      <c r="A1085" s="159"/>
      <c r="B1085" s="159"/>
      <c r="C1085" s="159"/>
      <c r="D1085" s="159"/>
      <c r="E1085" s="159"/>
      <c r="F1085" s="159"/>
      <c r="G1085" s="159"/>
      <c r="H1085" s="159"/>
      <c r="I1085" s="159"/>
      <c r="J1085" s="159"/>
      <c r="K1085" s="159"/>
      <c r="L1085" s="159"/>
      <c r="M1085" s="159"/>
      <c r="N1085" s="159"/>
      <c r="O1085" s="159"/>
      <c r="P1085" s="159"/>
      <c r="Q1085" s="159"/>
      <c r="R1085" s="159"/>
      <c r="S1085" s="159"/>
      <c r="T1085" s="159"/>
      <c r="U1085" s="159"/>
      <c r="V1085" s="159"/>
      <c r="W1085" s="159"/>
      <c r="X1085" s="159"/>
      <c r="Y1085" s="159"/>
      <c r="Z1085" s="159"/>
      <c r="AA1085" s="159"/>
      <c r="AB1085" s="159"/>
      <c r="AC1085" s="159"/>
      <c r="AD1085" s="159"/>
      <c r="AE1085" s="159"/>
      <c r="AF1085" s="159"/>
      <c r="AG1085" s="159"/>
      <c r="AH1085" s="159"/>
      <c r="AI1085" s="159"/>
    </row>
    <row r="1086">
      <c r="A1086" s="159"/>
      <c r="B1086" s="159"/>
      <c r="C1086" s="159"/>
      <c r="D1086" s="159"/>
      <c r="E1086" s="159"/>
      <c r="F1086" s="159"/>
      <c r="G1086" s="159"/>
      <c r="H1086" s="159"/>
      <c r="I1086" s="159"/>
      <c r="J1086" s="159"/>
      <c r="K1086" s="159"/>
      <c r="L1086" s="159"/>
      <c r="M1086" s="159"/>
      <c r="N1086" s="159"/>
      <c r="O1086" s="159"/>
      <c r="P1086" s="159"/>
      <c r="Q1086" s="159"/>
      <c r="R1086" s="159"/>
      <c r="S1086" s="159"/>
      <c r="T1086" s="159"/>
      <c r="U1086" s="159"/>
      <c r="V1086" s="159"/>
      <c r="W1086" s="159"/>
      <c r="X1086" s="159"/>
      <c r="Y1086" s="159"/>
      <c r="Z1086" s="159"/>
      <c r="AA1086" s="159"/>
      <c r="AB1086" s="159"/>
      <c r="AC1086" s="159"/>
      <c r="AD1086" s="159"/>
      <c r="AE1086" s="159"/>
      <c r="AF1086" s="159"/>
      <c r="AG1086" s="159"/>
      <c r="AH1086" s="159"/>
      <c r="AI1086" s="159"/>
    </row>
    <row r="1087">
      <c r="A1087" s="159"/>
      <c r="B1087" s="159"/>
      <c r="C1087" s="159"/>
      <c r="D1087" s="159"/>
      <c r="E1087" s="159"/>
      <c r="F1087" s="159"/>
      <c r="G1087" s="159"/>
      <c r="H1087" s="159"/>
      <c r="I1087" s="159"/>
      <c r="J1087" s="159"/>
      <c r="K1087" s="159"/>
      <c r="L1087" s="159"/>
      <c r="M1087" s="159"/>
      <c r="N1087" s="159"/>
      <c r="O1087" s="159"/>
      <c r="P1087" s="159"/>
      <c r="Q1087" s="159"/>
      <c r="R1087" s="159"/>
      <c r="S1087" s="159"/>
      <c r="T1087" s="159"/>
      <c r="U1087" s="159"/>
      <c r="V1087" s="159"/>
      <c r="W1087" s="159"/>
      <c r="X1087" s="159"/>
      <c r="Y1087" s="159"/>
      <c r="Z1087" s="159"/>
      <c r="AA1087" s="159"/>
      <c r="AB1087" s="159"/>
      <c r="AC1087" s="159"/>
      <c r="AD1087" s="159"/>
      <c r="AE1087" s="159"/>
      <c r="AF1087" s="159"/>
      <c r="AG1087" s="159"/>
      <c r="AH1087" s="159"/>
      <c r="AI1087" s="159"/>
    </row>
    <row r="1088">
      <c r="A1088" s="159"/>
      <c r="B1088" s="159"/>
      <c r="C1088" s="159"/>
      <c r="D1088" s="159"/>
      <c r="E1088" s="159"/>
      <c r="F1088" s="159"/>
      <c r="G1088" s="159"/>
      <c r="H1088" s="159"/>
      <c r="I1088" s="159"/>
      <c r="J1088" s="159"/>
      <c r="K1088" s="159"/>
      <c r="L1088" s="159"/>
      <c r="M1088" s="159"/>
      <c r="N1088" s="159"/>
      <c r="O1088" s="159"/>
      <c r="P1088" s="159"/>
      <c r="Q1088" s="159"/>
      <c r="R1088" s="159"/>
      <c r="S1088" s="159"/>
      <c r="T1088" s="159"/>
      <c r="U1088" s="159"/>
      <c r="V1088" s="159"/>
      <c r="W1088" s="159"/>
      <c r="X1088" s="159"/>
      <c r="Y1088" s="159"/>
      <c r="Z1088" s="159"/>
      <c r="AA1088" s="159"/>
      <c r="AB1088" s="159"/>
      <c r="AC1088" s="159"/>
      <c r="AD1088" s="159"/>
      <c r="AE1088" s="159"/>
      <c r="AF1088" s="159"/>
      <c r="AG1088" s="159"/>
      <c r="AH1088" s="159"/>
      <c r="AI1088" s="159"/>
    </row>
    <row r="1089">
      <c r="A1089" s="159"/>
      <c r="B1089" s="159"/>
      <c r="C1089" s="159"/>
      <c r="D1089" s="159"/>
      <c r="E1089" s="159"/>
      <c r="F1089" s="159"/>
      <c r="G1089" s="159"/>
      <c r="H1089" s="159"/>
      <c r="I1089" s="159"/>
      <c r="J1089" s="159"/>
      <c r="K1089" s="159"/>
      <c r="L1089" s="159"/>
      <c r="M1089" s="159"/>
      <c r="N1089" s="159"/>
      <c r="O1089" s="159"/>
      <c r="P1089" s="159"/>
      <c r="Q1089" s="159"/>
      <c r="R1089" s="159"/>
      <c r="S1089" s="159"/>
      <c r="T1089" s="159"/>
      <c r="U1089" s="159"/>
      <c r="V1089" s="159"/>
      <c r="W1089" s="159"/>
      <c r="X1089" s="159"/>
      <c r="Y1089" s="159"/>
      <c r="Z1089" s="159"/>
      <c r="AA1089" s="159"/>
      <c r="AB1089" s="159"/>
      <c r="AC1089" s="159"/>
      <c r="AD1089" s="159"/>
      <c r="AE1089" s="159"/>
      <c r="AF1089" s="159"/>
      <c r="AG1089" s="159"/>
      <c r="AH1089" s="159"/>
      <c r="AI1089" s="159"/>
    </row>
    <row r="1090">
      <c r="A1090" s="159"/>
      <c r="B1090" s="159"/>
      <c r="C1090" s="159"/>
      <c r="D1090" s="159"/>
      <c r="E1090" s="159"/>
      <c r="F1090" s="159"/>
      <c r="G1090" s="159"/>
      <c r="H1090" s="159"/>
      <c r="I1090" s="159"/>
      <c r="J1090" s="159"/>
      <c r="K1090" s="159"/>
      <c r="L1090" s="159"/>
      <c r="M1090" s="159"/>
      <c r="N1090" s="159"/>
      <c r="O1090" s="159"/>
      <c r="P1090" s="159"/>
      <c r="Q1090" s="159"/>
      <c r="R1090" s="159"/>
      <c r="S1090" s="159"/>
      <c r="T1090" s="159"/>
      <c r="U1090" s="159"/>
      <c r="V1090" s="159"/>
      <c r="W1090" s="159"/>
      <c r="X1090" s="159"/>
      <c r="Y1090" s="159"/>
      <c r="Z1090" s="159"/>
      <c r="AA1090" s="159"/>
      <c r="AB1090" s="159"/>
      <c r="AC1090" s="159"/>
      <c r="AD1090" s="159"/>
      <c r="AE1090" s="159"/>
      <c r="AF1090" s="159"/>
      <c r="AG1090" s="159"/>
      <c r="AH1090" s="159"/>
      <c r="AI1090" s="159"/>
    </row>
    <row r="1091">
      <c r="A1091" s="159"/>
      <c r="B1091" s="159"/>
      <c r="C1091" s="159"/>
      <c r="D1091" s="159"/>
      <c r="E1091" s="159"/>
      <c r="F1091" s="159"/>
      <c r="G1091" s="159"/>
      <c r="H1091" s="159"/>
      <c r="I1091" s="159"/>
      <c r="J1091" s="159"/>
      <c r="K1091" s="159"/>
      <c r="L1091" s="159"/>
      <c r="M1091" s="159"/>
      <c r="N1091" s="159"/>
      <c r="O1091" s="159"/>
      <c r="P1091" s="159"/>
      <c r="Q1091" s="159"/>
      <c r="R1091" s="159"/>
      <c r="S1091" s="159"/>
      <c r="T1091" s="159"/>
      <c r="U1091" s="159"/>
      <c r="V1091" s="159"/>
      <c r="W1091" s="159"/>
      <c r="X1091" s="159"/>
      <c r="Y1091" s="159"/>
      <c r="Z1091" s="159"/>
      <c r="AA1091" s="159"/>
      <c r="AB1091" s="159"/>
      <c r="AC1091" s="159"/>
      <c r="AD1091" s="159"/>
      <c r="AE1091" s="159"/>
      <c r="AF1091" s="159"/>
      <c r="AG1091" s="159"/>
      <c r="AH1091" s="159"/>
      <c r="AI1091" s="159"/>
    </row>
  </sheetData>
  <dataValidations>
    <dataValidation type="custom" allowBlank="1" showDropDown="1" sqref="E2:E159 L2:L159">
      <formula1>AND(ISNUMBER(E2),(NOT(OR(NOT(ISERROR(DATEVALUE(E2))), AND(ISNUMBER(E2), LEFT(CELL("format", E2))="D")))))</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520</v>
      </c>
      <c r="B1" s="2" t="s">
        <v>521</v>
      </c>
      <c r="C1" s="2" t="s">
        <v>522</v>
      </c>
      <c r="D1" s="2" t="s">
        <v>523</v>
      </c>
      <c r="E1" s="2" t="s">
        <v>524</v>
      </c>
      <c r="F1" s="2" t="s">
        <v>525</v>
      </c>
      <c r="G1" s="2" t="s">
        <v>526</v>
      </c>
      <c r="H1" s="2" t="s">
        <v>527</v>
      </c>
      <c r="I1" s="2" t="s">
        <v>528</v>
      </c>
      <c r="J1" s="2" t="s">
        <v>529</v>
      </c>
      <c r="K1" s="2" t="s">
        <v>530</v>
      </c>
      <c r="L1" s="2" t="s">
        <v>531</v>
      </c>
      <c r="M1" s="2" t="s">
        <v>532</v>
      </c>
      <c r="N1" s="2" t="s">
        <v>533</v>
      </c>
      <c r="O1" s="2" t="s">
        <v>534</v>
      </c>
      <c r="P1" s="2" t="s">
        <v>535</v>
      </c>
      <c r="Q1" s="2" t="s">
        <v>536</v>
      </c>
      <c r="R1" s="2" t="s">
        <v>537</v>
      </c>
      <c r="S1" s="2" t="s">
        <v>538</v>
      </c>
      <c r="T1" s="2" t="s">
        <v>539</v>
      </c>
      <c r="U1" s="2" t="s">
        <v>540</v>
      </c>
      <c r="V1" s="2" t="s">
        <v>541</v>
      </c>
      <c r="W1" s="2" t="s">
        <v>542</v>
      </c>
      <c r="X1" s="2" t="s">
        <v>543</v>
      </c>
      <c r="Y1" s="2" t="s">
        <v>544</v>
      </c>
      <c r="Z1" s="2" t="s">
        <v>545</v>
      </c>
      <c r="AA1" s="2" t="s">
        <v>546</v>
      </c>
      <c r="AB1" s="2" t="s">
        <v>547</v>
      </c>
      <c r="AC1" s="2" t="s">
        <v>548</v>
      </c>
    </row>
    <row r="2">
      <c r="A2" s="2">
        <v>0.0</v>
      </c>
      <c r="B2" s="182">
        <v>0.0</v>
      </c>
      <c r="C2" s="182">
        <v>0.0</v>
      </c>
      <c r="D2" s="182">
        <v>0.0</v>
      </c>
      <c r="E2" s="182">
        <v>0.0</v>
      </c>
      <c r="F2" s="182">
        <v>0.0</v>
      </c>
      <c r="G2" s="182">
        <v>0.0</v>
      </c>
      <c r="H2" s="182">
        <v>0.0</v>
      </c>
      <c r="I2" s="182">
        <v>0.0</v>
      </c>
      <c r="J2" s="182">
        <v>0.0</v>
      </c>
      <c r="K2" s="182">
        <v>0.0</v>
      </c>
      <c r="L2" s="182">
        <v>0.0</v>
      </c>
      <c r="M2" s="182">
        <v>0.0</v>
      </c>
      <c r="N2" s="182">
        <v>0.0</v>
      </c>
      <c r="O2" s="182">
        <v>0.0</v>
      </c>
      <c r="P2" s="182">
        <v>0.0</v>
      </c>
      <c r="Q2" s="182">
        <v>0.0</v>
      </c>
      <c r="R2" s="182">
        <v>0.0</v>
      </c>
      <c r="S2" s="182">
        <v>0.0</v>
      </c>
      <c r="T2" s="182">
        <v>0.0</v>
      </c>
      <c r="U2" s="182">
        <v>0.0</v>
      </c>
      <c r="V2" s="2">
        <v>0.0</v>
      </c>
      <c r="W2" s="2"/>
      <c r="X2" s="2"/>
      <c r="Y2" s="2"/>
      <c r="Z2" s="182">
        <v>0.0</v>
      </c>
      <c r="AA2" s="182">
        <v>0.0</v>
      </c>
      <c r="AB2" s="182">
        <v>0.0</v>
      </c>
      <c r="AC2" s="182">
        <v>0.0</v>
      </c>
    </row>
    <row r="3">
      <c r="A3" s="2">
        <v>1.0</v>
      </c>
      <c r="B3" s="182">
        <v>0.05</v>
      </c>
      <c r="C3" s="182">
        <v>0.02</v>
      </c>
      <c r="D3" s="182">
        <v>0.01</v>
      </c>
      <c r="E3" s="182">
        <v>0.01</v>
      </c>
      <c r="F3" s="182">
        <v>0.01</v>
      </c>
      <c r="G3" s="182">
        <v>0.01</v>
      </c>
      <c r="H3" s="182">
        <v>0.05</v>
      </c>
      <c r="I3" s="182">
        <v>0.01</v>
      </c>
      <c r="J3" s="182">
        <v>0.01</v>
      </c>
      <c r="K3" s="182">
        <v>0.02</v>
      </c>
      <c r="L3" s="182">
        <v>0.01</v>
      </c>
      <c r="M3" s="182">
        <v>0.01</v>
      </c>
      <c r="N3" s="182">
        <v>0.05</v>
      </c>
      <c r="O3" s="182">
        <v>0.02</v>
      </c>
      <c r="P3" s="182">
        <v>0.01</v>
      </c>
      <c r="Q3" s="182">
        <v>0.01</v>
      </c>
      <c r="R3" s="182">
        <v>0.01</v>
      </c>
      <c r="S3" s="182">
        <v>0.02</v>
      </c>
      <c r="T3" s="182">
        <v>0.01</v>
      </c>
      <c r="U3" s="182">
        <v>0.05</v>
      </c>
      <c r="V3" s="2">
        <v>0.0</v>
      </c>
      <c r="W3" s="182"/>
      <c r="X3" s="182"/>
      <c r="Y3" s="182"/>
      <c r="Z3" s="182">
        <v>0.01</v>
      </c>
      <c r="AA3" s="182">
        <v>0.02</v>
      </c>
      <c r="AB3" s="182">
        <v>0.01</v>
      </c>
      <c r="AC3" s="182">
        <v>0.05</v>
      </c>
    </row>
    <row r="4">
      <c r="A4" s="2">
        <v>2.0</v>
      </c>
      <c r="B4" s="182">
        <v>0.1</v>
      </c>
      <c r="C4" s="182">
        <v>0.04</v>
      </c>
      <c r="D4" s="182">
        <v>0.02</v>
      </c>
      <c r="E4" s="182">
        <v>0.02</v>
      </c>
      <c r="F4" s="182">
        <v>0.02</v>
      </c>
      <c r="G4" s="182">
        <v>0.02</v>
      </c>
      <c r="H4" s="182">
        <v>0.1</v>
      </c>
      <c r="I4" s="182">
        <v>0.02</v>
      </c>
      <c r="J4" s="182">
        <v>0.02</v>
      </c>
      <c r="K4" s="182">
        <v>0.04</v>
      </c>
      <c r="L4" s="182">
        <v>0.02</v>
      </c>
      <c r="M4" s="182">
        <v>0.02</v>
      </c>
      <c r="N4" s="182">
        <v>0.1</v>
      </c>
      <c r="O4" s="182">
        <v>0.04</v>
      </c>
      <c r="P4" s="182">
        <v>0.02</v>
      </c>
      <c r="Q4" s="182">
        <v>0.02</v>
      </c>
      <c r="R4" s="182">
        <v>0.02</v>
      </c>
      <c r="S4" s="182">
        <v>0.04</v>
      </c>
      <c r="T4" s="182">
        <v>0.02</v>
      </c>
      <c r="U4" s="182">
        <v>0.1</v>
      </c>
      <c r="V4" s="2">
        <v>0.0</v>
      </c>
      <c r="W4" s="182"/>
      <c r="X4" s="182"/>
      <c r="Y4" s="182"/>
      <c r="Z4" s="182">
        <v>0.02</v>
      </c>
      <c r="AA4" s="182">
        <v>0.04</v>
      </c>
      <c r="AB4" s="182">
        <v>0.02</v>
      </c>
      <c r="AC4" s="182">
        <v>0.1</v>
      </c>
    </row>
    <row r="5">
      <c r="A5" s="2">
        <v>3.0</v>
      </c>
      <c r="B5" s="182">
        <v>0.15</v>
      </c>
      <c r="C5" s="182">
        <v>0.06</v>
      </c>
      <c r="D5" s="182">
        <v>0.03</v>
      </c>
      <c r="E5" s="182">
        <v>0.03</v>
      </c>
      <c r="F5" s="182">
        <v>0.03</v>
      </c>
      <c r="G5" s="182">
        <v>0.03</v>
      </c>
      <c r="H5" s="182">
        <v>0.15</v>
      </c>
      <c r="I5" s="182">
        <v>0.03</v>
      </c>
      <c r="J5" s="182">
        <v>0.03</v>
      </c>
      <c r="K5" s="182">
        <v>0.06</v>
      </c>
      <c r="L5" s="182">
        <v>0.03</v>
      </c>
      <c r="M5" s="182">
        <v>0.03</v>
      </c>
      <c r="N5" s="182">
        <v>0.15</v>
      </c>
      <c r="O5" s="182">
        <v>0.06</v>
      </c>
      <c r="P5" s="182">
        <v>0.03</v>
      </c>
      <c r="Q5" s="182">
        <v>0.03</v>
      </c>
      <c r="R5" s="182">
        <v>0.03</v>
      </c>
      <c r="S5" s="182">
        <v>0.06</v>
      </c>
      <c r="T5" s="182">
        <v>0.03</v>
      </c>
      <c r="U5" s="182">
        <v>0.15</v>
      </c>
      <c r="V5" s="2">
        <v>0.0</v>
      </c>
      <c r="W5" s="182"/>
      <c r="X5" s="182"/>
      <c r="Y5" s="182"/>
      <c r="Z5" s="182">
        <v>0.03</v>
      </c>
      <c r="AA5" s="182">
        <v>0.06</v>
      </c>
      <c r="AB5" s="182">
        <v>0.03</v>
      </c>
      <c r="AC5" s="182">
        <v>0.15</v>
      </c>
    </row>
    <row r="6">
      <c r="A6" s="2">
        <v>4.0</v>
      </c>
      <c r="B6" s="182">
        <v>0.2</v>
      </c>
      <c r="C6" s="182">
        <v>0.08</v>
      </c>
      <c r="D6" s="182">
        <v>0.04</v>
      </c>
      <c r="E6" s="182">
        <v>0.04</v>
      </c>
      <c r="F6" s="182">
        <v>0.04</v>
      </c>
      <c r="G6" s="182">
        <v>0.04</v>
      </c>
      <c r="H6" s="182">
        <v>0.2</v>
      </c>
      <c r="I6" s="182">
        <v>0.04</v>
      </c>
      <c r="J6" s="182">
        <v>0.04</v>
      </c>
      <c r="K6" s="182">
        <v>0.08</v>
      </c>
      <c r="L6" s="182">
        <v>0.04</v>
      </c>
      <c r="M6" s="182">
        <v>0.04</v>
      </c>
      <c r="N6" s="182">
        <v>0.2</v>
      </c>
      <c r="O6" s="182">
        <v>0.08</v>
      </c>
      <c r="P6" s="182">
        <v>0.04</v>
      </c>
      <c r="Q6" s="182">
        <v>0.04</v>
      </c>
      <c r="R6" s="182">
        <v>0.04</v>
      </c>
      <c r="S6" s="182">
        <v>0.08</v>
      </c>
      <c r="T6" s="182">
        <v>0.04</v>
      </c>
      <c r="U6" s="182">
        <v>0.2</v>
      </c>
      <c r="V6" s="2">
        <v>0.0</v>
      </c>
      <c r="W6" s="182"/>
      <c r="X6" s="182"/>
      <c r="Y6" s="182"/>
      <c r="Z6" s="182">
        <v>0.04</v>
      </c>
      <c r="AA6" s="182">
        <v>0.08</v>
      </c>
      <c r="AB6" s="182">
        <v>0.04</v>
      </c>
      <c r="AC6" s="182">
        <v>0.2</v>
      </c>
    </row>
    <row r="7">
      <c r="A7" s="2">
        <v>5.0</v>
      </c>
      <c r="B7" s="182">
        <v>0.25</v>
      </c>
      <c r="C7" s="182">
        <v>0.1</v>
      </c>
      <c r="D7" s="182">
        <v>0.05</v>
      </c>
      <c r="E7" s="182">
        <v>0.05</v>
      </c>
      <c r="F7" s="182">
        <v>0.05</v>
      </c>
      <c r="G7" s="182">
        <v>0.05</v>
      </c>
      <c r="H7" s="182">
        <v>0.25</v>
      </c>
      <c r="I7" s="182">
        <v>0.05</v>
      </c>
      <c r="J7" s="182">
        <v>0.05</v>
      </c>
      <c r="K7" s="182">
        <v>0.1</v>
      </c>
      <c r="L7" s="182">
        <v>0.05</v>
      </c>
      <c r="M7" s="182">
        <v>0.05</v>
      </c>
      <c r="N7" s="182">
        <v>0.25</v>
      </c>
      <c r="O7" s="182">
        <v>0.1</v>
      </c>
      <c r="P7" s="182">
        <v>0.05</v>
      </c>
      <c r="Q7" s="182">
        <v>0.05</v>
      </c>
      <c r="R7" s="182">
        <v>0.05</v>
      </c>
      <c r="S7" s="182">
        <v>0.1</v>
      </c>
      <c r="T7" s="182">
        <v>0.05</v>
      </c>
      <c r="U7" s="182">
        <v>0.25</v>
      </c>
      <c r="V7" s="2">
        <v>100.0</v>
      </c>
      <c r="W7" s="182"/>
      <c r="X7" s="182"/>
      <c r="Y7" s="182"/>
      <c r="Z7" s="182">
        <v>0.05</v>
      </c>
      <c r="AA7" s="182">
        <v>0.1</v>
      </c>
      <c r="AB7" s="182">
        <v>0.05</v>
      </c>
      <c r="AC7" s="182">
        <v>0.25</v>
      </c>
    </row>
    <row r="8">
      <c r="A8" s="2">
        <v>6.0</v>
      </c>
      <c r="B8" s="182">
        <v>0.3</v>
      </c>
      <c r="C8" s="182">
        <v>0.12</v>
      </c>
      <c r="D8" s="182">
        <v>0.06</v>
      </c>
      <c r="E8" s="182">
        <v>0.06</v>
      </c>
      <c r="F8" s="182">
        <v>0.06</v>
      </c>
      <c r="G8" s="182">
        <v>0.06</v>
      </c>
      <c r="H8" s="182">
        <v>0.3</v>
      </c>
      <c r="I8" s="182">
        <v>0.06</v>
      </c>
      <c r="J8" s="182">
        <v>0.06</v>
      </c>
      <c r="K8" s="182">
        <v>0.12</v>
      </c>
      <c r="L8" s="182">
        <v>0.06</v>
      </c>
      <c r="M8" s="182">
        <v>0.06</v>
      </c>
      <c r="N8" s="182">
        <v>0.3</v>
      </c>
      <c r="O8" s="182">
        <v>0.12</v>
      </c>
      <c r="P8" s="182">
        <v>0.06</v>
      </c>
      <c r="Q8" s="182">
        <v>0.06</v>
      </c>
      <c r="R8" s="182">
        <v>0.06</v>
      </c>
      <c r="S8" s="182">
        <v>0.12</v>
      </c>
      <c r="T8" s="182">
        <v>0.06</v>
      </c>
      <c r="U8" s="182">
        <v>0.3</v>
      </c>
      <c r="V8" s="2">
        <v>100.0</v>
      </c>
      <c r="W8" s="182"/>
      <c r="X8" s="182"/>
      <c r="Y8" s="182"/>
      <c r="Z8" s="182">
        <v>0.06</v>
      </c>
      <c r="AA8" s="182">
        <v>0.12</v>
      </c>
      <c r="AB8" s="182">
        <v>0.06</v>
      </c>
      <c r="AC8" s="182">
        <v>0.3</v>
      </c>
    </row>
    <row r="9">
      <c r="A9" s="2">
        <v>7.0</v>
      </c>
      <c r="B9" s="182">
        <v>0.35</v>
      </c>
      <c r="C9" s="182">
        <v>0.14</v>
      </c>
      <c r="D9" s="182">
        <v>0.07</v>
      </c>
      <c r="E9" s="182">
        <v>0.07</v>
      </c>
      <c r="F9" s="182">
        <v>0.07</v>
      </c>
      <c r="G9" s="182">
        <v>0.07</v>
      </c>
      <c r="H9" s="182">
        <v>0.35</v>
      </c>
      <c r="I9" s="182">
        <v>0.07</v>
      </c>
      <c r="J9" s="182">
        <v>0.07</v>
      </c>
      <c r="K9" s="182">
        <v>0.14</v>
      </c>
      <c r="L9" s="182">
        <v>0.07</v>
      </c>
      <c r="M9" s="182">
        <v>0.07</v>
      </c>
      <c r="N9" s="182">
        <v>0.35</v>
      </c>
      <c r="O9" s="182">
        <v>0.14</v>
      </c>
      <c r="P9" s="182">
        <v>0.07</v>
      </c>
      <c r="Q9" s="182">
        <v>0.07</v>
      </c>
      <c r="R9" s="182">
        <v>0.07</v>
      </c>
      <c r="S9" s="182">
        <v>0.14</v>
      </c>
      <c r="T9" s="182">
        <v>0.07</v>
      </c>
      <c r="U9" s="182">
        <v>0.35</v>
      </c>
      <c r="V9" s="2">
        <v>100.0</v>
      </c>
      <c r="W9" s="182"/>
      <c r="X9" s="182"/>
      <c r="Y9" s="182"/>
      <c r="Z9" s="182">
        <v>0.07</v>
      </c>
      <c r="AA9" s="182">
        <v>0.14</v>
      </c>
      <c r="AB9" s="182">
        <v>0.07</v>
      </c>
      <c r="AC9" s="182">
        <v>0.35</v>
      </c>
    </row>
    <row r="10">
      <c r="A10" s="2">
        <v>8.0</v>
      </c>
      <c r="B10" s="182">
        <v>0.4</v>
      </c>
      <c r="C10" s="182">
        <v>0.16</v>
      </c>
      <c r="D10" s="182">
        <v>0.08</v>
      </c>
      <c r="E10" s="182">
        <v>0.08</v>
      </c>
      <c r="F10" s="182">
        <v>0.08</v>
      </c>
      <c r="G10" s="182">
        <v>0.08</v>
      </c>
      <c r="H10" s="182">
        <v>0.4</v>
      </c>
      <c r="I10" s="182">
        <v>0.08</v>
      </c>
      <c r="J10" s="182">
        <v>0.08</v>
      </c>
      <c r="K10" s="182">
        <v>0.16</v>
      </c>
      <c r="L10" s="182">
        <v>0.08</v>
      </c>
      <c r="M10" s="182">
        <v>0.08</v>
      </c>
      <c r="N10" s="182">
        <v>0.4</v>
      </c>
      <c r="O10" s="182">
        <v>0.16</v>
      </c>
      <c r="P10" s="182">
        <v>0.08</v>
      </c>
      <c r="Q10" s="182">
        <v>0.08</v>
      </c>
      <c r="R10" s="182">
        <v>0.08</v>
      </c>
      <c r="S10" s="182">
        <v>0.16</v>
      </c>
      <c r="T10" s="182">
        <v>0.08</v>
      </c>
      <c r="U10" s="182">
        <v>0.4</v>
      </c>
      <c r="V10" s="2">
        <v>100.0</v>
      </c>
      <c r="W10" s="182"/>
      <c r="X10" s="182"/>
      <c r="Y10" s="182"/>
      <c r="Z10" s="182">
        <v>0.08</v>
      </c>
      <c r="AA10" s="182">
        <v>0.16</v>
      </c>
      <c r="AB10" s="182">
        <v>0.08</v>
      </c>
      <c r="AC10" s="182">
        <v>0.4</v>
      </c>
    </row>
    <row r="11">
      <c r="A11" s="2">
        <v>9.0</v>
      </c>
      <c r="B11" s="182">
        <v>0.45</v>
      </c>
      <c r="C11" s="182">
        <v>0.18</v>
      </c>
      <c r="D11" s="182">
        <v>0.09</v>
      </c>
      <c r="E11" s="182">
        <v>0.09</v>
      </c>
      <c r="F11" s="182">
        <v>0.09</v>
      </c>
      <c r="G11" s="182">
        <v>0.09</v>
      </c>
      <c r="H11" s="182">
        <v>0.45</v>
      </c>
      <c r="I11" s="182">
        <v>0.09</v>
      </c>
      <c r="J11" s="182">
        <v>0.09</v>
      </c>
      <c r="K11" s="182">
        <v>0.18</v>
      </c>
      <c r="L11" s="182">
        <v>0.09</v>
      </c>
      <c r="M11" s="182">
        <v>0.09</v>
      </c>
      <c r="N11" s="182">
        <v>0.45</v>
      </c>
      <c r="O11" s="182">
        <v>0.18</v>
      </c>
      <c r="P11" s="182">
        <v>0.09</v>
      </c>
      <c r="Q11" s="182">
        <v>0.09</v>
      </c>
      <c r="R11" s="182">
        <v>0.09</v>
      </c>
      <c r="S11" s="182">
        <v>0.18</v>
      </c>
      <c r="T11" s="182">
        <v>0.09</v>
      </c>
      <c r="U11" s="182">
        <v>0.45</v>
      </c>
      <c r="V11" s="2">
        <v>100.0</v>
      </c>
      <c r="W11" s="182"/>
      <c r="X11" s="182"/>
      <c r="Y11" s="182"/>
      <c r="Z11" s="182">
        <v>0.09</v>
      </c>
      <c r="AA11" s="182">
        <v>0.18</v>
      </c>
      <c r="AB11" s="182">
        <v>0.09</v>
      </c>
      <c r="AC11" s="182">
        <v>0.45</v>
      </c>
    </row>
    <row r="12">
      <c r="A12" s="2">
        <v>10.0</v>
      </c>
      <c r="B12" s="182">
        <v>0.5</v>
      </c>
      <c r="C12" s="182">
        <v>0.2</v>
      </c>
      <c r="D12" s="182">
        <v>0.1</v>
      </c>
      <c r="E12" s="182">
        <v>0.1</v>
      </c>
      <c r="F12" s="182">
        <v>0.1</v>
      </c>
      <c r="G12" s="182">
        <v>0.1</v>
      </c>
      <c r="H12" s="182">
        <v>0.5</v>
      </c>
      <c r="I12" s="182">
        <v>0.1</v>
      </c>
      <c r="J12" s="182">
        <v>0.1</v>
      </c>
      <c r="K12" s="182">
        <v>0.2</v>
      </c>
      <c r="L12" s="182">
        <v>0.1</v>
      </c>
      <c r="M12" s="182">
        <v>0.1</v>
      </c>
      <c r="N12" s="182">
        <v>0.5</v>
      </c>
      <c r="O12" s="182">
        <v>0.2</v>
      </c>
      <c r="P12" s="182">
        <v>0.1</v>
      </c>
      <c r="Q12" s="182">
        <v>0.1</v>
      </c>
      <c r="R12" s="182">
        <v>0.1</v>
      </c>
      <c r="S12" s="182">
        <v>0.2</v>
      </c>
      <c r="T12" s="182">
        <v>0.1</v>
      </c>
      <c r="U12" s="182">
        <v>0.5</v>
      </c>
      <c r="V12" s="2">
        <v>100.0</v>
      </c>
      <c r="W12" s="182"/>
      <c r="X12" s="182"/>
      <c r="Y12" s="182"/>
      <c r="Z12" s="182">
        <v>0.1</v>
      </c>
      <c r="AA12" s="182">
        <v>0.2</v>
      </c>
      <c r="AB12" s="182">
        <v>0.1</v>
      </c>
      <c r="AC12" s="182">
        <v>0.5</v>
      </c>
    </row>
    <row r="13">
      <c r="A13" s="2">
        <v>11.0</v>
      </c>
      <c r="B13" s="182">
        <v>0.55</v>
      </c>
      <c r="C13" s="182">
        <v>0.22</v>
      </c>
      <c r="D13" s="182">
        <v>0.11</v>
      </c>
      <c r="E13" s="182">
        <v>0.11</v>
      </c>
      <c r="F13" s="182">
        <v>0.11</v>
      </c>
      <c r="G13" s="182">
        <v>0.11</v>
      </c>
      <c r="H13" s="182">
        <v>0.55</v>
      </c>
      <c r="I13" s="182">
        <v>0.11</v>
      </c>
      <c r="J13" s="182">
        <v>0.11</v>
      </c>
      <c r="K13" s="182">
        <v>0.22</v>
      </c>
      <c r="L13" s="182">
        <v>0.11</v>
      </c>
      <c r="M13" s="182">
        <v>0.11</v>
      </c>
      <c r="N13" s="182">
        <v>0.55</v>
      </c>
      <c r="O13" s="182">
        <v>0.22</v>
      </c>
      <c r="P13" s="182">
        <v>0.11</v>
      </c>
      <c r="Q13" s="182">
        <v>0.11</v>
      </c>
      <c r="R13" s="182">
        <v>0.11</v>
      </c>
      <c r="S13" s="182">
        <v>0.22</v>
      </c>
      <c r="T13" s="182">
        <v>0.11</v>
      </c>
      <c r="U13" s="182">
        <v>0.55</v>
      </c>
      <c r="V13" s="2">
        <v>100.0</v>
      </c>
      <c r="W13" s="182"/>
      <c r="X13" s="182"/>
      <c r="Y13" s="182"/>
      <c r="Z13" s="182">
        <v>0.11</v>
      </c>
      <c r="AA13" s="182">
        <v>0.22</v>
      </c>
      <c r="AB13" s="182">
        <v>0.11</v>
      </c>
      <c r="AC13" s="182">
        <v>0.55</v>
      </c>
    </row>
    <row r="14">
      <c r="A14" s="2">
        <v>12.0</v>
      </c>
      <c r="B14" s="182">
        <v>0.6</v>
      </c>
      <c r="C14" s="182">
        <v>0.24</v>
      </c>
      <c r="D14" s="182">
        <v>0.12</v>
      </c>
      <c r="E14" s="182">
        <v>0.12</v>
      </c>
      <c r="F14" s="182">
        <v>0.12</v>
      </c>
      <c r="G14" s="182">
        <v>0.12</v>
      </c>
      <c r="H14" s="182">
        <v>0.6</v>
      </c>
      <c r="I14" s="182">
        <v>0.12</v>
      </c>
      <c r="J14" s="182">
        <v>0.12</v>
      </c>
      <c r="K14" s="182">
        <v>0.24</v>
      </c>
      <c r="L14" s="182">
        <v>0.12</v>
      </c>
      <c r="M14" s="182">
        <v>0.12</v>
      </c>
      <c r="N14" s="182">
        <v>0.6</v>
      </c>
      <c r="O14" s="182">
        <v>0.24</v>
      </c>
      <c r="P14" s="182">
        <v>0.12</v>
      </c>
      <c r="Q14" s="182">
        <v>0.12</v>
      </c>
      <c r="R14" s="182">
        <v>0.12</v>
      </c>
      <c r="S14" s="182">
        <v>0.24</v>
      </c>
      <c r="T14" s="182">
        <v>0.12</v>
      </c>
      <c r="U14" s="182">
        <v>0.6</v>
      </c>
      <c r="V14" s="2">
        <v>100.0</v>
      </c>
      <c r="W14" s="182"/>
      <c r="X14" s="182"/>
      <c r="Y14" s="182"/>
      <c r="Z14" s="182">
        <v>0.12</v>
      </c>
      <c r="AA14" s="182">
        <v>0.24</v>
      </c>
      <c r="AB14" s="182">
        <v>0.12</v>
      </c>
      <c r="AC14" s="182">
        <v>0.6</v>
      </c>
    </row>
    <row r="15">
      <c r="A15" s="2">
        <v>13.0</v>
      </c>
      <c r="B15" s="182">
        <v>0.65</v>
      </c>
      <c r="C15" s="182">
        <v>0.26</v>
      </c>
      <c r="D15" s="182">
        <v>0.13</v>
      </c>
      <c r="E15" s="182">
        <v>0.13</v>
      </c>
      <c r="F15" s="182">
        <v>0.13</v>
      </c>
      <c r="G15" s="182">
        <v>0.13</v>
      </c>
      <c r="H15" s="182">
        <v>0.65</v>
      </c>
      <c r="I15" s="182">
        <v>0.13</v>
      </c>
      <c r="J15" s="182">
        <v>0.13</v>
      </c>
      <c r="K15" s="182">
        <v>0.26</v>
      </c>
      <c r="L15" s="182">
        <v>0.13</v>
      </c>
      <c r="M15" s="182">
        <v>0.13</v>
      </c>
      <c r="N15" s="182">
        <v>0.65</v>
      </c>
      <c r="O15" s="182">
        <v>0.26</v>
      </c>
      <c r="P15" s="182">
        <v>0.13</v>
      </c>
      <c r="Q15" s="182">
        <v>0.13</v>
      </c>
      <c r="R15" s="182">
        <v>0.13</v>
      </c>
      <c r="S15" s="182">
        <v>0.26</v>
      </c>
      <c r="T15" s="182">
        <v>0.13</v>
      </c>
      <c r="U15" s="182">
        <v>0.65</v>
      </c>
      <c r="V15" s="2">
        <v>100.0</v>
      </c>
      <c r="W15" s="182"/>
      <c r="X15" s="182"/>
      <c r="Y15" s="182"/>
      <c r="Z15" s="182">
        <v>0.13</v>
      </c>
      <c r="AA15" s="182">
        <v>0.26</v>
      </c>
      <c r="AB15" s="182">
        <v>0.13</v>
      </c>
      <c r="AC15" s="182">
        <v>0.65</v>
      </c>
    </row>
    <row r="16">
      <c r="A16" s="2">
        <v>14.0</v>
      </c>
      <c r="B16" s="182">
        <v>0.7</v>
      </c>
      <c r="C16" s="182">
        <v>0.28</v>
      </c>
      <c r="D16" s="182">
        <v>0.14</v>
      </c>
      <c r="E16" s="182">
        <v>0.14</v>
      </c>
      <c r="F16" s="182">
        <v>0.14</v>
      </c>
      <c r="G16" s="182">
        <v>0.14</v>
      </c>
      <c r="H16" s="182">
        <v>0.7</v>
      </c>
      <c r="I16" s="182">
        <v>0.14</v>
      </c>
      <c r="J16" s="182">
        <v>0.14</v>
      </c>
      <c r="K16" s="182">
        <v>0.28</v>
      </c>
      <c r="L16" s="182">
        <v>0.14</v>
      </c>
      <c r="M16" s="182">
        <v>0.14</v>
      </c>
      <c r="N16" s="182">
        <v>0.7</v>
      </c>
      <c r="O16" s="182">
        <v>0.28</v>
      </c>
      <c r="P16" s="182">
        <v>0.14</v>
      </c>
      <c r="Q16" s="182">
        <v>0.14</v>
      </c>
      <c r="R16" s="182">
        <v>0.14</v>
      </c>
      <c r="S16" s="182">
        <v>0.28</v>
      </c>
      <c r="T16" s="182">
        <v>0.14</v>
      </c>
      <c r="U16" s="182">
        <v>0.7</v>
      </c>
      <c r="V16" s="2">
        <v>100.0</v>
      </c>
      <c r="W16" s="182"/>
      <c r="X16" s="182"/>
      <c r="Y16" s="182"/>
      <c r="Z16" s="182">
        <v>0.14</v>
      </c>
      <c r="AA16" s="182">
        <v>0.28</v>
      </c>
      <c r="AB16" s="182">
        <v>0.14</v>
      </c>
      <c r="AC16" s="182">
        <v>0.7</v>
      </c>
    </row>
    <row r="17">
      <c r="A17" s="2">
        <v>15.0</v>
      </c>
      <c r="B17" s="182">
        <v>0.75</v>
      </c>
      <c r="C17" s="182">
        <v>0.3</v>
      </c>
      <c r="D17" s="182">
        <v>0.15</v>
      </c>
      <c r="E17" s="182">
        <v>0.15</v>
      </c>
      <c r="F17" s="182">
        <v>0.15</v>
      </c>
      <c r="G17" s="182">
        <v>0.15</v>
      </c>
      <c r="H17" s="182">
        <v>0.75</v>
      </c>
      <c r="I17" s="182">
        <v>0.15</v>
      </c>
      <c r="J17" s="182">
        <v>0.15</v>
      </c>
      <c r="K17" s="182">
        <v>0.3</v>
      </c>
      <c r="L17" s="182">
        <v>0.15</v>
      </c>
      <c r="M17" s="182">
        <v>0.15</v>
      </c>
      <c r="N17" s="182">
        <v>0.75</v>
      </c>
      <c r="O17" s="182">
        <v>0.3</v>
      </c>
      <c r="P17" s="182">
        <v>0.15</v>
      </c>
      <c r="Q17" s="182">
        <v>0.15</v>
      </c>
      <c r="R17" s="182">
        <v>0.15</v>
      </c>
      <c r="S17" s="182">
        <v>0.3</v>
      </c>
      <c r="T17" s="182">
        <v>0.15</v>
      </c>
      <c r="U17" s="182">
        <v>0.75</v>
      </c>
      <c r="V17" s="2">
        <v>150.0</v>
      </c>
      <c r="W17" s="182"/>
      <c r="X17" s="182"/>
      <c r="Y17" s="182"/>
      <c r="Z17" s="182">
        <v>0.15</v>
      </c>
      <c r="AA17" s="182">
        <v>0.3</v>
      </c>
      <c r="AB17" s="182">
        <v>0.15</v>
      </c>
      <c r="AC17" s="182">
        <v>0.75</v>
      </c>
    </row>
    <row r="18">
      <c r="A18" s="2">
        <v>16.0</v>
      </c>
      <c r="B18" s="182">
        <v>0.8</v>
      </c>
      <c r="C18" s="182">
        <v>0.32</v>
      </c>
      <c r="D18" s="182">
        <v>0.16</v>
      </c>
      <c r="E18" s="182">
        <v>0.16</v>
      </c>
      <c r="F18" s="182">
        <v>0.16</v>
      </c>
      <c r="G18" s="182">
        <v>0.16</v>
      </c>
      <c r="H18" s="182">
        <v>0.8</v>
      </c>
      <c r="I18" s="182">
        <v>0.16</v>
      </c>
      <c r="J18" s="182">
        <v>0.16</v>
      </c>
      <c r="K18" s="182">
        <v>0.32</v>
      </c>
      <c r="L18" s="182">
        <v>0.16</v>
      </c>
      <c r="M18" s="182">
        <v>0.16</v>
      </c>
      <c r="N18" s="182">
        <v>0.8</v>
      </c>
      <c r="O18" s="182">
        <v>0.32</v>
      </c>
      <c r="P18" s="182">
        <v>0.16</v>
      </c>
      <c r="Q18" s="182">
        <v>0.16</v>
      </c>
      <c r="R18" s="182">
        <v>0.16</v>
      </c>
      <c r="S18" s="182">
        <v>0.32</v>
      </c>
      <c r="T18" s="182">
        <v>0.16</v>
      </c>
      <c r="U18" s="182">
        <v>0.8</v>
      </c>
      <c r="V18" s="2">
        <v>150.0</v>
      </c>
      <c r="W18" s="182"/>
      <c r="X18" s="182"/>
      <c r="Y18" s="182"/>
      <c r="Z18" s="182">
        <v>0.16</v>
      </c>
      <c r="AA18" s="182">
        <v>0.32</v>
      </c>
      <c r="AB18" s="182">
        <v>0.16</v>
      </c>
      <c r="AC18" s="182">
        <v>0.8</v>
      </c>
    </row>
    <row r="19">
      <c r="A19" s="2">
        <v>17.0</v>
      </c>
      <c r="B19" s="182">
        <v>0.85</v>
      </c>
      <c r="C19" s="182">
        <v>0.34</v>
      </c>
      <c r="D19" s="182">
        <v>0.17</v>
      </c>
      <c r="E19" s="182">
        <v>0.17</v>
      </c>
      <c r="F19" s="182">
        <v>0.17</v>
      </c>
      <c r="G19" s="182">
        <v>0.17</v>
      </c>
      <c r="H19" s="182">
        <v>0.85</v>
      </c>
      <c r="I19" s="182">
        <v>0.17</v>
      </c>
      <c r="J19" s="182">
        <v>0.17</v>
      </c>
      <c r="K19" s="182">
        <v>0.34</v>
      </c>
      <c r="L19" s="182">
        <v>0.17</v>
      </c>
      <c r="M19" s="182">
        <v>0.17</v>
      </c>
      <c r="N19" s="182">
        <v>0.85</v>
      </c>
      <c r="O19" s="182">
        <v>0.34</v>
      </c>
      <c r="P19" s="182">
        <v>0.17</v>
      </c>
      <c r="Q19" s="182">
        <v>0.17</v>
      </c>
      <c r="R19" s="182">
        <v>0.17</v>
      </c>
      <c r="S19" s="182">
        <v>0.34</v>
      </c>
      <c r="T19" s="182">
        <v>0.17</v>
      </c>
      <c r="U19" s="182">
        <v>0.85</v>
      </c>
      <c r="V19" s="2">
        <v>150.0</v>
      </c>
      <c r="W19" s="182"/>
      <c r="X19" s="182"/>
      <c r="Y19" s="182"/>
      <c r="Z19" s="182">
        <v>0.17</v>
      </c>
      <c r="AA19" s="182">
        <v>0.34</v>
      </c>
      <c r="AB19" s="182">
        <v>0.17</v>
      </c>
      <c r="AC19" s="182">
        <v>0.85</v>
      </c>
    </row>
    <row r="20">
      <c r="A20" s="2">
        <v>18.0</v>
      </c>
      <c r="B20" s="182">
        <v>0.9</v>
      </c>
      <c r="C20" s="182">
        <v>0.36</v>
      </c>
      <c r="D20" s="182">
        <v>0.18</v>
      </c>
      <c r="E20" s="182">
        <v>0.18</v>
      </c>
      <c r="F20" s="182">
        <v>0.18</v>
      </c>
      <c r="G20" s="182">
        <v>0.18</v>
      </c>
      <c r="H20" s="182">
        <v>0.9</v>
      </c>
      <c r="I20" s="182">
        <v>0.18</v>
      </c>
      <c r="J20" s="182">
        <v>0.18</v>
      </c>
      <c r="K20" s="182">
        <v>0.36</v>
      </c>
      <c r="L20" s="182">
        <v>0.18</v>
      </c>
      <c r="M20" s="182">
        <v>0.18</v>
      </c>
      <c r="N20" s="182">
        <v>0.9</v>
      </c>
      <c r="O20" s="182">
        <v>0.36</v>
      </c>
      <c r="P20" s="182">
        <v>0.18</v>
      </c>
      <c r="Q20" s="182">
        <v>0.18</v>
      </c>
      <c r="R20" s="182">
        <v>0.18</v>
      </c>
      <c r="S20" s="182">
        <v>0.36</v>
      </c>
      <c r="T20" s="182">
        <v>0.18</v>
      </c>
      <c r="U20" s="182">
        <v>0.9</v>
      </c>
      <c r="V20" s="2">
        <v>150.0</v>
      </c>
      <c r="W20" s="182"/>
      <c r="X20" s="182"/>
      <c r="Y20" s="182"/>
      <c r="Z20" s="182">
        <v>0.18</v>
      </c>
      <c r="AA20" s="182">
        <v>0.36</v>
      </c>
      <c r="AB20" s="182">
        <v>0.18</v>
      </c>
      <c r="AC20" s="182">
        <v>0.9</v>
      </c>
    </row>
    <row r="21">
      <c r="A21" s="2">
        <v>19.0</v>
      </c>
      <c r="B21" s="182">
        <v>0.95</v>
      </c>
      <c r="C21" s="182">
        <v>0.38</v>
      </c>
      <c r="D21" s="182">
        <v>0.19</v>
      </c>
      <c r="E21" s="182">
        <v>0.19</v>
      </c>
      <c r="F21" s="182">
        <v>0.19</v>
      </c>
      <c r="G21" s="182">
        <v>0.19</v>
      </c>
      <c r="H21" s="182">
        <v>0.95</v>
      </c>
      <c r="I21" s="182">
        <v>0.19</v>
      </c>
      <c r="J21" s="182">
        <v>0.19</v>
      </c>
      <c r="K21" s="182">
        <v>0.38</v>
      </c>
      <c r="L21" s="182">
        <v>0.19</v>
      </c>
      <c r="M21" s="182">
        <v>0.19</v>
      </c>
      <c r="N21" s="182">
        <v>0.95</v>
      </c>
      <c r="O21" s="182">
        <v>0.38</v>
      </c>
      <c r="P21" s="182">
        <v>0.19</v>
      </c>
      <c r="Q21" s="182">
        <v>0.19</v>
      </c>
      <c r="R21" s="182">
        <v>0.19</v>
      </c>
      <c r="S21" s="182">
        <v>0.38</v>
      </c>
      <c r="T21" s="182">
        <v>0.19</v>
      </c>
      <c r="U21" s="182">
        <v>0.95</v>
      </c>
      <c r="V21" s="2">
        <v>150.0</v>
      </c>
      <c r="W21" s="182"/>
      <c r="X21" s="182"/>
      <c r="Y21" s="182"/>
      <c r="Z21" s="182">
        <v>0.19</v>
      </c>
      <c r="AA21" s="182">
        <v>0.38</v>
      </c>
      <c r="AB21" s="182">
        <v>0.19</v>
      </c>
      <c r="AC21" s="182">
        <v>0.95</v>
      </c>
    </row>
    <row r="22">
      <c r="A22" s="2">
        <v>20.0</v>
      </c>
      <c r="B22" s="182">
        <v>1.0</v>
      </c>
      <c r="C22" s="182">
        <v>0.4</v>
      </c>
      <c r="D22" s="182">
        <v>0.2</v>
      </c>
      <c r="E22" s="182">
        <v>0.2</v>
      </c>
      <c r="F22" s="182">
        <v>0.2</v>
      </c>
      <c r="G22" s="182">
        <v>0.2</v>
      </c>
      <c r="H22" s="182">
        <v>1.0</v>
      </c>
      <c r="I22" s="182">
        <v>0.2</v>
      </c>
      <c r="J22" s="182">
        <v>0.2</v>
      </c>
      <c r="K22" s="182">
        <v>0.4</v>
      </c>
      <c r="L22" s="182">
        <v>0.2</v>
      </c>
      <c r="M22" s="182">
        <v>0.2</v>
      </c>
      <c r="N22" s="182">
        <v>1.0</v>
      </c>
      <c r="O22" s="182">
        <v>0.4</v>
      </c>
      <c r="P22" s="182">
        <v>0.2</v>
      </c>
      <c r="Q22" s="182">
        <v>0.2</v>
      </c>
      <c r="R22" s="182">
        <v>0.2</v>
      </c>
      <c r="S22" s="182">
        <v>0.4</v>
      </c>
      <c r="T22" s="182">
        <v>0.2</v>
      </c>
      <c r="U22" s="182">
        <v>1.0</v>
      </c>
      <c r="V22" s="2">
        <v>150.0</v>
      </c>
      <c r="W22" s="182"/>
      <c r="X22" s="182"/>
      <c r="Y22" s="182"/>
      <c r="Z22" s="182">
        <v>0.2</v>
      </c>
      <c r="AA22" s="182">
        <v>0.4</v>
      </c>
      <c r="AB22" s="182">
        <v>0.2</v>
      </c>
      <c r="AC22" s="182">
        <v>1.0</v>
      </c>
    </row>
    <row r="23">
      <c r="A23" s="2">
        <v>21.0</v>
      </c>
      <c r="B23" s="182">
        <v>1.05</v>
      </c>
      <c r="C23" s="182">
        <v>0.42</v>
      </c>
      <c r="D23" s="182">
        <v>0.21</v>
      </c>
      <c r="E23" s="182">
        <v>0.21</v>
      </c>
      <c r="F23" s="182">
        <v>0.21</v>
      </c>
      <c r="G23" s="182">
        <v>0.21</v>
      </c>
      <c r="H23" s="182">
        <v>1.05</v>
      </c>
      <c r="I23" s="182">
        <v>0.21</v>
      </c>
      <c r="J23" s="182">
        <v>0.21</v>
      </c>
      <c r="K23" s="182">
        <v>0.42</v>
      </c>
      <c r="L23" s="182">
        <v>0.21</v>
      </c>
      <c r="M23" s="182">
        <v>0.21</v>
      </c>
      <c r="N23" s="182">
        <v>1.05</v>
      </c>
      <c r="O23" s="182">
        <v>0.42</v>
      </c>
      <c r="P23" s="182">
        <v>0.21</v>
      </c>
      <c r="Q23" s="182">
        <v>0.21</v>
      </c>
      <c r="R23" s="182">
        <v>0.21</v>
      </c>
      <c r="S23" s="182">
        <v>0.42</v>
      </c>
      <c r="T23" s="182">
        <v>0.21</v>
      </c>
      <c r="U23" s="182">
        <v>1.05</v>
      </c>
      <c r="V23" s="2">
        <v>150.0</v>
      </c>
      <c r="W23" s="182"/>
      <c r="X23" s="182"/>
      <c r="Y23" s="182"/>
      <c r="Z23" s="182">
        <v>0.21</v>
      </c>
      <c r="AA23" s="182">
        <v>0.42</v>
      </c>
      <c r="AB23" s="182">
        <v>0.21</v>
      </c>
      <c r="AC23" s="182">
        <v>1.05</v>
      </c>
    </row>
    <row r="24">
      <c r="A24" s="2">
        <v>22.0</v>
      </c>
      <c r="B24" s="182">
        <v>1.1</v>
      </c>
      <c r="C24" s="182">
        <v>0.44</v>
      </c>
      <c r="D24" s="182">
        <v>0.22</v>
      </c>
      <c r="E24" s="182">
        <v>0.22</v>
      </c>
      <c r="F24" s="182">
        <v>0.22</v>
      </c>
      <c r="G24" s="182">
        <v>0.22</v>
      </c>
      <c r="H24" s="182">
        <v>1.1</v>
      </c>
      <c r="I24" s="182">
        <v>0.22</v>
      </c>
      <c r="J24" s="182">
        <v>0.22</v>
      </c>
      <c r="K24" s="182">
        <v>0.44</v>
      </c>
      <c r="L24" s="182">
        <v>0.22</v>
      </c>
      <c r="M24" s="182">
        <v>0.22</v>
      </c>
      <c r="N24" s="182">
        <v>1.1</v>
      </c>
      <c r="O24" s="182">
        <v>0.44</v>
      </c>
      <c r="P24" s="182">
        <v>0.22</v>
      </c>
      <c r="Q24" s="182">
        <v>0.22</v>
      </c>
      <c r="R24" s="182">
        <v>0.22</v>
      </c>
      <c r="S24" s="182">
        <v>0.44</v>
      </c>
      <c r="T24" s="182">
        <v>0.22</v>
      </c>
      <c r="U24" s="182">
        <v>1.1</v>
      </c>
      <c r="V24" s="2">
        <v>150.0</v>
      </c>
      <c r="W24" s="182"/>
      <c r="X24" s="182"/>
      <c r="Y24" s="182"/>
      <c r="Z24" s="182">
        <v>0.22</v>
      </c>
      <c r="AA24" s="182">
        <v>0.44</v>
      </c>
      <c r="AB24" s="182">
        <v>0.22</v>
      </c>
      <c r="AC24" s="182">
        <v>1.1</v>
      </c>
    </row>
    <row r="25">
      <c r="A25" s="2">
        <v>23.0</v>
      </c>
      <c r="B25" s="182">
        <v>1.15</v>
      </c>
      <c r="C25" s="182">
        <v>0.46</v>
      </c>
      <c r="D25" s="182">
        <v>0.23</v>
      </c>
      <c r="E25" s="182">
        <v>0.23</v>
      </c>
      <c r="F25" s="182">
        <v>0.23</v>
      </c>
      <c r="G25" s="182">
        <v>0.23</v>
      </c>
      <c r="H25" s="182">
        <v>1.15</v>
      </c>
      <c r="I25" s="182">
        <v>0.23</v>
      </c>
      <c r="J25" s="182">
        <v>0.23</v>
      </c>
      <c r="K25" s="182">
        <v>0.46</v>
      </c>
      <c r="L25" s="182">
        <v>0.23</v>
      </c>
      <c r="M25" s="182">
        <v>0.23</v>
      </c>
      <c r="N25" s="182">
        <v>1.15</v>
      </c>
      <c r="O25" s="182">
        <v>0.46</v>
      </c>
      <c r="P25" s="182">
        <v>0.23</v>
      </c>
      <c r="Q25" s="182">
        <v>0.23</v>
      </c>
      <c r="R25" s="182">
        <v>0.23</v>
      </c>
      <c r="S25" s="182">
        <v>0.46</v>
      </c>
      <c r="T25" s="182">
        <v>0.23</v>
      </c>
      <c r="U25" s="182">
        <v>1.15</v>
      </c>
      <c r="V25" s="2">
        <v>150.0</v>
      </c>
      <c r="W25" s="182"/>
      <c r="X25" s="182"/>
      <c r="Y25" s="182"/>
      <c r="Z25" s="182">
        <v>0.23</v>
      </c>
      <c r="AA25" s="182">
        <v>0.46</v>
      </c>
      <c r="AB25" s="182">
        <v>0.23</v>
      </c>
      <c r="AC25" s="182">
        <v>1.15</v>
      </c>
    </row>
    <row r="26">
      <c r="A26" s="2">
        <v>24.0</v>
      </c>
      <c r="B26" s="182">
        <v>1.2</v>
      </c>
      <c r="C26" s="182">
        <v>0.48</v>
      </c>
      <c r="D26" s="182">
        <v>0.24</v>
      </c>
      <c r="E26" s="182">
        <v>0.24</v>
      </c>
      <c r="F26" s="182">
        <v>0.24</v>
      </c>
      <c r="G26" s="182">
        <v>0.24</v>
      </c>
      <c r="H26" s="182">
        <v>1.2</v>
      </c>
      <c r="I26" s="182">
        <v>0.24</v>
      </c>
      <c r="J26" s="182">
        <v>0.24</v>
      </c>
      <c r="K26" s="182">
        <v>0.48</v>
      </c>
      <c r="L26" s="182">
        <v>0.24</v>
      </c>
      <c r="M26" s="182">
        <v>0.24</v>
      </c>
      <c r="N26" s="182">
        <v>1.2</v>
      </c>
      <c r="O26" s="182">
        <v>0.48</v>
      </c>
      <c r="P26" s="182">
        <v>0.24</v>
      </c>
      <c r="Q26" s="182">
        <v>0.24</v>
      </c>
      <c r="R26" s="182">
        <v>0.24</v>
      </c>
      <c r="S26" s="182">
        <v>0.48</v>
      </c>
      <c r="T26" s="182">
        <v>0.24</v>
      </c>
      <c r="U26" s="182">
        <v>1.2</v>
      </c>
      <c r="V26" s="2">
        <v>150.0</v>
      </c>
      <c r="W26" s="182"/>
      <c r="X26" s="182"/>
      <c r="Y26" s="182"/>
      <c r="Z26" s="182">
        <v>0.24</v>
      </c>
      <c r="AA26" s="182">
        <v>0.48</v>
      </c>
      <c r="AB26" s="182">
        <v>0.24</v>
      </c>
      <c r="AC26" s="182">
        <v>1.2</v>
      </c>
    </row>
    <row r="27">
      <c r="A27" s="2">
        <v>25.0</v>
      </c>
      <c r="B27" s="182">
        <v>1.25</v>
      </c>
      <c r="C27" s="182">
        <v>0.5</v>
      </c>
      <c r="D27" s="182">
        <v>0.25</v>
      </c>
      <c r="E27" s="182">
        <v>0.25</v>
      </c>
      <c r="F27" s="182">
        <v>0.25</v>
      </c>
      <c r="G27" s="182">
        <v>0.25</v>
      </c>
      <c r="H27" s="182">
        <v>1.25</v>
      </c>
      <c r="I27" s="182">
        <v>0.25</v>
      </c>
      <c r="J27" s="182">
        <v>0.25</v>
      </c>
      <c r="K27" s="182">
        <v>0.5</v>
      </c>
      <c r="L27" s="182">
        <v>0.25</v>
      </c>
      <c r="M27" s="182">
        <v>0.25</v>
      </c>
      <c r="N27" s="182">
        <v>1.25</v>
      </c>
      <c r="O27" s="182">
        <v>0.5</v>
      </c>
      <c r="P27" s="182">
        <v>0.25</v>
      </c>
      <c r="Q27" s="182">
        <v>0.25</v>
      </c>
      <c r="R27" s="182">
        <v>0.25</v>
      </c>
      <c r="S27" s="182">
        <v>0.5</v>
      </c>
      <c r="T27" s="182">
        <v>0.25</v>
      </c>
      <c r="U27" s="182">
        <v>1.25</v>
      </c>
      <c r="V27" s="2">
        <v>150.0</v>
      </c>
      <c r="W27" s="182"/>
      <c r="X27" s="182"/>
      <c r="Y27" s="182"/>
      <c r="Z27" s="182">
        <v>0.25</v>
      </c>
      <c r="AA27" s="182">
        <v>0.5</v>
      </c>
      <c r="AB27" s="182">
        <v>0.25</v>
      </c>
      <c r="AC27" s="182">
        <v>1.25</v>
      </c>
    </row>
    <row r="28">
      <c r="A28" s="2">
        <v>26.0</v>
      </c>
      <c r="B28" s="182">
        <v>1.3</v>
      </c>
      <c r="C28" s="182">
        <v>0.52</v>
      </c>
      <c r="D28" s="182">
        <v>0.26</v>
      </c>
      <c r="E28" s="182">
        <v>0.26</v>
      </c>
      <c r="F28" s="182">
        <v>0.26</v>
      </c>
      <c r="G28" s="182">
        <v>0.26</v>
      </c>
      <c r="H28" s="182">
        <v>1.3</v>
      </c>
      <c r="I28" s="182">
        <v>0.26</v>
      </c>
      <c r="J28" s="182">
        <v>0.26</v>
      </c>
      <c r="K28" s="182">
        <v>0.52</v>
      </c>
      <c r="L28" s="182">
        <v>0.26</v>
      </c>
      <c r="M28" s="182">
        <v>0.26</v>
      </c>
      <c r="N28" s="182">
        <v>1.3</v>
      </c>
      <c r="O28" s="182">
        <v>0.52</v>
      </c>
      <c r="P28" s="182">
        <v>0.26</v>
      </c>
      <c r="Q28" s="182">
        <v>0.26</v>
      </c>
      <c r="R28" s="182">
        <v>0.26</v>
      </c>
      <c r="S28" s="182">
        <v>0.52</v>
      </c>
      <c r="T28" s="182">
        <v>0.26</v>
      </c>
      <c r="U28" s="182">
        <v>1.3</v>
      </c>
      <c r="V28" s="2">
        <v>150.0</v>
      </c>
      <c r="W28" s="182"/>
      <c r="X28" s="182"/>
      <c r="Y28" s="182"/>
      <c r="Z28" s="182">
        <v>0.26</v>
      </c>
      <c r="AA28" s="182">
        <v>0.52</v>
      </c>
      <c r="AB28" s="182">
        <v>0.26</v>
      </c>
      <c r="AC28" s="182">
        <v>1.3</v>
      </c>
    </row>
    <row r="29">
      <c r="A29" s="2">
        <v>27.0</v>
      </c>
      <c r="B29" s="182">
        <v>1.35</v>
      </c>
      <c r="C29" s="182">
        <v>0.54</v>
      </c>
      <c r="D29" s="182">
        <v>0.27</v>
      </c>
      <c r="E29" s="182">
        <v>0.27</v>
      </c>
      <c r="F29" s="182">
        <v>0.27</v>
      </c>
      <c r="G29" s="182">
        <v>0.27</v>
      </c>
      <c r="H29" s="182">
        <v>1.35</v>
      </c>
      <c r="I29" s="182">
        <v>0.27</v>
      </c>
      <c r="J29" s="182">
        <v>0.27</v>
      </c>
      <c r="K29" s="182">
        <v>0.54</v>
      </c>
      <c r="L29" s="182">
        <v>0.27</v>
      </c>
      <c r="M29" s="182">
        <v>0.27</v>
      </c>
      <c r="N29" s="182">
        <v>1.35</v>
      </c>
      <c r="O29" s="182">
        <v>0.54</v>
      </c>
      <c r="P29" s="182">
        <v>0.27</v>
      </c>
      <c r="Q29" s="182">
        <v>0.27</v>
      </c>
      <c r="R29" s="182">
        <v>0.27</v>
      </c>
      <c r="S29" s="182">
        <v>0.54</v>
      </c>
      <c r="T29" s="182">
        <v>0.27</v>
      </c>
      <c r="U29" s="182">
        <v>1.35</v>
      </c>
      <c r="V29" s="2">
        <v>150.0</v>
      </c>
      <c r="W29" s="182"/>
      <c r="X29" s="182"/>
      <c r="Y29" s="182"/>
      <c r="Z29" s="182">
        <v>0.27</v>
      </c>
      <c r="AA29" s="182">
        <v>0.54</v>
      </c>
      <c r="AB29" s="182">
        <v>0.27</v>
      </c>
      <c r="AC29" s="182">
        <v>1.35</v>
      </c>
    </row>
    <row r="30">
      <c r="A30" s="2">
        <v>28.0</v>
      </c>
      <c r="B30" s="182">
        <v>1.4</v>
      </c>
      <c r="C30" s="182">
        <v>0.56</v>
      </c>
      <c r="D30" s="182">
        <v>0.28</v>
      </c>
      <c r="E30" s="182">
        <v>0.28</v>
      </c>
      <c r="F30" s="182">
        <v>0.28</v>
      </c>
      <c r="G30" s="182">
        <v>0.28</v>
      </c>
      <c r="H30" s="182">
        <v>1.4</v>
      </c>
      <c r="I30" s="182">
        <v>0.28</v>
      </c>
      <c r="J30" s="182">
        <v>0.28</v>
      </c>
      <c r="K30" s="182">
        <v>0.56</v>
      </c>
      <c r="L30" s="182">
        <v>0.28</v>
      </c>
      <c r="M30" s="182">
        <v>0.28</v>
      </c>
      <c r="N30" s="182">
        <v>1.4</v>
      </c>
      <c r="O30" s="182">
        <v>0.56</v>
      </c>
      <c r="P30" s="182">
        <v>0.28</v>
      </c>
      <c r="Q30" s="182">
        <v>0.28</v>
      </c>
      <c r="R30" s="182">
        <v>0.28</v>
      </c>
      <c r="S30" s="182">
        <v>0.56</v>
      </c>
      <c r="T30" s="182">
        <v>0.28</v>
      </c>
      <c r="U30" s="182">
        <v>1.4</v>
      </c>
      <c r="V30" s="2">
        <v>150.0</v>
      </c>
      <c r="W30" s="182"/>
      <c r="X30" s="182"/>
      <c r="Y30" s="182"/>
      <c r="Z30" s="182">
        <v>0.28</v>
      </c>
      <c r="AA30" s="182">
        <v>0.56</v>
      </c>
      <c r="AB30" s="182">
        <v>0.28</v>
      </c>
      <c r="AC30" s="182">
        <v>1.4</v>
      </c>
    </row>
    <row r="31">
      <c r="A31" s="2">
        <v>29.0</v>
      </c>
      <c r="B31" s="182">
        <v>1.45</v>
      </c>
      <c r="C31" s="182">
        <v>0.58</v>
      </c>
      <c r="D31" s="182">
        <v>0.29</v>
      </c>
      <c r="E31" s="182">
        <v>0.29</v>
      </c>
      <c r="F31" s="182">
        <v>0.29</v>
      </c>
      <c r="G31" s="182">
        <v>0.29</v>
      </c>
      <c r="H31" s="182">
        <v>1.45</v>
      </c>
      <c r="I31" s="182">
        <v>0.29</v>
      </c>
      <c r="J31" s="182">
        <v>0.29</v>
      </c>
      <c r="K31" s="182">
        <v>0.58</v>
      </c>
      <c r="L31" s="182">
        <v>0.29</v>
      </c>
      <c r="M31" s="182">
        <v>0.29</v>
      </c>
      <c r="N31" s="182">
        <v>1.45</v>
      </c>
      <c r="O31" s="182">
        <v>0.58</v>
      </c>
      <c r="P31" s="182">
        <v>0.29</v>
      </c>
      <c r="Q31" s="182">
        <v>0.29</v>
      </c>
      <c r="R31" s="182">
        <v>0.29</v>
      </c>
      <c r="S31" s="182">
        <v>0.58</v>
      </c>
      <c r="T31" s="182">
        <v>0.29</v>
      </c>
      <c r="U31" s="182">
        <v>1.45</v>
      </c>
      <c r="V31" s="2">
        <v>150.0</v>
      </c>
      <c r="W31" s="182"/>
      <c r="X31" s="182"/>
      <c r="Y31" s="182"/>
      <c r="Z31" s="182">
        <v>0.29</v>
      </c>
      <c r="AA31" s="182">
        <v>0.58</v>
      </c>
      <c r="AB31" s="182">
        <v>0.29</v>
      </c>
      <c r="AC31" s="182">
        <v>1.45</v>
      </c>
    </row>
    <row r="32">
      <c r="A32" s="2">
        <v>30.0</v>
      </c>
      <c r="B32" s="182">
        <v>1.5</v>
      </c>
      <c r="C32" s="182">
        <v>0.6</v>
      </c>
      <c r="D32" s="182">
        <v>0.3</v>
      </c>
      <c r="E32" s="182">
        <v>0.3</v>
      </c>
      <c r="F32" s="182">
        <v>0.3</v>
      </c>
      <c r="G32" s="182">
        <v>0.3</v>
      </c>
      <c r="H32" s="182">
        <v>1.5</v>
      </c>
      <c r="I32" s="182">
        <v>0.3</v>
      </c>
      <c r="J32" s="182">
        <v>0.3</v>
      </c>
      <c r="K32" s="182">
        <v>0.6</v>
      </c>
      <c r="L32" s="182">
        <v>0.3</v>
      </c>
      <c r="M32" s="182">
        <v>0.3</v>
      </c>
      <c r="N32" s="182">
        <v>1.5</v>
      </c>
      <c r="O32" s="182">
        <v>0.6</v>
      </c>
      <c r="P32" s="182">
        <v>0.3</v>
      </c>
      <c r="Q32" s="182">
        <v>0.3</v>
      </c>
      <c r="R32" s="182">
        <v>0.3</v>
      </c>
      <c r="S32" s="182">
        <v>0.6</v>
      </c>
      <c r="T32" s="182">
        <v>0.3</v>
      </c>
      <c r="U32" s="182">
        <v>1.5</v>
      </c>
      <c r="V32" s="2">
        <v>150.0</v>
      </c>
      <c r="W32" s="182"/>
      <c r="X32" s="182"/>
      <c r="Y32" s="182"/>
      <c r="Z32" s="182">
        <v>0.3</v>
      </c>
      <c r="AA32" s="182">
        <v>0.6</v>
      </c>
      <c r="AB32" s="182">
        <v>0.3</v>
      </c>
      <c r="AC32" s="182">
        <v>1.5</v>
      </c>
    </row>
    <row r="33">
      <c r="A33" s="2">
        <v>31.0</v>
      </c>
      <c r="B33" s="182">
        <v>1.55</v>
      </c>
      <c r="C33" s="182">
        <v>0.62</v>
      </c>
      <c r="D33" s="182">
        <v>0.31</v>
      </c>
      <c r="E33" s="182">
        <v>0.31</v>
      </c>
      <c r="F33" s="182">
        <v>0.31</v>
      </c>
      <c r="G33" s="182">
        <v>0.31</v>
      </c>
      <c r="H33" s="182">
        <v>1.55</v>
      </c>
      <c r="I33" s="182">
        <v>0.31</v>
      </c>
      <c r="J33" s="182">
        <v>0.31</v>
      </c>
      <c r="K33" s="182">
        <v>0.62</v>
      </c>
      <c r="L33" s="182">
        <v>0.31</v>
      </c>
      <c r="M33" s="182">
        <v>0.31</v>
      </c>
      <c r="N33" s="182">
        <v>1.55</v>
      </c>
      <c r="O33" s="182">
        <v>0.62</v>
      </c>
      <c r="P33" s="182">
        <v>0.31</v>
      </c>
      <c r="Q33" s="182">
        <v>0.31</v>
      </c>
      <c r="R33" s="182">
        <v>0.31</v>
      </c>
      <c r="S33" s="182">
        <v>0.62</v>
      </c>
      <c r="T33" s="182">
        <v>0.31</v>
      </c>
      <c r="U33" s="182">
        <v>1.55</v>
      </c>
      <c r="V33" s="2">
        <v>150.0</v>
      </c>
      <c r="W33" s="182"/>
      <c r="X33" s="182"/>
      <c r="Y33" s="182"/>
      <c r="Z33" s="182">
        <v>0.31</v>
      </c>
      <c r="AA33" s="182">
        <v>0.62</v>
      </c>
      <c r="AB33" s="182">
        <v>0.31</v>
      </c>
      <c r="AC33" s="182">
        <v>1.55</v>
      </c>
    </row>
    <row r="34">
      <c r="A34" s="2">
        <v>32.0</v>
      </c>
      <c r="B34" s="182">
        <v>1.6</v>
      </c>
      <c r="C34" s="182">
        <v>0.64</v>
      </c>
      <c r="D34" s="182">
        <v>0.32</v>
      </c>
      <c r="E34" s="182">
        <v>0.32</v>
      </c>
      <c r="F34" s="182">
        <v>0.32</v>
      </c>
      <c r="G34" s="182">
        <v>0.32</v>
      </c>
      <c r="H34" s="182">
        <v>1.6</v>
      </c>
      <c r="I34" s="182">
        <v>0.32</v>
      </c>
      <c r="J34" s="182">
        <v>0.32</v>
      </c>
      <c r="K34" s="182">
        <v>0.64</v>
      </c>
      <c r="L34" s="182">
        <v>0.32</v>
      </c>
      <c r="M34" s="182">
        <v>0.32</v>
      </c>
      <c r="N34" s="182">
        <v>1.6</v>
      </c>
      <c r="O34" s="182">
        <v>0.64</v>
      </c>
      <c r="P34" s="182">
        <v>0.32</v>
      </c>
      <c r="Q34" s="182">
        <v>0.32</v>
      </c>
      <c r="R34" s="182">
        <v>0.32</v>
      </c>
      <c r="S34" s="182">
        <v>0.64</v>
      </c>
      <c r="T34" s="182">
        <v>0.32</v>
      </c>
      <c r="U34" s="182">
        <v>1.6</v>
      </c>
      <c r="V34" s="2">
        <v>150.0</v>
      </c>
      <c r="W34" s="182"/>
      <c r="X34" s="182"/>
      <c r="Y34" s="182"/>
      <c r="Z34" s="182">
        <v>0.32</v>
      </c>
      <c r="AA34" s="182">
        <v>0.64</v>
      </c>
      <c r="AB34" s="182">
        <v>0.32</v>
      </c>
      <c r="AC34" s="182">
        <v>1.6</v>
      </c>
    </row>
    <row r="35">
      <c r="A35" s="2">
        <v>33.0</v>
      </c>
      <c r="B35" s="182">
        <v>1.65</v>
      </c>
      <c r="C35" s="182">
        <v>0.66</v>
      </c>
      <c r="D35" s="182">
        <v>0.33</v>
      </c>
      <c r="E35" s="182">
        <v>0.33</v>
      </c>
      <c r="F35" s="182">
        <v>0.33</v>
      </c>
      <c r="G35" s="182">
        <v>0.33</v>
      </c>
      <c r="H35" s="182">
        <v>1.65</v>
      </c>
      <c r="I35" s="182">
        <v>0.33</v>
      </c>
      <c r="J35" s="182">
        <v>0.33</v>
      </c>
      <c r="K35" s="182">
        <v>0.66</v>
      </c>
      <c r="L35" s="182">
        <v>0.33</v>
      </c>
      <c r="M35" s="182">
        <v>0.33</v>
      </c>
      <c r="N35" s="182">
        <v>1.65</v>
      </c>
      <c r="O35" s="182">
        <v>0.66</v>
      </c>
      <c r="P35" s="182">
        <v>0.33</v>
      </c>
      <c r="Q35" s="182">
        <v>0.33</v>
      </c>
      <c r="R35" s="182">
        <v>0.33</v>
      </c>
      <c r="S35" s="182">
        <v>0.66</v>
      </c>
      <c r="T35" s="182">
        <v>0.33</v>
      </c>
      <c r="U35" s="182">
        <v>1.65</v>
      </c>
      <c r="V35" s="2">
        <v>150.0</v>
      </c>
      <c r="W35" s="182"/>
      <c r="X35" s="182"/>
      <c r="Y35" s="182"/>
      <c r="Z35" s="182">
        <v>0.33</v>
      </c>
      <c r="AA35" s="182">
        <v>0.66</v>
      </c>
      <c r="AB35" s="182">
        <v>0.33</v>
      </c>
      <c r="AC35" s="182">
        <v>1.65</v>
      </c>
    </row>
    <row r="36">
      <c r="A36" s="2">
        <v>34.0</v>
      </c>
      <c r="B36" s="182">
        <v>1.7</v>
      </c>
      <c r="C36" s="182">
        <v>0.68</v>
      </c>
      <c r="D36" s="182">
        <v>0.34</v>
      </c>
      <c r="E36" s="182">
        <v>0.34</v>
      </c>
      <c r="F36" s="182">
        <v>0.34</v>
      </c>
      <c r="G36" s="182">
        <v>0.34</v>
      </c>
      <c r="H36" s="182">
        <v>1.7</v>
      </c>
      <c r="I36" s="182">
        <v>0.34</v>
      </c>
      <c r="J36" s="182">
        <v>0.34</v>
      </c>
      <c r="K36" s="182">
        <v>0.68</v>
      </c>
      <c r="L36" s="182">
        <v>0.34</v>
      </c>
      <c r="M36" s="182">
        <v>0.34</v>
      </c>
      <c r="N36" s="182">
        <v>1.7</v>
      </c>
      <c r="O36" s="182">
        <v>0.68</v>
      </c>
      <c r="P36" s="182">
        <v>0.34</v>
      </c>
      <c r="Q36" s="182">
        <v>0.34</v>
      </c>
      <c r="R36" s="182">
        <v>0.34</v>
      </c>
      <c r="S36" s="182">
        <v>0.68</v>
      </c>
      <c r="T36" s="182">
        <v>0.34</v>
      </c>
      <c r="U36" s="182">
        <v>1.7</v>
      </c>
      <c r="V36" s="2">
        <v>150.0</v>
      </c>
      <c r="W36" s="182"/>
      <c r="X36" s="182"/>
      <c r="Y36" s="182"/>
      <c r="Z36" s="182">
        <v>0.34</v>
      </c>
      <c r="AA36" s="182">
        <v>0.68</v>
      </c>
      <c r="AB36" s="182">
        <v>0.34</v>
      </c>
      <c r="AC36" s="182">
        <v>1.7</v>
      </c>
    </row>
    <row r="37">
      <c r="A37" s="2">
        <v>35.0</v>
      </c>
      <c r="B37" s="182">
        <v>1.75</v>
      </c>
      <c r="C37" s="182">
        <v>0.7</v>
      </c>
      <c r="D37" s="182">
        <v>0.35</v>
      </c>
      <c r="E37" s="182">
        <v>0.35</v>
      </c>
      <c r="F37" s="182">
        <v>0.35</v>
      </c>
      <c r="G37" s="182">
        <v>0.35</v>
      </c>
      <c r="H37" s="182">
        <v>1.75</v>
      </c>
      <c r="I37" s="182">
        <v>0.35</v>
      </c>
      <c r="J37" s="182">
        <v>0.35</v>
      </c>
      <c r="K37" s="182">
        <v>0.7</v>
      </c>
      <c r="L37" s="182">
        <v>0.35</v>
      </c>
      <c r="M37" s="182">
        <v>0.35</v>
      </c>
      <c r="N37" s="182">
        <v>1.75</v>
      </c>
      <c r="O37" s="182">
        <v>0.7</v>
      </c>
      <c r="P37" s="182">
        <v>0.35</v>
      </c>
      <c r="Q37" s="182">
        <v>0.35</v>
      </c>
      <c r="R37" s="182">
        <v>0.35</v>
      </c>
      <c r="S37" s="182">
        <v>0.7</v>
      </c>
      <c r="T37" s="182">
        <v>0.35</v>
      </c>
      <c r="U37" s="182">
        <v>1.75</v>
      </c>
      <c r="V37" s="2">
        <v>150.0</v>
      </c>
      <c r="W37" s="182"/>
      <c r="X37" s="182"/>
      <c r="Y37" s="182"/>
      <c r="Z37" s="182">
        <v>0.35</v>
      </c>
      <c r="AA37" s="182">
        <v>0.7</v>
      </c>
      <c r="AB37" s="182">
        <v>0.35</v>
      </c>
      <c r="AC37" s="182">
        <v>1.75</v>
      </c>
    </row>
    <row r="38">
      <c r="A38" s="2">
        <v>36.0</v>
      </c>
      <c r="B38" s="182">
        <v>1.8</v>
      </c>
      <c r="C38" s="182">
        <v>0.72</v>
      </c>
      <c r="D38" s="182">
        <v>0.36</v>
      </c>
      <c r="E38" s="182">
        <v>0.36</v>
      </c>
      <c r="F38" s="182">
        <v>0.36</v>
      </c>
      <c r="G38" s="182">
        <v>0.36</v>
      </c>
      <c r="H38" s="182">
        <v>1.8</v>
      </c>
      <c r="I38" s="182">
        <v>0.36</v>
      </c>
      <c r="J38" s="182">
        <v>0.36</v>
      </c>
      <c r="K38" s="182">
        <v>0.72</v>
      </c>
      <c r="L38" s="182">
        <v>0.36</v>
      </c>
      <c r="M38" s="182">
        <v>0.36</v>
      </c>
      <c r="N38" s="182">
        <v>1.8</v>
      </c>
      <c r="O38" s="182">
        <v>0.72</v>
      </c>
      <c r="P38" s="182">
        <v>0.36</v>
      </c>
      <c r="Q38" s="182">
        <v>0.36</v>
      </c>
      <c r="R38" s="182">
        <v>0.36</v>
      </c>
      <c r="S38" s="182">
        <v>0.72</v>
      </c>
      <c r="T38" s="182">
        <v>0.36</v>
      </c>
      <c r="U38" s="182">
        <v>1.8</v>
      </c>
      <c r="V38" s="2">
        <v>150.0</v>
      </c>
      <c r="W38" s="182"/>
      <c r="X38" s="182"/>
      <c r="Y38" s="182"/>
      <c r="Z38" s="182">
        <v>0.36</v>
      </c>
      <c r="AA38" s="182">
        <v>0.72</v>
      </c>
      <c r="AB38" s="182">
        <v>0.36</v>
      </c>
      <c r="AC38" s="182">
        <v>1.8</v>
      </c>
    </row>
    <row r="39">
      <c r="A39" s="2">
        <v>37.0</v>
      </c>
      <c r="B39" s="182">
        <v>1.85</v>
      </c>
      <c r="C39" s="182">
        <v>0.74</v>
      </c>
      <c r="D39" s="182">
        <v>0.37</v>
      </c>
      <c r="E39" s="182">
        <v>0.37</v>
      </c>
      <c r="F39" s="182">
        <v>0.37</v>
      </c>
      <c r="G39" s="182">
        <v>0.37</v>
      </c>
      <c r="H39" s="182">
        <v>1.85</v>
      </c>
      <c r="I39" s="182">
        <v>0.37</v>
      </c>
      <c r="J39" s="182">
        <v>0.37</v>
      </c>
      <c r="K39" s="182">
        <v>0.74</v>
      </c>
      <c r="L39" s="182">
        <v>0.37</v>
      </c>
      <c r="M39" s="182">
        <v>0.37</v>
      </c>
      <c r="N39" s="182">
        <v>1.85</v>
      </c>
      <c r="O39" s="182">
        <v>0.74</v>
      </c>
      <c r="P39" s="182">
        <v>0.37</v>
      </c>
      <c r="Q39" s="182">
        <v>0.37</v>
      </c>
      <c r="R39" s="182">
        <v>0.37</v>
      </c>
      <c r="S39" s="182">
        <v>0.74</v>
      </c>
      <c r="T39" s="182">
        <v>0.37</v>
      </c>
      <c r="U39" s="182">
        <v>1.85</v>
      </c>
      <c r="V39" s="2">
        <v>150.0</v>
      </c>
      <c r="W39" s="182"/>
      <c r="X39" s="182"/>
      <c r="Y39" s="182"/>
      <c r="Z39" s="182">
        <v>0.37</v>
      </c>
      <c r="AA39" s="182">
        <v>0.74</v>
      </c>
      <c r="AB39" s="182">
        <v>0.37</v>
      </c>
      <c r="AC39" s="182">
        <v>1.85</v>
      </c>
    </row>
    <row r="40">
      <c r="A40" s="2">
        <v>38.0</v>
      </c>
      <c r="B40" s="182">
        <v>1.9</v>
      </c>
      <c r="C40" s="182">
        <v>0.78</v>
      </c>
      <c r="D40" s="182">
        <v>0.38</v>
      </c>
      <c r="E40" s="182">
        <v>0.38</v>
      </c>
      <c r="F40" s="182">
        <v>0.38</v>
      </c>
      <c r="G40" s="182">
        <v>0.38</v>
      </c>
      <c r="H40" s="182">
        <v>1.9</v>
      </c>
      <c r="I40" s="182">
        <v>0.38</v>
      </c>
      <c r="J40" s="182">
        <v>0.38</v>
      </c>
      <c r="K40" s="182">
        <v>0.78</v>
      </c>
      <c r="L40" s="182">
        <v>0.38</v>
      </c>
      <c r="M40" s="182">
        <v>0.38</v>
      </c>
      <c r="N40" s="182">
        <v>1.9</v>
      </c>
      <c r="O40" s="182">
        <v>0.78</v>
      </c>
      <c r="P40" s="182">
        <v>0.38</v>
      </c>
      <c r="Q40" s="182">
        <v>0.38</v>
      </c>
      <c r="R40" s="182">
        <v>0.38</v>
      </c>
      <c r="S40" s="182">
        <v>0.78</v>
      </c>
      <c r="T40" s="182">
        <v>0.38</v>
      </c>
      <c r="U40" s="182">
        <v>1.9</v>
      </c>
      <c r="V40" s="2">
        <v>150.0</v>
      </c>
      <c r="W40" s="182"/>
      <c r="X40" s="182"/>
      <c r="Y40" s="182"/>
      <c r="Z40" s="182">
        <v>0.38</v>
      </c>
      <c r="AA40" s="182">
        <v>0.78</v>
      </c>
      <c r="AB40" s="182">
        <v>0.38</v>
      </c>
      <c r="AC40" s="182">
        <v>1.9</v>
      </c>
    </row>
    <row r="41">
      <c r="A41" s="2">
        <v>39.0</v>
      </c>
      <c r="B41" s="182">
        <v>1.95</v>
      </c>
      <c r="C41" s="182">
        <v>0.8</v>
      </c>
      <c r="D41" s="182">
        <v>0.39</v>
      </c>
      <c r="E41" s="182">
        <v>0.39</v>
      </c>
      <c r="F41" s="182">
        <v>0.39</v>
      </c>
      <c r="G41" s="182">
        <v>0.39</v>
      </c>
      <c r="H41" s="182">
        <v>1.95</v>
      </c>
      <c r="I41" s="182">
        <v>0.39</v>
      </c>
      <c r="J41" s="182">
        <v>0.39</v>
      </c>
      <c r="K41" s="182">
        <v>0.8</v>
      </c>
      <c r="L41" s="182">
        <v>0.39</v>
      </c>
      <c r="M41" s="182">
        <v>0.39</v>
      </c>
      <c r="N41" s="182">
        <v>1.95</v>
      </c>
      <c r="O41" s="182">
        <v>0.8</v>
      </c>
      <c r="P41" s="182">
        <v>0.39</v>
      </c>
      <c r="Q41" s="182">
        <v>0.39</v>
      </c>
      <c r="R41" s="182">
        <v>0.39</v>
      </c>
      <c r="S41" s="182">
        <v>0.8</v>
      </c>
      <c r="T41" s="182">
        <v>0.39</v>
      </c>
      <c r="U41" s="182">
        <v>1.95</v>
      </c>
      <c r="V41" s="2">
        <v>150.0</v>
      </c>
      <c r="W41" s="182"/>
      <c r="X41" s="182"/>
      <c r="Y41" s="182"/>
      <c r="Z41" s="182">
        <v>0.39</v>
      </c>
      <c r="AA41" s="182">
        <v>0.8</v>
      </c>
      <c r="AB41" s="182">
        <v>0.39</v>
      </c>
      <c r="AC41" s="182">
        <v>1.95</v>
      </c>
    </row>
    <row r="42">
      <c r="A42" s="2">
        <v>40.0</v>
      </c>
      <c r="B42" s="182">
        <v>2.0</v>
      </c>
      <c r="C42" s="182">
        <v>0.82</v>
      </c>
      <c r="D42" s="182">
        <v>0.4</v>
      </c>
      <c r="E42" s="182">
        <v>0.4</v>
      </c>
      <c r="F42" s="182">
        <v>0.4</v>
      </c>
      <c r="G42" s="182">
        <v>0.4</v>
      </c>
      <c r="H42" s="182">
        <v>2.0</v>
      </c>
      <c r="I42" s="182">
        <v>0.4</v>
      </c>
      <c r="J42" s="182">
        <v>0.4</v>
      </c>
      <c r="K42" s="182">
        <v>0.82</v>
      </c>
      <c r="L42" s="182">
        <v>0.4</v>
      </c>
      <c r="M42" s="182">
        <v>0.4</v>
      </c>
      <c r="N42" s="182">
        <v>2.0</v>
      </c>
      <c r="O42" s="182">
        <v>0.82</v>
      </c>
      <c r="P42" s="182">
        <v>0.4</v>
      </c>
      <c r="Q42" s="182">
        <v>0.4</v>
      </c>
      <c r="R42" s="182">
        <v>0.4</v>
      </c>
      <c r="S42" s="182">
        <v>0.82</v>
      </c>
      <c r="T42" s="182">
        <v>0.4</v>
      </c>
      <c r="U42" s="182">
        <v>2.0</v>
      </c>
      <c r="V42" s="2">
        <v>150.0</v>
      </c>
      <c r="W42" s="182"/>
      <c r="X42" s="182"/>
      <c r="Y42" s="182"/>
      <c r="Z42" s="182">
        <v>0.4</v>
      </c>
      <c r="AA42" s="182">
        <v>0.82</v>
      </c>
      <c r="AB42" s="182">
        <v>0.4</v>
      </c>
      <c r="AC42" s="182">
        <v>2.0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0" width="22.63"/>
  </cols>
  <sheetData>
    <row r="1" ht="22.5" customHeight="1">
      <c r="A1" s="198" t="s">
        <v>612</v>
      </c>
      <c r="B1" s="198" t="s">
        <v>613</v>
      </c>
      <c r="C1" s="198" t="s">
        <v>614</v>
      </c>
      <c r="D1" s="198" t="s">
        <v>615</v>
      </c>
      <c r="E1" s="198" t="s">
        <v>616</v>
      </c>
      <c r="F1" s="198" t="s">
        <v>617</v>
      </c>
      <c r="G1" s="198" t="s">
        <v>618</v>
      </c>
      <c r="H1" s="198" t="s">
        <v>620</v>
      </c>
      <c r="I1" s="198" t="s">
        <v>266</v>
      </c>
      <c r="J1" s="198" t="s">
        <v>147</v>
      </c>
      <c r="K1" s="198" t="s">
        <v>623</v>
      </c>
      <c r="L1" s="198" t="s">
        <v>624</v>
      </c>
      <c r="M1" s="198" t="s">
        <v>625</v>
      </c>
      <c r="N1" s="199" t="s">
        <v>626</v>
      </c>
      <c r="O1" s="199" t="s">
        <v>627</v>
      </c>
      <c r="P1" s="200"/>
    </row>
    <row r="2" ht="22.5" customHeight="1">
      <c r="A2" s="144" t="s">
        <v>65</v>
      </c>
      <c r="B2" s="144" t="s">
        <v>628</v>
      </c>
      <c r="C2" s="144">
        <v>0.0</v>
      </c>
      <c r="D2" s="144">
        <v>0.0</v>
      </c>
      <c r="E2" s="144">
        <v>0.0</v>
      </c>
      <c r="F2" s="144">
        <v>0.0</v>
      </c>
      <c r="G2" s="144">
        <v>0.0</v>
      </c>
      <c r="H2" s="144">
        <v>0.0</v>
      </c>
      <c r="I2" s="144">
        <v>0.0</v>
      </c>
      <c r="J2" s="144">
        <v>0.0</v>
      </c>
      <c r="K2" s="144">
        <v>0.0</v>
      </c>
      <c r="L2" s="144">
        <v>0.0</v>
      </c>
      <c r="M2" s="144">
        <v>0.0</v>
      </c>
      <c r="N2" s="201"/>
      <c r="O2" s="201"/>
      <c r="P2" s="202"/>
    </row>
    <row r="3" ht="22.5" customHeight="1">
      <c r="A3" s="144" t="s">
        <v>634</v>
      </c>
      <c r="B3" s="203" t="s">
        <v>635</v>
      </c>
      <c r="C3" s="203">
        <v>5.0</v>
      </c>
      <c r="D3" s="203"/>
      <c r="E3" s="203"/>
      <c r="F3" s="203"/>
      <c r="G3" s="203"/>
      <c r="H3" s="203"/>
      <c r="I3" s="203"/>
      <c r="J3" s="203"/>
      <c r="K3" s="203"/>
      <c r="L3" s="203"/>
      <c r="M3" s="203"/>
      <c r="N3" s="204"/>
      <c r="O3" s="204"/>
      <c r="P3" s="202"/>
    </row>
    <row r="4" ht="22.5" customHeight="1">
      <c r="A4" s="144" t="s">
        <v>639</v>
      </c>
      <c r="B4" s="144" t="s">
        <v>640</v>
      </c>
      <c r="C4" s="144">
        <v>10.0</v>
      </c>
      <c r="D4" s="144"/>
      <c r="E4" s="144"/>
      <c r="F4" s="144"/>
      <c r="G4" s="144"/>
      <c r="H4" s="144"/>
      <c r="I4" s="144"/>
      <c r="J4" s="144"/>
      <c r="K4" s="144"/>
      <c r="L4" s="144"/>
      <c r="M4" s="144"/>
      <c r="N4" s="204"/>
      <c r="O4" s="204"/>
      <c r="P4" s="202"/>
    </row>
    <row r="5" ht="22.5" customHeight="1">
      <c r="A5" s="144" t="s">
        <v>644</v>
      </c>
      <c r="B5" s="144" t="s">
        <v>646</v>
      </c>
      <c r="C5" s="144">
        <v>15.0</v>
      </c>
      <c r="D5" s="144"/>
      <c r="E5" s="144"/>
      <c r="F5" s="144"/>
      <c r="G5" s="144"/>
      <c r="H5" s="144"/>
      <c r="I5" s="144"/>
      <c r="J5" s="144"/>
      <c r="K5" s="144"/>
      <c r="L5" s="144"/>
      <c r="M5" s="144"/>
      <c r="N5" s="204"/>
      <c r="O5" s="204"/>
      <c r="P5" s="202"/>
    </row>
    <row r="6" ht="22.5" customHeight="1">
      <c r="A6" s="144" t="s">
        <v>648</v>
      </c>
      <c r="B6" s="144" t="s">
        <v>650</v>
      </c>
      <c r="C6" s="144">
        <v>20.0</v>
      </c>
      <c r="D6" s="144"/>
      <c r="E6" s="144"/>
      <c r="F6" s="144"/>
      <c r="G6" s="144"/>
      <c r="H6" s="144"/>
      <c r="I6" s="144"/>
      <c r="J6" s="144"/>
      <c r="K6" s="144"/>
      <c r="L6" s="144"/>
      <c r="M6" s="144"/>
      <c r="N6" s="204"/>
      <c r="O6" s="204"/>
      <c r="P6" s="202"/>
    </row>
    <row r="7" ht="22.5" customHeight="1">
      <c r="A7" s="144" t="s">
        <v>652</v>
      </c>
      <c r="B7" s="144" t="s">
        <v>653</v>
      </c>
      <c r="C7" s="144">
        <v>25.0</v>
      </c>
      <c r="D7" s="144"/>
      <c r="E7" s="144"/>
      <c r="F7" s="144"/>
      <c r="G7" s="144"/>
      <c r="H7" s="144"/>
      <c r="I7" s="144"/>
      <c r="J7" s="144"/>
      <c r="K7" s="144"/>
      <c r="L7" s="144"/>
      <c r="M7" s="144"/>
      <c r="N7" s="204"/>
      <c r="O7" s="204"/>
      <c r="P7" s="202"/>
    </row>
    <row r="8" ht="22.5" customHeight="1">
      <c r="A8" s="144" t="s">
        <v>56</v>
      </c>
      <c r="B8" s="144" t="str">
        <f>"Increases the pilots level by 5 while piloting the corresponding Zoid type."&amp;IF(N3="Lion",N8+5,"")</f>
        <v>Increases the pilots level by 5 while piloting the corresponding Zoid type.</v>
      </c>
      <c r="C8" s="144">
        <v>5.0</v>
      </c>
      <c r="D8" s="144"/>
      <c r="E8" s="144"/>
      <c r="F8" s="144"/>
      <c r="G8" s="144"/>
      <c r="H8" s="144"/>
      <c r="I8" s="144"/>
      <c r="J8" s="144"/>
      <c r="K8" s="144"/>
      <c r="L8" s="144"/>
      <c r="M8" s="144"/>
      <c r="N8" s="204"/>
      <c r="O8" s="204"/>
      <c r="P8" s="202"/>
    </row>
    <row r="9" ht="22.5" customHeight="1">
      <c r="A9" s="144" t="s">
        <v>659</v>
      </c>
      <c r="B9" s="144" t="s">
        <v>640</v>
      </c>
      <c r="C9" s="144">
        <v>10.0</v>
      </c>
      <c r="D9" s="144"/>
      <c r="E9" s="144"/>
      <c r="F9" s="144"/>
      <c r="G9" s="144"/>
      <c r="H9" s="144"/>
      <c r="I9" s="144"/>
      <c r="J9" s="144"/>
      <c r="K9" s="144"/>
      <c r="L9" s="144"/>
      <c r="M9" s="144"/>
      <c r="N9" s="204"/>
      <c r="O9" s="204"/>
      <c r="P9" s="202"/>
    </row>
    <row r="10" ht="22.5" customHeight="1">
      <c r="A10" s="144" t="s">
        <v>663</v>
      </c>
      <c r="B10" s="144" t="s">
        <v>646</v>
      </c>
      <c r="C10" s="144">
        <v>15.0</v>
      </c>
      <c r="D10" s="144"/>
      <c r="E10" s="144"/>
      <c r="F10" s="144"/>
      <c r="G10" s="144"/>
      <c r="H10" s="144"/>
      <c r="I10" s="144"/>
      <c r="J10" s="144"/>
      <c r="K10" s="144"/>
      <c r="L10" s="144"/>
      <c r="M10" s="144"/>
      <c r="N10" s="204"/>
      <c r="O10" s="204"/>
      <c r="P10" s="202"/>
    </row>
    <row r="11" ht="22.5" customHeight="1">
      <c r="A11" s="144" t="s">
        <v>668</v>
      </c>
      <c r="B11" s="144" t="s">
        <v>650</v>
      </c>
      <c r="C11" s="144">
        <v>20.0</v>
      </c>
      <c r="D11" s="144"/>
      <c r="E11" s="144"/>
      <c r="F11" s="144"/>
      <c r="G11" s="144"/>
      <c r="H11" s="144"/>
      <c r="I11" s="144"/>
      <c r="J11" s="144"/>
      <c r="K11" s="144"/>
      <c r="L11" s="144"/>
      <c r="M11" s="144"/>
      <c r="N11" s="204"/>
      <c r="O11" s="204"/>
      <c r="P11" s="202"/>
    </row>
    <row r="12" ht="22.5" customHeight="1">
      <c r="A12" s="144" t="s">
        <v>672</v>
      </c>
      <c r="B12" s="144" t="s">
        <v>653</v>
      </c>
      <c r="C12" s="144">
        <v>25.0</v>
      </c>
      <c r="D12" s="144"/>
      <c r="E12" s="144"/>
      <c r="F12" s="144"/>
      <c r="G12" s="144"/>
      <c r="H12" s="144"/>
      <c r="I12" s="144"/>
      <c r="J12" s="144"/>
      <c r="K12" s="144"/>
      <c r="L12" s="144"/>
      <c r="M12" s="144"/>
      <c r="N12" s="204"/>
      <c r="O12" s="204"/>
      <c r="P12" s="202"/>
    </row>
    <row r="13" ht="22.5" customHeight="1">
      <c r="A13" s="144" t="s">
        <v>675</v>
      </c>
      <c r="B13" s="144" t="str">
        <f>"Increases the pilots level by 5 while piloting the corresponding Zoid type."&amp;IF(N3="Wolf",N8+5,"")</f>
        <v>Increases the pilots level by 5 while piloting the corresponding Zoid type.</v>
      </c>
      <c r="C13" s="144">
        <v>5.0</v>
      </c>
      <c r="D13" s="144"/>
      <c r="E13" s="144"/>
      <c r="F13" s="144"/>
      <c r="G13" s="144"/>
      <c r="H13" s="144"/>
      <c r="I13" s="144"/>
      <c r="J13" s="144"/>
      <c r="K13" s="144"/>
      <c r="L13" s="144"/>
      <c r="M13" s="144"/>
      <c r="N13" s="204"/>
      <c r="O13" s="204"/>
      <c r="P13" s="202"/>
    </row>
    <row r="14" ht="22.5" customHeight="1">
      <c r="A14" s="144" t="s">
        <v>680</v>
      </c>
      <c r="B14" s="144" t="s">
        <v>640</v>
      </c>
      <c r="C14" s="144">
        <v>10.0</v>
      </c>
      <c r="D14" s="144"/>
      <c r="E14" s="144"/>
      <c r="F14" s="144"/>
      <c r="G14" s="144"/>
      <c r="H14" s="144"/>
      <c r="I14" s="144"/>
      <c r="J14" s="144"/>
      <c r="K14" s="144"/>
      <c r="L14" s="144"/>
      <c r="M14" s="144"/>
      <c r="N14" s="204"/>
      <c r="O14" s="204"/>
      <c r="P14" s="202"/>
    </row>
    <row r="15" ht="22.5" customHeight="1">
      <c r="A15" s="144" t="s">
        <v>685</v>
      </c>
      <c r="B15" s="144" t="s">
        <v>646</v>
      </c>
      <c r="C15" s="144">
        <v>15.0</v>
      </c>
      <c r="D15" s="144"/>
      <c r="E15" s="144"/>
      <c r="F15" s="144"/>
      <c r="G15" s="144"/>
      <c r="H15" s="144"/>
      <c r="I15" s="144"/>
      <c r="J15" s="144"/>
      <c r="K15" s="144"/>
      <c r="L15" s="144"/>
      <c r="M15" s="144"/>
      <c r="N15" s="204"/>
      <c r="O15" s="204"/>
      <c r="P15" s="202"/>
    </row>
    <row r="16" ht="22.5" customHeight="1">
      <c r="A16" s="144" t="s">
        <v>687</v>
      </c>
      <c r="B16" s="144" t="s">
        <v>650</v>
      </c>
      <c r="C16" s="144">
        <v>20.0</v>
      </c>
      <c r="D16" s="144"/>
      <c r="E16" s="144"/>
      <c r="F16" s="144"/>
      <c r="G16" s="144"/>
      <c r="H16" s="144"/>
      <c r="I16" s="144"/>
      <c r="J16" s="144"/>
      <c r="K16" s="144"/>
      <c r="L16" s="144"/>
      <c r="M16" s="144"/>
      <c r="N16" s="204"/>
      <c r="O16" s="204"/>
      <c r="P16" s="202"/>
    </row>
    <row r="17" ht="22.5" customHeight="1">
      <c r="A17" s="144" t="s">
        <v>690</v>
      </c>
      <c r="B17" s="144" t="s">
        <v>653</v>
      </c>
      <c r="C17" s="144">
        <v>25.0</v>
      </c>
      <c r="D17" s="144"/>
      <c r="E17" s="144"/>
      <c r="F17" s="144"/>
      <c r="G17" s="144"/>
      <c r="H17" s="144"/>
      <c r="I17" s="144"/>
      <c r="J17" s="144"/>
      <c r="K17" s="144"/>
      <c r="L17" s="144"/>
      <c r="M17" s="144"/>
      <c r="N17" s="204"/>
      <c r="O17" s="204"/>
      <c r="P17" s="202"/>
    </row>
    <row r="18" ht="22.5" customHeight="1">
      <c r="A18" s="144" t="s">
        <v>693</v>
      </c>
      <c r="B18" s="144" t="str">
        <f>"Increases the pilots level by 5 while piloting the corresponding Zoid type."&amp;IF(N3="Insect",N8+5,"")</f>
        <v>Increases the pilots level by 5 while piloting the corresponding Zoid type.</v>
      </c>
      <c r="C18" s="144">
        <v>5.0</v>
      </c>
      <c r="D18" s="144"/>
      <c r="E18" s="144"/>
      <c r="F18" s="144"/>
      <c r="G18" s="144"/>
      <c r="H18" s="144"/>
      <c r="I18" s="144"/>
      <c r="J18" s="144"/>
      <c r="K18" s="144"/>
      <c r="L18" s="144"/>
      <c r="M18" s="144"/>
      <c r="N18" s="204"/>
      <c r="O18" s="204"/>
      <c r="P18" s="202"/>
    </row>
    <row r="19" ht="22.5" customHeight="1">
      <c r="A19" s="144" t="s">
        <v>697</v>
      </c>
      <c r="B19" s="144" t="s">
        <v>640</v>
      </c>
      <c r="C19" s="144">
        <v>10.0</v>
      </c>
      <c r="D19" s="144"/>
      <c r="E19" s="144"/>
      <c r="F19" s="144"/>
      <c r="G19" s="144"/>
      <c r="H19" s="144"/>
      <c r="I19" s="144"/>
      <c r="J19" s="144"/>
      <c r="K19" s="144"/>
      <c r="L19" s="144"/>
      <c r="M19" s="144"/>
      <c r="N19" s="204"/>
      <c r="O19" s="204"/>
      <c r="P19" s="202"/>
    </row>
    <row r="20" ht="22.5" customHeight="1">
      <c r="A20" s="144" t="s">
        <v>699</v>
      </c>
      <c r="B20" s="144" t="s">
        <v>646</v>
      </c>
      <c r="C20" s="144">
        <v>15.0</v>
      </c>
      <c r="D20" s="144"/>
      <c r="E20" s="144"/>
      <c r="F20" s="144"/>
      <c r="G20" s="144"/>
      <c r="H20" s="144"/>
      <c r="I20" s="144"/>
      <c r="J20" s="144"/>
      <c r="K20" s="144"/>
      <c r="L20" s="144"/>
      <c r="M20" s="144"/>
      <c r="N20" s="204"/>
      <c r="O20" s="204"/>
      <c r="P20" s="202"/>
    </row>
    <row r="21" ht="22.5" customHeight="1">
      <c r="A21" s="144" t="s">
        <v>701</v>
      </c>
      <c r="B21" s="144" t="s">
        <v>650</v>
      </c>
      <c r="C21" s="144">
        <v>20.0</v>
      </c>
      <c r="D21" s="144"/>
      <c r="E21" s="144"/>
      <c r="F21" s="144"/>
      <c r="G21" s="144"/>
      <c r="H21" s="144"/>
      <c r="I21" s="144"/>
      <c r="J21" s="144"/>
      <c r="K21" s="144"/>
      <c r="L21" s="144"/>
      <c r="M21" s="144"/>
      <c r="N21" s="204"/>
      <c r="O21" s="204"/>
      <c r="P21" s="202"/>
    </row>
    <row r="22" ht="22.5" customHeight="1">
      <c r="A22" s="144" t="s">
        <v>704</v>
      </c>
      <c r="B22" s="144" t="s">
        <v>653</v>
      </c>
      <c r="C22" s="144">
        <v>25.0</v>
      </c>
      <c r="D22" s="144"/>
      <c r="E22" s="144"/>
      <c r="F22" s="144"/>
      <c r="G22" s="144"/>
      <c r="H22" s="144"/>
      <c r="I22" s="144"/>
      <c r="J22" s="144"/>
      <c r="K22" s="144"/>
      <c r="L22" s="144"/>
      <c r="M22" s="144"/>
      <c r="N22" s="204"/>
      <c r="O22" s="204"/>
      <c r="P22" s="202"/>
    </row>
    <row r="23" ht="22.5" customHeight="1">
      <c r="A23" s="144" t="s">
        <v>707</v>
      </c>
      <c r="B23" s="144" t="str">
        <f>"Increases the pilots level by 5 while piloting the corresponding Zoid type."&amp;IF(N3="Gorilla",N8+5,"")</f>
        <v>Increases the pilots level by 5 while piloting the corresponding Zoid type.</v>
      </c>
      <c r="C23" s="144">
        <v>5.0</v>
      </c>
      <c r="D23" s="144"/>
      <c r="E23" s="144"/>
      <c r="F23" s="144"/>
      <c r="G23" s="144"/>
      <c r="H23" s="144"/>
      <c r="I23" s="144"/>
      <c r="J23" s="144"/>
      <c r="K23" s="144"/>
      <c r="L23" s="144"/>
      <c r="M23" s="144"/>
      <c r="N23" s="204"/>
      <c r="O23" s="204"/>
      <c r="P23" s="202"/>
    </row>
    <row r="24" ht="22.5" customHeight="1">
      <c r="A24" s="144" t="s">
        <v>712</v>
      </c>
      <c r="B24" s="144" t="s">
        <v>640</v>
      </c>
      <c r="C24" s="144">
        <v>10.0</v>
      </c>
      <c r="D24" s="144"/>
      <c r="E24" s="144"/>
      <c r="F24" s="144"/>
      <c r="G24" s="144"/>
      <c r="H24" s="144"/>
      <c r="I24" s="144"/>
      <c r="J24" s="144"/>
      <c r="K24" s="144"/>
      <c r="L24" s="144"/>
      <c r="M24" s="144"/>
      <c r="N24" s="204"/>
      <c r="O24" s="204"/>
      <c r="P24" s="202"/>
    </row>
    <row r="25" ht="22.5" customHeight="1">
      <c r="A25" s="144" t="s">
        <v>716</v>
      </c>
      <c r="B25" s="144" t="s">
        <v>646</v>
      </c>
      <c r="C25" s="144">
        <v>15.0</v>
      </c>
      <c r="D25" s="144"/>
      <c r="E25" s="144"/>
      <c r="F25" s="144"/>
      <c r="G25" s="144"/>
      <c r="H25" s="144"/>
      <c r="I25" s="144"/>
      <c r="J25" s="144"/>
      <c r="K25" s="144"/>
      <c r="L25" s="144"/>
      <c r="M25" s="144"/>
      <c r="N25" s="204"/>
      <c r="O25" s="204"/>
      <c r="P25" s="202"/>
    </row>
    <row r="26" ht="22.5" customHeight="1">
      <c r="A26" s="144" t="s">
        <v>723</v>
      </c>
      <c r="B26" s="144" t="s">
        <v>650</v>
      </c>
      <c r="C26" s="144">
        <v>20.0</v>
      </c>
      <c r="D26" s="144"/>
      <c r="E26" s="144"/>
      <c r="F26" s="144"/>
      <c r="G26" s="144"/>
      <c r="H26" s="144"/>
      <c r="I26" s="144"/>
      <c r="J26" s="144"/>
      <c r="K26" s="144"/>
      <c r="L26" s="144"/>
      <c r="M26" s="144"/>
      <c r="N26" s="204"/>
      <c r="O26" s="204"/>
      <c r="P26" s="202"/>
    </row>
    <row r="27" ht="22.5" customHeight="1">
      <c r="A27" s="144" t="s">
        <v>726</v>
      </c>
      <c r="B27" s="144" t="s">
        <v>653</v>
      </c>
      <c r="C27" s="144">
        <v>25.0</v>
      </c>
      <c r="D27" s="144"/>
      <c r="E27" s="144"/>
      <c r="F27" s="144"/>
      <c r="G27" s="144"/>
      <c r="H27" s="144"/>
      <c r="I27" s="144"/>
      <c r="J27" s="144"/>
      <c r="K27" s="144"/>
      <c r="L27" s="144"/>
      <c r="M27" s="144"/>
      <c r="N27" s="204"/>
      <c r="O27" s="204"/>
      <c r="P27" s="202"/>
    </row>
    <row r="28" ht="22.5" customHeight="1">
      <c r="A28" s="144" t="s">
        <v>727</v>
      </c>
      <c r="B28" s="144" t="str">
        <f>"Increases the pilots level by 5 while piloting the corresponding Zoid type."&amp;IF(N3="Raptor",N8+5,"")</f>
        <v>Increases the pilots level by 5 while piloting the corresponding Zoid type.</v>
      </c>
      <c r="C28" s="144">
        <v>5.0</v>
      </c>
      <c r="D28" s="144"/>
      <c r="E28" s="144"/>
      <c r="F28" s="144"/>
      <c r="G28" s="144"/>
      <c r="H28" s="144"/>
      <c r="I28" s="144"/>
      <c r="J28" s="144"/>
      <c r="K28" s="144"/>
      <c r="L28" s="144"/>
      <c r="M28" s="144"/>
      <c r="N28" s="204"/>
      <c r="O28" s="204"/>
      <c r="P28" s="202"/>
    </row>
    <row r="29" ht="22.5" customHeight="1">
      <c r="A29" s="144" t="s">
        <v>730</v>
      </c>
      <c r="B29" s="144" t="s">
        <v>640</v>
      </c>
      <c r="C29" s="144">
        <v>10.0</v>
      </c>
      <c r="D29" s="144"/>
      <c r="E29" s="144"/>
      <c r="F29" s="144"/>
      <c r="G29" s="144"/>
      <c r="H29" s="144"/>
      <c r="I29" s="144"/>
      <c r="J29" s="144"/>
      <c r="K29" s="144"/>
      <c r="L29" s="144"/>
      <c r="M29" s="144"/>
      <c r="N29" s="204"/>
      <c r="O29" s="204"/>
      <c r="P29" s="202"/>
    </row>
    <row r="30" ht="22.5" customHeight="1">
      <c r="A30" s="144" t="s">
        <v>734</v>
      </c>
      <c r="B30" s="144" t="s">
        <v>646</v>
      </c>
      <c r="C30" s="144">
        <v>15.0</v>
      </c>
      <c r="D30" s="144"/>
      <c r="E30" s="144"/>
      <c r="F30" s="144"/>
      <c r="G30" s="144"/>
      <c r="H30" s="144"/>
      <c r="I30" s="144"/>
      <c r="J30" s="144"/>
      <c r="K30" s="144"/>
      <c r="L30" s="144"/>
      <c r="M30" s="144"/>
      <c r="N30" s="204"/>
      <c r="O30" s="204"/>
      <c r="P30" s="202"/>
    </row>
    <row r="31" ht="22.5" customHeight="1">
      <c r="A31" s="144" t="s">
        <v>735</v>
      </c>
      <c r="B31" s="144" t="s">
        <v>650</v>
      </c>
      <c r="C31" s="144">
        <v>20.0</v>
      </c>
      <c r="D31" s="144"/>
      <c r="E31" s="144"/>
      <c r="F31" s="144"/>
      <c r="G31" s="144"/>
      <c r="H31" s="144"/>
      <c r="I31" s="144"/>
      <c r="J31" s="144"/>
      <c r="K31" s="144"/>
      <c r="L31" s="144"/>
      <c r="M31" s="144"/>
      <c r="N31" s="204"/>
      <c r="O31" s="204"/>
      <c r="P31" s="202"/>
    </row>
    <row r="32" ht="22.5" customHeight="1">
      <c r="A32" s="144" t="s">
        <v>738</v>
      </c>
      <c r="B32" s="144" t="s">
        <v>653</v>
      </c>
      <c r="C32" s="144">
        <v>25.0</v>
      </c>
      <c r="D32" s="144"/>
      <c r="E32" s="144"/>
      <c r="F32" s="144"/>
      <c r="G32" s="144"/>
      <c r="H32" s="144"/>
      <c r="I32" s="144"/>
      <c r="J32" s="144"/>
      <c r="K32" s="144"/>
      <c r="L32" s="144"/>
      <c r="M32" s="144"/>
      <c r="N32" s="204"/>
      <c r="O32" s="204"/>
      <c r="P32" s="202"/>
    </row>
    <row r="33" ht="22.5" customHeight="1">
      <c r="A33" s="144" t="s">
        <v>740</v>
      </c>
      <c r="B33" s="144" t="str">
        <f>"Increases the pilots level by 5 while piloting the corresponding Zoid type."&amp;IF(N3="T-Rex",N8+5,"")</f>
        <v>Increases the pilots level by 5 while piloting the corresponding Zoid type.</v>
      </c>
      <c r="C33" s="144">
        <v>5.0</v>
      </c>
      <c r="D33" s="144"/>
      <c r="E33" s="144"/>
      <c r="F33" s="144"/>
      <c r="G33" s="144"/>
      <c r="H33" s="144"/>
      <c r="I33" s="144"/>
      <c r="J33" s="144"/>
      <c r="K33" s="144"/>
      <c r="L33" s="144"/>
      <c r="M33" s="144"/>
      <c r="N33" s="204"/>
      <c r="O33" s="204"/>
      <c r="P33" s="202"/>
    </row>
    <row r="34" ht="22.5" customHeight="1">
      <c r="A34" s="144" t="s">
        <v>744</v>
      </c>
      <c r="B34" s="144" t="s">
        <v>640</v>
      </c>
      <c r="C34" s="144">
        <v>10.0</v>
      </c>
      <c r="D34" s="144"/>
      <c r="E34" s="144"/>
      <c r="F34" s="144"/>
      <c r="G34" s="144"/>
      <c r="H34" s="144"/>
      <c r="I34" s="144"/>
      <c r="J34" s="144"/>
      <c r="K34" s="144"/>
      <c r="L34" s="144"/>
      <c r="M34" s="144"/>
      <c r="N34" s="204"/>
      <c r="O34" s="204"/>
      <c r="P34" s="202"/>
    </row>
    <row r="35" ht="22.5" customHeight="1">
      <c r="A35" s="144" t="s">
        <v>747</v>
      </c>
      <c r="B35" s="144" t="s">
        <v>646</v>
      </c>
      <c r="C35" s="144">
        <v>15.0</v>
      </c>
      <c r="D35" s="144"/>
      <c r="E35" s="144"/>
      <c r="F35" s="144"/>
      <c r="G35" s="144"/>
      <c r="H35" s="144"/>
      <c r="I35" s="144"/>
      <c r="J35" s="144"/>
      <c r="K35" s="144"/>
      <c r="L35" s="144"/>
      <c r="M35" s="144"/>
      <c r="N35" s="204"/>
      <c r="O35" s="204"/>
      <c r="P35" s="202"/>
    </row>
    <row r="36" ht="22.5" customHeight="1">
      <c r="A36" s="144" t="s">
        <v>749</v>
      </c>
      <c r="B36" s="144" t="s">
        <v>650</v>
      </c>
      <c r="C36" s="144">
        <v>20.0</v>
      </c>
      <c r="D36" s="144"/>
      <c r="E36" s="144"/>
      <c r="F36" s="144"/>
      <c r="G36" s="144"/>
      <c r="H36" s="144"/>
      <c r="I36" s="144"/>
      <c r="J36" s="144"/>
      <c r="K36" s="144"/>
      <c r="L36" s="144"/>
      <c r="M36" s="144"/>
      <c r="N36" s="204"/>
      <c r="O36" s="204"/>
      <c r="P36" s="202"/>
    </row>
    <row r="37" ht="22.5" customHeight="1">
      <c r="A37" s="144" t="s">
        <v>750</v>
      </c>
      <c r="B37" s="144" t="s">
        <v>653</v>
      </c>
      <c r="C37" s="144">
        <v>25.0</v>
      </c>
      <c r="D37" s="144"/>
      <c r="E37" s="144"/>
      <c r="F37" s="144"/>
      <c r="G37" s="144"/>
      <c r="H37" s="144"/>
      <c r="I37" s="144"/>
      <c r="J37" s="144"/>
      <c r="K37" s="144"/>
      <c r="L37" s="144"/>
      <c r="M37" s="144"/>
      <c r="N37" s="204"/>
      <c r="O37" s="204"/>
      <c r="P37" s="202"/>
    </row>
    <row r="38" ht="22.5" customHeight="1">
      <c r="A38" s="144" t="s">
        <v>754</v>
      </c>
      <c r="B38" s="144" t="str">
        <f>"Increases the pilots level by 5 while piloting the corresponding Zoid type."&amp;IF(N3="Mammal",N8+5,"")</f>
        <v>Increases the pilots level by 5 while piloting the corresponding Zoid type.</v>
      </c>
      <c r="C38" s="144">
        <v>5.0</v>
      </c>
      <c r="D38" s="144"/>
      <c r="E38" s="144"/>
      <c r="F38" s="144"/>
      <c r="G38" s="144"/>
      <c r="H38" s="144"/>
      <c r="I38" s="144"/>
      <c r="J38" s="144"/>
      <c r="K38" s="144"/>
      <c r="L38" s="144"/>
      <c r="M38" s="144"/>
      <c r="N38" s="204"/>
      <c r="O38" s="204"/>
      <c r="P38" s="202"/>
    </row>
    <row r="39" ht="22.5" customHeight="1">
      <c r="A39" s="144" t="s">
        <v>758</v>
      </c>
      <c r="B39" s="144" t="s">
        <v>640</v>
      </c>
      <c r="C39" s="144">
        <v>10.0</v>
      </c>
      <c r="D39" s="144"/>
      <c r="E39" s="144"/>
      <c r="F39" s="144"/>
      <c r="G39" s="144"/>
      <c r="H39" s="144"/>
      <c r="I39" s="144"/>
      <c r="J39" s="144"/>
      <c r="K39" s="144"/>
      <c r="L39" s="144"/>
      <c r="M39" s="144"/>
      <c r="N39" s="204"/>
      <c r="O39" s="204"/>
      <c r="P39" s="202"/>
    </row>
    <row r="40" ht="22.5" customHeight="1">
      <c r="A40" s="144" t="s">
        <v>761</v>
      </c>
      <c r="B40" s="144" t="s">
        <v>646</v>
      </c>
      <c r="C40" s="144">
        <v>15.0</v>
      </c>
      <c r="D40" s="144"/>
      <c r="E40" s="144"/>
      <c r="F40" s="144"/>
      <c r="G40" s="144"/>
      <c r="H40" s="144"/>
      <c r="I40" s="144"/>
      <c r="J40" s="144"/>
      <c r="K40" s="144"/>
      <c r="L40" s="144"/>
      <c r="M40" s="144"/>
      <c r="N40" s="204"/>
      <c r="O40" s="204"/>
      <c r="P40" s="202"/>
    </row>
    <row r="41" ht="22.5" customHeight="1">
      <c r="A41" s="144" t="s">
        <v>764</v>
      </c>
      <c r="B41" s="144" t="s">
        <v>650</v>
      </c>
      <c r="C41" s="144">
        <v>20.0</v>
      </c>
      <c r="D41" s="144"/>
      <c r="E41" s="144"/>
      <c r="F41" s="144"/>
      <c r="G41" s="144"/>
      <c r="H41" s="144"/>
      <c r="I41" s="144"/>
      <c r="J41" s="144"/>
      <c r="K41" s="144"/>
      <c r="L41" s="144"/>
      <c r="M41" s="144"/>
      <c r="N41" s="204"/>
      <c r="O41" s="204"/>
      <c r="P41" s="202"/>
    </row>
    <row r="42" ht="22.5" customHeight="1">
      <c r="A42" s="144" t="s">
        <v>765</v>
      </c>
      <c r="B42" s="144" t="s">
        <v>653</v>
      </c>
      <c r="C42" s="144">
        <v>25.0</v>
      </c>
      <c r="D42" s="144"/>
      <c r="E42" s="144"/>
      <c r="F42" s="144"/>
      <c r="G42" s="144"/>
      <c r="H42" s="144"/>
      <c r="I42" s="144"/>
      <c r="J42" s="144"/>
      <c r="K42" s="144"/>
      <c r="L42" s="144"/>
      <c r="M42" s="144"/>
      <c r="N42" s="204"/>
      <c r="O42" s="204"/>
      <c r="P42" s="202"/>
    </row>
    <row r="43" ht="22.5" customHeight="1">
      <c r="A43" s="144" t="s">
        <v>768</v>
      </c>
      <c r="B43" s="144" t="str">
        <f>"Increases the pilots level by 5 while piloting the corresponding Zoid type."&amp;IF(N3="Dinosaur, Land",N8+5,"")</f>
        <v>Increases the pilots level by 5 while piloting the corresponding Zoid type.</v>
      </c>
      <c r="C43" s="144">
        <v>5.0</v>
      </c>
      <c r="D43" s="144"/>
      <c r="E43" s="144"/>
      <c r="F43" s="144"/>
      <c r="G43" s="144"/>
      <c r="H43" s="144"/>
      <c r="I43" s="144"/>
      <c r="J43" s="144"/>
      <c r="K43" s="144"/>
      <c r="L43" s="144"/>
      <c r="M43" s="144"/>
      <c r="N43" s="204"/>
      <c r="O43" s="204"/>
      <c r="P43" s="202"/>
    </row>
    <row r="44" ht="22.5" customHeight="1">
      <c r="A44" s="144" t="s">
        <v>772</v>
      </c>
      <c r="B44" s="144" t="s">
        <v>640</v>
      </c>
      <c r="C44" s="144">
        <v>10.0</v>
      </c>
      <c r="D44" s="144"/>
      <c r="E44" s="144"/>
      <c r="F44" s="144"/>
      <c r="G44" s="144"/>
      <c r="H44" s="144"/>
      <c r="I44" s="144"/>
      <c r="J44" s="144"/>
      <c r="K44" s="144"/>
      <c r="L44" s="144"/>
      <c r="M44" s="144"/>
      <c r="N44" s="204"/>
      <c r="O44" s="204"/>
      <c r="P44" s="202"/>
    </row>
    <row r="45" ht="22.5" customHeight="1">
      <c r="A45" s="144" t="s">
        <v>777</v>
      </c>
      <c r="B45" s="144" t="s">
        <v>646</v>
      </c>
      <c r="C45" s="144">
        <v>15.0</v>
      </c>
      <c r="D45" s="144"/>
      <c r="E45" s="144"/>
      <c r="F45" s="144"/>
      <c r="G45" s="144"/>
      <c r="H45" s="144"/>
      <c r="I45" s="144"/>
      <c r="J45" s="144"/>
      <c r="K45" s="144"/>
      <c r="L45" s="144"/>
      <c r="M45" s="144"/>
      <c r="N45" s="204"/>
      <c r="O45" s="204"/>
      <c r="P45" s="202"/>
    </row>
    <row r="46" ht="22.5" customHeight="1">
      <c r="A46" s="144" t="s">
        <v>780</v>
      </c>
      <c r="B46" s="144" t="s">
        <v>650</v>
      </c>
      <c r="C46" s="144">
        <v>20.0</v>
      </c>
      <c r="D46" s="144"/>
      <c r="E46" s="144"/>
      <c r="F46" s="144"/>
      <c r="G46" s="144"/>
      <c r="H46" s="144"/>
      <c r="I46" s="144"/>
      <c r="J46" s="144"/>
      <c r="K46" s="144"/>
      <c r="L46" s="144"/>
      <c r="M46" s="144"/>
      <c r="N46" s="204"/>
      <c r="O46" s="204"/>
      <c r="P46" s="202"/>
    </row>
    <row r="47" ht="22.5" customHeight="1">
      <c r="A47" s="144" t="s">
        <v>783</v>
      </c>
      <c r="B47" s="144" t="s">
        <v>653</v>
      </c>
      <c r="C47" s="144">
        <v>25.0</v>
      </c>
      <c r="D47" s="144"/>
      <c r="E47" s="144"/>
      <c r="F47" s="144"/>
      <c r="G47" s="144"/>
      <c r="H47" s="144"/>
      <c r="I47" s="144"/>
      <c r="J47" s="144"/>
      <c r="K47" s="144"/>
      <c r="L47" s="144"/>
      <c r="M47" s="144"/>
      <c r="N47" s="204"/>
      <c r="O47" s="204"/>
      <c r="P47" s="202"/>
    </row>
    <row r="48" ht="22.5" customHeight="1">
      <c r="A48" s="144" t="s">
        <v>785</v>
      </c>
      <c r="B48" s="144" t="str">
        <f>"Increases the pilots level by 5 while piloting the corresponding Zoid type."&amp;IF(N3="Dinosaur, Flying",N8+5,"")</f>
        <v>Increases the pilots level by 5 while piloting the corresponding Zoid type.</v>
      </c>
      <c r="C48" s="144">
        <v>5.0</v>
      </c>
      <c r="D48" s="144"/>
      <c r="E48" s="144"/>
      <c r="F48" s="144"/>
      <c r="G48" s="144"/>
      <c r="H48" s="144"/>
      <c r="I48" s="144"/>
      <c r="J48" s="144"/>
      <c r="K48" s="144"/>
      <c r="L48" s="144"/>
      <c r="M48" s="144"/>
      <c r="N48" s="204"/>
      <c r="O48" s="204"/>
      <c r="P48" s="202"/>
    </row>
    <row r="49" ht="22.5" customHeight="1">
      <c r="A49" s="144" t="s">
        <v>789</v>
      </c>
      <c r="B49" s="144" t="s">
        <v>640</v>
      </c>
      <c r="C49" s="144">
        <v>10.0</v>
      </c>
      <c r="D49" s="144"/>
      <c r="E49" s="144"/>
      <c r="F49" s="144"/>
      <c r="G49" s="144"/>
      <c r="H49" s="144"/>
      <c r="I49" s="144"/>
      <c r="J49" s="144"/>
      <c r="K49" s="144"/>
      <c r="L49" s="144"/>
      <c r="M49" s="144"/>
      <c r="N49" s="204"/>
      <c r="O49" s="204"/>
      <c r="P49" s="202"/>
    </row>
    <row r="50" ht="22.5" customHeight="1">
      <c r="A50" s="144" t="s">
        <v>792</v>
      </c>
      <c r="B50" s="144" t="s">
        <v>646</v>
      </c>
      <c r="C50" s="144">
        <v>15.0</v>
      </c>
      <c r="D50" s="144"/>
      <c r="E50" s="144"/>
      <c r="F50" s="144"/>
      <c r="G50" s="144"/>
      <c r="H50" s="144"/>
      <c r="I50" s="144"/>
      <c r="J50" s="144"/>
      <c r="K50" s="144"/>
      <c r="L50" s="144"/>
      <c r="M50" s="144"/>
      <c r="N50" s="204"/>
      <c r="O50" s="204"/>
      <c r="P50" s="202"/>
    </row>
    <row r="51" ht="22.5" customHeight="1">
      <c r="A51" s="144" t="s">
        <v>797</v>
      </c>
      <c r="B51" s="144" t="s">
        <v>650</v>
      </c>
      <c r="C51" s="144">
        <v>20.0</v>
      </c>
      <c r="D51" s="144"/>
      <c r="E51" s="144"/>
      <c r="F51" s="144"/>
      <c r="G51" s="144"/>
      <c r="H51" s="144"/>
      <c r="I51" s="144"/>
      <c r="J51" s="144"/>
      <c r="K51" s="144"/>
      <c r="L51" s="144"/>
      <c r="M51" s="144"/>
      <c r="N51" s="204"/>
      <c r="O51" s="204"/>
      <c r="P51" s="202"/>
    </row>
    <row r="52" ht="22.5" customHeight="1">
      <c r="A52" s="144" t="s">
        <v>803</v>
      </c>
      <c r="B52" s="144" t="s">
        <v>653</v>
      </c>
      <c r="C52" s="144">
        <v>25.0</v>
      </c>
      <c r="D52" s="144"/>
      <c r="E52" s="144"/>
      <c r="F52" s="144"/>
      <c r="G52" s="144"/>
      <c r="H52" s="144"/>
      <c r="I52" s="144"/>
      <c r="J52" s="144"/>
      <c r="K52" s="144"/>
      <c r="L52" s="144"/>
      <c r="M52" s="144"/>
      <c r="N52" s="204"/>
      <c r="O52" s="204"/>
      <c r="P52" s="202"/>
    </row>
    <row r="53" ht="22.5" customHeight="1">
      <c r="A53" s="144" t="s">
        <v>807</v>
      </c>
      <c r="B53" s="144" t="str">
        <f>"Increases the pilots level by 5 while piloting the corresponding Zoid type."&amp;IF(N53="Reptile",N58+5,"")</f>
        <v>Increases the pilots level by 5 while piloting the corresponding Zoid type.</v>
      </c>
      <c r="C53" s="144">
        <v>5.0</v>
      </c>
      <c r="D53" s="144"/>
      <c r="E53" s="144"/>
      <c r="F53" s="144"/>
      <c r="G53" s="144"/>
      <c r="H53" s="144"/>
      <c r="I53" s="144"/>
      <c r="J53" s="144"/>
      <c r="K53" s="144"/>
      <c r="L53" s="144"/>
      <c r="M53" s="144"/>
      <c r="N53" s="204"/>
      <c r="O53" s="204"/>
      <c r="P53" s="202"/>
    </row>
    <row r="54" ht="22.5" customHeight="1">
      <c r="A54" s="144" t="s">
        <v>810</v>
      </c>
      <c r="B54" s="144" t="s">
        <v>640</v>
      </c>
      <c r="C54" s="144">
        <v>10.0</v>
      </c>
      <c r="D54" s="144"/>
      <c r="E54" s="144"/>
      <c r="F54" s="144"/>
      <c r="G54" s="144"/>
      <c r="H54" s="144"/>
      <c r="I54" s="144"/>
      <c r="J54" s="144"/>
      <c r="K54" s="144"/>
      <c r="L54" s="144"/>
      <c r="M54" s="144"/>
      <c r="N54" s="204"/>
      <c r="O54" s="204"/>
      <c r="P54" s="202"/>
    </row>
    <row r="55" ht="22.5" customHeight="1">
      <c r="A55" s="144" t="s">
        <v>813</v>
      </c>
      <c r="B55" s="144" t="s">
        <v>646</v>
      </c>
      <c r="C55" s="144">
        <v>15.0</v>
      </c>
      <c r="D55" s="144"/>
      <c r="E55" s="144"/>
      <c r="F55" s="144"/>
      <c r="G55" s="144"/>
      <c r="H55" s="144"/>
      <c r="I55" s="144"/>
      <c r="J55" s="144"/>
      <c r="K55" s="144"/>
      <c r="L55" s="144"/>
      <c r="M55" s="144"/>
      <c r="N55" s="204"/>
      <c r="O55" s="204"/>
      <c r="P55" s="202"/>
    </row>
    <row r="56" ht="22.5" customHeight="1">
      <c r="A56" s="144" t="s">
        <v>818</v>
      </c>
      <c r="B56" s="144" t="s">
        <v>650</v>
      </c>
      <c r="C56" s="144">
        <v>20.0</v>
      </c>
      <c r="D56" s="144"/>
      <c r="E56" s="144"/>
      <c r="F56" s="144"/>
      <c r="G56" s="144"/>
      <c r="H56" s="144"/>
      <c r="I56" s="144"/>
      <c r="J56" s="144"/>
      <c r="K56" s="144"/>
      <c r="L56" s="144"/>
      <c r="M56" s="144"/>
      <c r="N56" s="204"/>
      <c r="O56" s="204"/>
      <c r="P56" s="202"/>
    </row>
    <row r="57" ht="22.5" customHeight="1">
      <c r="A57" s="144" t="s">
        <v>823</v>
      </c>
      <c r="B57" s="144" t="s">
        <v>653</v>
      </c>
      <c r="C57" s="144">
        <v>25.0</v>
      </c>
      <c r="D57" s="144"/>
      <c r="E57" s="144"/>
      <c r="F57" s="144"/>
      <c r="G57" s="144"/>
      <c r="H57" s="144"/>
      <c r="I57" s="144"/>
      <c r="J57" s="144"/>
      <c r="K57" s="144"/>
      <c r="L57" s="144"/>
      <c r="M57" s="144"/>
      <c r="N57" s="204"/>
      <c r="O57" s="204"/>
      <c r="P57" s="202"/>
    </row>
    <row r="58" ht="22.5" customHeight="1">
      <c r="A58" s="144" t="s">
        <v>825</v>
      </c>
      <c r="B58" s="144" t="str">
        <f>"Increases the pilots level by 5 while piloting the corresponding Zoid type."&amp;IF(N3="BLOX",N8+5,"")</f>
        <v>Increases the pilots level by 5 while piloting the corresponding Zoid type.</v>
      </c>
      <c r="C58" s="144">
        <v>5.0</v>
      </c>
      <c r="D58" s="144"/>
      <c r="E58" s="144"/>
      <c r="F58" s="144"/>
      <c r="G58" s="144"/>
      <c r="H58" s="144"/>
      <c r="I58" s="144"/>
      <c r="J58" s="144"/>
      <c r="K58" s="144"/>
      <c r="L58" s="144"/>
      <c r="M58" s="144"/>
      <c r="N58" s="204"/>
      <c r="O58" s="204"/>
      <c r="P58" s="202"/>
    </row>
    <row r="59" ht="22.5" customHeight="1">
      <c r="A59" s="144" t="s">
        <v>828</v>
      </c>
      <c r="B59" s="144" t="s">
        <v>640</v>
      </c>
      <c r="C59" s="144">
        <v>10.0</v>
      </c>
      <c r="D59" s="144"/>
      <c r="E59" s="144"/>
      <c r="F59" s="144"/>
      <c r="G59" s="144"/>
      <c r="H59" s="144"/>
      <c r="I59" s="144"/>
      <c r="J59" s="144"/>
      <c r="K59" s="144"/>
      <c r="L59" s="144"/>
      <c r="M59" s="144"/>
      <c r="N59" s="204"/>
      <c r="O59" s="204"/>
      <c r="P59" s="202"/>
    </row>
    <row r="60" ht="22.5" customHeight="1">
      <c r="A60" s="144" t="s">
        <v>830</v>
      </c>
      <c r="B60" s="144" t="s">
        <v>646</v>
      </c>
      <c r="C60" s="144">
        <v>15.0</v>
      </c>
      <c r="D60" s="144"/>
      <c r="E60" s="144"/>
      <c r="F60" s="144"/>
      <c r="G60" s="144"/>
      <c r="H60" s="144"/>
      <c r="I60" s="144"/>
      <c r="J60" s="144"/>
      <c r="K60" s="144"/>
      <c r="L60" s="144"/>
      <c r="M60" s="144"/>
      <c r="N60" s="204"/>
      <c r="O60" s="204"/>
      <c r="P60" s="202"/>
    </row>
    <row r="61" ht="22.5" customHeight="1">
      <c r="A61" s="144" t="s">
        <v>833</v>
      </c>
      <c r="B61" s="144" t="s">
        <v>650</v>
      </c>
      <c r="C61" s="144">
        <v>20.0</v>
      </c>
      <c r="D61" s="144"/>
      <c r="E61" s="144"/>
      <c r="F61" s="144"/>
      <c r="G61" s="144"/>
      <c r="H61" s="144"/>
      <c r="I61" s="144"/>
      <c r="J61" s="144"/>
      <c r="K61" s="144"/>
      <c r="L61" s="144"/>
      <c r="M61" s="144"/>
      <c r="N61" s="204"/>
      <c r="O61" s="204"/>
      <c r="P61" s="202"/>
    </row>
    <row r="62" ht="22.5" customHeight="1">
      <c r="A62" s="144" t="s">
        <v>836</v>
      </c>
      <c r="B62" s="144" t="s">
        <v>653</v>
      </c>
      <c r="C62" s="144">
        <v>25.0</v>
      </c>
      <c r="D62" s="144"/>
      <c r="E62" s="144"/>
      <c r="F62" s="144"/>
      <c r="G62" s="144"/>
      <c r="H62" s="144"/>
      <c r="I62" s="144"/>
      <c r="J62" s="144"/>
      <c r="K62" s="144"/>
      <c r="L62" s="144"/>
      <c r="M62" s="144"/>
      <c r="N62" s="204"/>
      <c r="O62" s="204"/>
      <c r="P62" s="202"/>
    </row>
    <row r="63" ht="22.5" customHeight="1">
      <c r="A63" s="144" t="s">
        <v>837</v>
      </c>
      <c r="B63" s="144" t="s">
        <v>839</v>
      </c>
      <c r="C63" s="144"/>
      <c r="D63" s="144" t="s">
        <v>369</v>
      </c>
      <c r="E63" s="144">
        <f>10%</f>
        <v>0.1</v>
      </c>
      <c r="F63" s="144"/>
      <c r="G63" s="144"/>
      <c r="H63" s="144"/>
      <c r="I63" s="144"/>
      <c r="J63" s="144"/>
      <c r="K63" s="144"/>
      <c r="L63" s="144"/>
      <c r="M63" s="144"/>
      <c r="N63" s="204"/>
      <c r="O63" s="204"/>
      <c r="P63" s="202"/>
    </row>
    <row r="64" ht="22.5" customHeight="1">
      <c r="A64" s="144" t="s">
        <v>841</v>
      </c>
      <c r="B64" s="144" t="s">
        <v>842</v>
      </c>
      <c r="C64" s="144"/>
      <c r="D64" s="144" t="s">
        <v>369</v>
      </c>
      <c r="E64" s="144">
        <f>15%</f>
        <v>0.15</v>
      </c>
      <c r="F64" s="144"/>
      <c r="G64" s="144"/>
      <c r="H64" s="144"/>
      <c r="I64" s="144"/>
      <c r="J64" s="144"/>
      <c r="K64" s="144"/>
      <c r="L64" s="144"/>
      <c r="M64" s="144"/>
      <c r="N64" s="204"/>
      <c r="O64" s="204"/>
      <c r="P64" s="202"/>
    </row>
    <row r="65" ht="22.5" customHeight="1">
      <c r="A65" s="144" t="s">
        <v>845</v>
      </c>
      <c r="B65" s="144" t="s">
        <v>846</v>
      </c>
      <c r="C65" s="144"/>
      <c r="D65" s="144" t="s">
        <v>369</v>
      </c>
      <c r="E65" s="144">
        <f>20%</f>
        <v>0.2</v>
      </c>
      <c r="F65" s="144"/>
      <c r="G65" s="144"/>
      <c r="H65" s="144"/>
      <c r="I65" s="144"/>
      <c r="J65" s="144"/>
      <c r="K65" s="144"/>
      <c r="L65" s="144"/>
      <c r="M65" s="144"/>
      <c r="N65" s="204"/>
      <c r="O65" s="204"/>
      <c r="P65" s="202"/>
    </row>
    <row r="66" ht="22.5" customHeight="1">
      <c r="A66" s="144" t="s">
        <v>848</v>
      </c>
      <c r="B66" s="144" t="s">
        <v>849</v>
      </c>
      <c r="C66" s="144"/>
      <c r="D66" s="144" t="s">
        <v>369</v>
      </c>
      <c r="E66" s="144">
        <f>+25%</f>
        <v>0.25</v>
      </c>
      <c r="F66" s="144"/>
      <c r="G66" s="144"/>
      <c r="H66" s="144"/>
      <c r="I66" s="144"/>
      <c r="J66" s="144"/>
      <c r="K66" s="144"/>
      <c r="L66" s="144"/>
      <c r="M66" s="144"/>
      <c r="N66" s="204"/>
      <c r="O66" s="204"/>
      <c r="P66" s="202"/>
    </row>
    <row r="67" ht="22.5" customHeight="1">
      <c r="A67" s="144" t="s">
        <v>852</v>
      </c>
      <c r="B67" s="144" t="s">
        <v>853</v>
      </c>
      <c r="C67" s="144"/>
      <c r="D67" s="144" t="s">
        <v>323</v>
      </c>
      <c r="E67" s="144">
        <v>0.1</v>
      </c>
      <c r="F67" s="144"/>
      <c r="G67" s="144"/>
      <c r="H67" s="144"/>
      <c r="I67" s="144"/>
      <c r="J67" s="144"/>
      <c r="K67" s="144"/>
      <c r="L67" s="144"/>
      <c r="M67" s="144"/>
      <c r="N67" s="204"/>
      <c r="O67" s="204"/>
      <c r="P67" s="202"/>
    </row>
    <row r="68" ht="22.5" customHeight="1">
      <c r="A68" s="144" t="s">
        <v>856</v>
      </c>
      <c r="B68" s="144" t="s">
        <v>857</v>
      </c>
      <c r="C68" s="144"/>
      <c r="D68" s="144" t="s">
        <v>323</v>
      </c>
      <c r="E68" s="144">
        <v>0.15</v>
      </c>
      <c r="F68" s="144"/>
      <c r="G68" s="144"/>
      <c r="H68" s="144"/>
      <c r="I68" s="144"/>
      <c r="J68" s="144"/>
      <c r="K68" s="144"/>
      <c r="L68" s="144"/>
      <c r="M68" s="144"/>
      <c r="N68" s="204"/>
      <c r="O68" s="204"/>
      <c r="P68" s="202"/>
    </row>
    <row r="69" ht="22.5" customHeight="1">
      <c r="A69" s="144" t="s">
        <v>861</v>
      </c>
      <c r="B69" s="144" t="s">
        <v>862</v>
      </c>
      <c r="C69" s="144"/>
      <c r="D69" s="144" t="s">
        <v>323</v>
      </c>
      <c r="E69" s="144">
        <v>0.2</v>
      </c>
      <c r="F69" s="144"/>
      <c r="G69" s="144"/>
      <c r="H69" s="144"/>
      <c r="I69" s="144"/>
      <c r="J69" s="144"/>
      <c r="K69" s="144"/>
      <c r="L69" s="144"/>
      <c r="M69" s="144"/>
      <c r="N69" s="204"/>
      <c r="O69" s="204"/>
      <c r="P69" s="202"/>
    </row>
    <row r="70" ht="22.5" customHeight="1">
      <c r="A70" s="144" t="s">
        <v>867</v>
      </c>
      <c r="B70" s="144" t="s">
        <v>868</v>
      </c>
      <c r="C70" s="144"/>
      <c r="D70" s="144" t="s">
        <v>323</v>
      </c>
      <c r="E70" s="144">
        <v>0.25</v>
      </c>
      <c r="F70" s="144"/>
      <c r="G70" s="144"/>
      <c r="H70" s="144"/>
      <c r="I70" s="144"/>
      <c r="J70" s="144"/>
      <c r="K70" s="144"/>
      <c r="L70" s="144"/>
      <c r="M70" s="144"/>
      <c r="N70" s="204"/>
      <c r="O70" s="204"/>
      <c r="P70" s="202"/>
    </row>
    <row r="71" ht="22.5" customHeight="1">
      <c r="A71" s="144" t="s">
        <v>871</v>
      </c>
      <c r="B71" s="144" t="s">
        <v>872</v>
      </c>
      <c r="C71" s="144"/>
      <c r="D71" s="144" t="s">
        <v>873</v>
      </c>
      <c r="E71" s="144">
        <f>+10%</f>
        <v>0.1</v>
      </c>
      <c r="F71" s="144"/>
      <c r="G71" s="144"/>
      <c r="H71" s="144"/>
      <c r="I71" s="144"/>
      <c r="J71" s="144"/>
      <c r="K71" s="144"/>
      <c r="L71" s="144"/>
      <c r="M71" s="144"/>
      <c r="N71" s="204"/>
      <c r="O71" s="204"/>
      <c r="P71" s="202"/>
    </row>
    <row r="72" ht="22.5" customHeight="1">
      <c r="A72" s="144" t="s">
        <v>875</v>
      </c>
      <c r="B72" s="144" t="s">
        <v>876</v>
      </c>
      <c r="C72" s="144"/>
      <c r="D72" s="144" t="s">
        <v>873</v>
      </c>
      <c r="E72" s="144">
        <f>+15%</f>
        <v>0.15</v>
      </c>
      <c r="F72" s="144"/>
      <c r="G72" s="144"/>
      <c r="H72" s="144"/>
      <c r="I72" s="144"/>
      <c r="J72" s="144"/>
      <c r="K72" s="144"/>
      <c r="L72" s="144"/>
      <c r="M72" s="144"/>
      <c r="N72" s="204"/>
      <c r="O72" s="204"/>
      <c r="P72" s="202"/>
    </row>
    <row r="73" ht="22.5" customHeight="1">
      <c r="A73" s="144" t="s">
        <v>879</v>
      </c>
      <c r="B73" s="144" t="s">
        <v>880</v>
      </c>
      <c r="C73" s="144"/>
      <c r="D73" s="144" t="s">
        <v>873</v>
      </c>
      <c r="E73" s="144">
        <f>+20%</f>
        <v>0.2</v>
      </c>
      <c r="F73" s="144"/>
      <c r="G73" s="144"/>
      <c r="H73" s="144"/>
      <c r="I73" s="144"/>
      <c r="J73" s="144"/>
      <c r="K73" s="144"/>
      <c r="L73" s="144"/>
      <c r="M73" s="144"/>
      <c r="N73" s="204"/>
      <c r="O73" s="204"/>
      <c r="P73" s="202"/>
    </row>
    <row r="74" ht="22.5" customHeight="1">
      <c r="A74" s="144" t="s">
        <v>882</v>
      </c>
      <c r="B74" s="144" t="s">
        <v>884</v>
      </c>
      <c r="C74" s="144"/>
      <c r="D74" s="144" t="s">
        <v>873</v>
      </c>
      <c r="E74" s="144">
        <f>+25</f>
        <v>25</v>
      </c>
      <c r="F74" s="144"/>
      <c r="G74" s="144"/>
      <c r="H74" s="144"/>
      <c r="I74" s="144"/>
      <c r="J74" s="144"/>
      <c r="K74" s="144"/>
      <c r="L74" s="144"/>
      <c r="M74" s="144"/>
      <c r="N74" s="204"/>
      <c r="O74" s="204"/>
      <c r="P74" s="202"/>
    </row>
    <row r="75" ht="22.5" customHeight="1">
      <c r="A75" s="144" t="s">
        <v>887</v>
      </c>
      <c r="B75" s="144" t="s">
        <v>888</v>
      </c>
      <c r="C75" s="144"/>
      <c r="D75" s="144" t="s">
        <v>229</v>
      </c>
      <c r="E75" s="144">
        <f>+10%</f>
        <v>0.1</v>
      </c>
      <c r="F75" s="144"/>
      <c r="G75" s="144"/>
      <c r="H75" s="144"/>
      <c r="I75" s="144"/>
      <c r="J75" s="144"/>
      <c r="K75" s="144"/>
      <c r="L75" s="144"/>
      <c r="M75" s="144"/>
      <c r="N75" s="204"/>
      <c r="O75" s="204"/>
      <c r="P75" s="202"/>
    </row>
    <row r="76" ht="22.5" customHeight="1">
      <c r="A76" s="144" t="s">
        <v>893</v>
      </c>
      <c r="B76" s="144" t="s">
        <v>894</v>
      </c>
      <c r="C76" s="144"/>
      <c r="D76" s="144" t="s">
        <v>229</v>
      </c>
      <c r="E76" s="144">
        <f>+15%</f>
        <v>0.15</v>
      </c>
      <c r="F76" s="144"/>
      <c r="G76" s="144"/>
      <c r="H76" s="144"/>
      <c r="I76" s="144"/>
      <c r="J76" s="144"/>
      <c r="K76" s="144"/>
      <c r="L76" s="144"/>
      <c r="M76" s="144"/>
      <c r="N76" s="204"/>
      <c r="O76" s="204"/>
      <c r="P76" s="202"/>
    </row>
    <row r="77" ht="22.5" customHeight="1">
      <c r="A77" s="144" t="s">
        <v>897</v>
      </c>
      <c r="B77" s="144" t="s">
        <v>898</v>
      </c>
      <c r="C77" s="144"/>
      <c r="D77" s="144" t="s">
        <v>229</v>
      </c>
      <c r="E77" s="144">
        <f>+20%</f>
        <v>0.2</v>
      </c>
      <c r="F77" s="144"/>
      <c r="G77" s="144"/>
      <c r="H77" s="144"/>
      <c r="I77" s="144"/>
      <c r="J77" s="144"/>
      <c r="K77" s="144"/>
      <c r="L77" s="144"/>
      <c r="M77" s="144"/>
      <c r="N77" s="204"/>
      <c r="O77" s="204"/>
      <c r="P77" s="202"/>
    </row>
    <row r="78" ht="22.5" customHeight="1">
      <c r="A78" s="144" t="s">
        <v>899</v>
      </c>
      <c r="B78" s="144" t="s">
        <v>900</v>
      </c>
      <c r="C78" s="144"/>
      <c r="D78" s="144" t="s">
        <v>229</v>
      </c>
      <c r="E78" s="144">
        <f>+25%</f>
        <v>0.25</v>
      </c>
      <c r="F78" s="144"/>
      <c r="G78" s="144"/>
      <c r="H78" s="144"/>
      <c r="I78" s="144"/>
      <c r="J78" s="144"/>
      <c r="K78" s="144"/>
      <c r="L78" s="144"/>
      <c r="M78" s="144"/>
      <c r="N78" s="204"/>
      <c r="O78" s="204"/>
      <c r="P78" s="202"/>
    </row>
    <row r="79" ht="22.5" customHeight="1">
      <c r="A79" s="144" t="s">
        <v>901</v>
      </c>
      <c r="B79" s="144" t="s">
        <v>902</v>
      </c>
      <c r="C79" s="144"/>
      <c r="D79" s="144" t="s">
        <v>903</v>
      </c>
      <c r="E79" s="144">
        <f>+10%</f>
        <v>0.1</v>
      </c>
      <c r="F79" s="144"/>
      <c r="G79" s="144"/>
      <c r="H79" s="144"/>
      <c r="I79" s="144"/>
      <c r="J79" s="144"/>
      <c r="K79" s="144"/>
      <c r="L79" s="144"/>
      <c r="M79" s="144"/>
      <c r="N79" s="204"/>
      <c r="O79" s="204"/>
      <c r="P79" s="202"/>
    </row>
    <row r="80" ht="22.5" customHeight="1">
      <c r="A80" s="144" t="s">
        <v>904</v>
      </c>
      <c r="B80" s="144" t="s">
        <v>905</v>
      </c>
      <c r="C80" s="144"/>
      <c r="D80" s="144" t="s">
        <v>903</v>
      </c>
      <c r="E80" s="144">
        <f>+15%</f>
        <v>0.15</v>
      </c>
      <c r="F80" s="144"/>
      <c r="G80" s="144"/>
      <c r="H80" s="144"/>
      <c r="I80" s="144"/>
      <c r="J80" s="144"/>
      <c r="K80" s="144"/>
      <c r="L80" s="144"/>
      <c r="M80" s="144"/>
      <c r="N80" s="204"/>
      <c r="O80" s="204"/>
      <c r="P80" s="202"/>
    </row>
    <row r="81" ht="22.5" customHeight="1">
      <c r="A81" s="144" t="s">
        <v>906</v>
      </c>
      <c r="B81" s="144" t="s">
        <v>907</v>
      </c>
      <c r="C81" s="144"/>
      <c r="D81" s="144" t="s">
        <v>903</v>
      </c>
      <c r="E81" s="144">
        <f>+20%</f>
        <v>0.2</v>
      </c>
      <c r="F81" s="144"/>
      <c r="G81" s="144"/>
      <c r="H81" s="144"/>
      <c r="I81" s="144"/>
      <c r="J81" s="144"/>
      <c r="K81" s="144"/>
      <c r="L81" s="144"/>
      <c r="M81" s="144"/>
      <c r="N81" s="204"/>
      <c r="O81" s="204"/>
      <c r="P81" s="202"/>
    </row>
    <row r="82" ht="22.5" customHeight="1">
      <c r="A82" s="144" t="s">
        <v>909</v>
      </c>
      <c r="B82" s="144" t="s">
        <v>910</v>
      </c>
      <c r="C82" s="144"/>
      <c r="D82" s="144" t="s">
        <v>903</v>
      </c>
      <c r="E82" s="144">
        <f>+25%</f>
        <v>0.25</v>
      </c>
      <c r="F82" s="144"/>
      <c r="G82" s="144"/>
      <c r="H82" s="144"/>
      <c r="I82" s="144"/>
      <c r="J82" s="144"/>
      <c r="K82" s="144"/>
      <c r="L82" s="144"/>
      <c r="M82" s="144"/>
      <c r="N82" s="204"/>
      <c r="O82" s="204"/>
      <c r="P82" s="202"/>
    </row>
    <row r="83" ht="22.5" customHeight="1">
      <c r="A83" s="144" t="s">
        <v>911</v>
      </c>
      <c r="B83" s="144" t="s">
        <v>912</v>
      </c>
      <c r="C83" s="144"/>
      <c r="D83" s="144" t="s">
        <v>913</v>
      </c>
      <c r="E83" s="144">
        <f>+10%</f>
        <v>0.1</v>
      </c>
      <c r="F83" s="144"/>
      <c r="G83" s="144"/>
      <c r="H83" s="144"/>
      <c r="I83" s="144"/>
      <c r="J83" s="144"/>
      <c r="K83" s="144"/>
      <c r="L83" s="144"/>
      <c r="M83" s="144"/>
      <c r="N83" s="204"/>
      <c r="O83" s="204"/>
      <c r="P83" s="202"/>
    </row>
    <row r="84" ht="22.5" customHeight="1">
      <c r="A84" s="144" t="s">
        <v>914</v>
      </c>
      <c r="B84" s="144" t="s">
        <v>915</v>
      </c>
      <c r="C84" s="144"/>
      <c r="D84" s="144" t="s">
        <v>913</v>
      </c>
      <c r="E84" s="144">
        <f>+15%</f>
        <v>0.15</v>
      </c>
      <c r="F84" s="144"/>
      <c r="G84" s="144"/>
      <c r="H84" s="144"/>
      <c r="I84" s="144"/>
      <c r="J84" s="144"/>
      <c r="K84" s="144"/>
      <c r="L84" s="144"/>
      <c r="M84" s="144"/>
      <c r="N84" s="204"/>
      <c r="O84" s="204"/>
      <c r="P84" s="202"/>
    </row>
    <row r="85" ht="22.5" customHeight="1">
      <c r="A85" s="144" t="s">
        <v>916</v>
      </c>
      <c r="B85" s="144" t="s">
        <v>917</v>
      </c>
      <c r="C85" s="144"/>
      <c r="D85" s="144" t="s">
        <v>913</v>
      </c>
      <c r="E85" s="144">
        <f>+20%</f>
        <v>0.2</v>
      </c>
      <c r="F85" s="144"/>
      <c r="G85" s="144"/>
      <c r="H85" s="144"/>
      <c r="I85" s="144"/>
      <c r="J85" s="144"/>
      <c r="K85" s="144"/>
      <c r="L85" s="144"/>
      <c r="M85" s="144"/>
      <c r="N85" s="204"/>
      <c r="O85" s="204"/>
      <c r="P85" s="202"/>
    </row>
    <row r="86" ht="22.5" customHeight="1">
      <c r="A86" s="144" t="s">
        <v>918</v>
      </c>
      <c r="B86" s="144" t="s">
        <v>919</v>
      </c>
      <c r="C86" s="144"/>
      <c r="D86" s="144" t="s">
        <v>913</v>
      </c>
      <c r="E86" s="144">
        <f>+25%</f>
        <v>0.25</v>
      </c>
      <c r="F86" s="144"/>
      <c r="G86" s="144"/>
      <c r="H86" s="144"/>
      <c r="I86" s="144"/>
      <c r="J86" s="144"/>
      <c r="K86" s="144"/>
      <c r="L86" s="144"/>
      <c r="M86" s="144"/>
      <c r="N86" s="204"/>
      <c r="O86" s="204"/>
      <c r="P86" s="202"/>
    </row>
    <row r="87" ht="22.5" customHeight="1">
      <c r="A87" s="144" t="s">
        <v>920</v>
      </c>
      <c r="B87" s="144" t="s">
        <v>921</v>
      </c>
      <c r="C87" s="144"/>
      <c r="D87" s="144" t="s">
        <v>922</v>
      </c>
      <c r="E87" s="144">
        <f>+10%</f>
        <v>0.1</v>
      </c>
      <c r="F87" s="144"/>
      <c r="G87" s="144"/>
      <c r="H87" s="144"/>
      <c r="I87" s="144"/>
      <c r="J87" s="144"/>
      <c r="K87" s="144"/>
      <c r="L87" s="144"/>
      <c r="M87" s="144"/>
      <c r="N87" s="204"/>
      <c r="O87" s="204"/>
      <c r="P87" s="202"/>
    </row>
    <row r="88" ht="22.5" customHeight="1">
      <c r="A88" s="144" t="s">
        <v>923</v>
      </c>
      <c r="B88" s="144" t="s">
        <v>925</v>
      </c>
      <c r="C88" s="144"/>
      <c r="D88" s="144" t="s">
        <v>922</v>
      </c>
      <c r="E88" s="144">
        <f>+15%</f>
        <v>0.15</v>
      </c>
      <c r="F88" s="144"/>
      <c r="G88" s="144"/>
      <c r="H88" s="144"/>
      <c r="I88" s="144"/>
      <c r="J88" s="144"/>
      <c r="K88" s="144"/>
      <c r="L88" s="144"/>
      <c r="M88" s="144"/>
      <c r="N88" s="204"/>
      <c r="O88" s="204"/>
      <c r="P88" s="202"/>
    </row>
    <row r="89" ht="22.5" customHeight="1">
      <c r="A89" s="144" t="s">
        <v>927</v>
      </c>
      <c r="B89" s="144" t="s">
        <v>928</v>
      </c>
      <c r="C89" s="144"/>
      <c r="D89" s="144" t="s">
        <v>922</v>
      </c>
      <c r="E89" s="144">
        <f>+20%</f>
        <v>0.2</v>
      </c>
      <c r="F89" s="144"/>
      <c r="G89" s="144"/>
      <c r="H89" s="144"/>
      <c r="I89" s="144"/>
      <c r="J89" s="144"/>
      <c r="K89" s="144"/>
      <c r="L89" s="144"/>
      <c r="M89" s="144"/>
      <c r="N89" s="204"/>
      <c r="O89" s="204"/>
      <c r="P89" s="202"/>
    </row>
    <row r="90" ht="22.5" customHeight="1">
      <c r="A90" s="144" t="s">
        <v>929</v>
      </c>
      <c r="B90" s="144" t="s">
        <v>930</v>
      </c>
      <c r="C90" s="144"/>
      <c r="D90" s="144" t="s">
        <v>922</v>
      </c>
      <c r="E90" s="144">
        <f>+25%</f>
        <v>0.25</v>
      </c>
      <c r="F90" s="144"/>
      <c r="G90" s="144"/>
      <c r="H90" s="144"/>
      <c r="I90" s="144"/>
      <c r="J90" s="144"/>
      <c r="K90" s="144"/>
      <c r="L90" s="144"/>
      <c r="M90" s="144"/>
      <c r="N90" s="204"/>
      <c r="O90" s="204"/>
      <c r="P90" s="202"/>
    </row>
    <row r="91" ht="22.5" customHeight="1">
      <c r="A91" s="144" t="s">
        <v>931</v>
      </c>
      <c r="B91" s="144" t="s">
        <v>932</v>
      </c>
      <c r="C91" s="144"/>
      <c r="D91" s="144"/>
      <c r="E91" s="144"/>
      <c r="F91" s="144"/>
      <c r="G91" s="144"/>
      <c r="H91" s="144"/>
      <c r="I91" s="144"/>
      <c r="J91" s="144"/>
      <c r="K91" s="144"/>
      <c r="L91" s="144"/>
      <c r="M91" s="144"/>
      <c r="N91" s="204"/>
      <c r="O91" s="204"/>
      <c r="P91" s="202"/>
    </row>
    <row r="92" ht="22.5" customHeight="1">
      <c r="A92" s="144" t="s">
        <v>934</v>
      </c>
      <c r="B92" s="144" t="s">
        <v>935</v>
      </c>
      <c r="C92" s="144"/>
      <c r="D92" s="144"/>
      <c r="E92" s="144"/>
      <c r="F92" s="144"/>
      <c r="G92" s="144"/>
      <c r="H92" s="144"/>
      <c r="I92" s="144"/>
      <c r="J92" s="144"/>
      <c r="K92" s="144"/>
      <c r="L92" s="144"/>
      <c r="M92" s="144"/>
      <c r="N92" s="204"/>
      <c r="O92" s="204"/>
      <c r="P92" s="202"/>
    </row>
    <row r="93" ht="22.5" customHeight="1">
      <c r="A93" s="144" t="s">
        <v>938</v>
      </c>
      <c r="B93" s="144" t="s">
        <v>939</v>
      </c>
      <c r="C93" s="144"/>
      <c r="D93" s="144"/>
      <c r="E93" s="144"/>
      <c r="F93" s="144"/>
      <c r="G93" s="144"/>
      <c r="H93" s="144"/>
      <c r="I93" s="144"/>
      <c r="J93" s="144"/>
      <c r="K93" s="144"/>
      <c r="L93" s="144"/>
      <c r="M93" s="144"/>
      <c r="N93" s="204"/>
      <c r="O93" s="204"/>
      <c r="P93" s="202"/>
    </row>
    <row r="94" ht="22.5" customHeight="1">
      <c r="A94" s="144" t="s">
        <v>940</v>
      </c>
      <c r="B94" s="144" t="s">
        <v>941</v>
      </c>
      <c r="C94" s="144"/>
      <c r="D94" s="144"/>
      <c r="E94" s="144"/>
      <c r="F94" s="144"/>
      <c r="G94" s="144"/>
      <c r="H94" s="144"/>
      <c r="I94" s="144"/>
      <c r="J94" s="144"/>
      <c r="K94" s="144"/>
      <c r="L94" s="144"/>
      <c r="M94" s="144"/>
      <c r="N94" s="204"/>
      <c r="O94" s="204"/>
      <c r="P94" s="202"/>
    </row>
    <row r="95" ht="22.5" customHeight="1">
      <c r="A95" s="144" t="s">
        <v>943</v>
      </c>
      <c r="B95" s="144" t="s">
        <v>944</v>
      </c>
      <c r="C95" s="144"/>
      <c r="D95" s="144"/>
      <c r="E95" s="144"/>
      <c r="F95" s="144"/>
      <c r="G95" s="144"/>
      <c r="H95" s="144"/>
      <c r="I95" s="144"/>
      <c r="J95" s="144"/>
      <c r="K95" s="144"/>
      <c r="L95" s="144"/>
      <c r="M95" s="144"/>
      <c r="N95" s="204"/>
      <c r="O95" s="204"/>
      <c r="P95" s="202"/>
    </row>
    <row r="96" ht="22.5" customHeight="1">
      <c r="A96" s="144" t="s">
        <v>945</v>
      </c>
      <c r="B96" s="144" t="s">
        <v>946</v>
      </c>
      <c r="C96" s="144"/>
      <c r="D96" s="144"/>
      <c r="E96" s="144"/>
      <c r="F96" s="144"/>
      <c r="G96" s="144"/>
      <c r="H96" s="144"/>
      <c r="I96" s="144"/>
      <c r="J96" s="144"/>
      <c r="K96" s="144"/>
      <c r="L96" s="144"/>
      <c r="M96" s="144"/>
      <c r="N96" s="204"/>
      <c r="O96" s="204"/>
      <c r="P96" s="202"/>
    </row>
    <row r="97" ht="22.5" customHeight="1">
      <c r="A97" s="144" t="s">
        <v>947</v>
      </c>
      <c r="B97" s="144" t="s">
        <v>948</v>
      </c>
      <c r="C97" s="144"/>
      <c r="D97" s="144"/>
      <c r="E97" s="144"/>
      <c r="F97" s="144"/>
      <c r="G97" s="144"/>
      <c r="H97" s="144"/>
      <c r="I97" s="144"/>
      <c r="J97" s="144"/>
      <c r="K97" s="144"/>
      <c r="L97" s="144"/>
      <c r="M97" s="144"/>
      <c r="N97" s="204"/>
      <c r="O97" s="204"/>
      <c r="P97" s="202"/>
    </row>
    <row r="98" ht="22.5" customHeight="1">
      <c r="A98" s="144" t="s">
        <v>949</v>
      </c>
      <c r="B98" s="144" t="s">
        <v>950</v>
      </c>
      <c r="C98" s="144"/>
      <c r="D98" s="144"/>
      <c r="E98" s="144"/>
      <c r="F98" s="144"/>
      <c r="G98" s="144"/>
      <c r="H98" s="144"/>
      <c r="I98" s="144"/>
      <c r="J98" s="144"/>
      <c r="K98" s="144"/>
      <c r="L98" s="144"/>
      <c r="M98" s="144"/>
      <c r="N98" s="204"/>
      <c r="O98" s="204"/>
      <c r="P98" s="202"/>
    </row>
    <row r="99" ht="22.5" customHeight="1">
      <c r="A99" s="144" t="s">
        <v>952</v>
      </c>
      <c r="B99" s="144" t="s">
        <v>953</v>
      </c>
      <c r="C99" s="144"/>
      <c r="D99" s="144"/>
      <c r="E99" s="144"/>
      <c r="F99" s="144"/>
      <c r="G99" s="144">
        <v>1.0</v>
      </c>
      <c r="H99" s="144"/>
      <c r="I99" s="144"/>
      <c r="J99" s="144"/>
      <c r="K99" s="144"/>
      <c r="L99" s="144"/>
      <c r="M99" s="144"/>
      <c r="N99" s="201" t="s">
        <v>258</v>
      </c>
      <c r="O99" s="201"/>
      <c r="P99" s="202"/>
    </row>
    <row r="100" ht="22.5" customHeight="1">
      <c r="A100" s="144" t="s">
        <v>956</v>
      </c>
      <c r="B100" s="144" t="s">
        <v>957</v>
      </c>
      <c r="C100" s="144"/>
      <c r="D100" s="144"/>
      <c r="E100" s="144"/>
      <c r="F100" s="144"/>
      <c r="G100" s="144">
        <v>2.0</v>
      </c>
      <c r="H100" s="144"/>
      <c r="I100" s="144"/>
      <c r="J100" s="144"/>
      <c r="K100" s="144"/>
      <c r="L100" s="144"/>
      <c r="M100" s="144"/>
      <c r="N100" s="201" t="s">
        <v>258</v>
      </c>
      <c r="O100" s="201"/>
      <c r="P100" s="202"/>
    </row>
    <row r="101" ht="22.5" customHeight="1">
      <c r="A101" s="144" t="s">
        <v>959</v>
      </c>
      <c r="B101" s="144" t="s">
        <v>960</v>
      </c>
      <c r="C101" s="144"/>
      <c r="D101" s="144"/>
      <c r="E101" s="144"/>
      <c r="F101" s="144"/>
      <c r="G101" s="144">
        <v>3.0</v>
      </c>
      <c r="H101" s="144"/>
      <c r="I101" s="144"/>
      <c r="J101" s="144"/>
      <c r="K101" s="144"/>
      <c r="L101" s="144"/>
      <c r="M101" s="144"/>
      <c r="N101" s="201" t="s">
        <v>258</v>
      </c>
      <c r="O101" s="201"/>
      <c r="P101" s="202"/>
    </row>
    <row r="102" ht="22.5" customHeight="1">
      <c r="A102" s="144" t="s">
        <v>961</v>
      </c>
      <c r="B102" s="144" t="s">
        <v>962</v>
      </c>
      <c r="C102" s="144"/>
      <c r="D102" s="144"/>
      <c r="E102" s="144"/>
      <c r="F102" s="144"/>
      <c r="G102" s="144">
        <v>4.0</v>
      </c>
      <c r="H102" s="144"/>
      <c r="I102" s="144"/>
      <c r="J102" s="144"/>
      <c r="K102" s="144"/>
      <c r="L102" s="144"/>
      <c r="M102" s="144"/>
      <c r="N102" s="201" t="s">
        <v>258</v>
      </c>
      <c r="O102" s="201"/>
      <c r="P102" s="202"/>
    </row>
    <row r="103" ht="22.5" customHeight="1">
      <c r="A103" s="144" t="s">
        <v>963</v>
      </c>
      <c r="B103" s="144" t="s">
        <v>964</v>
      </c>
      <c r="C103" s="144"/>
      <c r="D103" s="144"/>
      <c r="E103" s="144"/>
      <c r="F103" s="144"/>
      <c r="G103" s="144">
        <v>1.0</v>
      </c>
      <c r="H103" s="144"/>
      <c r="I103" s="144"/>
      <c r="J103" s="144"/>
      <c r="K103" s="144"/>
      <c r="L103" s="144"/>
      <c r="M103" s="144"/>
      <c r="N103" s="201" t="s">
        <v>413</v>
      </c>
      <c r="O103" s="201"/>
      <c r="P103" s="202"/>
    </row>
    <row r="104" ht="22.5" customHeight="1">
      <c r="A104" s="144" t="s">
        <v>965</v>
      </c>
      <c r="B104" s="144" t="s">
        <v>966</v>
      </c>
      <c r="C104" s="144"/>
      <c r="D104" s="144"/>
      <c r="E104" s="144"/>
      <c r="F104" s="144"/>
      <c r="G104" s="144">
        <v>2.0</v>
      </c>
      <c r="H104" s="144"/>
      <c r="I104" s="144"/>
      <c r="J104" s="144"/>
      <c r="K104" s="144"/>
      <c r="L104" s="144"/>
      <c r="M104" s="144"/>
      <c r="N104" s="201" t="s">
        <v>413</v>
      </c>
      <c r="O104" s="201"/>
      <c r="P104" s="202"/>
    </row>
    <row r="105" ht="22.5" customHeight="1">
      <c r="A105" s="144" t="s">
        <v>967</v>
      </c>
      <c r="B105" s="144" t="s">
        <v>968</v>
      </c>
      <c r="C105" s="144"/>
      <c r="D105" s="144"/>
      <c r="E105" s="144"/>
      <c r="F105" s="144"/>
      <c r="G105" s="144">
        <v>3.0</v>
      </c>
      <c r="H105" s="144"/>
      <c r="I105" s="144"/>
      <c r="J105" s="144"/>
      <c r="K105" s="144"/>
      <c r="L105" s="144"/>
      <c r="M105" s="144"/>
      <c r="N105" s="201" t="s">
        <v>413</v>
      </c>
      <c r="O105" s="201"/>
      <c r="P105" s="202"/>
    </row>
    <row r="106" ht="22.5" customHeight="1">
      <c r="A106" s="144" t="s">
        <v>969</v>
      </c>
      <c r="B106" s="144" t="s">
        <v>970</v>
      </c>
      <c r="C106" s="144"/>
      <c r="D106" s="144"/>
      <c r="E106" s="144"/>
      <c r="F106" s="144"/>
      <c r="G106" s="144">
        <v>4.0</v>
      </c>
      <c r="H106" s="144"/>
      <c r="I106" s="144"/>
      <c r="J106" s="144"/>
      <c r="K106" s="144"/>
      <c r="L106" s="144"/>
      <c r="M106" s="144"/>
      <c r="N106" s="201" t="s">
        <v>413</v>
      </c>
      <c r="O106" s="201"/>
      <c r="P106" s="202"/>
    </row>
    <row r="107" ht="22.5" customHeight="1">
      <c r="A107" s="144" t="s">
        <v>973</v>
      </c>
      <c r="B107" s="144" t="s">
        <v>974</v>
      </c>
      <c r="C107" s="144"/>
      <c r="D107" s="144"/>
      <c r="E107" s="144"/>
      <c r="F107" s="144"/>
      <c r="G107" s="144">
        <v>1.0</v>
      </c>
      <c r="H107" s="144"/>
      <c r="I107" s="144"/>
      <c r="J107" s="144"/>
      <c r="K107" s="144"/>
      <c r="L107" s="144"/>
      <c r="M107" s="144"/>
      <c r="N107" s="201" t="s">
        <v>300</v>
      </c>
      <c r="O107" s="201"/>
      <c r="P107" s="202"/>
    </row>
    <row r="108" ht="22.5" customHeight="1">
      <c r="A108" s="144" t="s">
        <v>976</v>
      </c>
      <c r="B108" s="144" t="s">
        <v>977</v>
      </c>
      <c r="C108" s="144"/>
      <c r="D108" s="144"/>
      <c r="E108" s="144"/>
      <c r="F108" s="144"/>
      <c r="G108" s="144">
        <v>2.0</v>
      </c>
      <c r="H108" s="144"/>
      <c r="I108" s="144"/>
      <c r="J108" s="144"/>
      <c r="K108" s="144"/>
      <c r="L108" s="144"/>
      <c r="M108" s="144"/>
      <c r="N108" s="201" t="s">
        <v>300</v>
      </c>
      <c r="O108" s="201"/>
      <c r="P108" s="202"/>
    </row>
    <row r="109" ht="22.5" customHeight="1">
      <c r="A109" s="144" t="s">
        <v>978</v>
      </c>
      <c r="B109" s="144" t="s">
        <v>979</v>
      </c>
      <c r="C109" s="144"/>
      <c r="D109" s="144"/>
      <c r="E109" s="144"/>
      <c r="F109" s="144"/>
      <c r="G109" s="144">
        <v>3.0</v>
      </c>
      <c r="H109" s="144"/>
      <c r="I109" s="144"/>
      <c r="J109" s="144"/>
      <c r="K109" s="144"/>
      <c r="L109" s="144"/>
      <c r="M109" s="144"/>
      <c r="N109" s="201" t="s">
        <v>300</v>
      </c>
      <c r="O109" s="201"/>
      <c r="P109" s="202"/>
    </row>
    <row r="110" ht="22.5" customHeight="1">
      <c r="A110" s="144" t="s">
        <v>981</v>
      </c>
      <c r="B110" s="144" t="s">
        <v>983</v>
      </c>
      <c r="C110" s="144"/>
      <c r="D110" s="144"/>
      <c r="E110" s="144"/>
      <c r="F110" s="144"/>
      <c r="G110" s="144">
        <v>4.0</v>
      </c>
      <c r="H110" s="144"/>
      <c r="I110" s="144"/>
      <c r="J110" s="144"/>
      <c r="K110" s="144"/>
      <c r="L110" s="144"/>
      <c r="M110" s="144"/>
      <c r="N110" s="201" t="s">
        <v>300</v>
      </c>
      <c r="O110" s="201"/>
      <c r="P110" s="202"/>
    </row>
    <row r="111" ht="22.5" customHeight="1">
      <c r="A111" s="144" t="s">
        <v>985</v>
      </c>
      <c r="B111" s="144" t="s">
        <v>986</v>
      </c>
      <c r="C111" s="144"/>
      <c r="D111" s="144"/>
      <c r="E111" s="144"/>
      <c r="F111" s="144"/>
      <c r="G111" s="144">
        <v>1.0</v>
      </c>
      <c r="H111" s="144"/>
      <c r="I111" s="144"/>
      <c r="J111" s="144"/>
      <c r="K111" s="144"/>
      <c r="L111" s="144"/>
      <c r="M111" s="144"/>
      <c r="N111" s="201" t="s">
        <v>987</v>
      </c>
      <c r="O111" s="201"/>
      <c r="P111" s="202"/>
    </row>
    <row r="112" ht="22.5" customHeight="1">
      <c r="A112" s="144" t="s">
        <v>989</v>
      </c>
      <c r="B112" s="144" t="s">
        <v>990</v>
      </c>
      <c r="C112" s="144"/>
      <c r="D112" s="144"/>
      <c r="E112" s="144"/>
      <c r="F112" s="144"/>
      <c r="G112" s="144">
        <v>2.0</v>
      </c>
      <c r="H112" s="144"/>
      <c r="I112" s="144"/>
      <c r="J112" s="144"/>
      <c r="K112" s="144"/>
      <c r="L112" s="144"/>
      <c r="M112" s="144"/>
      <c r="N112" s="201" t="s">
        <v>987</v>
      </c>
      <c r="O112" s="201"/>
      <c r="P112" s="202"/>
    </row>
    <row r="113" ht="22.5" customHeight="1">
      <c r="A113" s="144" t="s">
        <v>991</v>
      </c>
      <c r="B113" s="144" t="s">
        <v>992</v>
      </c>
      <c r="C113" s="144"/>
      <c r="D113" s="144"/>
      <c r="E113" s="144"/>
      <c r="F113" s="144"/>
      <c r="G113" s="144">
        <v>3.0</v>
      </c>
      <c r="H113" s="144"/>
      <c r="I113" s="144"/>
      <c r="J113" s="144"/>
      <c r="K113" s="144"/>
      <c r="L113" s="144"/>
      <c r="M113" s="144"/>
      <c r="N113" s="201" t="s">
        <v>987</v>
      </c>
      <c r="O113" s="201"/>
      <c r="P113" s="202"/>
    </row>
    <row r="114" ht="22.5" customHeight="1">
      <c r="A114" s="144" t="s">
        <v>993</v>
      </c>
      <c r="B114" s="144" t="s">
        <v>994</v>
      </c>
      <c r="C114" s="144"/>
      <c r="D114" s="144"/>
      <c r="E114" s="144"/>
      <c r="F114" s="144"/>
      <c r="G114" s="144">
        <v>4.0</v>
      </c>
      <c r="H114" s="144"/>
      <c r="I114" s="144"/>
      <c r="J114" s="144"/>
      <c r="K114" s="144"/>
      <c r="L114" s="144"/>
      <c r="M114" s="144"/>
      <c r="N114" s="201" t="s">
        <v>987</v>
      </c>
      <c r="O114" s="201"/>
      <c r="P114" s="202"/>
    </row>
    <row r="115" ht="22.5" customHeight="1">
      <c r="A115" s="144" t="s">
        <v>996</v>
      </c>
      <c r="B115" s="144" t="s">
        <v>997</v>
      </c>
      <c r="C115" s="144"/>
      <c r="D115" s="144"/>
      <c r="E115" s="144"/>
      <c r="F115" s="144"/>
      <c r="G115" s="144">
        <v>1.0</v>
      </c>
      <c r="H115" s="144"/>
      <c r="I115" s="144"/>
      <c r="J115" s="144"/>
      <c r="K115" s="144"/>
      <c r="L115" s="144"/>
      <c r="M115" s="144"/>
      <c r="N115" s="201" t="s">
        <v>998</v>
      </c>
      <c r="O115" s="201"/>
      <c r="P115" s="202"/>
    </row>
    <row r="116" ht="22.5" customHeight="1">
      <c r="A116" s="144" t="s">
        <v>999</v>
      </c>
      <c r="B116" s="144" t="s">
        <v>1001</v>
      </c>
      <c r="C116" s="144"/>
      <c r="D116" s="144"/>
      <c r="E116" s="144"/>
      <c r="F116" s="144"/>
      <c r="G116" s="144">
        <v>2.0</v>
      </c>
      <c r="H116" s="144"/>
      <c r="I116" s="144"/>
      <c r="J116" s="144"/>
      <c r="K116" s="144"/>
      <c r="L116" s="144"/>
      <c r="M116" s="144"/>
      <c r="N116" s="201" t="s">
        <v>998</v>
      </c>
      <c r="O116" s="201"/>
      <c r="P116" s="202"/>
    </row>
    <row r="117" ht="22.5" customHeight="1">
      <c r="A117" s="144" t="s">
        <v>1004</v>
      </c>
      <c r="B117" s="144" t="s">
        <v>1005</v>
      </c>
      <c r="C117" s="144"/>
      <c r="D117" s="144"/>
      <c r="E117" s="144"/>
      <c r="F117" s="144"/>
      <c r="G117" s="144">
        <v>3.0</v>
      </c>
      <c r="H117" s="144"/>
      <c r="I117" s="144"/>
      <c r="J117" s="144"/>
      <c r="K117" s="144"/>
      <c r="L117" s="144"/>
      <c r="M117" s="144"/>
      <c r="N117" s="201" t="s">
        <v>998</v>
      </c>
      <c r="O117" s="201"/>
      <c r="P117" s="202"/>
    </row>
    <row r="118" ht="22.5" customHeight="1">
      <c r="A118" s="144" t="s">
        <v>1008</v>
      </c>
      <c r="B118" s="144" t="s">
        <v>1009</v>
      </c>
      <c r="C118" s="144"/>
      <c r="D118" s="144"/>
      <c r="E118" s="144"/>
      <c r="F118" s="144"/>
      <c r="G118" s="144">
        <v>4.0</v>
      </c>
      <c r="H118" s="144"/>
      <c r="I118" s="144"/>
      <c r="J118" s="144"/>
      <c r="K118" s="144"/>
      <c r="L118" s="144"/>
      <c r="M118" s="144"/>
      <c r="N118" s="201" t="s">
        <v>998</v>
      </c>
      <c r="O118" s="201"/>
      <c r="P118" s="202"/>
    </row>
    <row r="119" ht="22.5" customHeight="1">
      <c r="A119" s="144" t="s">
        <v>1010</v>
      </c>
      <c r="B119" s="144" t="s">
        <v>1011</v>
      </c>
      <c r="C119" s="144"/>
      <c r="D119" s="144"/>
      <c r="E119" s="144"/>
      <c r="F119" s="144"/>
      <c r="G119" s="144">
        <v>2.0</v>
      </c>
      <c r="H119" s="144"/>
      <c r="I119" s="144"/>
      <c r="J119" s="144"/>
      <c r="K119" s="144"/>
      <c r="L119" s="144"/>
      <c r="M119" s="144"/>
      <c r="N119" s="201" t="s">
        <v>1012</v>
      </c>
      <c r="O119" s="201"/>
      <c r="P119" s="202"/>
    </row>
    <row r="120" ht="22.5" customHeight="1">
      <c r="A120" s="144" t="s">
        <v>1013</v>
      </c>
      <c r="B120" s="144" t="s">
        <v>1014</v>
      </c>
      <c r="C120" s="144"/>
      <c r="D120" s="144"/>
      <c r="E120" s="144"/>
      <c r="F120" s="144"/>
      <c r="G120" s="144">
        <v>3.0</v>
      </c>
      <c r="H120" s="144"/>
      <c r="I120" s="144"/>
      <c r="J120" s="144"/>
      <c r="K120" s="144"/>
      <c r="L120" s="144"/>
      <c r="M120" s="144"/>
      <c r="N120" s="201" t="s">
        <v>1012</v>
      </c>
      <c r="O120" s="201"/>
      <c r="P120" s="202"/>
    </row>
    <row r="121" ht="22.5" customHeight="1">
      <c r="A121" s="144" t="s">
        <v>1016</v>
      </c>
      <c r="B121" s="144" t="s">
        <v>1017</v>
      </c>
      <c r="C121" s="144"/>
      <c r="D121" s="144"/>
      <c r="E121" s="144"/>
      <c r="F121" s="144"/>
      <c r="G121" s="144">
        <v>4.0</v>
      </c>
      <c r="H121" s="144"/>
      <c r="I121" s="144"/>
      <c r="J121" s="144"/>
      <c r="K121" s="144"/>
      <c r="L121" s="144"/>
      <c r="M121" s="144"/>
      <c r="N121" s="201" t="s">
        <v>1012</v>
      </c>
      <c r="O121" s="201"/>
      <c r="P121" s="202"/>
    </row>
    <row r="122" ht="22.5" customHeight="1">
      <c r="A122" s="144" t="s">
        <v>1020</v>
      </c>
      <c r="B122" s="144" t="s">
        <v>1022</v>
      </c>
      <c r="C122" s="144"/>
      <c r="D122" s="144"/>
      <c r="E122" s="144"/>
      <c r="F122" s="144"/>
      <c r="G122" s="144">
        <v>5.0</v>
      </c>
      <c r="H122" s="144"/>
      <c r="I122" s="144"/>
      <c r="J122" s="144"/>
      <c r="K122" s="144"/>
      <c r="L122" s="144"/>
      <c r="M122" s="144"/>
      <c r="N122" s="201" t="s">
        <v>1012</v>
      </c>
      <c r="O122" s="201"/>
      <c r="P122" s="202"/>
    </row>
    <row r="123" ht="22.5" customHeight="1">
      <c r="A123" s="144" t="s">
        <v>1024</v>
      </c>
      <c r="B123" s="144" t="s">
        <v>1026</v>
      </c>
      <c r="C123" s="144"/>
      <c r="D123" s="144"/>
      <c r="E123" s="144"/>
      <c r="F123" s="144"/>
      <c r="G123" s="144"/>
      <c r="H123" s="144">
        <v>50.0</v>
      </c>
      <c r="I123" s="144"/>
      <c r="J123" s="144"/>
      <c r="K123" s="144"/>
      <c r="L123" s="144"/>
      <c r="M123" s="144"/>
      <c r="N123" s="204"/>
      <c r="O123" s="204"/>
      <c r="P123" s="202"/>
    </row>
    <row r="124" ht="22.5" customHeight="1">
      <c r="A124" s="144" t="s">
        <v>1027</v>
      </c>
      <c r="B124" s="144" t="s">
        <v>1028</v>
      </c>
      <c r="C124" s="144"/>
      <c r="D124" s="144"/>
      <c r="E124" s="144"/>
      <c r="F124" s="144"/>
      <c r="G124" s="144"/>
      <c r="H124" s="144">
        <v>100.0</v>
      </c>
      <c r="I124" s="144"/>
      <c r="J124" s="144"/>
      <c r="K124" s="144"/>
      <c r="L124" s="144"/>
      <c r="M124" s="144"/>
      <c r="N124" s="204"/>
      <c r="O124" s="204"/>
      <c r="P124" s="202"/>
    </row>
    <row r="125" ht="22.5" customHeight="1">
      <c r="A125" s="144" t="s">
        <v>1029</v>
      </c>
      <c r="B125" s="144" t="s">
        <v>1030</v>
      </c>
      <c r="C125" s="144"/>
      <c r="D125" s="144"/>
      <c r="E125" s="144"/>
      <c r="F125" s="144"/>
      <c r="G125" s="144"/>
      <c r="H125" s="144">
        <v>150.0</v>
      </c>
      <c r="I125" s="144"/>
      <c r="J125" s="144"/>
      <c r="K125" s="144"/>
      <c r="L125" s="144"/>
      <c r="M125" s="144"/>
      <c r="N125" s="204"/>
      <c r="O125" s="204"/>
      <c r="P125" s="202"/>
    </row>
    <row r="126" ht="22.5" customHeight="1">
      <c r="A126" s="144" t="s">
        <v>1037</v>
      </c>
      <c r="B126" s="144" t="s">
        <v>1038</v>
      </c>
      <c r="C126" s="144"/>
      <c r="D126" s="144"/>
      <c r="E126" s="144"/>
      <c r="F126" s="144"/>
      <c r="G126" s="144"/>
      <c r="H126" s="144">
        <v>200.0</v>
      </c>
      <c r="I126" s="144"/>
      <c r="J126" s="144"/>
      <c r="K126" s="144"/>
      <c r="L126" s="144"/>
      <c r="M126" s="144"/>
      <c r="N126" s="204"/>
      <c r="O126" s="204"/>
      <c r="P126" s="202"/>
    </row>
    <row r="127" ht="22.5" customHeight="1">
      <c r="A127" s="144" t="s">
        <v>1042</v>
      </c>
      <c r="B127" s="144" t="s">
        <v>1043</v>
      </c>
      <c r="C127" s="144"/>
      <c r="D127" s="144"/>
      <c r="E127" s="144"/>
      <c r="F127" s="144"/>
      <c r="G127" s="144"/>
      <c r="H127" s="144"/>
      <c r="I127" s="144"/>
      <c r="J127" s="144">
        <v>5.0</v>
      </c>
      <c r="K127" s="144"/>
      <c r="L127" s="144"/>
      <c r="M127" s="144"/>
      <c r="N127" s="204"/>
      <c r="O127" s="204"/>
      <c r="P127" s="202"/>
    </row>
    <row r="128" ht="22.5" customHeight="1">
      <c r="A128" s="144" t="s">
        <v>1044</v>
      </c>
      <c r="B128" s="144" t="s">
        <v>1045</v>
      </c>
      <c r="C128" s="144"/>
      <c r="D128" s="144"/>
      <c r="E128" s="144"/>
      <c r="F128" s="144"/>
      <c r="G128" s="144"/>
      <c r="H128" s="144"/>
      <c r="I128" s="144"/>
      <c r="J128" s="144">
        <v>10.0</v>
      </c>
      <c r="K128" s="144"/>
      <c r="L128" s="144"/>
      <c r="M128" s="144"/>
      <c r="N128" s="204"/>
      <c r="O128" s="204"/>
      <c r="P128" s="202"/>
    </row>
    <row r="129" ht="22.5" customHeight="1">
      <c r="A129" s="144" t="s">
        <v>1046</v>
      </c>
      <c r="B129" s="144" t="s">
        <v>1047</v>
      </c>
      <c r="C129" s="144"/>
      <c r="D129" s="144"/>
      <c r="E129" s="144"/>
      <c r="F129" s="144"/>
      <c r="G129" s="144"/>
      <c r="H129" s="144"/>
      <c r="I129" s="144"/>
      <c r="J129" s="144">
        <v>15.0</v>
      </c>
      <c r="K129" s="144"/>
      <c r="L129" s="144"/>
      <c r="M129" s="144"/>
      <c r="N129" s="204"/>
      <c r="O129" s="204"/>
      <c r="P129" s="202"/>
    </row>
    <row r="130" ht="22.5" customHeight="1">
      <c r="A130" s="144" t="s">
        <v>1051</v>
      </c>
      <c r="B130" s="144" t="s">
        <v>1053</v>
      </c>
      <c r="C130" s="144"/>
      <c r="D130" s="144"/>
      <c r="E130" s="144"/>
      <c r="F130" s="144"/>
      <c r="G130" s="144"/>
      <c r="H130" s="144"/>
      <c r="I130" s="144"/>
      <c r="J130" s="144">
        <v>20.0</v>
      </c>
      <c r="K130" s="144"/>
      <c r="L130" s="144"/>
      <c r="M130" s="144"/>
      <c r="N130" s="204"/>
      <c r="O130" s="204"/>
      <c r="P130" s="202"/>
    </row>
    <row r="131" ht="22.5" customHeight="1">
      <c r="A131" s="144" t="s">
        <v>1056</v>
      </c>
      <c r="B131" s="144" t="s">
        <v>1058</v>
      </c>
      <c r="C131" s="144"/>
      <c r="D131" s="144"/>
      <c r="E131" s="144"/>
      <c r="F131" s="144"/>
      <c r="G131" s="144"/>
      <c r="H131" s="144"/>
      <c r="I131" s="144"/>
      <c r="J131" s="144"/>
      <c r="K131" s="144" t="str">
        <f>"+20%"</f>
        <v>+20%</v>
      </c>
      <c r="L131" s="144"/>
      <c r="M131" s="144"/>
      <c r="N131" s="204"/>
      <c r="O131" s="204"/>
      <c r="P131" s="202"/>
    </row>
    <row r="132" ht="22.5" customHeight="1">
      <c r="A132" s="144" t="s">
        <v>1059</v>
      </c>
      <c r="B132" s="144" t="s">
        <v>1060</v>
      </c>
      <c r="C132" s="144"/>
      <c r="D132" s="144"/>
      <c r="E132" s="144"/>
      <c r="F132" s="144"/>
      <c r="G132" s="144"/>
      <c r="H132" s="144"/>
      <c r="I132" s="144"/>
      <c r="J132" s="144"/>
      <c r="K132" s="215" t="str">
        <f>"=25%"</f>
        <v>=25%</v>
      </c>
      <c r="L132" s="144"/>
      <c r="M132" s="144"/>
      <c r="N132" s="204"/>
      <c r="O132" s="204"/>
      <c r="P132" s="202"/>
    </row>
    <row r="133" ht="22.5" customHeight="1">
      <c r="A133" s="144" t="s">
        <v>1063</v>
      </c>
      <c r="B133" s="144" t="s">
        <v>1065</v>
      </c>
      <c r="C133" s="144"/>
      <c r="D133" s="144"/>
      <c r="E133" s="144"/>
      <c r="F133" s="144"/>
      <c r="G133" s="144"/>
      <c r="H133" s="144"/>
      <c r="I133" s="144"/>
      <c r="J133" s="144"/>
      <c r="K133" s="215" t="str">
        <f>"+30%"</f>
        <v>+30%</v>
      </c>
      <c r="L133" s="144"/>
      <c r="M133" s="144"/>
      <c r="N133" s="204"/>
      <c r="O133" s="204"/>
      <c r="P133" s="202"/>
    </row>
    <row r="134" ht="22.5" customHeight="1">
      <c r="A134" s="144" t="s">
        <v>1068</v>
      </c>
      <c r="B134" s="144" t="s">
        <v>1070</v>
      </c>
      <c r="C134" s="144"/>
      <c r="D134" s="144"/>
      <c r="E134" s="144"/>
      <c r="F134" s="144"/>
      <c r="G134" s="144"/>
      <c r="H134" s="144"/>
      <c r="I134" s="144"/>
      <c r="J134" s="144"/>
      <c r="K134" s="215" t="str">
        <f>"+35%"</f>
        <v>+35%</v>
      </c>
      <c r="L134" s="144"/>
      <c r="M134" s="144"/>
      <c r="N134" s="204"/>
      <c r="O134" s="204"/>
      <c r="P134" s="202"/>
    </row>
    <row r="135" ht="22.5" customHeight="1">
      <c r="A135" s="144" t="s">
        <v>1072</v>
      </c>
      <c r="B135" s="144" t="s">
        <v>1073</v>
      </c>
      <c r="C135" s="144"/>
      <c r="D135" s="144"/>
      <c r="E135" s="144"/>
      <c r="F135" s="144"/>
      <c r="G135" s="144"/>
      <c r="H135" s="144"/>
      <c r="I135" s="144"/>
      <c r="J135" s="144"/>
      <c r="K135" s="144"/>
      <c r="L135" s="144"/>
      <c r="M135" s="144"/>
      <c r="N135" s="204"/>
      <c r="O135" s="201">
        <v>5.0</v>
      </c>
      <c r="P135" s="202"/>
    </row>
    <row r="136" ht="22.5" customHeight="1">
      <c r="A136" s="144" t="s">
        <v>1074</v>
      </c>
      <c r="B136" s="144" t="s">
        <v>1075</v>
      </c>
      <c r="C136" s="144"/>
      <c r="D136" s="144"/>
      <c r="E136" s="144"/>
      <c r="F136" s="144"/>
      <c r="G136" s="144"/>
      <c r="H136" s="144"/>
      <c r="I136" s="144"/>
      <c r="J136" s="144"/>
      <c r="K136" s="144"/>
      <c r="L136" s="144"/>
      <c r="M136" s="144"/>
      <c r="N136" s="204"/>
      <c r="O136" s="201">
        <v>10.0</v>
      </c>
      <c r="P136" s="202"/>
    </row>
    <row r="137" ht="22.5" customHeight="1">
      <c r="A137" s="144" t="s">
        <v>1076</v>
      </c>
      <c r="B137" s="144" t="s">
        <v>1077</v>
      </c>
      <c r="C137" s="144"/>
      <c r="D137" s="144"/>
      <c r="E137" s="144"/>
      <c r="F137" s="144"/>
      <c r="G137" s="144"/>
      <c r="H137" s="144"/>
      <c r="I137" s="144"/>
      <c r="J137" s="144"/>
      <c r="K137" s="144"/>
      <c r="L137" s="144"/>
      <c r="M137" s="144"/>
      <c r="N137" s="204"/>
      <c r="O137" s="201">
        <v>15.0</v>
      </c>
      <c r="P137" s="202"/>
    </row>
    <row r="138" ht="22.5" customHeight="1">
      <c r="A138" s="144" t="s">
        <v>1079</v>
      </c>
      <c r="B138" s="144" t="s">
        <v>1081</v>
      </c>
      <c r="C138" s="144"/>
      <c r="D138" s="144"/>
      <c r="E138" s="144"/>
      <c r="F138" s="144"/>
      <c r="G138" s="144"/>
      <c r="H138" s="144"/>
      <c r="I138" s="144"/>
      <c r="J138" s="144"/>
      <c r="K138" s="144"/>
      <c r="L138" s="144"/>
      <c r="M138" s="144"/>
      <c r="N138" s="204"/>
      <c r="O138" s="201">
        <v>20.0</v>
      </c>
      <c r="P138" s="202"/>
    </row>
    <row r="139" ht="22.5" customHeight="1">
      <c r="A139" s="144" t="s">
        <v>1083</v>
      </c>
      <c r="B139" s="144" t="s">
        <v>1084</v>
      </c>
      <c r="C139" s="144"/>
      <c r="D139" s="144"/>
      <c r="E139" s="144"/>
      <c r="F139" s="144"/>
      <c r="G139" s="144"/>
      <c r="H139" s="144"/>
      <c r="I139" s="144"/>
      <c r="J139" s="144"/>
      <c r="K139" s="144"/>
      <c r="L139" s="144"/>
      <c r="M139" s="144"/>
      <c r="N139" s="204"/>
      <c r="O139" s="204"/>
      <c r="P139" s="202"/>
    </row>
    <row r="140" ht="22.5" customHeight="1">
      <c r="A140" s="144" t="s">
        <v>1086</v>
      </c>
      <c r="B140" s="144" t="s">
        <v>1087</v>
      </c>
      <c r="C140" s="144"/>
      <c r="D140" s="144"/>
      <c r="E140" s="144"/>
      <c r="F140" s="144"/>
      <c r="G140" s="144"/>
      <c r="H140" s="144"/>
      <c r="I140" s="144"/>
      <c r="J140" s="144"/>
      <c r="K140" s="144"/>
      <c r="L140" s="144"/>
      <c r="M140" s="144"/>
      <c r="N140" s="204"/>
      <c r="O140" s="204"/>
      <c r="P140" s="202"/>
    </row>
    <row r="141" ht="22.5" customHeight="1">
      <c r="A141" s="144" t="s">
        <v>1088</v>
      </c>
      <c r="B141" s="144" t="s">
        <v>1089</v>
      </c>
      <c r="C141" s="144"/>
      <c r="D141" s="144"/>
      <c r="E141" s="144"/>
      <c r="F141" s="144"/>
      <c r="G141" s="144"/>
      <c r="H141" s="144"/>
      <c r="I141" s="144"/>
      <c r="J141" s="144"/>
      <c r="K141" s="144"/>
      <c r="L141" s="144"/>
      <c r="M141" s="144"/>
      <c r="N141" s="204"/>
      <c r="O141" s="204"/>
      <c r="P141" s="202"/>
    </row>
    <row r="142" ht="22.5" customHeight="1">
      <c r="A142" s="144" t="s">
        <v>1090</v>
      </c>
      <c r="B142" s="144" t="s">
        <v>1091</v>
      </c>
      <c r="C142" s="144"/>
      <c r="D142" s="144"/>
      <c r="E142" s="144"/>
      <c r="F142" s="144"/>
      <c r="G142" s="144"/>
      <c r="H142" s="144"/>
      <c r="I142" s="144"/>
      <c r="J142" s="144"/>
      <c r="K142" s="144"/>
      <c r="L142" s="144"/>
      <c r="M142" s="144"/>
      <c r="N142" s="204"/>
      <c r="O142" s="204"/>
      <c r="P142" s="202"/>
    </row>
    <row r="143" ht="22.5" customHeight="1">
      <c r="A143" s="144" t="s">
        <v>1092</v>
      </c>
      <c r="B143" s="144" t="s">
        <v>1093</v>
      </c>
      <c r="C143" s="144"/>
      <c r="D143" s="144"/>
      <c r="E143" s="144"/>
      <c r="F143" s="144"/>
      <c r="G143" s="144"/>
      <c r="H143" s="144"/>
      <c r="I143" s="144"/>
      <c r="J143" s="144"/>
      <c r="K143" s="144"/>
      <c r="L143" s="144"/>
      <c r="M143" s="144">
        <v>5.0</v>
      </c>
      <c r="N143" s="204"/>
      <c r="O143" s="204"/>
      <c r="P143" s="202"/>
    </row>
    <row r="144" ht="22.5" customHeight="1">
      <c r="A144" s="144" t="s">
        <v>1095</v>
      </c>
      <c r="B144" s="144" t="s">
        <v>1096</v>
      </c>
      <c r="C144" s="144"/>
      <c r="D144" s="144"/>
      <c r="E144" s="144"/>
      <c r="F144" s="144"/>
      <c r="G144" s="144"/>
      <c r="H144" s="144"/>
      <c r="I144" s="144"/>
      <c r="J144" s="144"/>
      <c r="K144" s="144"/>
      <c r="L144" s="144"/>
      <c r="M144" s="144">
        <v>10.0</v>
      </c>
      <c r="N144" s="204"/>
      <c r="O144" s="204"/>
      <c r="P144" s="202"/>
    </row>
    <row r="145" ht="22.5" customHeight="1">
      <c r="A145" s="144" t="s">
        <v>1098</v>
      </c>
      <c r="B145" s="144" t="s">
        <v>1099</v>
      </c>
      <c r="C145" s="144"/>
      <c r="D145" s="144"/>
      <c r="E145" s="144"/>
      <c r="F145" s="144"/>
      <c r="G145" s="144"/>
      <c r="H145" s="144"/>
      <c r="I145" s="144"/>
      <c r="J145" s="144"/>
      <c r="K145" s="144"/>
      <c r="L145" s="144"/>
      <c r="M145" s="144">
        <v>15.0</v>
      </c>
      <c r="N145" s="204"/>
      <c r="O145" s="204"/>
      <c r="P145" s="202"/>
    </row>
    <row r="146" ht="22.5" customHeight="1">
      <c r="A146" s="144" t="s">
        <v>1102</v>
      </c>
      <c r="B146" s="144" t="s">
        <v>1103</v>
      </c>
      <c r="C146" s="144"/>
      <c r="D146" s="144"/>
      <c r="E146" s="144"/>
      <c r="F146" s="144"/>
      <c r="G146" s="144"/>
      <c r="H146" s="144"/>
      <c r="I146" s="144"/>
      <c r="J146" s="144"/>
      <c r="K146" s="144"/>
      <c r="L146" s="144"/>
      <c r="M146" s="144">
        <v>20.0</v>
      </c>
      <c r="N146" s="204"/>
      <c r="O146" s="204"/>
      <c r="P146" s="202"/>
    </row>
    <row r="147" ht="22.5" customHeight="1">
      <c r="A147" s="144" t="s">
        <v>1104</v>
      </c>
      <c r="B147" s="144" t="s">
        <v>1105</v>
      </c>
      <c r="C147" s="144"/>
      <c r="D147" s="144"/>
      <c r="E147" s="144"/>
      <c r="F147" s="144"/>
      <c r="G147" s="144"/>
      <c r="H147" s="144"/>
      <c r="I147" s="144"/>
      <c r="J147" s="144"/>
      <c r="K147" s="144"/>
      <c r="L147" s="144"/>
      <c r="M147" s="144"/>
      <c r="N147" s="201"/>
      <c r="O147" s="201"/>
      <c r="P147" s="202"/>
    </row>
    <row r="148" ht="22.5" customHeight="1">
      <c r="A148" s="144" t="s">
        <v>1106</v>
      </c>
      <c r="B148" s="144" t="s">
        <v>1107</v>
      </c>
      <c r="C148" s="144"/>
      <c r="D148" s="144"/>
      <c r="E148" s="144"/>
      <c r="F148" s="144"/>
      <c r="G148" s="144"/>
      <c r="H148" s="144"/>
      <c r="I148" s="144"/>
      <c r="J148" s="144"/>
      <c r="K148" s="144"/>
      <c r="L148" s="144"/>
      <c r="M148" s="144"/>
      <c r="N148" s="204"/>
      <c r="O148" s="204"/>
      <c r="P148" s="202"/>
    </row>
    <row r="149" ht="22.5" customHeight="1">
      <c r="A149" s="144" t="s">
        <v>1108</v>
      </c>
      <c r="B149" s="144" t="s">
        <v>1109</v>
      </c>
      <c r="C149" s="144"/>
      <c r="D149" s="144"/>
      <c r="E149" s="144"/>
      <c r="F149" s="144"/>
      <c r="G149" s="144"/>
      <c r="H149" s="144"/>
      <c r="I149" s="144"/>
      <c r="J149" s="144"/>
      <c r="K149" s="144"/>
      <c r="L149" s="144"/>
      <c r="M149" s="144"/>
      <c r="N149" s="204"/>
      <c r="O149" s="204"/>
      <c r="P149" s="202"/>
    </row>
    <row r="150" ht="22.5" customHeight="1">
      <c r="A150" s="144" t="s">
        <v>1113</v>
      </c>
      <c r="B150" s="144" t="s">
        <v>1115</v>
      </c>
      <c r="C150" s="144"/>
      <c r="D150" s="144"/>
      <c r="E150" s="144"/>
      <c r="F150" s="144"/>
      <c r="G150" s="144"/>
      <c r="H150" s="144"/>
      <c r="I150" s="144"/>
      <c r="J150" s="144"/>
      <c r="K150" s="144"/>
      <c r="L150" s="144"/>
      <c r="M150" s="144"/>
      <c r="N150" s="204"/>
      <c r="O150" s="204"/>
      <c r="P150" s="202"/>
    </row>
    <row r="151" ht="22.5" customHeight="1">
      <c r="A151" s="144" t="s">
        <v>1119</v>
      </c>
      <c r="B151" s="144" t="s">
        <v>1120</v>
      </c>
      <c r="C151" s="144"/>
      <c r="D151" s="144"/>
      <c r="E151" s="144"/>
      <c r="F151" s="144"/>
      <c r="G151" s="144"/>
      <c r="H151" s="144"/>
      <c r="I151" s="144"/>
      <c r="J151" s="144"/>
      <c r="K151" s="144"/>
      <c r="L151" s="144"/>
      <c r="M151" s="144"/>
      <c r="N151" s="204"/>
      <c r="O151" s="204"/>
      <c r="P151" s="202"/>
    </row>
    <row r="152" ht="22.5" customHeight="1">
      <c r="A152" s="144" t="s">
        <v>1121</v>
      </c>
      <c r="B152" s="144" t="s">
        <v>1122</v>
      </c>
      <c r="C152" s="144"/>
      <c r="D152" s="144"/>
      <c r="E152" s="144"/>
      <c r="F152" s="144"/>
      <c r="G152" s="144"/>
      <c r="H152" s="144"/>
      <c r="I152" s="144"/>
      <c r="J152" s="144"/>
      <c r="K152" s="144"/>
      <c r="L152" s="144"/>
      <c r="M152" s="144"/>
      <c r="N152" s="204"/>
      <c r="O152" s="204"/>
      <c r="P152" s="202"/>
    </row>
    <row r="153" ht="22.5" customHeight="1">
      <c r="A153" s="144" t="s">
        <v>1123</v>
      </c>
      <c r="B153" s="144" t="s">
        <v>1124</v>
      </c>
      <c r="C153" s="144"/>
      <c r="D153" s="144"/>
      <c r="E153" s="144"/>
      <c r="F153" s="144"/>
      <c r="G153" s="144"/>
      <c r="H153" s="144"/>
      <c r="I153" s="144"/>
      <c r="J153" s="144"/>
      <c r="K153" s="144"/>
      <c r="L153" s="144"/>
      <c r="M153" s="144"/>
      <c r="N153" s="204"/>
      <c r="O153" s="204"/>
      <c r="P153" s="202"/>
    </row>
    <row r="154" ht="22.5" customHeight="1">
      <c r="A154" s="144" t="s">
        <v>1126</v>
      </c>
      <c r="B154" s="144" t="s">
        <v>1128</v>
      </c>
      <c r="C154" s="144"/>
      <c r="D154" s="144"/>
      <c r="E154" s="144"/>
      <c r="F154" s="144"/>
      <c r="G154" s="144"/>
      <c r="H154" s="144"/>
      <c r="I154" s="144"/>
      <c r="J154" s="144"/>
      <c r="K154" s="144"/>
      <c r="L154" s="144"/>
      <c r="M154" s="144"/>
      <c r="N154" s="204"/>
      <c r="O154" s="204"/>
      <c r="P154" s="202"/>
    </row>
    <row r="155" ht="22.5" customHeight="1">
      <c r="A155" s="144" t="s">
        <v>1130</v>
      </c>
      <c r="B155" s="144" t="s">
        <v>1131</v>
      </c>
      <c r="C155" s="144"/>
      <c r="D155" s="144"/>
      <c r="E155" s="144"/>
      <c r="F155" s="144"/>
      <c r="G155" s="144"/>
      <c r="H155" s="144"/>
      <c r="I155" s="144"/>
      <c r="J155" s="144"/>
      <c r="K155" s="144"/>
      <c r="L155" s="144">
        <v>25.0</v>
      </c>
      <c r="M155" s="144"/>
      <c r="N155" s="204"/>
      <c r="O155" s="204"/>
      <c r="P155" s="202"/>
    </row>
    <row r="156" ht="22.5" customHeight="1">
      <c r="A156" s="144" t="s">
        <v>1136</v>
      </c>
      <c r="B156" s="144" t="s">
        <v>1137</v>
      </c>
      <c r="C156" s="144"/>
      <c r="D156" s="144"/>
      <c r="E156" s="144"/>
      <c r="F156" s="144"/>
      <c r="G156" s="144"/>
      <c r="H156" s="144"/>
      <c r="I156" s="144"/>
      <c r="J156" s="144"/>
      <c r="K156" s="144"/>
      <c r="L156" s="144">
        <v>50.0</v>
      </c>
      <c r="M156" s="144"/>
      <c r="N156" s="204"/>
      <c r="O156" s="204"/>
      <c r="P156" s="202"/>
    </row>
    <row r="157" ht="22.5" customHeight="1">
      <c r="A157" s="144" t="s">
        <v>1141</v>
      </c>
      <c r="B157" s="144" t="s">
        <v>1142</v>
      </c>
      <c r="C157" s="144"/>
      <c r="D157" s="144"/>
      <c r="E157" s="144"/>
      <c r="F157" s="144"/>
      <c r="G157" s="144"/>
      <c r="H157" s="144"/>
      <c r="I157" s="144"/>
      <c r="J157" s="144"/>
      <c r="K157" s="144"/>
      <c r="L157" s="144">
        <v>75.0</v>
      </c>
      <c r="M157" s="144"/>
      <c r="N157" s="204"/>
      <c r="O157" s="204"/>
      <c r="P157" s="202"/>
    </row>
    <row r="158" ht="22.5" customHeight="1">
      <c r="A158" s="144" t="s">
        <v>1143</v>
      </c>
      <c r="B158" s="144" t="s">
        <v>1144</v>
      </c>
      <c r="C158" s="144"/>
      <c r="D158" s="144"/>
      <c r="E158" s="144"/>
      <c r="F158" s="144"/>
      <c r="G158" s="144"/>
      <c r="H158" s="144"/>
      <c r="I158" s="144"/>
      <c r="J158" s="144"/>
      <c r="K158" s="144"/>
      <c r="L158" s="144">
        <v>100.0</v>
      </c>
      <c r="M158" s="144"/>
      <c r="N158" s="204"/>
      <c r="O158" s="204"/>
      <c r="P158" s="202"/>
    </row>
    <row r="159" ht="22.5" customHeight="1">
      <c r="A159" s="144" t="s">
        <v>1145</v>
      </c>
      <c r="B159" s="144" t="s">
        <v>1146</v>
      </c>
      <c r="C159" s="144"/>
      <c r="D159" s="144"/>
      <c r="E159" s="144"/>
      <c r="F159" s="144"/>
      <c r="G159" s="144"/>
      <c r="H159" s="144"/>
      <c r="I159" s="144"/>
      <c r="J159" s="144"/>
      <c r="K159" s="144"/>
      <c r="L159" s="144"/>
      <c r="M159" s="144"/>
      <c r="N159" s="204"/>
      <c r="O159" s="204"/>
      <c r="P159" s="202"/>
    </row>
    <row r="160" ht="22.5" customHeight="1">
      <c r="A160" s="144" t="s">
        <v>1148</v>
      </c>
      <c r="B160" s="144" t="s">
        <v>1149</v>
      </c>
      <c r="C160" s="144"/>
      <c r="D160" s="144"/>
      <c r="E160" s="144"/>
      <c r="F160" s="144"/>
      <c r="G160" s="144"/>
      <c r="H160" s="144"/>
      <c r="I160" s="144"/>
      <c r="J160" s="144"/>
      <c r="K160" s="144"/>
      <c r="L160" s="144"/>
      <c r="M160" s="144"/>
      <c r="N160" s="204"/>
      <c r="O160" s="204"/>
      <c r="P160" s="202"/>
    </row>
    <row r="161" ht="22.5" customHeight="1">
      <c r="A161" s="144" t="s">
        <v>1150</v>
      </c>
      <c r="B161" s="144" t="s">
        <v>1152</v>
      </c>
      <c r="C161" s="144"/>
      <c r="D161" s="144"/>
      <c r="E161" s="144"/>
      <c r="F161" s="144"/>
      <c r="G161" s="144"/>
      <c r="H161" s="144"/>
      <c r="I161" s="144"/>
      <c r="J161" s="144"/>
      <c r="K161" s="144"/>
      <c r="L161" s="144"/>
      <c r="M161" s="144"/>
      <c r="N161" s="204"/>
      <c r="O161" s="204"/>
      <c r="P161" s="202"/>
    </row>
    <row r="162" ht="22.5" customHeight="1">
      <c r="A162" s="144" t="s">
        <v>1156</v>
      </c>
      <c r="B162" s="144" t="s">
        <v>1157</v>
      </c>
      <c r="C162" s="144"/>
      <c r="D162" s="144"/>
      <c r="E162" s="144"/>
      <c r="F162" s="144"/>
      <c r="G162" s="144"/>
      <c r="H162" s="144"/>
      <c r="I162" s="144"/>
      <c r="J162" s="144"/>
      <c r="K162" s="144"/>
      <c r="L162" s="144"/>
      <c r="M162" s="144"/>
      <c r="N162" s="204"/>
      <c r="O162" s="204"/>
      <c r="P162" s="202"/>
    </row>
    <row r="163" ht="22.5" customHeight="1">
      <c r="A163" s="144" t="s">
        <v>1162</v>
      </c>
      <c r="B163" s="144" t="s">
        <v>1163</v>
      </c>
      <c r="C163" s="144"/>
      <c r="D163" s="144"/>
      <c r="E163" s="144"/>
      <c r="F163" s="217"/>
      <c r="G163" s="144">
        <v>-1.0</v>
      </c>
      <c r="H163" s="144"/>
      <c r="I163" s="144"/>
      <c r="J163" s="144"/>
      <c r="K163" s="144"/>
      <c r="L163" s="144"/>
      <c r="M163" s="144"/>
      <c r="N163" s="201" t="s">
        <v>987</v>
      </c>
      <c r="O163" s="201"/>
      <c r="P163" s="202"/>
    </row>
    <row r="164" ht="22.5" customHeight="1">
      <c r="A164" s="144" t="s">
        <v>1164</v>
      </c>
      <c r="B164" s="144" t="s">
        <v>1165</v>
      </c>
      <c r="C164" s="144"/>
      <c r="D164" s="144"/>
      <c r="E164" s="144"/>
      <c r="F164" s="217"/>
      <c r="G164" s="144">
        <v>-2.0</v>
      </c>
      <c r="H164" s="144"/>
      <c r="I164" s="144"/>
      <c r="J164" s="144"/>
      <c r="K164" s="144"/>
      <c r="L164" s="144"/>
      <c r="M164" s="144"/>
      <c r="N164" s="201" t="s">
        <v>987</v>
      </c>
      <c r="O164" s="201"/>
      <c r="P164" s="202"/>
    </row>
    <row r="165" ht="22.5" customHeight="1">
      <c r="A165" s="144" t="s">
        <v>1166</v>
      </c>
      <c r="B165" s="144" t="s">
        <v>1167</v>
      </c>
      <c r="C165" s="144"/>
      <c r="D165" s="144"/>
      <c r="E165" s="144"/>
      <c r="F165" s="217"/>
      <c r="G165" s="144">
        <v>-3.0</v>
      </c>
      <c r="H165" s="144"/>
      <c r="I165" s="144"/>
      <c r="J165" s="144"/>
      <c r="K165" s="144"/>
      <c r="L165" s="144"/>
      <c r="M165" s="144"/>
      <c r="N165" s="201" t="s">
        <v>987</v>
      </c>
      <c r="O165" s="201"/>
      <c r="P165" s="202"/>
    </row>
    <row r="166" ht="22.5" customHeight="1">
      <c r="A166" s="144" t="s">
        <v>1171</v>
      </c>
      <c r="B166" s="144" t="s">
        <v>1173</v>
      </c>
      <c r="C166" s="144"/>
      <c r="D166" s="144"/>
      <c r="E166" s="144"/>
      <c r="F166" s="217"/>
      <c r="G166" s="144">
        <v>-4.0</v>
      </c>
      <c r="H166" s="144"/>
      <c r="I166" s="144"/>
      <c r="J166" s="144"/>
      <c r="K166" s="144"/>
      <c r="L166" s="144"/>
      <c r="M166" s="144"/>
      <c r="N166" s="201" t="s">
        <v>987</v>
      </c>
      <c r="O166" s="201"/>
      <c r="P166" s="202"/>
    </row>
    <row r="167" ht="22.5" customHeight="1">
      <c r="A167" s="144" t="s">
        <v>1176</v>
      </c>
      <c r="B167" s="144" t="s">
        <v>1177</v>
      </c>
      <c r="C167" s="144"/>
      <c r="D167" s="144"/>
      <c r="E167" s="144"/>
      <c r="F167" s="217"/>
      <c r="G167" s="144">
        <v>-1.0</v>
      </c>
      <c r="H167" s="144"/>
      <c r="I167" s="144"/>
      <c r="J167" s="144"/>
      <c r="K167" s="144"/>
      <c r="L167" s="144"/>
      <c r="M167" s="144"/>
      <c r="N167" s="201" t="s">
        <v>295</v>
      </c>
      <c r="O167" s="201"/>
      <c r="P167" s="202"/>
    </row>
    <row r="168" ht="22.5" customHeight="1">
      <c r="A168" s="144" t="s">
        <v>1178</v>
      </c>
      <c r="B168" s="144" t="s">
        <v>1179</v>
      </c>
      <c r="C168" s="144"/>
      <c r="D168" s="144"/>
      <c r="E168" s="144"/>
      <c r="F168" s="217"/>
      <c r="G168" s="144">
        <v>-2.0</v>
      </c>
      <c r="H168" s="144"/>
      <c r="I168" s="144"/>
      <c r="J168" s="144"/>
      <c r="K168" s="144"/>
      <c r="L168" s="144"/>
      <c r="M168" s="144"/>
      <c r="N168" s="201" t="s">
        <v>295</v>
      </c>
      <c r="O168" s="201"/>
      <c r="P168" s="202"/>
    </row>
    <row r="169" ht="22.5" customHeight="1">
      <c r="A169" s="144" t="s">
        <v>1180</v>
      </c>
      <c r="B169" s="144" t="s">
        <v>1181</v>
      </c>
      <c r="C169" s="144"/>
      <c r="D169" s="144"/>
      <c r="E169" s="144"/>
      <c r="F169" s="217"/>
      <c r="G169" s="144">
        <v>-3.0</v>
      </c>
      <c r="H169" s="144"/>
      <c r="I169" s="144"/>
      <c r="J169" s="144"/>
      <c r="K169" s="144"/>
      <c r="L169" s="144"/>
      <c r="M169" s="144"/>
      <c r="N169" s="201" t="s">
        <v>295</v>
      </c>
      <c r="O169" s="201"/>
      <c r="P169" s="202"/>
    </row>
    <row r="170" ht="22.5" customHeight="1">
      <c r="A170" s="144" t="s">
        <v>1185</v>
      </c>
      <c r="B170" s="144" t="s">
        <v>1187</v>
      </c>
      <c r="C170" s="144"/>
      <c r="D170" s="144"/>
      <c r="E170" s="144"/>
      <c r="F170" s="217"/>
      <c r="G170" s="144">
        <v>-4.0</v>
      </c>
      <c r="H170" s="144"/>
      <c r="I170" s="144"/>
      <c r="J170" s="144"/>
      <c r="K170" s="144"/>
      <c r="L170" s="144"/>
      <c r="M170" s="144"/>
      <c r="N170" s="201" t="s">
        <v>295</v>
      </c>
      <c r="O170" s="201"/>
      <c r="P170" s="202"/>
    </row>
    <row r="171" ht="22.5" customHeight="1">
      <c r="A171" s="144" t="s">
        <v>1192</v>
      </c>
      <c r="B171" s="144" t="s">
        <v>1193</v>
      </c>
      <c r="C171" s="144"/>
      <c r="D171" s="144"/>
      <c r="E171" s="144"/>
      <c r="F171" s="144"/>
      <c r="G171" s="144"/>
      <c r="H171" s="144">
        <v>-50.0</v>
      </c>
      <c r="I171" s="144"/>
      <c r="J171" s="144"/>
      <c r="K171" s="144"/>
      <c r="L171" s="144"/>
      <c r="M171" s="144"/>
      <c r="N171" s="204"/>
      <c r="O171" s="204"/>
      <c r="P171" s="202"/>
    </row>
    <row r="172" ht="22.5" customHeight="1">
      <c r="A172" s="144" t="s">
        <v>1196</v>
      </c>
      <c r="B172" s="144" t="s">
        <v>1197</v>
      </c>
      <c r="C172" s="144"/>
      <c r="D172" s="144"/>
      <c r="E172" s="144"/>
      <c r="F172" s="144"/>
      <c r="G172" s="144"/>
      <c r="H172" s="144">
        <v>-100.0</v>
      </c>
      <c r="I172" s="144"/>
      <c r="J172" s="144"/>
      <c r="K172" s="144"/>
      <c r="L172" s="144"/>
      <c r="M172" s="144"/>
      <c r="N172" s="204"/>
      <c r="O172" s="204"/>
      <c r="P172" s="202"/>
    </row>
    <row r="173" ht="22.5" customHeight="1">
      <c r="A173" s="144" t="s">
        <v>1200</v>
      </c>
      <c r="B173" s="144" t="s">
        <v>1201</v>
      </c>
      <c r="C173" s="144"/>
      <c r="D173" s="144"/>
      <c r="E173" s="144"/>
      <c r="F173" s="144"/>
      <c r="G173" s="144"/>
      <c r="H173" s="144">
        <v>-150.0</v>
      </c>
      <c r="I173" s="144"/>
      <c r="J173" s="144"/>
      <c r="K173" s="144"/>
      <c r="L173" s="144"/>
      <c r="M173" s="144"/>
      <c r="N173" s="204"/>
      <c r="O173" s="204"/>
      <c r="P173" s="202"/>
    </row>
    <row r="174" ht="22.5" customHeight="1">
      <c r="A174" s="144" t="s">
        <v>1204</v>
      </c>
      <c r="B174" s="144" t="s">
        <v>1205</v>
      </c>
      <c r="C174" s="144"/>
      <c r="D174" s="144"/>
      <c r="E174" s="144"/>
      <c r="F174" s="144"/>
      <c r="G174" s="144"/>
      <c r="H174" s="144">
        <v>-200.0</v>
      </c>
      <c r="I174" s="144"/>
      <c r="J174" s="144"/>
      <c r="K174" s="144"/>
      <c r="L174" s="144"/>
      <c r="M174" s="144"/>
      <c r="N174" s="204"/>
      <c r="O174" s="204"/>
      <c r="P174" s="202"/>
    </row>
    <row r="175" ht="22.5" customHeight="1">
      <c r="A175" s="144" t="s">
        <v>1209</v>
      </c>
      <c r="B175" s="144" t="s">
        <v>1210</v>
      </c>
      <c r="C175" s="144"/>
      <c r="D175" s="144"/>
      <c r="E175" s="144"/>
      <c r="F175" s="215">
        <v>-0.1</v>
      </c>
      <c r="G175" s="144"/>
      <c r="H175" s="144"/>
      <c r="I175" s="144"/>
      <c r="J175" s="144"/>
      <c r="K175" s="144"/>
      <c r="L175" s="144"/>
      <c r="M175" s="144"/>
      <c r="N175" s="204"/>
      <c r="O175" s="204"/>
      <c r="P175" s="202"/>
    </row>
    <row r="176" ht="22.5" customHeight="1">
      <c r="A176" s="144" t="s">
        <v>1214</v>
      </c>
      <c r="B176" s="144" t="s">
        <v>1215</v>
      </c>
      <c r="C176" s="144"/>
      <c r="D176" s="144"/>
      <c r="E176" s="144"/>
      <c r="F176" s="215">
        <v>-0.15</v>
      </c>
      <c r="G176" s="144"/>
      <c r="H176" s="144"/>
      <c r="I176" s="144"/>
      <c r="J176" s="144"/>
      <c r="K176" s="144"/>
      <c r="L176" s="144"/>
      <c r="M176" s="144"/>
      <c r="N176" s="204"/>
      <c r="O176" s="204"/>
      <c r="P176" s="202"/>
    </row>
    <row r="177" ht="22.5" customHeight="1">
      <c r="A177" s="144" t="s">
        <v>1220</v>
      </c>
      <c r="B177" s="144" t="s">
        <v>1221</v>
      </c>
      <c r="C177" s="144"/>
      <c r="D177" s="144"/>
      <c r="E177" s="144"/>
      <c r="F177" s="215">
        <v>-0.2</v>
      </c>
      <c r="G177" s="144"/>
      <c r="H177" s="144"/>
      <c r="I177" s="144"/>
      <c r="J177" s="144"/>
      <c r="K177" s="144"/>
      <c r="L177" s="144"/>
      <c r="M177" s="144"/>
      <c r="N177" s="204"/>
      <c r="O177" s="204"/>
      <c r="P177" s="202"/>
    </row>
    <row r="178" ht="22.5" customHeight="1">
      <c r="A178" s="144" t="s">
        <v>1225</v>
      </c>
      <c r="B178" s="144" t="s">
        <v>1226</v>
      </c>
      <c r="C178" s="144"/>
      <c r="D178" s="144"/>
      <c r="E178" s="144"/>
      <c r="F178" s="215">
        <v>-0.25</v>
      </c>
      <c r="G178" s="144"/>
      <c r="H178" s="144"/>
      <c r="I178" s="144"/>
      <c r="J178" s="144"/>
      <c r="K178" s="144"/>
      <c r="L178" s="144"/>
      <c r="M178" s="144"/>
      <c r="N178" s="204"/>
      <c r="O178" s="204"/>
      <c r="P178" s="202"/>
    </row>
    <row r="179" ht="22.5" customHeight="1">
      <c r="A179" s="144" t="s">
        <v>1229</v>
      </c>
      <c r="B179" s="144" t="s">
        <v>1230</v>
      </c>
      <c r="C179" s="144"/>
      <c r="D179" s="144"/>
      <c r="E179" s="144"/>
      <c r="F179" s="144"/>
      <c r="G179" s="144"/>
      <c r="H179" s="144"/>
      <c r="I179" s="144"/>
      <c r="J179" s="144"/>
      <c r="K179" s="144"/>
      <c r="L179" s="144"/>
      <c r="M179" s="144"/>
      <c r="N179" s="204"/>
      <c r="O179" s="204"/>
      <c r="P179" s="202"/>
    </row>
    <row r="180" ht="22.5" customHeight="1">
      <c r="A180" s="144" t="s">
        <v>1233</v>
      </c>
      <c r="B180" s="144" t="s">
        <v>1234</v>
      </c>
      <c r="C180" s="144"/>
      <c r="D180" s="144"/>
      <c r="E180" s="144"/>
      <c r="F180" s="144"/>
      <c r="G180" s="144"/>
      <c r="H180" s="144"/>
      <c r="I180" s="144"/>
      <c r="J180" s="144"/>
      <c r="K180" s="144"/>
      <c r="L180" s="144"/>
      <c r="M180" s="144"/>
      <c r="N180" s="204"/>
      <c r="O180" s="204"/>
      <c r="P180" s="202"/>
    </row>
    <row r="181" ht="22.5" customHeight="1">
      <c r="A181" s="144" t="s">
        <v>1239</v>
      </c>
      <c r="B181" s="144" t="s">
        <v>1241</v>
      </c>
      <c r="C181" s="144"/>
      <c r="D181" s="144"/>
      <c r="E181" s="144"/>
      <c r="F181" s="144"/>
      <c r="G181" s="144"/>
      <c r="H181" s="144"/>
      <c r="I181" s="144"/>
      <c r="J181" s="144"/>
      <c r="K181" s="144"/>
      <c r="L181" s="144"/>
      <c r="M181" s="144"/>
      <c r="N181" s="204"/>
      <c r="O181" s="204"/>
      <c r="P181" s="202"/>
    </row>
    <row r="182" ht="22.5" customHeight="1">
      <c r="A182" s="144" t="s">
        <v>1250</v>
      </c>
      <c r="B182" s="144" t="s">
        <v>1252</v>
      </c>
      <c r="C182" s="144"/>
      <c r="D182" s="144"/>
      <c r="E182" s="144"/>
      <c r="F182" s="144"/>
      <c r="G182" s="144"/>
      <c r="H182" s="144"/>
      <c r="I182" s="144"/>
      <c r="J182" s="144"/>
      <c r="K182" s="144"/>
      <c r="L182" s="144"/>
      <c r="M182" s="144"/>
      <c r="N182" s="204"/>
      <c r="O182" s="204"/>
      <c r="P182" s="202"/>
    </row>
    <row r="183" ht="22.5" customHeight="1">
      <c r="A183" s="144" t="s">
        <v>1261</v>
      </c>
      <c r="B183" s="144" t="s">
        <v>1262</v>
      </c>
      <c r="C183" s="144"/>
      <c r="D183" s="144"/>
      <c r="E183" s="144"/>
      <c r="F183" s="144"/>
      <c r="G183" s="144"/>
      <c r="H183" s="144"/>
      <c r="I183" s="144"/>
      <c r="J183" s="144"/>
      <c r="K183" s="144"/>
      <c r="L183" s="144"/>
      <c r="M183" s="144"/>
      <c r="N183" s="204"/>
      <c r="O183" s="204"/>
      <c r="P183" s="202"/>
    </row>
    <row r="184" ht="22.5" customHeight="1">
      <c r="A184" s="144"/>
      <c r="B184" s="144"/>
      <c r="C184" s="144"/>
      <c r="D184" s="144"/>
      <c r="E184" s="144"/>
      <c r="F184" s="144"/>
      <c r="G184" s="144"/>
      <c r="H184" s="144"/>
      <c r="I184" s="144"/>
      <c r="J184" s="144"/>
      <c r="K184" s="144"/>
      <c r="L184" s="144"/>
      <c r="M184" s="144"/>
      <c r="N184" s="204"/>
      <c r="O184" s="204"/>
      <c r="P184" s="202"/>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22.63"/>
  </cols>
  <sheetData>
    <row r="1" ht="22.5" customHeight="1">
      <c r="A1" s="218" t="s">
        <v>1182</v>
      </c>
      <c r="B1" s="218" t="s">
        <v>104</v>
      </c>
      <c r="C1" s="218" t="s">
        <v>1183</v>
      </c>
      <c r="D1" s="218" t="s">
        <v>113</v>
      </c>
      <c r="E1" s="218" t="s">
        <v>114</v>
      </c>
      <c r="F1" s="218" t="s">
        <v>1186</v>
      </c>
    </row>
    <row r="2" ht="22.5" customHeight="1">
      <c r="A2" s="142" t="s">
        <v>227</v>
      </c>
      <c r="B2" s="219" t="s">
        <v>246</v>
      </c>
      <c r="C2" s="220" t="s">
        <v>1190</v>
      </c>
      <c r="D2" s="220" t="s">
        <v>1194</v>
      </c>
      <c r="E2" s="221"/>
      <c r="F2" s="221"/>
    </row>
    <row r="3" ht="22.5" customHeight="1">
      <c r="A3" s="142" t="s">
        <v>247</v>
      </c>
      <c r="B3" s="148" t="s">
        <v>1198</v>
      </c>
      <c r="C3" s="148" t="s">
        <v>1199</v>
      </c>
      <c r="D3" s="221"/>
      <c r="E3" s="221"/>
      <c r="F3" s="221"/>
    </row>
    <row r="4" ht="22.5" customHeight="1">
      <c r="A4" s="142" t="s">
        <v>253</v>
      </c>
      <c r="B4" s="148" t="s">
        <v>1202</v>
      </c>
      <c r="C4" s="148" t="s">
        <v>1203</v>
      </c>
      <c r="D4" s="221"/>
      <c r="E4" s="221"/>
      <c r="F4" s="221"/>
    </row>
    <row r="5" ht="22.5" customHeight="1">
      <c r="A5" s="142" t="s">
        <v>270</v>
      </c>
      <c r="B5" s="148" t="s">
        <v>1206</v>
      </c>
      <c r="C5" s="148" t="s">
        <v>1208</v>
      </c>
      <c r="D5" s="148" t="s">
        <v>1211</v>
      </c>
      <c r="E5" s="221"/>
      <c r="F5" s="221"/>
    </row>
    <row r="6" ht="22.5" customHeight="1">
      <c r="A6" s="142" t="s">
        <v>281</v>
      </c>
      <c r="B6" s="148" t="s">
        <v>1212</v>
      </c>
      <c r="C6" s="148" t="s">
        <v>1216</v>
      </c>
      <c r="D6" s="221"/>
      <c r="E6" s="221"/>
      <c r="F6" s="221"/>
    </row>
    <row r="7" ht="22.5" customHeight="1">
      <c r="A7" s="142" t="s">
        <v>287</v>
      </c>
      <c r="B7" s="148" t="s">
        <v>1219</v>
      </c>
      <c r="C7" s="148" t="s">
        <v>1222</v>
      </c>
      <c r="D7" s="221"/>
      <c r="E7" s="221"/>
      <c r="F7" s="221"/>
    </row>
    <row r="8" ht="22.5" customHeight="1">
      <c r="A8" s="142" t="s">
        <v>298</v>
      </c>
      <c r="B8" s="148" t="s">
        <v>1224</v>
      </c>
      <c r="C8" s="148" t="s">
        <v>1227</v>
      </c>
      <c r="D8" s="148" t="s">
        <v>1228</v>
      </c>
      <c r="E8" s="221"/>
      <c r="F8" s="221"/>
    </row>
    <row r="9" ht="22.5" customHeight="1">
      <c r="A9" s="142" t="s">
        <v>322</v>
      </c>
      <c r="B9" s="148" t="s">
        <v>1231</v>
      </c>
      <c r="C9" s="221"/>
      <c r="D9" s="148" t="s">
        <v>1232</v>
      </c>
      <c r="E9" s="221"/>
      <c r="F9" s="221"/>
    </row>
    <row r="10" ht="22.5" customHeight="1">
      <c r="A10" s="142" t="s">
        <v>346</v>
      </c>
      <c r="B10" s="221"/>
      <c r="C10" s="148" t="s">
        <v>1235</v>
      </c>
      <c r="D10" s="148" t="s">
        <v>1238</v>
      </c>
      <c r="E10" s="221"/>
      <c r="F10" s="221"/>
    </row>
    <row r="11" ht="22.5" customHeight="1">
      <c r="A11" s="142" t="s">
        <v>368</v>
      </c>
      <c r="B11" s="148" t="s">
        <v>1248</v>
      </c>
      <c r="C11" s="148" t="s">
        <v>1256</v>
      </c>
      <c r="D11" s="221"/>
      <c r="E11" s="221"/>
      <c r="F11" s="221"/>
    </row>
    <row r="12" ht="22.5" customHeight="1">
      <c r="A12" s="142" t="s">
        <v>386</v>
      </c>
      <c r="B12" s="148" t="s">
        <v>1260</v>
      </c>
      <c r="C12" s="221"/>
      <c r="D12" s="221"/>
      <c r="E12" s="221"/>
      <c r="F12" s="221"/>
    </row>
    <row r="13" ht="22.5" customHeight="1">
      <c r="A13" s="142" t="s">
        <v>406</v>
      </c>
      <c r="B13" s="148" t="s">
        <v>1264</v>
      </c>
      <c r="C13" s="221"/>
      <c r="D13" s="221"/>
      <c r="E13" s="221"/>
      <c r="F13" s="221"/>
    </row>
    <row r="14" ht="22.5" customHeight="1">
      <c r="A14" s="142" t="s">
        <v>417</v>
      </c>
      <c r="B14" s="221"/>
      <c r="C14" s="148" t="s">
        <v>1267</v>
      </c>
      <c r="D14" s="148" t="s">
        <v>1269</v>
      </c>
      <c r="E14" s="221"/>
      <c r="F14" s="221"/>
    </row>
    <row r="15" ht="22.5" customHeight="1">
      <c r="A15" s="142" t="s">
        <v>4</v>
      </c>
      <c r="B15" s="148" t="s">
        <v>1272</v>
      </c>
      <c r="C15" s="148" t="s">
        <v>1274</v>
      </c>
      <c r="D15" s="221"/>
      <c r="E15" s="221"/>
      <c r="F15" s="221"/>
    </row>
    <row r="16" ht="22.5" customHeight="1">
      <c r="A16" s="142" t="s">
        <v>450</v>
      </c>
      <c r="B16" s="148" t="s">
        <v>1275</v>
      </c>
      <c r="C16" s="148" t="s">
        <v>1276</v>
      </c>
      <c r="D16" s="148" t="s">
        <v>1277</v>
      </c>
      <c r="E16" s="148" t="s">
        <v>1278</v>
      </c>
      <c r="F16" s="221"/>
    </row>
    <row r="17" ht="22.5" customHeight="1">
      <c r="A17" s="142" t="s">
        <v>1279</v>
      </c>
      <c r="B17" s="148" t="s">
        <v>1280</v>
      </c>
      <c r="C17" s="148" t="s">
        <v>1281</v>
      </c>
      <c r="D17" s="148" t="s">
        <v>1283</v>
      </c>
      <c r="E17" s="221"/>
      <c r="F17" s="221"/>
    </row>
    <row r="18" ht="22.5" customHeight="1">
      <c r="A18" s="142" t="s">
        <v>485</v>
      </c>
      <c r="B18" s="148" t="s">
        <v>1286</v>
      </c>
      <c r="C18" s="148" t="s">
        <v>1287</v>
      </c>
      <c r="D18" s="148" t="s">
        <v>1288</v>
      </c>
      <c r="E18" s="221"/>
      <c r="F18" s="221"/>
    </row>
    <row r="19" ht="22.5" customHeight="1">
      <c r="A19" s="142" t="s">
        <v>504</v>
      </c>
      <c r="B19" s="148" t="s">
        <v>1289</v>
      </c>
      <c r="C19" s="148" t="s">
        <v>1289</v>
      </c>
      <c r="D19" s="221"/>
      <c r="E19" s="221"/>
      <c r="F19" s="221"/>
    </row>
    <row r="20" ht="22.5" customHeight="1">
      <c r="A20" s="142" t="s">
        <v>555</v>
      </c>
      <c r="B20" s="148" t="s">
        <v>1290</v>
      </c>
      <c r="C20" s="148" t="s">
        <v>1291</v>
      </c>
      <c r="D20" s="148" t="s">
        <v>1292</v>
      </c>
      <c r="E20" s="221"/>
      <c r="F20" s="221"/>
    </row>
    <row r="21" ht="22.5" customHeight="1">
      <c r="A21" s="183" t="s">
        <v>574</v>
      </c>
      <c r="B21" s="148" t="s">
        <v>1294</v>
      </c>
      <c r="C21" s="148" t="s">
        <v>1297</v>
      </c>
      <c r="D21" s="221"/>
      <c r="E21" s="221"/>
      <c r="F21" s="221"/>
    </row>
    <row r="22" ht="22.5" customHeight="1">
      <c r="A22" s="142" t="s">
        <v>593</v>
      </c>
      <c r="B22" s="148" t="s">
        <v>1299</v>
      </c>
      <c r="C22" s="148" t="s">
        <v>1300</v>
      </c>
      <c r="D22" s="148" t="s">
        <v>1301</v>
      </c>
      <c r="E22" s="221"/>
      <c r="F22" s="221"/>
    </row>
    <row r="23" ht="22.5" customHeight="1">
      <c r="A23" s="142" t="s">
        <v>632</v>
      </c>
      <c r="B23" s="148" t="s">
        <v>1302</v>
      </c>
      <c r="C23" s="148" t="s">
        <v>1303</v>
      </c>
      <c r="D23" s="221"/>
      <c r="E23" s="221"/>
      <c r="F23" s="221"/>
    </row>
    <row r="24" ht="22.5" customHeight="1">
      <c r="A24" s="142" t="s">
        <v>660</v>
      </c>
      <c r="B24" s="148" t="s">
        <v>1304</v>
      </c>
      <c r="C24" s="148" t="s">
        <v>1305</v>
      </c>
      <c r="D24" s="148" t="s">
        <v>1306</v>
      </c>
      <c r="E24" s="221"/>
      <c r="F24" s="221"/>
    </row>
    <row r="25" ht="22.5" customHeight="1">
      <c r="A25" s="142" t="s">
        <v>686</v>
      </c>
      <c r="B25" s="148" t="s">
        <v>1307</v>
      </c>
      <c r="C25" s="148" t="s">
        <v>1310</v>
      </c>
      <c r="D25" s="148" t="s">
        <v>1311</v>
      </c>
      <c r="E25" s="221"/>
      <c r="F25" s="221"/>
    </row>
    <row r="26" ht="22.5" customHeight="1">
      <c r="A26" s="142" t="s">
        <v>708</v>
      </c>
      <c r="B26" s="148" t="s">
        <v>1316</v>
      </c>
      <c r="C26" s="221"/>
      <c r="D26" s="148" t="s">
        <v>1317</v>
      </c>
      <c r="E26" s="221"/>
      <c r="F26" s="221"/>
    </row>
    <row r="27" ht="22.5" customHeight="1">
      <c r="A27" s="142" t="s">
        <v>733</v>
      </c>
      <c r="B27" s="148" t="s">
        <v>1321</v>
      </c>
      <c r="C27" s="148" t="s">
        <v>1322</v>
      </c>
      <c r="D27" s="148" t="s">
        <v>1324</v>
      </c>
      <c r="E27" s="221"/>
      <c r="F27" s="221"/>
    </row>
    <row r="28" ht="22.5" customHeight="1">
      <c r="A28" s="142" t="s">
        <v>753</v>
      </c>
      <c r="B28" s="148" t="s">
        <v>1325</v>
      </c>
      <c r="C28" s="148" t="s">
        <v>1326</v>
      </c>
      <c r="D28" s="148" t="s">
        <v>1327</v>
      </c>
      <c r="E28" s="221"/>
      <c r="F28" s="221"/>
    </row>
    <row r="29" ht="22.5" customHeight="1">
      <c r="A29" s="142" t="s">
        <v>771</v>
      </c>
      <c r="B29" s="148" t="s">
        <v>1328</v>
      </c>
      <c r="C29" s="148" t="s">
        <v>1329</v>
      </c>
      <c r="D29" s="221"/>
      <c r="E29" s="221"/>
      <c r="F29" s="221"/>
    </row>
    <row r="30" ht="22.5" customHeight="1">
      <c r="A30" s="142" t="s">
        <v>2</v>
      </c>
      <c r="B30" s="221"/>
      <c r="C30" s="148" t="s">
        <v>1331</v>
      </c>
      <c r="D30" s="148" t="s">
        <v>1332</v>
      </c>
      <c r="E30" s="221"/>
      <c r="F30" s="221"/>
    </row>
    <row r="31" ht="22.5" customHeight="1">
      <c r="A31" s="142" t="s">
        <v>814</v>
      </c>
      <c r="B31" s="148" t="s">
        <v>1335</v>
      </c>
      <c r="C31" s="221"/>
      <c r="D31" s="221"/>
      <c r="E31" s="221"/>
      <c r="F31" s="221"/>
    </row>
    <row r="32" ht="22.5" customHeight="1">
      <c r="A32" s="142" t="s">
        <v>860</v>
      </c>
      <c r="B32" s="148" t="s">
        <v>1337</v>
      </c>
      <c r="C32" s="148" t="s">
        <v>1339</v>
      </c>
      <c r="D32" s="221"/>
      <c r="E32" s="221"/>
      <c r="F32" s="221"/>
    </row>
    <row r="33" ht="22.5" customHeight="1">
      <c r="A33" s="142" t="s">
        <v>886</v>
      </c>
      <c r="B33" s="148" t="s">
        <v>1341</v>
      </c>
      <c r="C33" s="148" t="s">
        <v>1342</v>
      </c>
      <c r="D33" s="221"/>
      <c r="E33" s="221"/>
      <c r="F33" s="221"/>
    </row>
    <row r="34" ht="22.5" customHeight="1">
      <c r="A34" s="142" t="s">
        <v>908</v>
      </c>
      <c r="B34" s="148" t="s">
        <v>1343</v>
      </c>
      <c r="C34" s="221"/>
      <c r="D34" s="221"/>
      <c r="E34" s="221"/>
      <c r="F34" s="221"/>
    </row>
    <row r="35" ht="22.5" customHeight="1">
      <c r="A35" s="142" t="s">
        <v>933</v>
      </c>
      <c r="B35" s="148" t="s">
        <v>1344</v>
      </c>
      <c r="C35" s="148" t="s">
        <v>1345</v>
      </c>
      <c r="D35" s="148" t="s">
        <v>1346</v>
      </c>
      <c r="E35" s="221"/>
      <c r="F35" s="221"/>
    </row>
    <row r="36" ht="22.5" customHeight="1">
      <c r="A36" s="142" t="s">
        <v>951</v>
      </c>
      <c r="B36" s="148" t="s">
        <v>1348</v>
      </c>
      <c r="C36" s="221"/>
      <c r="D36" s="221"/>
      <c r="E36" s="221"/>
      <c r="F36" s="221"/>
    </row>
    <row r="37" ht="22.5" customHeight="1">
      <c r="A37" s="142" t="s">
        <v>971</v>
      </c>
      <c r="B37" s="148" t="s">
        <v>1351</v>
      </c>
      <c r="C37" s="221"/>
      <c r="D37" s="148" t="s">
        <v>1354</v>
      </c>
      <c r="E37" s="221"/>
      <c r="F37" s="221"/>
    </row>
    <row r="38" ht="22.5" customHeight="1">
      <c r="A38" s="142" t="s">
        <v>995</v>
      </c>
      <c r="B38" s="221"/>
      <c r="C38" s="148" t="s">
        <v>1356</v>
      </c>
      <c r="D38" s="221"/>
      <c r="E38" s="221"/>
      <c r="F38" s="221"/>
    </row>
    <row r="39" ht="22.5" customHeight="1">
      <c r="A39" s="142" t="s">
        <v>1357</v>
      </c>
      <c r="B39" s="221"/>
      <c r="C39" s="148" t="s">
        <v>1358</v>
      </c>
      <c r="D39" s="148" t="s">
        <v>1359</v>
      </c>
      <c r="E39" s="221"/>
      <c r="F39" s="221"/>
    </row>
    <row r="40" ht="22.5" customHeight="1">
      <c r="A40" s="142" t="s">
        <v>1031</v>
      </c>
      <c r="B40" s="148" t="s">
        <v>1360</v>
      </c>
      <c r="C40" s="148" t="s">
        <v>1361</v>
      </c>
      <c r="D40" s="221"/>
      <c r="E40" s="221"/>
      <c r="F40" s="221"/>
    </row>
    <row r="41" ht="22.5" customHeight="1">
      <c r="A41" s="142" t="s">
        <v>1048</v>
      </c>
      <c r="B41" s="148" t="s">
        <v>1362</v>
      </c>
      <c r="C41" s="148" t="s">
        <v>1363</v>
      </c>
      <c r="D41" s="148" t="s">
        <v>1364</v>
      </c>
      <c r="E41" s="221"/>
      <c r="F41" s="221"/>
    </row>
    <row r="42" ht="22.5" customHeight="1">
      <c r="A42" s="142" t="s">
        <v>1061</v>
      </c>
      <c r="B42" s="148" t="s">
        <v>1366</v>
      </c>
      <c r="C42" s="148" t="s">
        <v>1367</v>
      </c>
      <c r="D42" s="221"/>
      <c r="E42" s="221"/>
      <c r="F42" s="221"/>
    </row>
    <row r="43" ht="22.5" customHeight="1">
      <c r="A43" s="142" t="s">
        <v>1078</v>
      </c>
      <c r="B43" s="148" t="s">
        <v>1370</v>
      </c>
      <c r="C43" s="148" t="s">
        <v>1372</v>
      </c>
      <c r="D43" s="148" t="s">
        <v>1374</v>
      </c>
      <c r="E43" s="221"/>
      <c r="F43" s="221"/>
    </row>
    <row r="44" ht="22.5" customHeight="1">
      <c r="A44" s="142" t="s">
        <v>1094</v>
      </c>
      <c r="B44" s="148" t="s">
        <v>1376</v>
      </c>
      <c r="C44" s="221"/>
      <c r="D44" s="221"/>
      <c r="E44" s="221"/>
      <c r="F44" s="221"/>
    </row>
    <row r="45" ht="22.5" customHeight="1">
      <c r="A45" s="142" t="s">
        <v>1110</v>
      </c>
      <c r="B45" s="148" t="s">
        <v>1377</v>
      </c>
      <c r="C45" s="148" t="s">
        <v>1378</v>
      </c>
      <c r="D45" s="221"/>
      <c r="E45" s="221"/>
      <c r="F45" s="221"/>
    </row>
    <row r="46" ht="22.5" customHeight="1">
      <c r="A46" s="142" t="s">
        <v>1125</v>
      </c>
      <c r="B46" s="148" t="s">
        <v>1379</v>
      </c>
      <c r="C46" s="148" t="s">
        <v>1380</v>
      </c>
      <c r="D46" s="148" t="s">
        <v>1381</v>
      </c>
      <c r="E46" s="221"/>
      <c r="F46" s="221"/>
    </row>
    <row r="47" ht="22.5" customHeight="1">
      <c r="A47" s="142" t="s">
        <v>1147</v>
      </c>
      <c r="B47" s="148" t="s">
        <v>1383</v>
      </c>
      <c r="C47" s="148" t="s">
        <v>1384</v>
      </c>
      <c r="D47" s="148" t="s">
        <v>1387</v>
      </c>
      <c r="E47" s="221"/>
      <c r="F47" s="221"/>
    </row>
    <row r="48" ht="22.5" customHeight="1">
      <c r="A48" s="142" t="s">
        <v>1168</v>
      </c>
      <c r="B48" s="148" t="s">
        <v>1391</v>
      </c>
      <c r="C48" s="148" t="s">
        <v>1392</v>
      </c>
      <c r="D48" s="221"/>
      <c r="E48" s="221"/>
      <c r="F48" s="221"/>
    </row>
    <row r="49" ht="22.5" customHeight="1">
      <c r="A49" s="142" t="s">
        <v>1184</v>
      </c>
      <c r="B49" s="148" t="s">
        <v>1393</v>
      </c>
      <c r="C49" s="148" t="s">
        <v>1394</v>
      </c>
      <c r="D49" s="221"/>
      <c r="E49" s="221"/>
      <c r="F49" s="221"/>
    </row>
    <row r="50" ht="22.5" customHeight="1">
      <c r="A50" s="142" t="s">
        <v>1207</v>
      </c>
      <c r="B50" s="148" t="s">
        <v>1395</v>
      </c>
      <c r="C50" s="148" t="s">
        <v>1396</v>
      </c>
      <c r="D50" s="221"/>
      <c r="E50" s="221"/>
      <c r="F50" s="221"/>
    </row>
    <row r="51" ht="22.5" customHeight="1">
      <c r="A51" s="142" t="s">
        <v>1259</v>
      </c>
      <c r="B51" s="148" t="s">
        <v>1398</v>
      </c>
      <c r="C51" s="148" t="s">
        <v>1399</v>
      </c>
      <c r="D51" s="148" t="s">
        <v>1400</v>
      </c>
      <c r="E51" s="221"/>
      <c r="F51" s="221"/>
    </row>
    <row r="52" ht="22.5" customHeight="1">
      <c r="A52" s="142" t="s">
        <v>1282</v>
      </c>
      <c r="B52" s="148" t="s">
        <v>1402</v>
      </c>
      <c r="C52" s="148" t="s">
        <v>1405</v>
      </c>
      <c r="D52" s="148" t="s">
        <v>1406</v>
      </c>
      <c r="E52" s="221"/>
      <c r="F52" s="221"/>
    </row>
    <row r="53" ht="22.5" customHeight="1">
      <c r="A53" s="142" t="s">
        <v>1308</v>
      </c>
      <c r="B53" s="148" t="s">
        <v>1409</v>
      </c>
      <c r="C53" s="148" t="s">
        <v>1411</v>
      </c>
      <c r="D53" s="148" t="s">
        <v>1412</v>
      </c>
      <c r="E53" s="221"/>
      <c r="F53" s="221"/>
    </row>
    <row r="54" ht="22.5" customHeight="1">
      <c r="A54" s="142" t="s">
        <v>1330</v>
      </c>
      <c r="B54" s="148" t="s">
        <v>1413</v>
      </c>
      <c r="C54" s="148" t="s">
        <v>1414</v>
      </c>
      <c r="D54" s="148" t="s">
        <v>1415</v>
      </c>
      <c r="E54" s="221"/>
      <c r="F54" s="221"/>
    </row>
    <row r="55" ht="22.5" customHeight="1">
      <c r="A55" s="142" t="s">
        <v>1347</v>
      </c>
      <c r="B55" s="221"/>
      <c r="C55" s="148" t="s">
        <v>1416</v>
      </c>
      <c r="D55" s="221"/>
      <c r="E55" s="221"/>
      <c r="F55" s="221"/>
    </row>
    <row r="56" ht="22.5" customHeight="1">
      <c r="A56" s="142" t="s">
        <v>1365</v>
      </c>
      <c r="B56" s="221"/>
      <c r="C56" s="148" t="s">
        <v>1418</v>
      </c>
      <c r="D56" s="148" t="s">
        <v>1419</v>
      </c>
      <c r="E56" s="221"/>
      <c r="F56" s="221"/>
    </row>
    <row r="57" ht="22.5" customHeight="1">
      <c r="A57" s="142" t="s">
        <v>1382</v>
      </c>
      <c r="B57" s="221"/>
      <c r="C57" s="148" t="s">
        <v>1421</v>
      </c>
      <c r="D57" s="148" t="s">
        <v>1422</v>
      </c>
      <c r="E57" s="221"/>
      <c r="F57" s="221"/>
    </row>
    <row r="58" ht="22.5" customHeight="1">
      <c r="A58" s="142" t="s">
        <v>1397</v>
      </c>
      <c r="B58" s="148" t="s">
        <v>1425</v>
      </c>
      <c r="C58" s="148" t="s">
        <v>1428</v>
      </c>
      <c r="D58" s="148" t="s">
        <v>1430</v>
      </c>
      <c r="E58" s="221"/>
      <c r="F58" s="221"/>
    </row>
    <row r="59" ht="22.5" customHeight="1">
      <c r="A59" s="142" t="s">
        <v>1417</v>
      </c>
      <c r="B59" s="148" t="s">
        <v>1431</v>
      </c>
      <c r="C59" s="148" t="s">
        <v>1432</v>
      </c>
      <c r="D59" s="148" t="s">
        <v>1433</v>
      </c>
      <c r="E59" s="221"/>
      <c r="F59" s="221"/>
    </row>
    <row r="60" ht="22.5" customHeight="1">
      <c r="A60" s="142" t="s">
        <v>3</v>
      </c>
      <c r="B60" s="221"/>
      <c r="C60" s="148" t="s">
        <v>1434</v>
      </c>
      <c r="D60" s="148" t="s">
        <v>1435</v>
      </c>
      <c r="E60" s="221"/>
      <c r="F60" s="221"/>
    </row>
    <row r="61" ht="22.5" customHeight="1">
      <c r="A61" s="142" t="s">
        <v>1436</v>
      </c>
      <c r="B61" s="221"/>
      <c r="C61" s="148" t="s">
        <v>1437</v>
      </c>
      <c r="D61" s="221"/>
      <c r="E61" s="221"/>
      <c r="F61" s="221"/>
    </row>
    <row r="62" ht="22.5" customHeight="1">
      <c r="A62" s="142" t="s">
        <v>1438</v>
      </c>
      <c r="B62" s="148" t="s">
        <v>1439</v>
      </c>
      <c r="C62" s="148" t="s">
        <v>1440</v>
      </c>
      <c r="D62" s="148" t="s">
        <v>1442</v>
      </c>
      <c r="E62" s="221"/>
      <c r="F62" s="221"/>
    </row>
    <row r="63" ht="22.5" customHeight="1">
      <c r="A63" s="142" t="s">
        <v>1445</v>
      </c>
      <c r="B63" s="148" t="s">
        <v>1447</v>
      </c>
      <c r="C63" s="148" t="s">
        <v>1448</v>
      </c>
      <c r="D63" s="221"/>
      <c r="E63" s="221"/>
      <c r="F63" s="221"/>
    </row>
    <row r="64" ht="22.5" customHeight="1">
      <c r="A64" s="142" t="s">
        <v>1450</v>
      </c>
      <c r="B64" s="148" t="s">
        <v>1451</v>
      </c>
      <c r="C64" s="148" t="s">
        <v>1452</v>
      </c>
      <c r="D64" s="148" t="s">
        <v>1454</v>
      </c>
      <c r="E64" s="221"/>
      <c r="F64" s="221"/>
    </row>
    <row r="65" ht="22.5" customHeight="1">
      <c r="A65" s="142" t="s">
        <v>1455</v>
      </c>
      <c r="B65" s="148" t="s">
        <v>1456</v>
      </c>
      <c r="C65" s="148" t="s">
        <v>1457</v>
      </c>
      <c r="D65" s="221"/>
      <c r="E65" s="221"/>
      <c r="F65" s="221"/>
    </row>
    <row r="66" ht="22.5" customHeight="1">
      <c r="A66" s="142" t="s">
        <v>1458</v>
      </c>
      <c r="B66" s="148" t="s">
        <v>1459</v>
      </c>
      <c r="C66" s="148" t="s">
        <v>1460</v>
      </c>
      <c r="D66" s="148" t="s">
        <v>1461</v>
      </c>
      <c r="E66" s="221"/>
      <c r="F66" s="221"/>
    </row>
    <row r="67" ht="22.5" customHeight="1">
      <c r="A67" s="142" t="s">
        <v>1462</v>
      </c>
      <c r="B67" s="148" t="s">
        <v>1463</v>
      </c>
      <c r="C67" s="148" t="s">
        <v>1465</v>
      </c>
      <c r="D67" s="221"/>
      <c r="E67" s="221"/>
      <c r="F67" s="221"/>
    </row>
    <row r="68" ht="22.5" customHeight="1">
      <c r="A68" s="142" t="s">
        <v>1466</v>
      </c>
      <c r="B68" s="148" t="s">
        <v>1467</v>
      </c>
      <c r="C68" s="148" t="s">
        <v>1470</v>
      </c>
      <c r="D68" s="148" t="s">
        <v>1472</v>
      </c>
      <c r="E68" s="221"/>
      <c r="F68" s="221"/>
    </row>
    <row r="69" ht="22.5" customHeight="1">
      <c r="A69" s="142" t="s">
        <v>1473</v>
      </c>
      <c r="B69" s="148" t="s">
        <v>1474</v>
      </c>
      <c r="C69" s="148" t="s">
        <v>1475</v>
      </c>
      <c r="D69" s="148" t="s">
        <v>1476</v>
      </c>
      <c r="E69" s="221"/>
      <c r="F69" s="221"/>
    </row>
    <row r="70" ht="22.5" customHeight="1">
      <c r="A70" s="142" t="s">
        <v>1477</v>
      </c>
      <c r="B70" s="148" t="s">
        <v>1478</v>
      </c>
      <c r="C70" s="148" t="s">
        <v>1479</v>
      </c>
      <c r="D70" s="148" t="s">
        <v>1480</v>
      </c>
      <c r="E70" s="221"/>
      <c r="F70" s="221"/>
    </row>
    <row r="71" ht="22.5" customHeight="1">
      <c r="A71" s="142" t="s">
        <v>1481</v>
      </c>
      <c r="B71" s="148" t="s">
        <v>1482</v>
      </c>
      <c r="C71" s="148" t="s">
        <v>1483</v>
      </c>
      <c r="D71" s="148" t="s">
        <v>1484</v>
      </c>
      <c r="E71" s="221"/>
      <c r="F71" s="221"/>
    </row>
    <row r="72" ht="22.5" customHeight="1">
      <c r="A72" s="142" t="s">
        <v>1485</v>
      </c>
      <c r="B72" s="221"/>
      <c r="C72" s="148" t="s">
        <v>1486</v>
      </c>
      <c r="D72" s="221"/>
      <c r="E72" s="221"/>
      <c r="F72" s="221"/>
    </row>
    <row r="73" ht="22.5" customHeight="1">
      <c r="A73" s="142" t="s">
        <v>1487</v>
      </c>
      <c r="B73" s="148" t="s">
        <v>1488</v>
      </c>
      <c r="C73" s="148" t="s">
        <v>1490</v>
      </c>
      <c r="D73" s="148" t="s">
        <v>1493</v>
      </c>
      <c r="E73" s="221"/>
      <c r="F73" s="221"/>
    </row>
    <row r="74" ht="22.5" customHeight="1">
      <c r="A74" s="142" t="s">
        <v>1495</v>
      </c>
      <c r="B74" s="221"/>
      <c r="C74" s="148" t="s">
        <v>1498</v>
      </c>
      <c r="D74" s="148" t="s">
        <v>1499</v>
      </c>
      <c r="E74" s="221"/>
      <c r="F74" s="221"/>
    </row>
    <row r="75" ht="22.5" customHeight="1">
      <c r="A75" s="142" t="s">
        <v>1500</v>
      </c>
      <c r="B75" s="221"/>
      <c r="C75" s="221"/>
      <c r="D75" s="221"/>
      <c r="E75" s="221"/>
      <c r="F75" s="221"/>
    </row>
    <row r="76" ht="22.5" customHeight="1">
      <c r="A76" s="142" t="s">
        <v>1501</v>
      </c>
      <c r="B76" s="221"/>
      <c r="C76" s="221"/>
      <c r="D76" s="221"/>
      <c r="E76" s="221"/>
      <c r="F76" s="221"/>
    </row>
    <row r="77" ht="22.5" customHeight="1">
      <c r="A77" s="142" t="s">
        <v>1502</v>
      </c>
      <c r="B77" s="221"/>
      <c r="C77" s="221"/>
      <c r="D77" s="221"/>
      <c r="E77" s="221"/>
      <c r="F77" s="221"/>
    </row>
    <row r="78" ht="22.5" customHeight="1">
      <c r="A78" s="142" t="s">
        <v>1503</v>
      </c>
      <c r="B78" s="148" t="s">
        <v>1504</v>
      </c>
      <c r="C78" s="221"/>
      <c r="D78" s="221"/>
      <c r="E78" s="221"/>
      <c r="F78" s="221"/>
    </row>
    <row r="79" ht="22.5" customHeight="1">
      <c r="A79" s="142" t="s">
        <v>1505</v>
      </c>
      <c r="B79" s="148" t="s">
        <v>1506</v>
      </c>
      <c r="C79" s="148" t="s">
        <v>1507</v>
      </c>
      <c r="D79" s="221"/>
      <c r="E79" s="221"/>
      <c r="F79" s="221"/>
    </row>
    <row r="80" ht="22.5" customHeight="1">
      <c r="A80" s="142" t="s">
        <v>1508</v>
      </c>
      <c r="B80" s="148" t="s">
        <v>1509</v>
      </c>
      <c r="C80" s="148" t="s">
        <v>1510</v>
      </c>
      <c r="D80" s="148" t="s">
        <v>1513</v>
      </c>
      <c r="E80" s="221"/>
      <c r="F80" s="221"/>
    </row>
    <row r="81" ht="22.5" customHeight="1">
      <c r="A81" s="142" t="s">
        <v>1514</v>
      </c>
      <c r="B81" s="148" t="s">
        <v>1513</v>
      </c>
      <c r="C81" s="148" t="s">
        <v>1515</v>
      </c>
      <c r="D81" s="221"/>
      <c r="E81" s="221"/>
      <c r="F81" s="221"/>
    </row>
    <row r="82" ht="22.5" customHeight="1">
      <c r="A82" s="142" t="s">
        <v>1516</v>
      </c>
      <c r="B82" s="148" t="s">
        <v>1517</v>
      </c>
      <c r="C82" s="148" t="s">
        <v>1518</v>
      </c>
      <c r="D82" s="221"/>
      <c r="E82" s="221"/>
      <c r="F82" s="221"/>
    </row>
    <row r="83" ht="22.5" customHeight="1">
      <c r="A83" s="142" t="s">
        <v>1519</v>
      </c>
      <c r="B83" s="148" t="s">
        <v>1520</v>
      </c>
      <c r="C83" s="148" t="s">
        <v>1521</v>
      </c>
      <c r="D83" s="148" t="s">
        <v>1522</v>
      </c>
      <c r="E83" s="221"/>
      <c r="F83" s="221"/>
    </row>
    <row r="84" ht="22.5" customHeight="1">
      <c r="A84" s="142" t="s">
        <v>1523</v>
      </c>
      <c r="B84" s="148" t="s">
        <v>1524</v>
      </c>
      <c r="C84" s="148" t="s">
        <v>1525</v>
      </c>
      <c r="D84" s="148" t="s">
        <v>1526</v>
      </c>
      <c r="E84" s="221"/>
      <c r="F84" s="221"/>
    </row>
    <row r="85" ht="22.5" customHeight="1">
      <c r="A85" s="142" t="s">
        <v>1527</v>
      </c>
      <c r="B85" s="148" t="s">
        <v>1528</v>
      </c>
      <c r="C85" s="148" t="s">
        <v>1529</v>
      </c>
      <c r="D85" s="148" t="s">
        <v>1530</v>
      </c>
      <c r="E85" s="221"/>
      <c r="F85" s="221"/>
    </row>
    <row r="86" ht="22.5" customHeight="1">
      <c r="A86" s="142" t="s">
        <v>1533</v>
      </c>
      <c r="B86" s="148" t="s">
        <v>1534</v>
      </c>
      <c r="C86" s="148" t="s">
        <v>1537</v>
      </c>
      <c r="D86" s="148" t="s">
        <v>1539</v>
      </c>
      <c r="E86" s="221"/>
      <c r="F86" s="221"/>
    </row>
    <row r="87" ht="22.5" customHeight="1">
      <c r="A87" s="142" t="s">
        <v>1540</v>
      </c>
      <c r="B87" s="148" t="s">
        <v>1543</v>
      </c>
      <c r="C87" s="148" t="s">
        <v>1544</v>
      </c>
      <c r="D87" s="221"/>
      <c r="E87" s="221"/>
      <c r="F87" s="221"/>
    </row>
    <row r="88" ht="22.5" customHeight="1">
      <c r="A88" s="142" t="s">
        <v>1545</v>
      </c>
      <c r="B88" s="148" t="s">
        <v>1546</v>
      </c>
      <c r="C88" s="221"/>
      <c r="D88" s="148" t="s">
        <v>1547</v>
      </c>
      <c r="E88" s="221"/>
      <c r="F88" s="221"/>
    </row>
    <row r="89" ht="22.5" customHeight="1">
      <c r="A89" s="142" t="s">
        <v>1548</v>
      </c>
      <c r="B89" s="148" t="s">
        <v>1549</v>
      </c>
      <c r="C89" s="221"/>
      <c r="D89" s="221"/>
      <c r="E89" s="221"/>
      <c r="F89" s="221"/>
    </row>
    <row r="90" ht="22.5" customHeight="1">
      <c r="A90" s="142" t="s">
        <v>1550</v>
      </c>
      <c r="B90" s="148" t="s">
        <v>1551</v>
      </c>
      <c r="C90" s="148" t="s">
        <v>1552</v>
      </c>
      <c r="D90" s="148" t="s">
        <v>1554</v>
      </c>
      <c r="E90" s="221"/>
      <c r="F90" s="221"/>
    </row>
    <row r="91" ht="22.5" customHeight="1">
      <c r="A91" s="142" t="s">
        <v>1557</v>
      </c>
      <c r="B91" s="221"/>
      <c r="C91" s="148" t="s">
        <v>1558</v>
      </c>
      <c r="D91" s="221"/>
      <c r="E91" s="221"/>
      <c r="F91" s="221"/>
    </row>
    <row r="92" ht="22.5" customHeight="1">
      <c r="A92" s="142" t="s">
        <v>1561</v>
      </c>
      <c r="B92" s="221"/>
      <c r="C92" s="148" t="s">
        <v>1562</v>
      </c>
      <c r="D92" s="148" t="s">
        <v>1563</v>
      </c>
      <c r="E92" s="221"/>
      <c r="F92" s="221"/>
    </row>
    <row r="93" ht="22.5" customHeight="1">
      <c r="A93" s="142" t="s">
        <v>1564</v>
      </c>
      <c r="B93" s="221"/>
      <c r="C93" s="148" t="s">
        <v>1565</v>
      </c>
      <c r="D93" s="148" t="s">
        <v>1566</v>
      </c>
      <c r="E93" s="221"/>
      <c r="F93" s="221"/>
    </row>
    <row r="94" ht="22.5" customHeight="1">
      <c r="A94" s="142" t="s">
        <v>1567</v>
      </c>
      <c r="B94" s="221"/>
      <c r="C94" s="221"/>
      <c r="D94" s="148" t="s">
        <v>1568</v>
      </c>
      <c r="E94" s="221"/>
      <c r="F94" s="221"/>
    </row>
    <row r="95" ht="22.5" customHeight="1">
      <c r="A95" s="142" t="s">
        <v>1570</v>
      </c>
      <c r="B95" s="221"/>
      <c r="C95" s="221"/>
      <c r="D95" s="148" t="s">
        <v>1571</v>
      </c>
      <c r="E95" s="221"/>
      <c r="F95" s="221"/>
    </row>
    <row r="96" ht="22.5" customHeight="1">
      <c r="A96" s="142" t="s">
        <v>1575</v>
      </c>
      <c r="B96" s="148" t="s">
        <v>1576</v>
      </c>
      <c r="C96" s="221"/>
      <c r="D96" s="221"/>
      <c r="E96" s="221"/>
      <c r="F96" s="221"/>
    </row>
    <row r="97" ht="22.5" customHeight="1">
      <c r="A97" s="142" t="s">
        <v>1579</v>
      </c>
      <c r="B97" s="148" t="s">
        <v>1580</v>
      </c>
      <c r="C97" s="148" t="s">
        <v>1585</v>
      </c>
      <c r="D97" s="221"/>
      <c r="E97" s="221"/>
      <c r="F97" s="221"/>
    </row>
    <row r="98" ht="22.5" customHeight="1">
      <c r="A98" s="142" t="s">
        <v>1588</v>
      </c>
      <c r="B98" s="148" t="s">
        <v>1589</v>
      </c>
      <c r="C98" s="148" t="s">
        <v>1590</v>
      </c>
      <c r="D98" s="221"/>
      <c r="E98" s="221"/>
      <c r="F98" s="221"/>
    </row>
    <row r="99" ht="22.5" customHeight="1">
      <c r="A99" s="142" t="s">
        <v>1591</v>
      </c>
      <c r="B99" s="148" t="s">
        <v>1592</v>
      </c>
      <c r="C99" s="221"/>
      <c r="D99" s="221"/>
      <c r="E99" s="221"/>
      <c r="F99" s="221"/>
    </row>
    <row r="100" ht="22.5" customHeight="1">
      <c r="A100" s="142" t="s">
        <v>1593</v>
      </c>
      <c r="B100" s="148" t="s">
        <v>1594</v>
      </c>
      <c r="C100" s="221"/>
      <c r="D100" s="221"/>
      <c r="E100" s="221"/>
      <c r="F100" s="221"/>
    </row>
    <row r="101" ht="22.5" customHeight="1">
      <c r="A101" s="142" t="s">
        <v>1595</v>
      </c>
      <c r="B101" s="148" t="s">
        <v>1596</v>
      </c>
      <c r="C101" s="221"/>
      <c r="D101" s="221"/>
      <c r="E101" s="221"/>
      <c r="F101" s="221"/>
    </row>
    <row r="102" ht="22.5" customHeight="1">
      <c r="A102" s="142" t="s">
        <v>1597</v>
      </c>
      <c r="B102" s="221"/>
      <c r="C102" s="221"/>
      <c r="D102" s="148" t="s">
        <v>1598</v>
      </c>
      <c r="E102" s="221"/>
      <c r="F102" s="221"/>
    </row>
    <row r="103" ht="22.5" customHeight="1">
      <c r="A103" s="142" t="s">
        <v>1599</v>
      </c>
      <c r="B103" s="221"/>
      <c r="C103" s="148" t="s">
        <v>1600</v>
      </c>
      <c r="D103" s="148" t="s">
        <v>1603</v>
      </c>
      <c r="E103" s="221"/>
      <c r="F103" s="221"/>
    </row>
    <row r="104" ht="22.5" customHeight="1">
      <c r="A104" s="142" t="s">
        <v>1606</v>
      </c>
      <c r="B104" s="148" t="s">
        <v>1607</v>
      </c>
      <c r="C104" s="221"/>
      <c r="D104" s="148" t="s">
        <v>1610</v>
      </c>
      <c r="E104" s="221"/>
      <c r="F104" s="221"/>
    </row>
    <row r="105" ht="22.5" customHeight="1">
      <c r="A105" s="142" t="s">
        <v>1611</v>
      </c>
      <c r="B105" s="148" t="s">
        <v>1612</v>
      </c>
      <c r="C105" s="221"/>
      <c r="D105" s="148" t="s">
        <v>1615</v>
      </c>
      <c r="E105" s="221"/>
      <c r="F105" s="221"/>
    </row>
    <row r="106" ht="22.5" customHeight="1">
      <c r="A106" s="142" t="s">
        <v>1616</v>
      </c>
      <c r="B106" s="148" t="s">
        <v>1617</v>
      </c>
      <c r="C106" s="148" t="s">
        <v>1618</v>
      </c>
      <c r="D106" s="221"/>
      <c r="E106" s="221"/>
      <c r="F106" s="221"/>
    </row>
    <row r="107" ht="22.5" customHeight="1">
      <c r="A107" s="142" t="s">
        <v>1619</v>
      </c>
      <c r="B107" s="221"/>
      <c r="C107" s="221"/>
      <c r="D107" s="221"/>
      <c r="E107" s="221"/>
      <c r="F107" s="221"/>
    </row>
    <row r="108" ht="22.5" customHeight="1">
      <c r="A108" s="142" t="s">
        <v>1620</v>
      </c>
      <c r="B108" s="148" t="s">
        <v>1621</v>
      </c>
      <c r="C108" s="221"/>
      <c r="D108" s="221"/>
      <c r="E108" s="221"/>
      <c r="F108" s="221"/>
    </row>
    <row r="109" ht="22.5" customHeight="1">
      <c r="A109" s="142" t="s">
        <v>1622</v>
      </c>
      <c r="B109" s="148" t="s">
        <v>1623</v>
      </c>
      <c r="C109" s="148" t="s">
        <v>1624</v>
      </c>
      <c r="D109" s="221"/>
      <c r="E109" s="221"/>
      <c r="F109" s="221"/>
    </row>
    <row r="110" ht="22.5" customHeight="1">
      <c r="A110" s="142" t="s">
        <v>1625</v>
      </c>
      <c r="B110" s="221"/>
      <c r="C110" s="221"/>
      <c r="D110" s="221"/>
      <c r="E110" s="221"/>
      <c r="F110" s="221"/>
    </row>
    <row r="111" ht="22.5" customHeight="1">
      <c r="A111" s="142" t="s">
        <v>1627</v>
      </c>
      <c r="B111" s="148" t="s">
        <v>1628</v>
      </c>
      <c r="C111" s="221"/>
      <c r="D111" s="148" t="s">
        <v>1629</v>
      </c>
      <c r="E111" s="221"/>
      <c r="F111" s="221"/>
    </row>
    <row r="112" ht="22.5" customHeight="1">
      <c r="A112" s="142" t="s">
        <v>1632</v>
      </c>
      <c r="B112" s="148" t="s">
        <v>1634</v>
      </c>
      <c r="C112" s="148" t="s">
        <v>1636</v>
      </c>
      <c r="D112" s="221"/>
      <c r="E112" s="221"/>
      <c r="F112" s="221"/>
    </row>
    <row r="113" ht="22.5" customHeight="1">
      <c r="A113" s="142" t="s">
        <v>1637</v>
      </c>
      <c r="B113" s="221"/>
      <c r="C113" s="148" t="s">
        <v>1640</v>
      </c>
      <c r="D113" s="148" t="s">
        <v>1641</v>
      </c>
      <c r="E113" s="221"/>
      <c r="F113" s="221"/>
    </row>
    <row r="114" ht="22.5" customHeight="1">
      <c r="A114" s="142" t="s">
        <v>1642</v>
      </c>
      <c r="B114" s="148" t="s">
        <v>1644</v>
      </c>
      <c r="C114" s="148" t="s">
        <v>1645</v>
      </c>
      <c r="D114" s="221"/>
      <c r="E114" s="221"/>
      <c r="F114" s="221"/>
    </row>
    <row r="115" ht="22.5" customHeight="1">
      <c r="A115" s="142" t="s">
        <v>1646</v>
      </c>
      <c r="B115" s="221"/>
      <c r="C115" s="148" t="s">
        <v>1647</v>
      </c>
      <c r="D115" s="221"/>
      <c r="E115" s="221"/>
      <c r="F115" s="221"/>
    </row>
    <row r="116" ht="22.5" customHeight="1">
      <c r="A116" s="142" t="s">
        <v>1648</v>
      </c>
      <c r="B116" s="221"/>
      <c r="C116" s="221"/>
      <c r="D116" s="221"/>
      <c r="E116" s="221"/>
      <c r="F116" s="221"/>
    </row>
    <row r="117" ht="22.5" customHeight="1">
      <c r="A117" s="142" t="s">
        <v>1649</v>
      </c>
      <c r="B117" s="148" t="s">
        <v>1650</v>
      </c>
      <c r="C117" s="148" t="s">
        <v>1651</v>
      </c>
      <c r="D117" s="148" t="s">
        <v>1652</v>
      </c>
      <c r="E117" s="221"/>
      <c r="F117" s="221"/>
    </row>
    <row r="118" ht="22.5" customHeight="1">
      <c r="A118" s="142" t="s">
        <v>1653</v>
      </c>
      <c r="B118" s="148" t="s">
        <v>1654</v>
      </c>
      <c r="C118" s="148" t="s">
        <v>1655</v>
      </c>
      <c r="D118" s="148" t="s">
        <v>1656</v>
      </c>
      <c r="E118" s="221"/>
      <c r="F118" s="221"/>
    </row>
    <row r="119" ht="22.5" customHeight="1">
      <c r="A119" s="142" t="s">
        <v>1657</v>
      </c>
      <c r="B119" s="148" t="s">
        <v>1658</v>
      </c>
      <c r="C119" s="148" t="s">
        <v>1660</v>
      </c>
      <c r="D119" s="221"/>
      <c r="E119" s="221"/>
      <c r="F119" s="221"/>
    </row>
    <row r="120" ht="22.5" customHeight="1">
      <c r="A120" s="142" t="s">
        <v>1663</v>
      </c>
      <c r="B120" s="148" t="s">
        <v>1664</v>
      </c>
      <c r="C120" s="148" t="s">
        <v>1665</v>
      </c>
      <c r="D120" s="221"/>
      <c r="E120" s="221"/>
      <c r="F120" s="221"/>
    </row>
    <row r="121" ht="22.5" customHeight="1">
      <c r="A121" s="142" t="s">
        <v>1668</v>
      </c>
      <c r="B121" s="148" t="s">
        <v>1669</v>
      </c>
      <c r="C121" s="221"/>
      <c r="D121" s="221"/>
      <c r="E121" s="221"/>
      <c r="F121" s="221"/>
    </row>
    <row r="122" ht="22.5" customHeight="1">
      <c r="A122" s="142" t="s">
        <v>1671</v>
      </c>
      <c r="B122" s="148" t="s">
        <v>1672</v>
      </c>
      <c r="C122" s="148" t="s">
        <v>1673</v>
      </c>
      <c r="D122" s="221"/>
      <c r="E122" s="221"/>
      <c r="F122" s="221"/>
    </row>
    <row r="123" ht="22.5" customHeight="1">
      <c r="A123" s="142" t="s">
        <v>1674</v>
      </c>
      <c r="B123" s="148" t="s">
        <v>1675</v>
      </c>
      <c r="C123" s="221"/>
      <c r="D123" s="221"/>
      <c r="E123" s="221"/>
      <c r="F123" s="221"/>
    </row>
    <row r="124" ht="22.5" customHeight="1">
      <c r="A124" s="142" t="s">
        <v>1676</v>
      </c>
      <c r="B124" s="148" t="s">
        <v>1677</v>
      </c>
      <c r="C124" s="148" t="s">
        <v>1678</v>
      </c>
      <c r="D124" s="221"/>
      <c r="E124" s="221"/>
      <c r="F124" s="221"/>
    </row>
    <row r="125" ht="22.5" customHeight="1">
      <c r="A125" s="142" t="s">
        <v>1679</v>
      </c>
      <c r="B125" s="148" t="s">
        <v>1680</v>
      </c>
      <c r="C125" s="148" t="s">
        <v>1681</v>
      </c>
      <c r="D125" s="221"/>
      <c r="E125" s="221"/>
      <c r="F125" s="221"/>
    </row>
    <row r="126" ht="22.5" customHeight="1">
      <c r="A126" s="142" t="s">
        <v>1682</v>
      </c>
      <c r="B126" s="148" t="s">
        <v>1683</v>
      </c>
      <c r="C126" s="148" t="s">
        <v>1684</v>
      </c>
      <c r="D126" s="221"/>
      <c r="E126" s="221"/>
      <c r="F126" s="221"/>
    </row>
    <row r="127" ht="22.5" customHeight="1">
      <c r="A127" s="142" t="s">
        <v>1687</v>
      </c>
      <c r="B127" s="148" t="s">
        <v>1689</v>
      </c>
      <c r="C127" s="221"/>
      <c r="D127" s="221"/>
      <c r="E127" s="221"/>
      <c r="F127" s="221"/>
    </row>
    <row r="128" ht="22.5" customHeight="1">
      <c r="A128" s="142" t="s">
        <v>1690</v>
      </c>
      <c r="B128" s="148" t="s">
        <v>1692</v>
      </c>
      <c r="C128" s="148" t="s">
        <v>1694</v>
      </c>
      <c r="D128" s="221"/>
      <c r="E128" s="221"/>
      <c r="F128" s="221"/>
    </row>
    <row r="129" ht="22.5" customHeight="1">
      <c r="A129" s="142" t="s">
        <v>1695</v>
      </c>
      <c r="B129" s="148" t="s">
        <v>1696</v>
      </c>
      <c r="C129" s="221"/>
      <c r="D129" s="221"/>
      <c r="E129" s="221"/>
      <c r="F129" s="221"/>
    </row>
    <row r="130" ht="22.5" customHeight="1">
      <c r="A130" s="142" t="s">
        <v>1697</v>
      </c>
      <c r="B130" s="148" t="s">
        <v>1698</v>
      </c>
      <c r="C130" s="221"/>
      <c r="D130" s="221"/>
      <c r="E130" s="221"/>
      <c r="F130" s="221"/>
    </row>
    <row r="131" ht="22.5" customHeight="1">
      <c r="A131" s="142" t="s">
        <v>1699</v>
      </c>
      <c r="B131" s="148" t="s">
        <v>1700</v>
      </c>
      <c r="C131" s="148" t="s">
        <v>1701</v>
      </c>
      <c r="D131" s="148" t="s">
        <v>1702</v>
      </c>
      <c r="E131" s="221"/>
      <c r="F131" s="221"/>
    </row>
    <row r="132" ht="22.5" customHeight="1">
      <c r="A132" s="142" t="s">
        <v>1703</v>
      </c>
      <c r="B132" s="148" t="s">
        <v>1704</v>
      </c>
      <c r="C132" s="148" t="s">
        <v>1705</v>
      </c>
      <c r="D132" s="148" t="s">
        <v>1706</v>
      </c>
      <c r="E132" s="221"/>
      <c r="F132" s="221"/>
    </row>
    <row r="133" ht="22.5" customHeight="1">
      <c r="A133" s="142" t="s">
        <v>1707</v>
      </c>
      <c r="B133" s="148" t="s">
        <v>1708</v>
      </c>
      <c r="C133" s="221"/>
      <c r="D133" s="221"/>
      <c r="E133" s="221"/>
      <c r="F133" s="221"/>
    </row>
    <row r="134" ht="22.5" customHeight="1">
      <c r="A134" s="142" t="s">
        <v>1710</v>
      </c>
      <c r="B134" s="148" t="s">
        <v>1712</v>
      </c>
      <c r="C134" s="148" t="s">
        <v>1713</v>
      </c>
      <c r="D134" s="148" t="s">
        <v>1715</v>
      </c>
      <c r="E134" s="221"/>
      <c r="F134" s="221"/>
    </row>
    <row r="135" ht="22.5" customHeight="1">
      <c r="A135" s="142" t="s">
        <v>1716</v>
      </c>
      <c r="B135" s="148" t="s">
        <v>1717</v>
      </c>
      <c r="C135" s="221"/>
      <c r="D135" s="148" t="s">
        <v>1718</v>
      </c>
      <c r="E135" s="221"/>
      <c r="F135" s="221"/>
    </row>
    <row r="136" ht="22.5" customHeight="1">
      <c r="A136" s="142" t="s">
        <v>1719</v>
      </c>
      <c r="B136" s="221"/>
      <c r="C136" s="221"/>
      <c r="D136" s="221"/>
      <c r="E136" s="221"/>
      <c r="F136" s="221"/>
    </row>
    <row r="137" ht="22.5" customHeight="1">
      <c r="A137" s="142" t="s">
        <v>1720</v>
      </c>
      <c r="B137" s="148" t="s">
        <v>1721</v>
      </c>
      <c r="C137" s="148" t="s">
        <v>1722</v>
      </c>
      <c r="D137" s="221"/>
      <c r="E137" s="221"/>
      <c r="F137" s="221"/>
    </row>
    <row r="138" ht="22.5" customHeight="1">
      <c r="A138" s="142" t="s">
        <v>1723</v>
      </c>
      <c r="B138" s="148" t="s">
        <v>1724</v>
      </c>
      <c r="C138" s="148" t="s">
        <v>1725</v>
      </c>
      <c r="D138" s="221"/>
      <c r="E138" s="221"/>
      <c r="F138" s="221"/>
    </row>
    <row r="139" ht="22.5" customHeight="1">
      <c r="A139" s="142" t="s">
        <v>1726</v>
      </c>
      <c r="B139" s="221"/>
      <c r="C139" s="148" t="s">
        <v>1727</v>
      </c>
      <c r="D139" s="221"/>
      <c r="E139" s="221"/>
      <c r="F139" s="221"/>
    </row>
    <row r="140" ht="22.5" customHeight="1">
      <c r="A140" s="142" t="s">
        <v>1728</v>
      </c>
      <c r="B140" s="148" t="s">
        <v>1729</v>
      </c>
      <c r="C140" s="148" t="s">
        <v>1730</v>
      </c>
      <c r="D140" s="221"/>
      <c r="E140" s="221"/>
      <c r="F140" s="221"/>
    </row>
    <row r="141" ht="22.5" customHeight="1">
      <c r="A141" s="142" t="s">
        <v>1731</v>
      </c>
      <c r="B141" s="148" t="s">
        <v>1732</v>
      </c>
      <c r="C141" s="148" t="s">
        <v>1734</v>
      </c>
      <c r="D141" s="224" t="s">
        <v>1736</v>
      </c>
      <c r="E141" s="216"/>
      <c r="F141" s="221"/>
    </row>
    <row r="142" ht="22.5" customHeight="1">
      <c r="A142" s="142" t="s">
        <v>1737</v>
      </c>
      <c r="B142" s="148" t="s">
        <v>1738</v>
      </c>
      <c r="C142" s="148" t="s">
        <v>1739</v>
      </c>
      <c r="D142" s="148" t="s">
        <v>1740</v>
      </c>
      <c r="E142" s="221"/>
      <c r="F142" s="221"/>
    </row>
    <row r="143" ht="22.5" customHeight="1">
      <c r="A143" s="142" t="s">
        <v>1741</v>
      </c>
      <c r="B143" s="148" t="s">
        <v>1742</v>
      </c>
      <c r="C143" s="221"/>
      <c r="D143" s="221"/>
      <c r="E143" s="221"/>
      <c r="F143" s="221"/>
    </row>
    <row r="144" ht="22.5" customHeight="1">
      <c r="A144" s="142" t="s">
        <v>1743</v>
      </c>
      <c r="B144" s="148" t="s">
        <v>1742</v>
      </c>
      <c r="C144" s="221"/>
      <c r="D144" s="221"/>
      <c r="E144" s="221"/>
      <c r="F144" s="221"/>
    </row>
    <row r="145" ht="22.5" customHeight="1">
      <c r="A145" s="142" t="s">
        <v>1744</v>
      </c>
      <c r="B145" s="148" t="s">
        <v>1745</v>
      </c>
      <c r="C145" s="148" t="s">
        <v>1746</v>
      </c>
      <c r="D145" s="148" t="s">
        <v>1747</v>
      </c>
      <c r="E145" s="221"/>
      <c r="F145" s="221"/>
    </row>
    <row r="146" ht="22.5" customHeight="1">
      <c r="A146" s="142" t="s">
        <v>1748</v>
      </c>
      <c r="B146" s="148" t="s">
        <v>1749</v>
      </c>
      <c r="C146" s="221"/>
      <c r="D146" s="221"/>
      <c r="E146" s="221"/>
      <c r="F146" s="221"/>
    </row>
    <row r="147" ht="22.5" customHeight="1">
      <c r="A147" s="142" t="s">
        <v>1750</v>
      </c>
      <c r="B147" s="148" t="s">
        <v>1749</v>
      </c>
      <c r="C147" s="221"/>
      <c r="D147" s="221"/>
      <c r="E147" s="221"/>
      <c r="F147" s="221"/>
    </row>
    <row r="148" ht="22.5" customHeight="1">
      <c r="A148" s="142" t="s">
        <v>1751</v>
      </c>
      <c r="B148" s="148" t="s">
        <v>1752</v>
      </c>
      <c r="C148" s="148" t="s">
        <v>1754</v>
      </c>
      <c r="D148" s="221"/>
      <c r="E148" s="221"/>
      <c r="F148" s="221"/>
    </row>
    <row r="149" ht="22.5" customHeight="1">
      <c r="A149" s="216" t="s">
        <v>1756</v>
      </c>
      <c r="B149" s="148" t="s">
        <v>1757</v>
      </c>
      <c r="C149" s="148" t="s">
        <v>1759</v>
      </c>
      <c r="D149" s="148" t="s">
        <v>1760</v>
      </c>
      <c r="E149" s="221"/>
      <c r="F149" s="221"/>
    </row>
    <row r="150" ht="22.5" customHeight="1">
      <c r="A150" s="216" t="s">
        <v>1763</v>
      </c>
      <c r="B150" s="148" t="s">
        <v>1764</v>
      </c>
      <c r="C150" s="221"/>
      <c r="D150" s="221"/>
      <c r="E150" s="221"/>
      <c r="F150" s="221"/>
    </row>
    <row r="151" ht="22.5" customHeight="1">
      <c r="A151" s="216" t="s">
        <v>1765</v>
      </c>
      <c r="B151" s="148" t="s">
        <v>1766</v>
      </c>
      <c r="C151" s="221"/>
      <c r="D151" s="221"/>
      <c r="E151" s="221"/>
      <c r="F151" s="221"/>
    </row>
    <row r="152" ht="22.5" customHeight="1">
      <c r="A152" s="216" t="s">
        <v>1767</v>
      </c>
      <c r="B152" s="148" t="s">
        <v>1768</v>
      </c>
      <c r="C152" s="221"/>
      <c r="D152" s="221"/>
      <c r="E152" s="221"/>
      <c r="F152" s="221"/>
    </row>
    <row r="153" ht="22.5" customHeight="1">
      <c r="A153" s="216" t="s">
        <v>1769</v>
      </c>
      <c r="B153" s="148" t="s">
        <v>1770</v>
      </c>
      <c r="C153" s="148" t="s">
        <v>1771</v>
      </c>
      <c r="D153" s="221"/>
      <c r="E153" s="221"/>
      <c r="F153" s="221"/>
    </row>
    <row r="154" ht="22.5" customHeight="1">
      <c r="A154" s="216" t="s">
        <v>1772</v>
      </c>
      <c r="B154" s="148" t="s">
        <v>1773</v>
      </c>
      <c r="C154" s="221"/>
      <c r="D154" s="221"/>
      <c r="E154" s="221"/>
      <c r="F154" s="221"/>
    </row>
    <row r="155" ht="22.5" customHeight="1">
      <c r="A155" s="221"/>
      <c r="B155" s="221"/>
      <c r="C155" s="221"/>
      <c r="D155" s="221"/>
      <c r="E155" s="221"/>
      <c r="F155" s="221"/>
    </row>
    <row r="156" ht="22.5" customHeight="1">
      <c r="A156" s="221"/>
      <c r="B156" s="221"/>
      <c r="C156" s="221"/>
      <c r="D156" s="221"/>
      <c r="E156" s="221"/>
      <c r="F156" s="221"/>
    </row>
    <row r="157" ht="22.5" customHeight="1">
      <c r="A157" s="221"/>
      <c r="B157" s="221"/>
      <c r="C157" s="221"/>
      <c r="D157" s="221"/>
      <c r="E157" s="221"/>
      <c r="F157" s="221"/>
    </row>
    <row r="158" ht="22.5" customHeight="1">
      <c r="A158" s="221"/>
      <c r="B158" s="221"/>
      <c r="C158" s="221"/>
      <c r="D158" s="221"/>
      <c r="E158" s="221"/>
      <c r="F158" s="221"/>
    </row>
    <row r="159" ht="22.5" customHeight="1">
      <c r="A159" s="221"/>
      <c r="B159" s="221"/>
      <c r="C159" s="221"/>
      <c r="D159" s="221"/>
      <c r="E159" s="221"/>
      <c r="F159" s="221"/>
    </row>
    <row r="160" ht="22.5" customHeight="1">
      <c r="A160" s="221"/>
      <c r="B160" s="221"/>
      <c r="C160" s="221"/>
      <c r="D160" s="221"/>
      <c r="E160" s="221"/>
      <c r="F160" s="221"/>
    </row>
    <row r="161" ht="22.5" customHeight="1">
      <c r="A161" s="221"/>
      <c r="B161" s="221"/>
      <c r="C161" s="221"/>
      <c r="D161" s="221"/>
      <c r="E161" s="221"/>
      <c r="F161" s="221"/>
    </row>
    <row r="162" ht="22.5" customHeight="1">
      <c r="A162" s="221"/>
      <c r="B162" s="221"/>
      <c r="C162" s="221"/>
      <c r="D162" s="221"/>
      <c r="E162" s="221"/>
      <c r="F162" s="221"/>
    </row>
    <row r="163" ht="22.5" customHeight="1">
      <c r="A163" s="221"/>
      <c r="B163" s="221"/>
      <c r="C163" s="221"/>
      <c r="D163" s="221"/>
      <c r="E163" s="221"/>
      <c r="F163" s="221"/>
    </row>
    <row r="164" ht="22.5" customHeight="1">
      <c r="A164" s="221"/>
      <c r="B164" s="221"/>
      <c r="C164" s="221"/>
      <c r="D164" s="221"/>
      <c r="E164" s="221"/>
      <c r="F164" s="221"/>
    </row>
    <row r="165" ht="22.5" customHeight="1">
      <c r="A165" s="221"/>
      <c r="B165" s="221"/>
      <c r="C165" s="221"/>
      <c r="D165" s="221"/>
      <c r="E165" s="221"/>
      <c r="F165" s="221"/>
    </row>
    <row r="166" ht="22.5" customHeight="1">
      <c r="A166" s="221"/>
      <c r="B166" s="221"/>
      <c r="C166" s="221"/>
      <c r="D166" s="221"/>
      <c r="E166" s="221"/>
      <c r="F166" s="221"/>
    </row>
    <row r="167" ht="22.5" customHeight="1">
      <c r="A167" s="221"/>
      <c r="B167" s="221"/>
      <c r="C167" s="221"/>
      <c r="D167" s="221"/>
      <c r="E167" s="221"/>
      <c r="F167" s="221"/>
    </row>
    <row r="168" ht="22.5" customHeight="1">
      <c r="A168" s="221"/>
      <c r="B168" s="221"/>
      <c r="C168" s="221"/>
      <c r="D168" s="221"/>
      <c r="E168" s="221"/>
      <c r="F168" s="221"/>
    </row>
    <row r="169" ht="22.5" customHeight="1">
      <c r="A169" s="221"/>
      <c r="B169" s="221"/>
      <c r="C169" s="221"/>
      <c r="D169" s="221"/>
      <c r="E169" s="221"/>
      <c r="F169" s="221"/>
    </row>
    <row r="170" ht="22.5" customHeight="1">
      <c r="A170" s="221"/>
      <c r="B170" s="221"/>
      <c r="C170" s="221"/>
      <c r="D170" s="221"/>
      <c r="E170" s="221"/>
      <c r="F170" s="221"/>
    </row>
    <row r="171" ht="22.5" customHeight="1">
      <c r="A171" s="221"/>
      <c r="B171" s="221"/>
      <c r="C171" s="221"/>
      <c r="D171" s="221"/>
      <c r="E171" s="221"/>
      <c r="F171" s="221"/>
    </row>
    <row r="172" ht="22.5" customHeight="1">
      <c r="A172" s="221"/>
      <c r="B172" s="221"/>
      <c r="C172" s="221"/>
      <c r="D172" s="221"/>
      <c r="E172" s="221"/>
      <c r="F172" s="221"/>
    </row>
    <row r="173" ht="22.5" customHeight="1">
      <c r="A173" s="221"/>
      <c r="B173" s="221"/>
      <c r="C173" s="221"/>
      <c r="D173" s="221"/>
      <c r="E173" s="221"/>
      <c r="F173" s="221"/>
    </row>
    <row r="174" ht="22.5" customHeight="1">
      <c r="A174" s="221"/>
      <c r="B174" s="221"/>
      <c r="C174" s="221"/>
      <c r="D174" s="221"/>
      <c r="E174" s="221"/>
      <c r="F174" s="221"/>
    </row>
    <row r="175" ht="22.5" customHeight="1">
      <c r="A175" s="221"/>
      <c r="B175" s="221"/>
      <c r="C175" s="221"/>
      <c r="D175" s="221"/>
      <c r="E175" s="221"/>
      <c r="F175" s="221"/>
    </row>
  </sheetData>
  <hyperlinks>
    <hyperlink r:id="rId1" ref="B2"/>
    <hyperlink r:id="rId2" ref="C2"/>
    <hyperlink r:id="rId3" ref="D2"/>
    <hyperlink r:id="rId4" ref="B3"/>
    <hyperlink r:id="rId5" ref="C3"/>
    <hyperlink r:id="rId6" ref="B4"/>
    <hyperlink r:id="rId7" ref="C4"/>
    <hyperlink r:id="rId8" ref="B5"/>
    <hyperlink r:id="rId9" ref="C5"/>
    <hyperlink r:id="rId10" ref="D5"/>
    <hyperlink r:id="rId11" ref="B6"/>
    <hyperlink r:id="rId12" ref="C6"/>
    <hyperlink r:id="rId13" ref="B7"/>
    <hyperlink r:id="rId14" ref="C7"/>
    <hyperlink r:id="rId15" ref="B8"/>
    <hyperlink r:id="rId16" ref="C8"/>
    <hyperlink r:id="rId17" ref="D8"/>
    <hyperlink r:id="rId18" ref="B9"/>
    <hyperlink r:id="rId19" ref="D9"/>
    <hyperlink r:id="rId20" ref="C10"/>
    <hyperlink r:id="rId21" ref="D10"/>
    <hyperlink r:id="rId22" ref="B11"/>
    <hyperlink r:id="rId23" ref="C11"/>
    <hyperlink r:id="rId24" ref="B12"/>
    <hyperlink r:id="rId25" ref="B13"/>
    <hyperlink r:id="rId26" ref="C14"/>
    <hyperlink r:id="rId27" ref="D14"/>
    <hyperlink r:id="rId28" ref="B15"/>
    <hyperlink r:id="rId29" ref="C15"/>
    <hyperlink r:id="rId30" ref="B16"/>
    <hyperlink r:id="rId31" ref="C16"/>
    <hyperlink r:id="rId32" ref="D16"/>
    <hyperlink r:id="rId33" ref="E16"/>
    <hyperlink r:id="rId34" ref="B17"/>
    <hyperlink r:id="rId35" ref="C17"/>
    <hyperlink r:id="rId36" ref="D17"/>
    <hyperlink r:id="rId37" ref="B18"/>
    <hyperlink r:id="rId38" ref="C18"/>
    <hyperlink r:id="rId39" ref="D18"/>
    <hyperlink r:id="rId40" ref="B19"/>
    <hyperlink r:id="rId41" ref="C19"/>
    <hyperlink r:id="rId42" ref="B20"/>
    <hyperlink r:id="rId43" ref="C20"/>
    <hyperlink r:id="rId44" ref="D20"/>
    <hyperlink r:id="rId45" ref="B21"/>
    <hyperlink r:id="rId46" ref="C21"/>
    <hyperlink r:id="rId47" ref="B22"/>
    <hyperlink r:id="rId48" ref="C22"/>
    <hyperlink r:id="rId49" ref="D22"/>
    <hyperlink r:id="rId50" ref="B23"/>
    <hyperlink r:id="rId51" ref="C23"/>
    <hyperlink r:id="rId52" ref="B24"/>
    <hyperlink r:id="rId53" ref="C24"/>
    <hyperlink r:id="rId54" ref="D24"/>
    <hyperlink r:id="rId55" ref="B25"/>
    <hyperlink r:id="rId56" ref="C25"/>
    <hyperlink r:id="rId57" ref="D25"/>
    <hyperlink r:id="rId58" ref="B26"/>
    <hyperlink r:id="rId59" ref="D26"/>
    <hyperlink r:id="rId60" ref="B27"/>
    <hyperlink r:id="rId61" ref="C27"/>
    <hyperlink r:id="rId62" ref="D27"/>
    <hyperlink r:id="rId63" ref="B28"/>
    <hyperlink r:id="rId64" ref="C28"/>
    <hyperlink r:id="rId65" ref="D28"/>
    <hyperlink r:id="rId66" ref="B29"/>
    <hyperlink r:id="rId67" ref="C29"/>
    <hyperlink r:id="rId68" ref="C30"/>
    <hyperlink r:id="rId69" ref="D30"/>
    <hyperlink r:id="rId70" ref="B31"/>
    <hyperlink r:id="rId71" ref="B32"/>
    <hyperlink r:id="rId72" ref="C32"/>
    <hyperlink r:id="rId73" ref="B33"/>
    <hyperlink r:id="rId74" ref="C33"/>
    <hyperlink r:id="rId75" ref="B34"/>
    <hyperlink r:id="rId76" ref="B35"/>
    <hyperlink r:id="rId77" ref="C35"/>
    <hyperlink r:id="rId78" ref="D35"/>
    <hyperlink r:id="rId79" ref="B36"/>
    <hyperlink r:id="rId80" ref="B37"/>
    <hyperlink r:id="rId81" ref="D37"/>
    <hyperlink r:id="rId82" ref="C38"/>
    <hyperlink r:id="rId83" ref="C39"/>
    <hyperlink r:id="rId84" ref="D39"/>
    <hyperlink r:id="rId85" ref="B40"/>
    <hyperlink r:id="rId86" ref="C40"/>
    <hyperlink r:id="rId87" ref="B41"/>
    <hyperlink r:id="rId88" ref="C41"/>
    <hyperlink r:id="rId89" ref="D41"/>
    <hyperlink r:id="rId90" ref="B42"/>
    <hyperlink r:id="rId91" ref="C42"/>
    <hyperlink r:id="rId92" ref="B43"/>
    <hyperlink r:id="rId93" ref="C43"/>
    <hyperlink r:id="rId94" ref="D43"/>
    <hyperlink r:id="rId95" ref="B44"/>
    <hyperlink r:id="rId96" ref="B45"/>
    <hyperlink r:id="rId97" ref="C45"/>
    <hyperlink r:id="rId98" ref="B46"/>
    <hyperlink r:id="rId99" ref="C46"/>
    <hyperlink r:id="rId100" ref="D46"/>
    <hyperlink r:id="rId101" ref="B47"/>
    <hyperlink r:id="rId102" ref="C47"/>
    <hyperlink r:id="rId103" ref="D47"/>
    <hyperlink r:id="rId104" ref="B48"/>
    <hyperlink r:id="rId105" ref="C48"/>
    <hyperlink r:id="rId106" ref="B49"/>
    <hyperlink r:id="rId107" ref="C49"/>
    <hyperlink r:id="rId108" ref="B50"/>
    <hyperlink r:id="rId109" ref="C50"/>
    <hyperlink r:id="rId110" ref="B51"/>
    <hyperlink r:id="rId111" ref="C51"/>
    <hyperlink r:id="rId112" ref="D51"/>
    <hyperlink r:id="rId113" ref="B52"/>
    <hyperlink r:id="rId114" ref="C52"/>
    <hyperlink r:id="rId115" ref="D52"/>
    <hyperlink r:id="rId116" ref="B53"/>
    <hyperlink r:id="rId117" ref="C53"/>
    <hyperlink r:id="rId118" ref="D53"/>
    <hyperlink r:id="rId119" ref="B54"/>
    <hyperlink r:id="rId120" ref="C54"/>
    <hyperlink r:id="rId121" ref="D54"/>
    <hyperlink r:id="rId122" ref="C55"/>
    <hyperlink r:id="rId123" ref="C56"/>
    <hyperlink r:id="rId124" ref="D56"/>
    <hyperlink r:id="rId125" ref="C57"/>
    <hyperlink r:id="rId126" ref="D57"/>
    <hyperlink r:id="rId127" ref="B58"/>
    <hyperlink r:id="rId128" ref="C58"/>
    <hyperlink r:id="rId129" ref="D58"/>
    <hyperlink r:id="rId130" ref="B59"/>
    <hyperlink r:id="rId131" ref="C59"/>
    <hyperlink r:id="rId132" ref="D59"/>
    <hyperlink r:id="rId133" ref="C60"/>
    <hyperlink r:id="rId134" ref="D60"/>
    <hyperlink r:id="rId135" ref="C61"/>
    <hyperlink r:id="rId136" ref="B62"/>
    <hyperlink r:id="rId137" ref="C62"/>
    <hyperlink r:id="rId138" ref="D62"/>
    <hyperlink r:id="rId139" ref="B63"/>
    <hyperlink r:id="rId140" ref="C63"/>
    <hyperlink r:id="rId141" ref="B64"/>
    <hyperlink r:id="rId142" ref="C64"/>
    <hyperlink r:id="rId143" ref="D64"/>
    <hyperlink r:id="rId144" ref="B65"/>
    <hyperlink r:id="rId145" ref="C65"/>
    <hyperlink r:id="rId146" ref="B66"/>
    <hyperlink r:id="rId147" ref="C66"/>
    <hyperlink r:id="rId148" ref="D66"/>
    <hyperlink r:id="rId149" ref="B67"/>
    <hyperlink r:id="rId150" ref="C67"/>
    <hyperlink r:id="rId151" ref="B68"/>
    <hyperlink r:id="rId152" ref="C68"/>
    <hyperlink r:id="rId153" ref="D68"/>
    <hyperlink r:id="rId154" ref="B69"/>
    <hyperlink r:id="rId155" ref="C69"/>
    <hyperlink r:id="rId156" ref="D69"/>
    <hyperlink r:id="rId157" ref="B70"/>
    <hyperlink r:id="rId158" ref="C70"/>
    <hyperlink r:id="rId159" ref="D70"/>
    <hyperlink r:id="rId160" ref="B71"/>
    <hyperlink r:id="rId161" ref="C71"/>
    <hyperlink r:id="rId162" ref="D71"/>
    <hyperlink r:id="rId163" ref="C72"/>
    <hyperlink r:id="rId164" ref="B73"/>
    <hyperlink r:id="rId165" ref="C73"/>
    <hyperlink r:id="rId166" ref="D73"/>
    <hyperlink r:id="rId167" ref="C74"/>
    <hyperlink r:id="rId168" ref="D74"/>
    <hyperlink r:id="rId169" ref="B78"/>
    <hyperlink r:id="rId170" ref="B79"/>
    <hyperlink r:id="rId171" ref="C79"/>
    <hyperlink r:id="rId172" ref="B80"/>
    <hyperlink r:id="rId173" ref="C80"/>
    <hyperlink r:id="rId174" ref="D80"/>
    <hyperlink r:id="rId175" ref="B81"/>
    <hyperlink r:id="rId176" ref="C81"/>
    <hyperlink r:id="rId177" ref="B82"/>
    <hyperlink r:id="rId178" ref="C82"/>
    <hyperlink r:id="rId179" ref="B83"/>
    <hyperlink r:id="rId180" ref="C83"/>
    <hyperlink r:id="rId181" ref="D83"/>
    <hyperlink r:id="rId182" ref="B84"/>
    <hyperlink r:id="rId183" ref="C84"/>
    <hyperlink r:id="rId184" ref="D84"/>
    <hyperlink r:id="rId185" ref="B85"/>
    <hyperlink r:id="rId186" ref="C85"/>
    <hyperlink r:id="rId187" ref="D85"/>
    <hyperlink r:id="rId188" ref="B86"/>
    <hyperlink r:id="rId189" ref="C86"/>
    <hyperlink r:id="rId190" ref="D86"/>
    <hyperlink r:id="rId191" ref="B87"/>
    <hyperlink r:id="rId192" ref="C87"/>
    <hyperlink r:id="rId193" ref="B88"/>
    <hyperlink r:id="rId194" ref="D88"/>
    <hyperlink r:id="rId195" ref="B89"/>
    <hyperlink r:id="rId196" ref="B90"/>
    <hyperlink r:id="rId197" ref="C90"/>
    <hyperlink r:id="rId198" ref="D90"/>
    <hyperlink r:id="rId199" ref="C91"/>
    <hyperlink r:id="rId200" ref="C92"/>
    <hyperlink r:id="rId201" ref="D92"/>
    <hyperlink r:id="rId202" ref="C93"/>
    <hyperlink r:id="rId203" ref="D93"/>
    <hyperlink r:id="rId204" ref="D94"/>
    <hyperlink r:id="rId205" ref="D95"/>
    <hyperlink r:id="rId206" ref="B96"/>
    <hyperlink r:id="rId207" ref="B97"/>
    <hyperlink r:id="rId208" ref="C97"/>
    <hyperlink r:id="rId209" ref="B98"/>
    <hyperlink r:id="rId210" ref="C98"/>
    <hyperlink r:id="rId211" ref="B99"/>
    <hyperlink r:id="rId212" ref="B100"/>
    <hyperlink r:id="rId213" ref="B101"/>
    <hyperlink r:id="rId214" ref="D102"/>
    <hyperlink r:id="rId215" ref="C103"/>
    <hyperlink r:id="rId216" ref="D103"/>
    <hyperlink r:id="rId217" ref="B104"/>
    <hyperlink r:id="rId218" ref="D104"/>
    <hyperlink r:id="rId219" ref="B105"/>
    <hyperlink r:id="rId220" ref="D105"/>
    <hyperlink r:id="rId221" ref="B106"/>
    <hyperlink r:id="rId222" ref="C106"/>
    <hyperlink r:id="rId223" ref="B108"/>
    <hyperlink r:id="rId224" ref="B109"/>
    <hyperlink r:id="rId225" ref="C109"/>
    <hyperlink r:id="rId226" ref="B111"/>
    <hyperlink r:id="rId227" ref="D111"/>
    <hyperlink r:id="rId228" ref="B112"/>
    <hyperlink r:id="rId229" ref="C112"/>
    <hyperlink r:id="rId230" ref="C113"/>
    <hyperlink r:id="rId231" ref="D113"/>
    <hyperlink r:id="rId232" ref="B114"/>
    <hyperlink r:id="rId233" ref="C114"/>
    <hyperlink r:id="rId234" ref="C115"/>
    <hyperlink r:id="rId235" ref="B117"/>
    <hyperlink r:id="rId236" ref="C117"/>
    <hyperlink r:id="rId237" ref="D117"/>
    <hyperlink r:id="rId238" ref="B118"/>
    <hyperlink r:id="rId239" ref="C118"/>
    <hyperlink r:id="rId240" ref="D118"/>
    <hyperlink r:id="rId241" ref="B119"/>
    <hyperlink r:id="rId242" ref="C119"/>
    <hyperlink r:id="rId243" ref="B120"/>
    <hyperlink r:id="rId244" ref="C120"/>
    <hyperlink r:id="rId245" ref="B121"/>
    <hyperlink r:id="rId246" ref="B122"/>
    <hyperlink r:id="rId247" ref="C122"/>
    <hyperlink r:id="rId248" ref="B123"/>
    <hyperlink r:id="rId249" ref="B124"/>
    <hyperlink r:id="rId250" ref="C124"/>
    <hyperlink r:id="rId251" ref="B125"/>
    <hyperlink r:id="rId252" ref="C125"/>
    <hyperlink r:id="rId253" ref="B126"/>
    <hyperlink r:id="rId254" ref="C126"/>
    <hyperlink r:id="rId255" ref="B127"/>
    <hyperlink r:id="rId256" ref="B128"/>
    <hyperlink r:id="rId257" ref="C128"/>
    <hyperlink r:id="rId258" ref="B129"/>
    <hyperlink r:id="rId259" ref="B130"/>
    <hyperlink r:id="rId260" ref="B131"/>
    <hyperlink r:id="rId261" ref="C131"/>
    <hyperlink r:id="rId262" ref="D131"/>
    <hyperlink r:id="rId263" ref="B132"/>
    <hyperlink r:id="rId264" ref="C132"/>
    <hyperlink r:id="rId265" ref="D132"/>
    <hyperlink r:id="rId266" ref="B133"/>
    <hyperlink r:id="rId267" ref="B134"/>
    <hyperlink r:id="rId268" ref="C134"/>
    <hyperlink r:id="rId269" ref="D134"/>
    <hyperlink r:id="rId270" ref="B135"/>
    <hyperlink r:id="rId271" ref="D135"/>
    <hyperlink r:id="rId272" ref="B137"/>
    <hyperlink r:id="rId273" ref="C137"/>
    <hyperlink r:id="rId274" ref="B138"/>
    <hyperlink r:id="rId275" ref="C138"/>
    <hyperlink r:id="rId276" ref="C139"/>
    <hyperlink r:id="rId277" ref="B140"/>
    <hyperlink r:id="rId278" ref="C140"/>
    <hyperlink r:id="rId279" ref="B141"/>
    <hyperlink r:id="rId280" ref="C141"/>
    <hyperlink r:id="rId281" ref="D141"/>
    <hyperlink r:id="rId282" ref="B142"/>
    <hyperlink r:id="rId283" ref="C142"/>
    <hyperlink r:id="rId284" ref="D142"/>
    <hyperlink r:id="rId285" ref="B143"/>
    <hyperlink r:id="rId286" ref="B144"/>
    <hyperlink r:id="rId287" ref="B145"/>
    <hyperlink r:id="rId288" ref="C145"/>
    <hyperlink r:id="rId289" ref="D145"/>
    <hyperlink r:id="rId290" ref="B146"/>
    <hyperlink r:id="rId291" ref="B147"/>
    <hyperlink r:id="rId292" ref="B148"/>
    <hyperlink r:id="rId293" ref="C148"/>
    <hyperlink r:id="rId294" ref="B149"/>
    <hyperlink r:id="rId295" ref="C149"/>
    <hyperlink r:id="rId296" ref="D149"/>
    <hyperlink r:id="rId297" ref="B150"/>
    <hyperlink r:id="rId298" ref="B151"/>
    <hyperlink r:id="rId299" ref="B152"/>
    <hyperlink r:id="rId300" ref="B153"/>
    <hyperlink r:id="rId301" ref="C153"/>
    <hyperlink r:id="rId302" ref="B154"/>
  </hyperlinks>
  <drawing r:id="rId303"/>
  <tableParts count="1">
    <tablePart r:id="rId30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68.25"/>
    <col customWidth="1" min="3" max="6" width="22.63"/>
  </cols>
  <sheetData>
    <row r="1" ht="22.5" customHeight="1">
      <c r="A1" s="218" t="s">
        <v>1236</v>
      </c>
      <c r="B1" s="218" t="s">
        <v>1237</v>
      </c>
    </row>
    <row r="2" ht="22.5" customHeight="1">
      <c r="A2" s="216" t="s">
        <v>1240</v>
      </c>
      <c r="B2" s="222" t="s">
        <v>1242</v>
      </c>
    </row>
    <row r="3" ht="22.5" customHeight="1">
      <c r="A3" s="216" t="s">
        <v>1243</v>
      </c>
      <c r="B3" s="222" t="s">
        <v>1244</v>
      </c>
    </row>
    <row r="4" ht="22.5" customHeight="1">
      <c r="A4" s="216" t="s">
        <v>1245</v>
      </c>
      <c r="B4" s="222" t="s">
        <v>1246</v>
      </c>
    </row>
    <row r="5" ht="22.5" customHeight="1">
      <c r="A5" s="216" t="s">
        <v>1247</v>
      </c>
      <c r="B5" s="223" t="s">
        <v>1249</v>
      </c>
    </row>
    <row r="6" ht="22.5" customHeight="1">
      <c r="A6" s="216" t="s">
        <v>1251</v>
      </c>
      <c r="B6" s="223" t="s">
        <v>1253</v>
      </c>
    </row>
    <row r="7" ht="22.5" customHeight="1">
      <c r="A7" s="216" t="s">
        <v>1254</v>
      </c>
      <c r="B7" s="222" t="s">
        <v>1255</v>
      </c>
    </row>
    <row r="8" ht="22.5" customHeight="1">
      <c r="A8" s="216" t="s">
        <v>1257</v>
      </c>
      <c r="B8" s="222" t="s">
        <v>1258</v>
      </c>
    </row>
    <row r="9" ht="22.5" customHeight="1">
      <c r="A9" s="216" t="s">
        <v>49</v>
      </c>
      <c r="B9" s="222" t="s">
        <v>49</v>
      </c>
    </row>
  </sheetData>
  <drawing r:id="rId1"/>
  <tableParts count="1">
    <tablePart r:id="rId3"/>
  </tableParts>
</worksheet>
</file>