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marin\Desktop\"/>
    </mc:Choice>
  </mc:AlternateContent>
  <xr:revisionPtr revIDLastSave="0" documentId="13_ncr:1_{D2B6E941-D6AF-4D5A-9E61-0345743C88F3}" xr6:coauthVersionLast="47" xr6:coauthVersionMax="47" xr10:uidLastSave="{00000000-0000-0000-0000-000000000000}"/>
  <bookViews>
    <workbookView xWindow="-108" yWindow="-108" windowWidth="23256" windowHeight="12576" firstSheet="1" activeTab="9" xr2:uid="{00000000-000D-0000-FFFF-FFFF00000000}"/>
  </bookViews>
  <sheets>
    <sheet name="Act1" sheetId="1" r:id="rId1"/>
    <sheet name="Act2" sheetId="2" r:id="rId2"/>
    <sheet name="Act3" sheetId="3" r:id="rId3"/>
    <sheet name="Act5(por terminar)" sheetId="4" r:id="rId4"/>
    <sheet name="Act6(por terminar)" sheetId="5" r:id="rId5"/>
    <sheet name="Act7(por terminar)" sheetId="6" r:id="rId6"/>
    <sheet name="Act8" sheetId="7" r:id="rId7"/>
    <sheet name="Act9" sheetId="8" r:id="rId8"/>
    <sheet name="Act10" sheetId="9" r:id="rId9"/>
    <sheet name="Hoja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4" l="1"/>
  <c r="I12" i="4"/>
  <c r="K5" i="4"/>
  <c r="I5" i="4"/>
  <c r="I4" i="4"/>
  <c r="I3" i="4"/>
  <c r="I2" i="4"/>
  <c r="H6" i="4"/>
  <c r="H5" i="4"/>
  <c r="H4" i="4"/>
  <c r="H3" i="4"/>
  <c r="H2" i="4"/>
  <c r="F6" i="4"/>
  <c r="E7" i="4"/>
  <c r="F5" i="4"/>
  <c r="F4" i="4"/>
  <c r="F3" i="4"/>
  <c r="F2" i="4"/>
  <c r="C12" i="9"/>
  <c r="B12" i="9"/>
  <c r="C10" i="9"/>
  <c r="B10" i="9"/>
  <c r="L2" i="9"/>
  <c r="J6" i="9"/>
  <c r="J5" i="9"/>
  <c r="J4" i="9"/>
  <c r="J3" i="9"/>
  <c r="J2" i="9"/>
  <c r="I6" i="9"/>
  <c r="I4" i="9"/>
  <c r="I3" i="9"/>
  <c r="I2" i="9"/>
  <c r="I5" i="9"/>
  <c r="G6" i="9"/>
  <c r="H5" i="9"/>
  <c r="H4" i="9"/>
  <c r="H3" i="9"/>
  <c r="H2" i="9"/>
  <c r="G5" i="9"/>
  <c r="G3" i="9"/>
  <c r="G2" i="9"/>
  <c r="G4" i="9"/>
  <c r="F5" i="9"/>
  <c r="F4" i="9"/>
  <c r="F3" i="9"/>
  <c r="F2" i="9"/>
  <c r="E6" i="9"/>
  <c r="E5" i="9"/>
  <c r="E4" i="9"/>
  <c r="E3" i="9"/>
  <c r="E2" i="9"/>
  <c r="D5" i="9"/>
  <c r="D4" i="9"/>
  <c r="D3" i="9"/>
  <c r="D2" i="9"/>
  <c r="C6" i="9"/>
  <c r="I10" i="8"/>
  <c r="I9" i="8"/>
  <c r="F6" i="8"/>
  <c r="F5" i="8"/>
  <c r="F4" i="8"/>
  <c r="E3" i="8"/>
  <c r="E2" i="8"/>
  <c r="G7" i="8"/>
  <c r="G6" i="8"/>
  <c r="G5" i="8"/>
  <c r="G4" i="8"/>
  <c r="G3" i="8"/>
  <c r="G2" i="8"/>
  <c r="F2" i="8"/>
  <c r="F7" i="8" s="1"/>
  <c r="I6" i="8" s="1"/>
  <c r="F3" i="8"/>
  <c r="E7" i="8"/>
  <c r="L2" i="8" s="1"/>
  <c r="L4" i="8" s="1"/>
  <c r="E6" i="8"/>
  <c r="E5" i="8"/>
  <c r="E4" i="8"/>
  <c r="D6" i="8"/>
  <c r="D5" i="8"/>
  <c r="D4" i="8"/>
  <c r="D3" i="8"/>
  <c r="D2" i="8"/>
  <c r="C6" i="8"/>
  <c r="C5" i="8"/>
  <c r="C4" i="8"/>
  <c r="C3" i="8"/>
  <c r="C2" i="8"/>
  <c r="B7" i="8"/>
  <c r="H5" i="7"/>
  <c r="H4" i="7"/>
  <c r="H3" i="7"/>
  <c r="H2" i="7"/>
  <c r="G5" i="7"/>
  <c r="G4" i="7"/>
  <c r="G3" i="7"/>
  <c r="G2" i="7"/>
  <c r="E5" i="7"/>
  <c r="E4" i="7"/>
  <c r="E3" i="7"/>
  <c r="E2" i="7"/>
  <c r="E6" i="7" s="1"/>
  <c r="K2" i="7" s="1"/>
  <c r="D2" i="7"/>
  <c r="D3" i="7" s="1"/>
  <c r="D4" i="7" s="1"/>
  <c r="D5" i="7" s="1"/>
  <c r="C6" i="7"/>
  <c r="G2" i="6"/>
  <c r="E6" i="6"/>
  <c r="E5" i="6"/>
  <c r="E4" i="6"/>
  <c r="E3" i="6"/>
  <c r="E2" i="6"/>
  <c r="C6" i="6"/>
  <c r="D5" i="6"/>
  <c r="D4" i="6"/>
  <c r="D3" i="6"/>
  <c r="D2" i="6"/>
  <c r="G3" i="5"/>
  <c r="D7" i="5"/>
  <c r="D6" i="5"/>
  <c r="D5" i="5"/>
  <c r="D4" i="5"/>
  <c r="D3" i="5"/>
  <c r="D2" i="5"/>
  <c r="G6" i="4"/>
  <c r="G5" i="4"/>
  <c r="G4" i="4"/>
  <c r="G3" i="4"/>
  <c r="G2" i="4"/>
  <c r="D2" i="4"/>
  <c r="D3" i="4" s="1"/>
  <c r="D4" i="4" s="1"/>
  <c r="D5" i="4" s="1"/>
  <c r="D6" i="4" s="1"/>
  <c r="C8" i="4"/>
  <c r="E6" i="4" s="1"/>
  <c r="H5" i="3"/>
  <c r="B7" i="3"/>
  <c r="D5" i="2"/>
  <c r="E2" i="4" l="1"/>
  <c r="E3" i="4"/>
  <c r="E4" i="4"/>
  <c r="E5" i="4"/>
  <c r="I4" i="8"/>
  <c r="I7" i="8"/>
  <c r="C7" i="8"/>
  <c r="I2" i="8" s="1"/>
  <c r="G7" i="4"/>
  <c r="K2" i="4" s="1"/>
  <c r="D3" i="2"/>
  <c r="J6" i="1"/>
  <c r="J7" i="1"/>
  <c r="J5" i="1"/>
  <c r="J3" i="1"/>
  <c r="J4" i="1"/>
  <c r="J2" i="1"/>
  <c r="I2" i="1"/>
  <c r="I8" i="1" s="1"/>
  <c r="M14" i="1" s="1"/>
  <c r="M18" i="1" s="1"/>
  <c r="H8" i="1"/>
  <c r="I7" i="1"/>
  <c r="I6" i="1"/>
  <c r="I5" i="1"/>
  <c r="I4" i="1"/>
  <c r="I3" i="1"/>
  <c r="E3" i="1"/>
  <c r="E4" i="1"/>
  <c r="E5" i="1"/>
  <c r="E6" i="1"/>
  <c r="E7" i="1"/>
  <c r="E2" i="1"/>
  <c r="J8" i="1" l="1"/>
  <c r="M16" i="1" s="1"/>
  <c r="M20" i="1" s="1"/>
  <c r="E8" i="1"/>
  <c r="L6" i="1" s="1"/>
  <c r="F2" i="1" l="1"/>
  <c r="G2" i="1" s="1"/>
  <c r="H2" i="1" s="1"/>
  <c r="L8" i="1" s="1"/>
  <c r="M10" i="1" s="1"/>
  <c r="M12" i="1" s="1"/>
  <c r="F7" i="1"/>
  <c r="G7" i="1" s="1"/>
  <c r="H7" i="1" s="1"/>
  <c r="F6" i="1"/>
  <c r="G6" i="1" s="1"/>
  <c r="H6" i="1" s="1"/>
  <c r="F5" i="1"/>
  <c r="G5" i="1" s="1"/>
  <c r="H5" i="1" s="1"/>
  <c r="F4" i="1"/>
  <c r="G4" i="1" s="1"/>
  <c r="H4" i="1" s="1"/>
  <c r="F3" i="1"/>
  <c r="G3" i="1" s="1"/>
  <c r="H3" i="1" s="1"/>
</calcChain>
</file>

<file path=xl/sharedStrings.xml><?xml version="1.0" encoding="utf-8"?>
<sst xmlns="http://schemas.openxmlformats.org/spreadsheetml/2006/main" count="167" uniqueCount="137">
  <si>
    <t>Notas generales</t>
  </si>
  <si>
    <t>xi</t>
  </si>
  <si>
    <t>ni</t>
  </si>
  <si>
    <t>a) Si sólo hay 4 plazas, ¿a partir de qué calificación se han superado las oposiciones?</t>
  </si>
  <si>
    <t>Se superan las oposiciones si se saca una nota a partir del 7, es decir, un 8 o un 9 (ya que hay cuatro plazas y a simple vista se ve que hay 2 ochos y 2 nueves</t>
  </si>
  <si>
    <t>b)Calcular e interpretar su media, moda, mediana, varianza, desviación típica, coeficiente devariación, coeficiente de asimetría y de curtosis.</t>
  </si>
  <si>
    <t>Media</t>
  </si>
  <si>
    <t>xi ni</t>
  </si>
  <si>
    <t>N</t>
  </si>
  <si>
    <t>Moda</t>
  </si>
  <si>
    <t>6 (ya que esta se repite 4 veces)</t>
  </si>
  <si>
    <t>Mediana</t>
  </si>
  <si>
    <t>6 (ya que al mirar en nuestro 15 valores (NUMERO IMPAR), es el que separa ambos grupos de valores)</t>
  </si>
  <si>
    <t>xi-x  (xi - media)</t>
  </si>
  <si>
    <t>(xi-x)^2</t>
  </si>
  <si>
    <t>(xi-x)^2*ni</t>
  </si>
  <si>
    <t>Varianza</t>
  </si>
  <si>
    <t>Desviacion tipica o estandar</t>
  </si>
  <si>
    <t>Coeficiente variacion</t>
  </si>
  <si>
    <t>(xi-x)^3*ni</t>
  </si>
  <si>
    <t xml:space="preserve">Momento concentrado orden 3 </t>
  </si>
  <si>
    <t>Momento concentrado orden 4</t>
  </si>
  <si>
    <t>Coeficiente asimetria</t>
  </si>
  <si>
    <t>(xi-x)^4*ni</t>
  </si>
  <si>
    <t>Coeficiente Cortosis</t>
  </si>
  <si>
    <t>x=37 min</t>
  </si>
  <si>
    <t>S=4 min</t>
  </si>
  <si>
    <t>30c por entrar</t>
  </si>
  <si>
    <t>1.5 c por min</t>
  </si>
  <si>
    <t>¿cuál será el ingreso medio por vehículo con esa tarifa?</t>
  </si>
  <si>
    <t>Ingreso medio=( tiempo medio * precio/minuto) + precio entrada</t>
  </si>
  <si>
    <t>1.5</t>
  </si>
  <si>
    <t>Desviacion típica del ingreso= (Minutos desviacion * precio minutos)</t>
  </si>
  <si>
    <t>a. ¿Cuántas empresas tienen un volumen de ventas superior a 120000 euros?</t>
  </si>
  <si>
    <t xml:space="preserve">Hay 140 empresas que tienen un volumen de ventas superior a los 120000 euros </t>
  </si>
  <si>
    <t>X</t>
  </si>
  <si>
    <t>[30;60 ]</t>
  </si>
  <si>
    <t>(60:120]</t>
  </si>
  <si>
    <t>(120;300]</t>
  </si>
  <si>
    <t>(300;600]</t>
  </si>
  <si>
    <t>(600;1200]</t>
  </si>
  <si>
    <t>N empresas</t>
  </si>
  <si>
    <t>b. ¿Cuál es el porcentaje de empresas cuyo volumen de ventas varía entre 60000 y 600000 euros?</t>
  </si>
  <si>
    <t>Salarios</t>
  </si>
  <si>
    <t>80-100</t>
  </si>
  <si>
    <t>100-120</t>
  </si>
  <si>
    <t>120-150</t>
  </si>
  <si>
    <t>150-200</t>
  </si>
  <si>
    <t>200-300</t>
  </si>
  <si>
    <t>Ni</t>
  </si>
  <si>
    <t>a) El salario medio</t>
  </si>
  <si>
    <t>xi*ni</t>
  </si>
  <si>
    <t>b) El salario mediano.</t>
  </si>
  <si>
    <t>(x1+x2)/2 = xi</t>
  </si>
  <si>
    <t>c) El salario que no supera el 30% de la población</t>
  </si>
  <si>
    <t>metros</t>
  </si>
  <si>
    <t>50-60</t>
  </si>
  <si>
    <t>60-70</t>
  </si>
  <si>
    <t>70-80</t>
  </si>
  <si>
    <t>N=100%</t>
  </si>
  <si>
    <t>a) La superficie media por vivienda,</t>
  </si>
  <si>
    <t>Edad</t>
  </si>
  <si>
    <t>0-5</t>
  </si>
  <si>
    <t>(5-10)</t>
  </si>
  <si>
    <t>(10-20)</t>
  </si>
  <si>
    <t>(20-24)</t>
  </si>
  <si>
    <t>a) La edad media</t>
  </si>
  <si>
    <t>xi·ni</t>
  </si>
  <si>
    <t>b) La edad mediana</t>
  </si>
  <si>
    <t>c) La edad más frecuente.(Moda)</t>
  </si>
  <si>
    <t>No hay. (No hay Mo)</t>
  </si>
  <si>
    <t>d )La edad que supera el 40% de la población.</t>
  </si>
  <si>
    <t xml:space="preserve">Grupo </t>
  </si>
  <si>
    <t>I</t>
  </si>
  <si>
    <t>II</t>
  </si>
  <si>
    <t>III</t>
  </si>
  <si>
    <t>IV</t>
  </si>
  <si>
    <t>a) Nota media del curso.</t>
  </si>
  <si>
    <t>c) Coeficiente de variación de cada grupo.</t>
  </si>
  <si>
    <t>xi (nota media grupo)</t>
  </si>
  <si>
    <t xml:space="preserve"> S^2 grupo</t>
  </si>
  <si>
    <t>desviacion tipica grupo</t>
  </si>
  <si>
    <t>Coeficiente variacion grupos</t>
  </si>
  <si>
    <t>Columna h: I:0.166 II:0.217 III:0.18 IV:0.2</t>
  </si>
  <si>
    <t>ni(frecuencias)</t>
  </si>
  <si>
    <t>a) El valor medio.</t>
  </si>
  <si>
    <t>b) El coeficiente de variación</t>
  </si>
  <si>
    <t>xi-x</t>
  </si>
  <si>
    <t>Desviacion tipica</t>
  </si>
  <si>
    <t>c) El coeficiente de asimetría de Fisher</t>
  </si>
  <si>
    <t>d) El coeficiente de curtosis.</t>
  </si>
  <si>
    <t>Momento contentrado orden 3</t>
  </si>
  <si>
    <t>Momento contentrado orden 4</t>
  </si>
  <si>
    <t>(20-40)</t>
  </si>
  <si>
    <t>(0-5)</t>
  </si>
  <si>
    <t>Montantes</t>
  </si>
  <si>
    <t>ni( Nº agentes)</t>
  </si>
  <si>
    <t xml:space="preserve">Ni </t>
  </si>
  <si>
    <t>fi</t>
  </si>
  <si>
    <t>Fi</t>
  </si>
  <si>
    <t xml:space="preserve">xi ni </t>
  </si>
  <si>
    <t>pi=Fix100</t>
  </si>
  <si>
    <t>ui</t>
  </si>
  <si>
    <t>qi= ui/ sumatoria(xi ni) *100</t>
  </si>
  <si>
    <t>Indice de gini</t>
  </si>
  <si>
    <t>(20-10)/(63,63-40,90) = (Me-10)/(50-40,90) -&gt; Me = 14</t>
  </si>
  <si>
    <t>(40-20)/(100-33,79) = (Ml-20)/(50-33,79) -&gt; Ml = 24,89</t>
  </si>
  <si>
    <t>Mediala</t>
  </si>
  <si>
    <t>b)</t>
  </si>
  <si>
    <t>c)</t>
  </si>
  <si>
    <t>1-sumatoria(qi)/sumatoria(pi)</t>
  </si>
  <si>
    <t>Intervalo superior</t>
  </si>
  <si>
    <t>Intervalo inferior</t>
  </si>
  <si>
    <t>(x2-x1)(p2-p1)=</t>
  </si>
  <si>
    <t>(Me-x1)(50-p1)</t>
  </si>
  <si>
    <t>(x2-x1)(q2-q1)=</t>
  </si>
  <si>
    <t>(Ml-x1)(50-q1)</t>
  </si>
  <si>
    <t>fi (ni/N)</t>
  </si>
  <si>
    <t xml:space="preserve">(150 - 120)/(85,71-38,09) = (Me-120)/(50-38,09) -&gt; Me = </t>
  </si>
  <si>
    <t xml:space="preserve">1.Momento no centrado de orden r: </t>
  </si>
  <si>
    <t>2.Momento centrado de orden r:</t>
  </si>
  <si>
    <t>3.Media aritmética</t>
  </si>
  <si>
    <t>4.Intervalo modal</t>
  </si>
  <si>
    <t>5.Moda(En caso de que no sea el valor que más se repita y ya)</t>
  </si>
  <si>
    <t>7.Percentiles</t>
  </si>
  <si>
    <t>n/100</t>
  </si>
  <si>
    <t>6.Mediana(EN CASO DE QUE NO SEA LA FORMULA DIABOLICA DEL EXCEL,QUE SUELE SERLO XD)</t>
  </si>
  <si>
    <t>8.Recorrido</t>
  </si>
  <si>
    <t>R=(máximo valor de la variable)-(mínimo valor de la variable)</t>
  </si>
  <si>
    <t>(Recorrido intercuartilico en diapositivas)</t>
  </si>
  <si>
    <t>9.Varianza</t>
  </si>
  <si>
    <t>10.Desviacion tipica</t>
  </si>
  <si>
    <t>11.Coeficiente de variacion:</t>
  </si>
  <si>
    <t>CV=S/|x</t>
  </si>
  <si>
    <t>12:Coeficiente de asimetria de Fisher</t>
  </si>
  <si>
    <t>13.Coeficiente de curtosis</t>
  </si>
  <si>
    <t>14.Indice de 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</si>
</sst>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0" fontId="2" fillId="0" borderId="0" xfId="0" applyFon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53341</xdr:colOff>
      <xdr:row>4</xdr:row>
      <xdr:rowOff>121920</xdr:rowOff>
    </xdr:from>
    <xdr:to>
      <xdr:col>4</xdr:col>
      <xdr:colOff>471819</xdr:colOff>
      <xdr:row>7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91DE44-08B6-DA40-AE29-5444B79540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35" t="55189" r="23904" b="33254"/>
        <a:stretch/>
      </xdr:blipFill>
      <xdr:spPr bwMode="auto">
        <a:xfrm>
          <a:off x="53341" y="853440"/>
          <a:ext cx="3588398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</xdr:colOff>
      <xdr:row>4</xdr:row>
      <xdr:rowOff>30480</xdr:rowOff>
    </xdr:from>
    <xdr:to>
      <xdr:col>12</xdr:col>
      <xdr:colOff>96910</xdr:colOff>
      <xdr:row>7</xdr:row>
      <xdr:rowOff>175260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E87588-2EAD-79FB-9196-7E8567406C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5769" t="47874" r="10641" b="35822"/>
        <a:stretch/>
      </xdr:blipFill>
      <xdr:spPr>
        <a:xfrm>
          <a:off x="5554980" y="762000"/>
          <a:ext cx="4051690" cy="693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114299</xdr:rowOff>
    </xdr:from>
    <xdr:to>
      <xdr:col>4</xdr:col>
      <xdr:colOff>213360</xdr:colOff>
      <xdr:row>14</xdr:row>
      <xdr:rowOff>105846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37D40D2-97B8-4354-A2B3-BA172DAA3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5900" t="52267" r="11092" b="32687"/>
        <a:stretch/>
      </xdr:blipFill>
      <xdr:spPr>
        <a:xfrm>
          <a:off x="0" y="2125979"/>
          <a:ext cx="3383280" cy="540187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11</xdr:row>
      <xdr:rowOff>15240</xdr:rowOff>
    </xdr:from>
    <xdr:to>
      <xdr:col>7</xdr:col>
      <xdr:colOff>769621</xdr:colOff>
      <xdr:row>13</xdr:row>
      <xdr:rowOff>121920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85F554D-6F5F-4CC0-8D19-E8278EE257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5599" t="42818" r="36200" b="45739"/>
        <a:stretch/>
      </xdr:blipFill>
      <xdr:spPr>
        <a:xfrm>
          <a:off x="5715000" y="2026920"/>
          <a:ext cx="601981" cy="47244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</xdr:colOff>
      <xdr:row>11</xdr:row>
      <xdr:rowOff>7620</xdr:rowOff>
    </xdr:from>
    <xdr:to>
      <xdr:col>11</xdr:col>
      <xdr:colOff>365760</xdr:colOff>
      <xdr:row>13</xdr:row>
      <xdr:rowOff>167640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D46C37C-A834-B82E-B21F-06C6A1F19D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9864" t="46737" r="31902" b="38252"/>
        <a:stretch/>
      </xdr:blipFill>
      <xdr:spPr>
        <a:xfrm>
          <a:off x="7947660" y="2019300"/>
          <a:ext cx="113538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5</xdr:col>
      <xdr:colOff>411481</xdr:colOff>
      <xdr:row>28</xdr:row>
      <xdr:rowOff>99060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B32CA1D-241E-4996-8FA0-60EB639375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8217" t="37045" r="10894" b="15244"/>
        <a:stretch/>
      </xdr:blipFill>
      <xdr:spPr>
        <a:xfrm>
          <a:off x="0" y="3291840"/>
          <a:ext cx="4373881" cy="1927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60960</xdr:rowOff>
    </xdr:from>
    <xdr:to>
      <xdr:col>3</xdr:col>
      <xdr:colOff>426721</xdr:colOff>
      <xdr:row>33</xdr:row>
      <xdr:rowOff>156459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40772B4-087D-9E6E-A5DC-234E94E79E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1546" t="33607" r="34303" b="56406"/>
        <a:stretch/>
      </xdr:blipFill>
      <xdr:spPr>
        <a:xfrm>
          <a:off x="0" y="5730240"/>
          <a:ext cx="2804161" cy="461259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31</xdr:row>
      <xdr:rowOff>91440</xdr:rowOff>
    </xdr:from>
    <xdr:to>
      <xdr:col>5</xdr:col>
      <xdr:colOff>791601</xdr:colOff>
      <xdr:row>33</xdr:row>
      <xdr:rowOff>15240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2CDBD71-A913-97A8-A669-AE9326FDA1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4998" t="46974" r="35663" b="46007"/>
        <a:stretch/>
      </xdr:blipFill>
      <xdr:spPr>
        <a:xfrm>
          <a:off x="4069080" y="5760720"/>
          <a:ext cx="684921" cy="289560"/>
        </a:xfrm>
        <a:prstGeom prst="rect">
          <a:avLst/>
        </a:prstGeom>
      </xdr:spPr>
    </xdr:pic>
    <xdr:clientData/>
  </xdr:twoCellAnchor>
  <xdr:twoCellAnchor editAs="oneCell">
    <xdr:from>
      <xdr:col>11</xdr:col>
      <xdr:colOff>83819</xdr:colOff>
      <xdr:row>31</xdr:row>
      <xdr:rowOff>45720</xdr:rowOff>
    </xdr:from>
    <xdr:to>
      <xdr:col>11</xdr:col>
      <xdr:colOff>690238</xdr:colOff>
      <xdr:row>33</xdr:row>
      <xdr:rowOff>68580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16DA3C0-4A7B-1AAA-78A2-F0AC40A23F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5137" t="52617" r="34951" b="36090"/>
        <a:stretch/>
      </xdr:blipFill>
      <xdr:spPr>
        <a:xfrm>
          <a:off x="8801099" y="5715000"/>
          <a:ext cx="606419" cy="38862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38101</xdr:colOff>
      <xdr:row>31</xdr:row>
      <xdr:rowOff>30479</xdr:rowOff>
    </xdr:from>
    <xdr:to>
      <xdr:col>15</xdr:col>
      <xdr:colOff>7621</xdr:colOff>
      <xdr:row>33</xdr:row>
      <xdr:rowOff>91440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7E448B0-F445-F2F5-8C93-94BB004A69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52023" t="34243" r="34218" b="52059"/>
        <a:stretch/>
      </xdr:blipFill>
      <xdr:spPr>
        <a:xfrm>
          <a:off x="11132821" y="5699759"/>
          <a:ext cx="762000" cy="42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22859</xdr:rowOff>
    </xdr:from>
    <xdr:to>
      <xdr:col>1</xdr:col>
      <xdr:colOff>746760</xdr:colOff>
      <xdr:row>40</xdr:row>
      <xdr:rowOff>38322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B95D712-77CB-5C1B-1A00-E1C78130BC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47867" t="32918" r="31916" b="49639"/>
        <a:stretch/>
      </xdr:blipFill>
      <xdr:spPr>
        <a:xfrm>
          <a:off x="0" y="6606539"/>
          <a:ext cx="1539240" cy="746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H1" workbookViewId="0">
      <selection activeCell="L13" sqref="L13"/>
    </sheetView>
  </sheetViews>
  <sheetFormatPr baseColWidth="10" defaultRowHeight="14.4" x14ac:dyDescent="0.3"/>
  <cols>
    <col min="6" max="6" width="14.6640625" customWidth="1"/>
    <col min="13" max="13" width="125.77734375" customWidth="1"/>
  </cols>
  <sheetData>
    <row r="1" spans="1:13" x14ac:dyDescent="0.3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13</v>
      </c>
      <c r="G1" t="s">
        <v>14</v>
      </c>
      <c r="H1" t="s">
        <v>15</v>
      </c>
      <c r="I1" t="s">
        <v>19</v>
      </c>
      <c r="J1" t="s">
        <v>23</v>
      </c>
      <c r="M1" t="s">
        <v>3</v>
      </c>
    </row>
    <row r="2" spans="1:13" x14ac:dyDescent="0.3">
      <c r="A2">
        <v>4</v>
      </c>
      <c r="B2">
        <v>15</v>
      </c>
      <c r="C2">
        <v>4</v>
      </c>
      <c r="D2">
        <v>1</v>
      </c>
      <c r="E2">
        <f>($C2*$D2)</f>
        <v>4</v>
      </c>
      <c r="F2">
        <f>($C2-L6)</f>
        <v>-2.5333333333333332</v>
      </c>
      <c r="G2">
        <f t="shared" ref="G2:G7" si="0">(F2*F2)</f>
        <v>6.4177777777777774</v>
      </c>
      <c r="H2">
        <f t="shared" ref="H2:H7" si="1">(G2*D2)</f>
        <v>6.4177777777777774</v>
      </c>
      <c r="I2">
        <f t="shared" ref="I2:I7" si="2">(F2^3)*D2</f>
        <v>-16.258370370370368</v>
      </c>
      <c r="J2">
        <f t="shared" ref="J2:J7" si="3">(F2^4)*D2</f>
        <v>41.187871604938266</v>
      </c>
      <c r="M2" t="s">
        <v>4</v>
      </c>
    </row>
    <row r="3" spans="1:13" x14ac:dyDescent="0.3">
      <c r="A3">
        <v>6</v>
      </c>
      <c r="C3">
        <v>5</v>
      </c>
      <c r="D3">
        <v>3</v>
      </c>
      <c r="E3">
        <f t="shared" ref="E3:E7" si="4">($C3*$D3)</f>
        <v>15</v>
      </c>
      <c r="F3">
        <f>($C3-L6)</f>
        <v>-1.5333333333333332</v>
      </c>
      <c r="G3">
        <f t="shared" si="0"/>
        <v>2.3511111111111109</v>
      </c>
      <c r="H3">
        <f t="shared" si="1"/>
        <v>7.0533333333333328</v>
      </c>
      <c r="I3">
        <f t="shared" si="2"/>
        <v>-10.81511111111111</v>
      </c>
      <c r="J3">
        <f t="shared" si="3"/>
        <v>16.583170370370368</v>
      </c>
    </row>
    <row r="4" spans="1:13" x14ac:dyDescent="0.3">
      <c r="A4">
        <v>5</v>
      </c>
      <c r="C4">
        <v>6</v>
      </c>
      <c r="D4">
        <v>4</v>
      </c>
      <c r="E4">
        <f t="shared" si="4"/>
        <v>24</v>
      </c>
      <c r="F4">
        <f>($C4-L6)</f>
        <v>-0.53333333333333321</v>
      </c>
      <c r="G4">
        <f t="shared" si="0"/>
        <v>0.28444444444444433</v>
      </c>
      <c r="H4">
        <f t="shared" si="1"/>
        <v>1.1377777777777773</v>
      </c>
      <c r="I4">
        <f t="shared" si="2"/>
        <v>-0.60681481481481447</v>
      </c>
      <c r="J4">
        <f t="shared" si="3"/>
        <v>0.32363456790123429</v>
      </c>
      <c r="M4" s="1" t="s">
        <v>5</v>
      </c>
    </row>
    <row r="5" spans="1:13" x14ac:dyDescent="0.3">
      <c r="A5">
        <v>6</v>
      </c>
      <c r="C5">
        <v>7</v>
      </c>
      <c r="D5">
        <v>3</v>
      </c>
      <c r="E5">
        <f t="shared" si="4"/>
        <v>21</v>
      </c>
      <c r="F5">
        <f>(C5-L6)</f>
        <v>0.46666666666666679</v>
      </c>
      <c r="G5">
        <f t="shared" si="0"/>
        <v>0.21777777777777788</v>
      </c>
      <c r="H5">
        <f t="shared" si="1"/>
        <v>0.65333333333333365</v>
      </c>
      <c r="I5">
        <f t="shared" si="2"/>
        <v>0.3048888888888891</v>
      </c>
      <c r="J5">
        <f t="shared" si="3"/>
        <v>0.14228148148148162</v>
      </c>
      <c r="L5" t="s">
        <v>6</v>
      </c>
      <c r="M5" t="s">
        <v>9</v>
      </c>
    </row>
    <row r="6" spans="1:13" x14ac:dyDescent="0.3">
      <c r="A6">
        <v>7</v>
      </c>
      <c r="C6">
        <v>8</v>
      </c>
      <c r="D6">
        <v>2</v>
      </c>
      <c r="E6">
        <f t="shared" si="4"/>
        <v>16</v>
      </c>
      <c r="F6">
        <f>(C6-L6)</f>
        <v>1.4666666666666668</v>
      </c>
      <c r="G6">
        <f t="shared" si="0"/>
        <v>2.1511111111111116</v>
      </c>
      <c r="H6">
        <f t="shared" si="1"/>
        <v>4.3022222222222233</v>
      </c>
      <c r="I6">
        <f t="shared" si="2"/>
        <v>6.3099259259259277</v>
      </c>
      <c r="J6">
        <f t="shared" si="3"/>
        <v>9.254558024691363</v>
      </c>
      <c r="L6">
        <f>(E8/B2)</f>
        <v>6.5333333333333332</v>
      </c>
      <c r="M6" t="s">
        <v>10</v>
      </c>
    </row>
    <row r="7" spans="1:13" x14ac:dyDescent="0.3">
      <c r="A7">
        <v>8</v>
      </c>
      <c r="C7">
        <v>9</v>
      </c>
      <c r="D7">
        <v>2</v>
      </c>
      <c r="E7">
        <f t="shared" si="4"/>
        <v>18</v>
      </c>
      <c r="F7">
        <f>(C7-L6)</f>
        <v>2.4666666666666668</v>
      </c>
      <c r="G7">
        <f t="shared" si="0"/>
        <v>6.0844444444444452</v>
      </c>
      <c r="H7">
        <f t="shared" si="1"/>
        <v>12.16888888888889</v>
      </c>
      <c r="I7">
        <f t="shared" si="2"/>
        <v>30.016592592592598</v>
      </c>
      <c r="J7">
        <f t="shared" si="3"/>
        <v>74.040928395061741</v>
      </c>
      <c r="L7" t="s">
        <v>16</v>
      </c>
      <c r="M7" t="s">
        <v>11</v>
      </c>
    </row>
    <row r="8" spans="1:13" x14ac:dyDescent="0.3">
      <c r="A8">
        <v>5</v>
      </c>
      <c r="E8">
        <f>SUM(E2:E7)</f>
        <v>98</v>
      </c>
      <c r="H8">
        <f>SUM(H2:H7)</f>
        <v>31.733333333333338</v>
      </c>
      <c r="I8">
        <f>(SUM(I2:I7))</f>
        <v>8.9511111111111212</v>
      </c>
      <c r="J8">
        <f>SUM(J2:J7)</f>
        <v>141.53244444444445</v>
      </c>
      <c r="L8">
        <f>(H8/B2)</f>
        <v>2.1155555555555559</v>
      </c>
      <c r="M8" t="s">
        <v>12</v>
      </c>
    </row>
    <row r="9" spans="1:13" x14ac:dyDescent="0.3">
      <c r="A9">
        <v>6</v>
      </c>
      <c r="M9" t="s">
        <v>17</v>
      </c>
    </row>
    <row r="10" spans="1:13" x14ac:dyDescent="0.3">
      <c r="A10">
        <v>7</v>
      </c>
      <c r="M10">
        <f>SQRT(L8)</f>
        <v>1.4544949486180954</v>
      </c>
    </row>
    <row r="11" spans="1:13" x14ac:dyDescent="0.3">
      <c r="A11">
        <v>8</v>
      </c>
      <c r="M11" t="s">
        <v>18</v>
      </c>
    </row>
    <row r="12" spans="1:13" x14ac:dyDescent="0.3">
      <c r="A12">
        <v>9</v>
      </c>
      <c r="M12">
        <f>M10/L6</f>
        <v>0.22262677784970847</v>
      </c>
    </row>
    <row r="13" spans="1:13" x14ac:dyDescent="0.3">
      <c r="A13">
        <v>9</v>
      </c>
      <c r="M13" t="s">
        <v>20</v>
      </c>
    </row>
    <row r="14" spans="1:13" x14ac:dyDescent="0.3">
      <c r="A14">
        <v>6</v>
      </c>
      <c r="M14">
        <f>(I8/B2)</f>
        <v>0.59674074074074146</v>
      </c>
    </row>
    <row r="15" spans="1:13" x14ac:dyDescent="0.3">
      <c r="A15">
        <v>7</v>
      </c>
      <c r="M15" t="s">
        <v>21</v>
      </c>
    </row>
    <row r="16" spans="1:13" x14ac:dyDescent="0.3">
      <c r="A16">
        <v>5</v>
      </c>
      <c r="M16">
        <f>J8/B2</f>
        <v>9.4354962962962965</v>
      </c>
    </row>
    <row r="17" spans="13:13" x14ac:dyDescent="0.3">
      <c r="M17" t="s">
        <v>22</v>
      </c>
    </row>
    <row r="18" spans="13:13" x14ac:dyDescent="0.3">
      <c r="M18">
        <f>M14/M10^3</f>
        <v>0.19393180388811126</v>
      </c>
    </row>
    <row r="19" spans="13:13" x14ac:dyDescent="0.3">
      <c r="M19" t="s">
        <v>24</v>
      </c>
    </row>
    <row r="20" spans="13:13" x14ac:dyDescent="0.3">
      <c r="M20">
        <f>(M16/M10^4) - 3</f>
        <v>-0.89178024150836865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B220-CD37-4FA3-A363-1187D68A923C}">
  <dimension ref="A4:O36"/>
  <sheetViews>
    <sheetView tabSelected="1" topLeftCell="A18" workbookViewId="0">
      <selection activeCell="D39" sqref="D39"/>
    </sheetView>
  </sheetViews>
  <sheetFormatPr baseColWidth="10" defaultRowHeight="14.4" x14ac:dyDescent="0.3"/>
  <sheetData>
    <row r="4" spans="1:11" x14ac:dyDescent="0.3">
      <c r="A4" t="s">
        <v>119</v>
      </c>
      <c r="H4" t="s">
        <v>120</v>
      </c>
    </row>
    <row r="11" spans="1:11" x14ac:dyDescent="0.3">
      <c r="A11" t="s">
        <v>121</v>
      </c>
      <c r="H11" t="s">
        <v>122</v>
      </c>
      <c r="K11" t="s">
        <v>123</v>
      </c>
    </row>
    <row r="18" spans="1:15" x14ac:dyDescent="0.3">
      <c r="A18" t="s">
        <v>126</v>
      </c>
      <c r="H18" t="s">
        <v>124</v>
      </c>
      <c r="J18" t="s">
        <v>127</v>
      </c>
    </row>
    <row r="19" spans="1:15" x14ac:dyDescent="0.3">
      <c r="H19" t="s">
        <v>125</v>
      </c>
      <c r="J19" t="s">
        <v>128</v>
      </c>
    </row>
    <row r="20" spans="1:15" x14ac:dyDescent="0.3">
      <c r="J20" t="s">
        <v>129</v>
      </c>
    </row>
    <row r="31" spans="1:15" x14ac:dyDescent="0.3">
      <c r="A31" t="s">
        <v>130</v>
      </c>
      <c r="F31" t="s">
        <v>131</v>
      </c>
      <c r="I31" t="s">
        <v>132</v>
      </c>
      <c r="L31" t="s">
        <v>134</v>
      </c>
      <c r="O31" t="s">
        <v>135</v>
      </c>
    </row>
    <row r="32" spans="1:15" x14ac:dyDescent="0.3">
      <c r="I32" t="s">
        <v>133</v>
      </c>
    </row>
    <row r="36" spans="1:1" x14ac:dyDescent="0.3">
      <c r="A36" t="s">
        <v>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D5" sqref="D5"/>
    </sheetView>
  </sheetViews>
  <sheetFormatPr baseColWidth="10" defaultRowHeight="14.4" x14ac:dyDescent="0.3"/>
  <cols>
    <col min="4" max="4" width="63.77734375" customWidth="1"/>
  </cols>
  <sheetData>
    <row r="1" spans="1:7" x14ac:dyDescent="0.3">
      <c r="B1" t="s">
        <v>25</v>
      </c>
      <c r="D1" t="s">
        <v>29</v>
      </c>
      <c r="F1" t="s">
        <v>1</v>
      </c>
      <c r="G1" t="s">
        <v>2</v>
      </c>
    </row>
    <row r="2" spans="1:7" x14ac:dyDescent="0.3">
      <c r="B2" t="s">
        <v>26</v>
      </c>
      <c r="D2" t="s">
        <v>30</v>
      </c>
      <c r="F2" t="s">
        <v>31</v>
      </c>
      <c r="G2">
        <v>37</v>
      </c>
    </row>
    <row r="3" spans="1:7" x14ac:dyDescent="0.3">
      <c r="A3" t="s">
        <v>27</v>
      </c>
      <c r="D3" s="2">
        <f>37*1.5+30</f>
        <v>85.5</v>
      </c>
    </row>
    <row r="4" spans="1:7" x14ac:dyDescent="0.3">
      <c r="A4" t="s">
        <v>28</v>
      </c>
      <c r="D4" t="s">
        <v>32</v>
      </c>
    </row>
    <row r="5" spans="1:7" x14ac:dyDescent="0.3">
      <c r="D5" s="2">
        <f>4*1.5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H6" sqref="H6"/>
    </sheetView>
  </sheetViews>
  <sheetFormatPr baseColWidth="10" defaultRowHeight="14.4" x14ac:dyDescent="0.3"/>
  <cols>
    <col min="8" max="8" width="79.44140625" customWidth="1"/>
  </cols>
  <sheetData>
    <row r="1" spans="1:8" x14ac:dyDescent="0.3">
      <c r="A1" t="s">
        <v>35</v>
      </c>
      <c r="B1" t="s">
        <v>41</v>
      </c>
      <c r="H1" t="s">
        <v>33</v>
      </c>
    </row>
    <row r="2" spans="1:8" x14ac:dyDescent="0.3">
      <c r="A2" t="s">
        <v>36</v>
      </c>
      <c r="B2">
        <v>30</v>
      </c>
      <c r="H2" t="s">
        <v>34</v>
      </c>
    </row>
    <row r="3" spans="1:8" x14ac:dyDescent="0.3">
      <c r="A3" t="s">
        <v>37</v>
      </c>
      <c r="B3">
        <v>20</v>
      </c>
    </row>
    <row r="4" spans="1:8" x14ac:dyDescent="0.3">
      <c r="A4" t="s">
        <v>38</v>
      </c>
      <c r="B4">
        <v>40</v>
      </c>
      <c r="H4" t="s">
        <v>42</v>
      </c>
    </row>
    <row r="5" spans="1:8" x14ac:dyDescent="0.3">
      <c r="A5" t="s">
        <v>39</v>
      </c>
      <c r="B5">
        <v>50</v>
      </c>
      <c r="H5">
        <f>((SUM(B3:B5)/B7)*100)</f>
        <v>57.894736842105267</v>
      </c>
    </row>
    <row r="6" spans="1:8" x14ac:dyDescent="0.3">
      <c r="A6" t="s">
        <v>40</v>
      </c>
      <c r="B6">
        <v>50</v>
      </c>
    </row>
    <row r="7" spans="1:8" x14ac:dyDescent="0.3">
      <c r="B7">
        <f>SUM(B1:B6)</f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13" sqref="H13"/>
    </sheetView>
  </sheetViews>
  <sheetFormatPr baseColWidth="10" defaultRowHeight="14.4" outlineLevelRow="1" outlineLevelCol="1" x14ac:dyDescent="0.3"/>
  <cols>
    <col min="1" max="1" width="15.77734375" customWidth="1"/>
    <col min="2" max="6" width="11.5546875" outlineLevel="1"/>
    <col min="11" max="11" width="42.21875" customWidth="1"/>
  </cols>
  <sheetData>
    <row r="1" spans="1:11" x14ac:dyDescent="0.3">
      <c r="A1" t="s">
        <v>43</v>
      </c>
      <c r="B1" t="s">
        <v>1</v>
      </c>
      <c r="C1" t="s">
        <v>2</v>
      </c>
      <c r="D1" t="s">
        <v>49</v>
      </c>
      <c r="E1" t="s">
        <v>117</v>
      </c>
      <c r="F1" t="s">
        <v>99</v>
      </c>
      <c r="G1" t="s">
        <v>51</v>
      </c>
      <c r="H1" t="s">
        <v>102</v>
      </c>
      <c r="I1" t="s">
        <v>101</v>
      </c>
      <c r="K1" t="s">
        <v>50</v>
      </c>
    </row>
    <row r="2" spans="1:11" outlineLevel="1" x14ac:dyDescent="0.3">
      <c r="A2" t="s">
        <v>44</v>
      </c>
      <c r="B2">
        <v>90</v>
      </c>
      <c r="C2">
        <v>10</v>
      </c>
      <c r="D2">
        <f>C2</f>
        <v>10</v>
      </c>
      <c r="E2">
        <f>C2/C8</f>
        <v>9.5238095238095233E-2</v>
      </c>
      <c r="F2">
        <f>E2</f>
        <v>9.5238095238095233E-2</v>
      </c>
      <c r="G2">
        <f>B2*C2</f>
        <v>900</v>
      </c>
      <c r="H2">
        <f>G2</f>
        <v>900</v>
      </c>
      <c r="I2">
        <f>F2*100</f>
        <v>9.5238095238095237</v>
      </c>
      <c r="K2">
        <f>(G7/C8)</f>
        <v>132.85714285714286</v>
      </c>
    </row>
    <row r="3" spans="1:11" outlineLevel="1" x14ac:dyDescent="0.3">
      <c r="A3" t="s">
        <v>45</v>
      </c>
      <c r="B3">
        <v>110</v>
      </c>
      <c r="C3">
        <v>30</v>
      </c>
      <c r="D3">
        <f>D2+C3</f>
        <v>40</v>
      </c>
      <c r="E3">
        <f>C3/C8</f>
        <v>0.2857142857142857</v>
      </c>
      <c r="F3">
        <f>F2+E3</f>
        <v>0.38095238095238093</v>
      </c>
      <c r="G3">
        <f>B3*C3</f>
        <v>3300</v>
      </c>
      <c r="H3">
        <f>H2+G3</f>
        <v>4200</v>
      </c>
      <c r="I3">
        <f>F3*100</f>
        <v>38.095238095238095</v>
      </c>
      <c r="K3" t="s">
        <v>52</v>
      </c>
    </row>
    <row r="4" spans="1:11" outlineLevel="1" x14ac:dyDescent="0.3">
      <c r="A4" t="s">
        <v>46</v>
      </c>
      <c r="B4">
        <v>135</v>
      </c>
      <c r="C4">
        <v>50</v>
      </c>
      <c r="D4">
        <f>D3+C4</f>
        <v>90</v>
      </c>
      <c r="E4">
        <f>C4/C8</f>
        <v>0.47619047619047616</v>
      </c>
      <c r="F4">
        <f>F3+E4</f>
        <v>0.8571428571428571</v>
      </c>
      <c r="G4">
        <f>B4*C4</f>
        <v>6750</v>
      </c>
      <c r="H4">
        <f>H3+G4</f>
        <v>10950</v>
      </c>
      <c r="I4">
        <f>F4*100</f>
        <v>85.714285714285708</v>
      </c>
      <c r="K4" s="7" t="s">
        <v>118</v>
      </c>
    </row>
    <row r="5" spans="1:11" outlineLevel="1" x14ac:dyDescent="0.3">
      <c r="A5" t="s">
        <v>47</v>
      </c>
      <c r="B5">
        <v>175</v>
      </c>
      <c r="C5">
        <v>10</v>
      </c>
      <c r="D5">
        <f>D4+C5</f>
        <v>100</v>
      </c>
      <c r="E5">
        <f>C5/C8</f>
        <v>9.5238095238095233E-2</v>
      </c>
      <c r="F5">
        <f>F4+E5</f>
        <v>0.95238095238095233</v>
      </c>
      <c r="G5">
        <f>B5*C5</f>
        <v>1750</v>
      </c>
      <c r="H5">
        <f>H4+G5</f>
        <v>12700</v>
      </c>
      <c r="I5">
        <f>F5*100</f>
        <v>95.238095238095227</v>
      </c>
      <c r="K5">
        <f>((150-120)/(I4-I3))*(50-I3) + 120</f>
        <v>127.5</v>
      </c>
    </row>
    <row r="6" spans="1:11" outlineLevel="1" x14ac:dyDescent="0.3">
      <c r="A6" t="s">
        <v>48</v>
      </c>
      <c r="B6">
        <v>250</v>
      </c>
      <c r="C6">
        <v>5</v>
      </c>
      <c r="D6">
        <f>D5+C6</f>
        <v>105</v>
      </c>
      <c r="E6">
        <f>C6/C8</f>
        <v>4.7619047619047616E-2</v>
      </c>
      <c r="F6">
        <f>F5+E6</f>
        <v>1</v>
      </c>
      <c r="G6">
        <f>B6*C6</f>
        <v>1250</v>
      </c>
      <c r="H6">
        <f>H5+G6</f>
        <v>13950</v>
      </c>
    </row>
    <row r="7" spans="1:11" x14ac:dyDescent="0.3">
      <c r="A7" t="s">
        <v>53</v>
      </c>
      <c r="E7">
        <f>SUM(E2:E6)</f>
        <v>1</v>
      </c>
      <c r="G7">
        <f>SUM(G2:G6)</f>
        <v>13950</v>
      </c>
    </row>
    <row r="8" spans="1:11" x14ac:dyDescent="0.3">
      <c r="B8" t="s">
        <v>8</v>
      </c>
      <c r="C8">
        <f>SUM(C2:C6)</f>
        <v>105</v>
      </c>
    </row>
    <row r="10" spans="1:11" x14ac:dyDescent="0.3">
      <c r="K10" t="s">
        <v>54</v>
      </c>
    </row>
    <row r="11" spans="1:11" x14ac:dyDescent="0.3">
      <c r="G11" t="s">
        <v>73</v>
      </c>
      <c r="I11" t="s">
        <v>99</v>
      </c>
    </row>
    <row r="12" spans="1:11" x14ac:dyDescent="0.3">
      <c r="G12">
        <v>100</v>
      </c>
      <c r="I12">
        <f>F2</f>
        <v>9.5238095238095233E-2</v>
      </c>
    </row>
    <row r="13" spans="1:11" x14ac:dyDescent="0.3">
      <c r="I13">
        <v>0.3</v>
      </c>
    </row>
    <row r="14" spans="1:11" x14ac:dyDescent="0.3">
      <c r="G14">
        <v>120</v>
      </c>
      <c r="H14" s="9"/>
      <c r="I14">
        <f>F3</f>
        <v>0.38095238095238093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G4" sqref="G4"/>
    </sheetView>
  </sheetViews>
  <sheetFormatPr baseColWidth="10" defaultRowHeight="14.4" x14ac:dyDescent="0.3"/>
  <sheetData>
    <row r="1" spans="1:7" x14ac:dyDescent="0.3">
      <c r="A1" t="s">
        <v>55</v>
      </c>
      <c r="B1" t="s">
        <v>1</v>
      </c>
      <c r="D1" t="s">
        <v>51</v>
      </c>
    </row>
    <row r="2" spans="1:7" x14ac:dyDescent="0.3">
      <c r="A2" t="s">
        <v>56</v>
      </c>
      <c r="B2">
        <v>55</v>
      </c>
      <c r="C2">
        <v>20</v>
      </c>
      <c r="D2">
        <f>B2*C2</f>
        <v>1100</v>
      </c>
      <c r="G2" t="s">
        <v>60</v>
      </c>
    </row>
    <row r="3" spans="1:7" x14ac:dyDescent="0.3">
      <c r="A3" t="s">
        <v>57</v>
      </c>
      <c r="B3">
        <v>65</v>
      </c>
      <c r="C3">
        <v>25</v>
      </c>
      <c r="D3">
        <f>B3*C3</f>
        <v>1625</v>
      </c>
      <c r="G3">
        <f>(D7/100)</f>
        <v>75.75</v>
      </c>
    </row>
    <row r="4" spans="1:7" x14ac:dyDescent="0.3">
      <c r="A4" t="s">
        <v>58</v>
      </c>
      <c r="B4">
        <v>75</v>
      </c>
      <c r="C4">
        <v>20</v>
      </c>
      <c r="D4">
        <f>B4*C4</f>
        <v>1500</v>
      </c>
    </row>
    <row r="5" spans="1:7" x14ac:dyDescent="0.3">
      <c r="A5" t="s">
        <v>44</v>
      </c>
      <c r="B5">
        <v>90</v>
      </c>
      <c r="C5">
        <v>25</v>
      </c>
      <c r="D5">
        <f>B5*C5</f>
        <v>2250</v>
      </c>
    </row>
    <row r="6" spans="1:7" x14ac:dyDescent="0.3">
      <c r="A6" t="s">
        <v>45</v>
      </c>
      <c r="B6">
        <v>110</v>
      </c>
      <c r="C6">
        <v>10</v>
      </c>
      <c r="D6">
        <f>B6*C6</f>
        <v>1100</v>
      </c>
    </row>
    <row r="7" spans="1:7" x14ac:dyDescent="0.3">
      <c r="D7">
        <f>SUM(D2:D6)</f>
        <v>7575</v>
      </c>
    </row>
    <row r="8" spans="1:7" x14ac:dyDescent="0.3">
      <c r="A8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workbookViewId="0">
      <selection activeCell="F29" sqref="F29"/>
    </sheetView>
  </sheetViews>
  <sheetFormatPr baseColWidth="10" defaultRowHeight="14.4" x14ac:dyDescent="0.3"/>
  <cols>
    <col min="7" max="7" width="52.21875" customWidth="1"/>
    <col min="8" max="8" width="46.21875" customWidth="1"/>
  </cols>
  <sheetData>
    <row r="1" spans="1:8" x14ac:dyDescent="0.3">
      <c r="A1" t="s">
        <v>61</v>
      </c>
      <c r="B1" t="s">
        <v>1</v>
      </c>
      <c r="C1" t="s">
        <v>2</v>
      </c>
      <c r="D1" t="s">
        <v>49</v>
      </c>
      <c r="E1" t="s">
        <v>67</v>
      </c>
      <c r="G1" t="s">
        <v>66</v>
      </c>
      <c r="H1" t="s">
        <v>71</v>
      </c>
    </row>
    <row r="2" spans="1:8" x14ac:dyDescent="0.3">
      <c r="A2" t="s">
        <v>62</v>
      </c>
      <c r="B2">
        <v>2.5</v>
      </c>
      <c r="C2">
        <v>10</v>
      </c>
      <c r="D2">
        <f>C2</f>
        <v>10</v>
      </c>
      <c r="E2">
        <f>B2*C2</f>
        <v>25</v>
      </c>
      <c r="G2">
        <f>E6/C6</f>
        <v>11.75</v>
      </c>
    </row>
    <row r="3" spans="1:8" x14ac:dyDescent="0.3">
      <c r="A3" s="3" t="s">
        <v>63</v>
      </c>
      <c r="B3">
        <v>7.5</v>
      </c>
      <c r="C3">
        <v>10</v>
      </c>
      <c r="D3">
        <f>D2+C3</f>
        <v>20</v>
      </c>
      <c r="E3">
        <f>B3*C3</f>
        <v>75</v>
      </c>
      <c r="G3" t="s">
        <v>68</v>
      </c>
    </row>
    <row r="4" spans="1:8" x14ac:dyDescent="0.3">
      <c r="A4" s="4" t="s">
        <v>64</v>
      </c>
      <c r="B4">
        <v>15</v>
      </c>
      <c r="C4">
        <v>10</v>
      </c>
      <c r="D4">
        <f>D3+C4</f>
        <v>30</v>
      </c>
      <c r="E4">
        <f>B4*C4</f>
        <v>150</v>
      </c>
      <c r="G4">
        <v>10</v>
      </c>
    </row>
    <row r="5" spans="1:8" x14ac:dyDescent="0.3">
      <c r="A5" t="s">
        <v>65</v>
      </c>
      <c r="B5">
        <v>22</v>
      </c>
      <c r="C5">
        <v>10</v>
      </c>
      <c r="D5">
        <f>D4+C5</f>
        <v>40</v>
      </c>
      <c r="E5">
        <f>B5*C5</f>
        <v>220</v>
      </c>
      <c r="G5" t="s">
        <v>69</v>
      </c>
    </row>
    <row r="6" spans="1:8" x14ac:dyDescent="0.3">
      <c r="C6">
        <f>SUM(C2:C5)</f>
        <v>40</v>
      </c>
      <c r="E6">
        <f>SUM(E2:E5)</f>
        <v>470</v>
      </c>
      <c r="G6" s="5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topLeftCell="B1" workbookViewId="0">
      <selection activeCell="K4" sqref="K4"/>
    </sheetView>
  </sheetViews>
  <sheetFormatPr baseColWidth="10" defaultRowHeight="14.4" x14ac:dyDescent="0.3"/>
  <cols>
    <col min="2" max="2" width="19.88671875" customWidth="1"/>
    <col min="6" max="6" width="12.33203125" customWidth="1"/>
    <col min="7" max="7" width="19.109375" customWidth="1"/>
    <col min="8" max="8" width="24.33203125" bestFit="1" customWidth="1"/>
    <col min="9" max="9" width="17.109375" customWidth="1"/>
    <col min="11" max="11" width="62.77734375" customWidth="1"/>
  </cols>
  <sheetData>
    <row r="1" spans="1:11" x14ac:dyDescent="0.3">
      <c r="A1" t="s">
        <v>72</v>
      </c>
      <c r="B1" t="s">
        <v>79</v>
      </c>
      <c r="C1" t="s">
        <v>2</v>
      </c>
      <c r="D1" t="s">
        <v>49</v>
      </c>
      <c r="E1" t="s">
        <v>7</v>
      </c>
      <c r="F1" t="s">
        <v>80</v>
      </c>
      <c r="G1" t="s">
        <v>81</v>
      </c>
      <c r="H1" t="s">
        <v>82</v>
      </c>
      <c r="K1" t="s">
        <v>77</v>
      </c>
    </row>
    <row r="2" spans="1:11" x14ac:dyDescent="0.3">
      <c r="A2" t="s">
        <v>73</v>
      </c>
      <c r="B2">
        <v>6</v>
      </c>
      <c r="C2">
        <v>30</v>
      </c>
      <c r="D2">
        <f>C2</f>
        <v>30</v>
      </c>
      <c r="E2">
        <f>B2*C2</f>
        <v>180</v>
      </c>
      <c r="F2">
        <v>1</v>
      </c>
      <c r="G2">
        <f>SQRT(F2)</f>
        <v>1</v>
      </c>
      <c r="H2">
        <f>G2/B2</f>
        <v>0.16666666666666666</v>
      </c>
      <c r="K2">
        <f>E6/C6</f>
        <v>5.0555555555555554</v>
      </c>
    </row>
    <row r="3" spans="1:11" x14ac:dyDescent="0.3">
      <c r="A3" t="s">
        <v>74</v>
      </c>
      <c r="B3">
        <v>6</v>
      </c>
      <c r="C3">
        <v>40</v>
      </c>
      <c r="D3">
        <f>C3+D2</f>
        <v>70</v>
      </c>
      <c r="E3">
        <f>B3*C3</f>
        <v>240</v>
      </c>
      <c r="F3">
        <v>1.69</v>
      </c>
      <c r="G3">
        <f>SQRT(F3)</f>
        <v>1.3</v>
      </c>
      <c r="H3">
        <f>G3/B3</f>
        <v>0.21666666666666667</v>
      </c>
      <c r="K3" t="s">
        <v>78</v>
      </c>
    </row>
    <row r="4" spans="1:11" x14ac:dyDescent="0.3">
      <c r="A4" t="s">
        <v>75</v>
      </c>
      <c r="B4">
        <v>5</v>
      </c>
      <c r="C4">
        <v>50</v>
      </c>
      <c r="D4">
        <f>C4+D3</f>
        <v>120</v>
      </c>
      <c r="E4">
        <f>B4*C4</f>
        <v>250</v>
      </c>
      <c r="F4">
        <v>0.81</v>
      </c>
      <c r="G4">
        <f>SQRT(F4)</f>
        <v>0.9</v>
      </c>
      <c r="H4">
        <f>G4/B4</f>
        <v>0.18</v>
      </c>
      <c r="K4" t="s">
        <v>83</v>
      </c>
    </row>
    <row r="5" spans="1:11" x14ac:dyDescent="0.3">
      <c r="A5" t="s">
        <v>76</v>
      </c>
      <c r="B5">
        <v>4</v>
      </c>
      <c r="C5">
        <v>60</v>
      </c>
      <c r="D5">
        <f>C5+D4</f>
        <v>180</v>
      </c>
      <c r="E5">
        <f>B5*C5</f>
        <v>240</v>
      </c>
      <c r="F5">
        <v>0.64</v>
      </c>
      <c r="G5">
        <f>SQRT(F5)</f>
        <v>0.8</v>
      </c>
      <c r="H5">
        <f>G5/B5</f>
        <v>0.2</v>
      </c>
    </row>
    <row r="6" spans="1:11" x14ac:dyDescent="0.3">
      <c r="C6">
        <f>SUM(C2:C5)</f>
        <v>180</v>
      </c>
      <c r="E6">
        <f>SUM(E2:E5)</f>
        <v>910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I11" sqref="I11"/>
    </sheetView>
  </sheetViews>
  <sheetFormatPr baseColWidth="10" defaultRowHeight="14.4" x14ac:dyDescent="0.3"/>
  <cols>
    <col min="2" max="2" width="16.44140625" customWidth="1"/>
    <col min="8" max="8" width="40.88671875" customWidth="1"/>
    <col min="9" max="9" width="47.21875" customWidth="1"/>
  </cols>
  <sheetData>
    <row r="1" spans="1:12" x14ac:dyDescent="0.3">
      <c r="A1" t="s">
        <v>1</v>
      </c>
      <c r="B1" t="s">
        <v>84</v>
      </c>
      <c r="C1" t="s">
        <v>7</v>
      </c>
      <c r="D1" t="s">
        <v>87</v>
      </c>
      <c r="E1" t="s">
        <v>15</v>
      </c>
      <c r="F1" t="s">
        <v>19</v>
      </c>
      <c r="G1" t="s">
        <v>23</v>
      </c>
      <c r="I1" t="s">
        <v>85</v>
      </c>
      <c r="L1" t="s">
        <v>16</v>
      </c>
    </row>
    <row r="2" spans="1:12" x14ac:dyDescent="0.3">
      <c r="A2">
        <v>1</v>
      </c>
      <c r="B2">
        <v>5</v>
      </c>
      <c r="C2">
        <f>A2*B2</f>
        <v>5</v>
      </c>
      <c r="D2">
        <f>A2-I2</f>
        <v>-4.1538461538461542</v>
      </c>
      <c r="E2">
        <f>(D2*D2)*B2</f>
        <v>86.272189349112438</v>
      </c>
      <c r="F2">
        <f>(D2^3)*B2</f>
        <v>-358.3614019116979</v>
      </c>
      <c r="G2">
        <f>(D2^4)*B2</f>
        <v>1488.5781310178222</v>
      </c>
      <c r="I2">
        <f>C7/B7</f>
        <v>5.1538461538461542</v>
      </c>
      <c r="L2">
        <f>(E7/B7)</f>
        <v>6.2840236686390529</v>
      </c>
    </row>
    <row r="3" spans="1:12" x14ac:dyDescent="0.3">
      <c r="A3">
        <v>3</v>
      </c>
      <c r="B3">
        <v>10</v>
      </c>
      <c r="C3">
        <f>A3*B3</f>
        <v>30</v>
      </c>
      <c r="D3">
        <f>A3-I2</f>
        <v>-2.1538461538461542</v>
      </c>
      <c r="E3">
        <f>(D3*D3)*B3</f>
        <v>46.390532544378715</v>
      </c>
      <c r="F3">
        <f>(D3^3)*B3</f>
        <v>-99.918070095584937</v>
      </c>
      <c r="G3">
        <f>(D3^4)*B3</f>
        <v>215.20815097510607</v>
      </c>
      <c r="I3" t="s">
        <v>86</v>
      </c>
      <c r="L3" t="s">
        <v>88</v>
      </c>
    </row>
    <row r="4" spans="1:12" x14ac:dyDescent="0.3">
      <c r="A4">
        <v>4</v>
      </c>
      <c r="B4">
        <v>20</v>
      </c>
      <c r="C4">
        <f>A4*B4</f>
        <v>80</v>
      </c>
      <c r="D4">
        <f>A4-I2</f>
        <v>-1.1538461538461542</v>
      </c>
      <c r="E4">
        <f>(D4^2)*B4</f>
        <v>26.627218934911259</v>
      </c>
      <c r="F4">
        <f>(D4^3)*B4</f>
        <v>-30.723714155666848</v>
      </c>
      <c r="G4">
        <f>(D4^4)*B4</f>
        <v>35.450439410384831</v>
      </c>
      <c r="I4">
        <f>L4/I2</f>
        <v>0.48639315632239766</v>
      </c>
      <c r="L4">
        <f>SQRT(L2)</f>
        <v>2.5067954979692804</v>
      </c>
    </row>
    <row r="5" spans="1:12" x14ac:dyDescent="0.3">
      <c r="A5">
        <v>6</v>
      </c>
      <c r="B5">
        <v>20</v>
      </c>
      <c r="C5">
        <f>A5*B5</f>
        <v>120</v>
      </c>
      <c r="D5">
        <f>A5-I2</f>
        <v>0.84615384615384581</v>
      </c>
      <c r="E5">
        <f>(D5^2)*B5</f>
        <v>14.319526627218924</v>
      </c>
      <c r="F5">
        <f>(D5^3)*B5</f>
        <v>12.116522530723699</v>
      </c>
      <c r="G5">
        <f>(D5^4)*B5</f>
        <v>10.252442141381588</v>
      </c>
      <c r="I5" t="s">
        <v>89</v>
      </c>
    </row>
    <row r="6" spans="1:12" x14ac:dyDescent="0.3">
      <c r="A6">
        <v>10</v>
      </c>
      <c r="B6">
        <v>10</v>
      </c>
      <c r="C6">
        <f>A6*B6</f>
        <v>100</v>
      </c>
      <c r="D6">
        <f>A6-I2</f>
        <v>4.8461538461538458</v>
      </c>
      <c r="E6">
        <f>(D6^2)*B6</f>
        <v>234.85207100591711</v>
      </c>
      <c r="F6">
        <f>(D6^3)*B6</f>
        <v>1138.1292671825213</v>
      </c>
      <c r="G6">
        <f>(D6^4)*B6</f>
        <v>5515.5495255768337</v>
      </c>
      <c r="H6" t="s">
        <v>91</v>
      </c>
      <c r="I6">
        <f>F7/B7</f>
        <v>10.172963131543003</v>
      </c>
    </row>
    <row r="7" spans="1:12" x14ac:dyDescent="0.3">
      <c r="B7">
        <f>SUM(B2:B6)</f>
        <v>65</v>
      </c>
      <c r="C7">
        <f>SUM(C2:C6)</f>
        <v>335</v>
      </c>
      <c r="E7">
        <f>SUM(E2:E6)</f>
        <v>408.46153846153845</v>
      </c>
      <c r="F7">
        <f>SUM(F2:F6)</f>
        <v>661.24260355029526</v>
      </c>
      <c r="G7">
        <f>SUM(G2:G6)</f>
        <v>7265.0386891215285</v>
      </c>
      <c r="I7">
        <f>I6/(L4^3)</f>
        <v>0.64578916227330552</v>
      </c>
    </row>
    <row r="8" spans="1:12" x14ac:dyDescent="0.3">
      <c r="I8" t="s">
        <v>90</v>
      </c>
    </row>
    <row r="9" spans="1:12" x14ac:dyDescent="0.3">
      <c r="H9" t="s">
        <v>92</v>
      </c>
      <c r="I9">
        <f>G7/B7</f>
        <v>111.76982598648506</v>
      </c>
    </row>
    <row r="10" spans="1:12" x14ac:dyDescent="0.3">
      <c r="I10">
        <f>(I9/L4^4 ) -3</f>
        <v>-0.16959260323236069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workbookViewId="0">
      <selection activeCell="J3" sqref="J3"/>
    </sheetView>
  </sheetViews>
  <sheetFormatPr baseColWidth="10" defaultRowHeight="14.4" x14ac:dyDescent="0.3"/>
  <cols>
    <col min="2" max="2" width="13.77734375" customWidth="1"/>
    <col min="3" max="3" width="16" customWidth="1"/>
    <col min="10" max="10" width="23.77734375" bestFit="1" customWidth="1"/>
    <col min="11" max="11" width="24.6640625" customWidth="1"/>
    <col min="13" max="13" width="29.21875" customWidth="1"/>
  </cols>
  <sheetData>
    <row r="1" spans="1:13" x14ac:dyDescent="0.3">
      <c r="A1" t="s">
        <v>95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102</v>
      </c>
      <c r="I1" t="s">
        <v>101</v>
      </c>
      <c r="J1" t="s">
        <v>103</v>
      </c>
      <c r="L1" t="s">
        <v>104</v>
      </c>
      <c r="M1" t="s">
        <v>110</v>
      </c>
    </row>
    <row r="2" spans="1:13" x14ac:dyDescent="0.3">
      <c r="A2" t="s">
        <v>94</v>
      </c>
      <c r="B2" s="5">
        <v>2.5</v>
      </c>
      <c r="C2">
        <v>8</v>
      </c>
      <c r="D2">
        <f>C2</f>
        <v>8</v>
      </c>
      <c r="E2">
        <f>C2/C6</f>
        <v>0.18181818181818182</v>
      </c>
      <c r="F2">
        <f>E2</f>
        <v>0.18181818181818182</v>
      </c>
      <c r="G2">
        <f>B2*C2</f>
        <v>20</v>
      </c>
      <c r="H2">
        <f>G2</f>
        <v>20</v>
      </c>
      <c r="I2">
        <f>F2*100</f>
        <v>18.181818181818183</v>
      </c>
      <c r="J2">
        <f>(H2/G6)*100</f>
        <v>2.7586206896551726</v>
      </c>
      <c r="L2">
        <f>1-(J6/I6)</f>
        <v>0.59540229885057461</v>
      </c>
    </row>
    <row r="3" spans="1:13" x14ac:dyDescent="0.3">
      <c r="A3" t="s">
        <v>63</v>
      </c>
      <c r="B3" s="5">
        <v>7.5</v>
      </c>
      <c r="C3">
        <v>10</v>
      </c>
      <c r="D3">
        <f>D2+C3</f>
        <v>18</v>
      </c>
      <c r="E3">
        <f>C3/C6</f>
        <v>0.22727272727272727</v>
      </c>
      <c r="F3">
        <f>F2+E3</f>
        <v>0.40909090909090906</v>
      </c>
      <c r="G3">
        <f>B3*C3</f>
        <v>75</v>
      </c>
      <c r="H3">
        <f>H2+G3</f>
        <v>95</v>
      </c>
      <c r="I3">
        <f>F3*100</f>
        <v>40.909090909090907</v>
      </c>
      <c r="J3">
        <f>(H3/G6)*100</f>
        <v>13.103448275862069</v>
      </c>
    </row>
    <row r="4" spans="1:13" x14ac:dyDescent="0.3">
      <c r="A4" t="s">
        <v>64</v>
      </c>
      <c r="B4">
        <v>15</v>
      </c>
      <c r="C4">
        <v>10</v>
      </c>
      <c r="D4">
        <f>D3+C4</f>
        <v>28</v>
      </c>
      <c r="E4">
        <f>C4/C6</f>
        <v>0.22727272727272727</v>
      </c>
      <c r="F4">
        <f>F3+E4</f>
        <v>0.63636363636363635</v>
      </c>
      <c r="G4">
        <f>B4*C4</f>
        <v>150</v>
      </c>
      <c r="H4">
        <f>H3+G4</f>
        <v>245</v>
      </c>
      <c r="I4">
        <f>F4*100</f>
        <v>63.636363636363633</v>
      </c>
      <c r="J4">
        <f>(H4/G6)*100</f>
        <v>33.793103448275865</v>
      </c>
    </row>
    <row r="5" spans="1:13" x14ac:dyDescent="0.3">
      <c r="A5" t="s">
        <v>93</v>
      </c>
      <c r="B5">
        <v>30</v>
      </c>
      <c r="C5">
        <v>16</v>
      </c>
      <c r="D5">
        <f>D4+C5</f>
        <v>44</v>
      </c>
      <c r="E5">
        <f>C5/C6</f>
        <v>0.36363636363636365</v>
      </c>
      <c r="F5">
        <f>F4+E5</f>
        <v>1</v>
      </c>
      <c r="G5">
        <f>B5*C5</f>
        <v>480</v>
      </c>
      <c r="H5">
        <f>H4+G5</f>
        <v>725</v>
      </c>
      <c r="I5">
        <f>F5*100</f>
        <v>100</v>
      </c>
      <c r="J5">
        <f>(H5/G6)*100</f>
        <v>100</v>
      </c>
    </row>
    <row r="6" spans="1:13" x14ac:dyDescent="0.3">
      <c r="C6">
        <f>SUM(C2:C5)</f>
        <v>44</v>
      </c>
      <c r="E6">
        <f>SUM(E2:E5)</f>
        <v>1</v>
      </c>
      <c r="G6">
        <f>SUM(G2:G5)</f>
        <v>725</v>
      </c>
      <c r="I6" s="2">
        <f>I2+I3+I4</f>
        <v>122.72727272727272</v>
      </c>
      <c r="J6" s="6">
        <f>(J2+J3+J4)</f>
        <v>49.65517241379311</v>
      </c>
    </row>
    <row r="9" spans="1:13" x14ac:dyDescent="0.3">
      <c r="A9" t="s">
        <v>11</v>
      </c>
      <c r="F9" t="s">
        <v>108</v>
      </c>
      <c r="J9" t="s">
        <v>111</v>
      </c>
      <c r="K9" t="s">
        <v>112</v>
      </c>
    </row>
    <row r="10" spans="1:13" x14ac:dyDescent="0.3">
      <c r="B10">
        <f>(20-10)/(I4-I3)</f>
        <v>0.44</v>
      </c>
      <c r="C10" s="2">
        <f>B10*(50-I3) +10</f>
        <v>14</v>
      </c>
      <c r="D10" s="7"/>
      <c r="F10" s="7" t="s">
        <v>105</v>
      </c>
      <c r="J10" t="s">
        <v>113</v>
      </c>
      <c r="K10" t="s">
        <v>114</v>
      </c>
    </row>
    <row r="11" spans="1:13" x14ac:dyDescent="0.3">
      <c r="A11" t="s">
        <v>107</v>
      </c>
      <c r="F11" t="s">
        <v>109</v>
      </c>
    </row>
    <row r="12" spans="1:13" x14ac:dyDescent="0.3">
      <c r="B12">
        <f>(40-20)/(J5-J4)</f>
        <v>0.30208333333333337</v>
      </c>
      <c r="C12" s="2">
        <f>(50-J4)*B12 + 20</f>
        <v>24.895833333333332</v>
      </c>
      <c r="F12" s="8" t="s">
        <v>106</v>
      </c>
      <c r="J12" t="s">
        <v>115</v>
      </c>
      <c r="K12" t="s">
        <v>116</v>
      </c>
    </row>
    <row r="13" spans="1:13" x14ac:dyDescent="0.3">
      <c r="J13" s="7"/>
    </row>
    <row r="17" spans="10:10" x14ac:dyDescent="0.3">
      <c r="J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Act1</vt:lpstr>
      <vt:lpstr>Act2</vt:lpstr>
      <vt:lpstr>Act3</vt:lpstr>
      <vt:lpstr>Act5(por terminar)</vt:lpstr>
      <vt:lpstr>Act6(por terminar)</vt:lpstr>
      <vt:lpstr>Act7(por terminar)</vt:lpstr>
      <vt:lpstr>Act8</vt:lpstr>
      <vt:lpstr>Act9</vt:lpstr>
      <vt:lpstr>Act10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MARIN RODRIGUEZ</dc:creator>
  <cp:lastModifiedBy>MANUEL MARIN RODRIGUEZ</cp:lastModifiedBy>
  <dcterms:created xsi:type="dcterms:W3CDTF">2023-11-18T12:53:04Z</dcterms:created>
  <dcterms:modified xsi:type="dcterms:W3CDTF">2023-11-19T23:33:09Z</dcterms:modified>
</cp:coreProperties>
</file>