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marin\Desktop\"/>
    </mc:Choice>
  </mc:AlternateContent>
  <xr:revisionPtr revIDLastSave="0" documentId="13_ncr:1_{053E4F6F-DF46-42FF-BFF2-BD46321BD72F}" xr6:coauthVersionLast="47" xr6:coauthVersionMax="47" xr10:uidLastSave="{00000000-0000-0000-0000-000000000000}"/>
  <bookViews>
    <workbookView minimized="1" xWindow="4068" yWindow="4092" windowWidth="17280" windowHeight="8964" activeTab="2" xr2:uid="{77FB8F71-149E-46ED-A8A6-A782C26666FD}"/>
  </bookViews>
  <sheets>
    <sheet name="EX1" sheetId="5" r:id="rId1"/>
    <sheet name="EX3" sheetId="7" r:id="rId2"/>
    <sheet name="EX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6" l="1"/>
  <c r="B56" i="5"/>
  <c r="H10" i="6"/>
  <c r="B15" i="7"/>
  <c r="E4" i="7" s="1"/>
  <c r="F4" i="7" s="1"/>
  <c r="B14" i="7"/>
  <c r="C5" i="7" s="1"/>
  <c r="F8" i="7"/>
  <c r="C6" i="7"/>
  <c r="D3" i="7"/>
  <c r="E10" i="6"/>
  <c r="D10" i="6"/>
  <c r="C10" i="6"/>
  <c r="H8" i="6"/>
  <c r="D14" i="6" s="1"/>
  <c r="E14" i="6" s="1"/>
  <c r="H7" i="6"/>
  <c r="E9" i="6"/>
  <c r="D9" i="6"/>
  <c r="C9" i="6"/>
  <c r="H41" i="5"/>
  <c r="B51" i="5"/>
  <c r="D50" i="5"/>
  <c r="D49" i="5"/>
  <c r="D48" i="5"/>
  <c r="D47" i="5"/>
  <c r="D46" i="5"/>
  <c r="D45" i="5"/>
  <c r="D44" i="5"/>
  <c r="D43" i="5"/>
  <c r="D42" i="5"/>
  <c r="E42" i="5" s="1"/>
  <c r="C42" i="5"/>
  <c r="C43" i="5" s="1"/>
  <c r="C44" i="5" s="1"/>
  <c r="C45" i="5" s="1"/>
  <c r="C46" i="5" s="1"/>
  <c r="C47" i="5" s="1"/>
  <c r="C48" i="5" s="1"/>
  <c r="C49" i="5" s="1"/>
  <c r="C50" i="5" s="1"/>
  <c r="F41" i="5"/>
  <c r="D41" i="5"/>
  <c r="B31" i="5"/>
  <c r="K30" i="5"/>
  <c r="F30" i="5"/>
  <c r="C30" i="5"/>
  <c r="K29" i="5"/>
  <c r="F29" i="5"/>
  <c r="C29" i="5"/>
  <c r="K28" i="5"/>
  <c r="F28" i="5"/>
  <c r="C28" i="5"/>
  <c r="K27" i="5"/>
  <c r="F27" i="5"/>
  <c r="C27" i="5"/>
  <c r="K26" i="5"/>
  <c r="F26" i="5"/>
  <c r="C26" i="5"/>
  <c r="K25" i="5"/>
  <c r="F25" i="5"/>
  <c r="C25" i="5"/>
  <c r="K24" i="5"/>
  <c r="F24" i="5"/>
  <c r="C24" i="5"/>
  <c r="K23" i="5"/>
  <c r="F23" i="5"/>
  <c r="C23" i="5"/>
  <c r="K22" i="5"/>
  <c r="F22" i="5"/>
  <c r="C22" i="5"/>
  <c r="K21" i="5"/>
  <c r="F21" i="5"/>
  <c r="C21" i="5"/>
  <c r="C8" i="7" l="1"/>
  <c r="E3" i="7"/>
  <c r="F3" i="7" s="1"/>
  <c r="B18" i="7" s="1"/>
  <c r="E5" i="7"/>
  <c r="F5" i="7" s="1"/>
  <c r="E6" i="7"/>
  <c r="F6" i="7" s="1"/>
  <c r="C7" i="7"/>
  <c r="E7" i="7"/>
  <c r="F7" i="7" s="1"/>
  <c r="C14" i="6"/>
  <c r="B14" i="6" s="1"/>
  <c r="B11" i="6"/>
  <c r="K31" i="5"/>
  <c r="J33" i="5" s="1"/>
  <c r="L21" i="5" s="1"/>
  <c r="C31" i="5"/>
  <c r="B33" i="5" s="1"/>
  <c r="D28" i="5" s="1"/>
  <c r="F31" i="5"/>
  <c r="G33" i="5" s="1"/>
  <c r="L29" i="5"/>
  <c r="L23" i="5"/>
  <c r="E43" i="5"/>
  <c r="F42" i="5"/>
  <c r="L25" i="5" l="1"/>
  <c r="L22" i="5"/>
  <c r="L30" i="5"/>
  <c r="L26" i="5"/>
  <c r="L28" i="5"/>
  <c r="L27" i="5"/>
  <c r="L24" i="5"/>
  <c r="B17" i="7"/>
  <c r="B12" i="6"/>
  <c r="D12" i="6"/>
  <c r="D15" i="6" s="1"/>
  <c r="C12" i="6"/>
  <c r="C15" i="6" s="1"/>
  <c r="E12" i="6"/>
  <c r="E15" i="6" s="1"/>
  <c r="D24" i="5"/>
  <c r="D31" i="5" s="1"/>
  <c r="B34" i="5" s="1"/>
  <c r="B35" i="5" s="1"/>
  <c r="B36" i="5" s="1"/>
  <c r="D21" i="5"/>
  <c r="D27" i="5"/>
  <c r="D26" i="5"/>
  <c r="D25" i="5"/>
  <c r="D22" i="5"/>
  <c r="D29" i="5"/>
  <c r="D23" i="5"/>
  <c r="D30" i="5"/>
  <c r="E44" i="5"/>
  <c r="F43" i="5"/>
  <c r="L31" i="5"/>
  <c r="J34" i="5" s="1"/>
  <c r="J35" i="5" s="1"/>
  <c r="J36" i="5" s="1"/>
  <c r="B22" i="6" l="1"/>
  <c r="B21" i="6"/>
  <c r="B20" i="6"/>
  <c r="B19" i="6"/>
  <c r="B15" i="6"/>
  <c r="F15" i="6" s="1"/>
  <c r="F14" i="6"/>
  <c r="B55" i="5"/>
  <c r="B58" i="5" s="1"/>
  <c r="E45" i="5"/>
  <c r="F44" i="5"/>
  <c r="G34" i="5"/>
  <c r="G35" i="5" s="1"/>
  <c r="E46" i="5" l="1"/>
  <c r="F45" i="5"/>
  <c r="E47" i="5" l="1"/>
  <c r="F46" i="5"/>
  <c r="F47" i="5" l="1"/>
  <c r="E48" i="5"/>
  <c r="E49" i="5" l="1"/>
  <c r="F48" i="5"/>
  <c r="E50" i="5" l="1"/>
  <c r="F50" i="5" s="1"/>
  <c r="F49" i="5"/>
</calcChain>
</file>

<file path=xl/sharedStrings.xml><?xml version="1.0" encoding="utf-8"?>
<sst xmlns="http://schemas.openxmlformats.org/spreadsheetml/2006/main" count="106" uniqueCount="93">
  <si>
    <t>horas</t>
  </si>
  <si>
    <t>a</t>
  </si>
  <si>
    <t>b</t>
  </si>
  <si>
    <t>año</t>
  </si>
  <si>
    <t>precio</t>
  </si>
  <si>
    <t>t</t>
  </si>
  <si>
    <t>1t</t>
  </si>
  <si>
    <t>2t</t>
  </si>
  <si>
    <t>3t</t>
  </si>
  <si>
    <t>4t</t>
  </si>
  <si>
    <t>ENUNCIADO</t>
  </si>
  <si>
    <t xml:space="preserve">ENUNCIADO </t>
  </si>
  <si>
    <t>(en gris)</t>
  </si>
  <si>
    <t>gasto(decenas)</t>
  </si>
  <si>
    <t>ni</t>
  </si>
  <si>
    <t>horas(x)</t>
  </si>
  <si>
    <t>gasto(decenas)(y)</t>
  </si>
  <si>
    <t>yi*ni</t>
  </si>
  <si>
    <t>xi*ni</t>
  </si>
  <si>
    <t>(xi-media)^2ni</t>
  </si>
  <si>
    <t>(yi-media)^2ni</t>
  </si>
  <si>
    <t>Media(x)</t>
  </si>
  <si>
    <t>Media(y)</t>
  </si>
  <si>
    <t>S^2</t>
  </si>
  <si>
    <t>CV</t>
  </si>
  <si>
    <t>S</t>
  </si>
  <si>
    <t>h</t>
  </si>
  <si>
    <t>h^2</t>
  </si>
  <si>
    <t>euros</t>
  </si>
  <si>
    <t>euros^2</t>
  </si>
  <si>
    <t>Es más representativa la variable horas puesto que es más homogénea a ser su coeficiente de variación menor la del gasto.</t>
  </si>
  <si>
    <t>Ni</t>
  </si>
  <si>
    <t>MEDIANA:</t>
  </si>
  <si>
    <t>fi</t>
  </si>
  <si>
    <t>Fi</t>
  </si>
  <si>
    <t>pi = Fi*100</t>
  </si>
  <si>
    <t>CALCULAR LA MEDIANA</t>
  </si>
  <si>
    <t>QUE MEDIA ES MÁS REPRESENTATIVA</t>
  </si>
  <si>
    <t>y =a+bx</t>
  </si>
  <si>
    <t>xi*yi</t>
  </si>
  <si>
    <t>Covarianza</t>
  </si>
  <si>
    <t>r(coef.corr)</t>
  </si>
  <si>
    <t>R2(coef.det)</t>
  </si>
  <si>
    <t>PREDECIR GASTO DE UNA PERSONA EN 4H</t>
  </si>
  <si>
    <t>Recta de regresión -------&gt;</t>
  </si>
  <si>
    <t>BONDAD DE AJUSTE</t>
  </si>
  <si>
    <t>Esto nos lleva a pensar que la relación entre las variables es casi inesistente y la información que aporta X es</t>
  </si>
  <si>
    <t>irrelevante para estimar la variable Y.</t>
  </si>
  <si>
    <t>IPC 2009</t>
  </si>
  <si>
    <t>IPC 2013</t>
  </si>
  <si>
    <t>IPC 2017</t>
  </si>
  <si>
    <t>PRECIO REAL 2017</t>
  </si>
  <si>
    <t>TV.- Cambio(precio real)</t>
  </si>
  <si>
    <t>TM.- Cambio medio</t>
  </si>
  <si>
    <t>,-----------------&gt;</t>
  </si>
  <si>
    <t>Relación (09-13)</t>
  </si>
  <si>
    <t>Relación (13-17)</t>
  </si>
  <si>
    <t>Precio real 2017 como base --------------------------------&gt;</t>
  </si>
  <si>
    <t>Cambio de precio real ---------------------------------------&gt;</t>
  </si>
  <si>
    <t>Cambio medio en terminos reales del precio ------------&gt;</t>
  </si>
  <si>
    <t>Medias</t>
  </si>
  <si>
    <t>Med.Corregidas</t>
  </si>
  <si>
    <t>Med. Global.Corr</t>
  </si>
  <si>
    <t>IVE %</t>
  </si>
  <si>
    <t xml:space="preserve"> </t>
  </si>
  <si>
    <t>&lt;--Aumenta cada estación</t>
  </si>
  <si>
    <t>&lt;--Aumenta cada media estación</t>
  </si>
  <si>
    <t>b/8 = -----------&gt;</t>
  </si>
  <si>
    <t>b/s = b/4 = -----&gt;</t>
  </si>
  <si>
    <t>EXTRA.- Desestacionalizar el primer periodo</t>
  </si>
  <si>
    <t>&lt;-- Esto es el comportamiento medio del año</t>
  </si>
  <si>
    <t>Qué media es más representativa</t>
  </si>
  <si>
    <t>Calcular mediana de las horas</t>
  </si>
  <si>
    <t>Predecir cuanto gasta una persona que se queda 4 h</t>
  </si>
  <si>
    <t>Bondad del ajuste</t>
  </si>
  <si>
    <t>Todas las tablas no hacen falta</t>
  </si>
  <si>
    <t xml:space="preserve">(4,2+5,6)/2 = </t>
  </si>
  <si>
    <t>r(coef.corr).- 0,43493219</t>
  </si>
  <si>
    <t>R2(coef.det).- 0,18916601</t>
  </si>
  <si>
    <r>
      <t>Tenemos que</t>
    </r>
    <r>
      <rPr>
        <b/>
        <sz val="11"/>
        <color theme="1"/>
        <rFont val="Calibri"/>
        <family val="2"/>
        <scheme val="minor"/>
      </rPr>
      <t xml:space="preserve"> R^2 = 0,18916601</t>
    </r>
    <r>
      <rPr>
        <sz val="11"/>
        <color theme="1"/>
        <rFont val="Calibri"/>
        <family val="2"/>
        <scheme val="minor"/>
      </rPr>
      <t xml:space="preserve"> lo que nos da una mala calidad en el ajuste, podríamos decir que es casi nula.</t>
    </r>
  </si>
  <si>
    <t>Si x = 3h -&gt;</t>
  </si>
  <si>
    <t>a =109,375</t>
  </si>
  <si>
    <t>b =39,15</t>
  </si>
  <si>
    <t>Y(si x=2019)-&gt;</t>
  </si>
  <si>
    <t>Calcular 2019, Y = 109,375+39,15(X-2015)</t>
  </si>
  <si>
    <t>a)</t>
  </si>
  <si>
    <t>T(2019)</t>
  </si>
  <si>
    <t>Gasto(2019)</t>
  </si>
  <si>
    <t>El precio ha subido un 6,33% en este periodo</t>
  </si>
  <si>
    <t>El precio ha subido un 1,24% de media cada año</t>
  </si>
  <si>
    <t>Completa tabla y calcula serie IPC 2017 -------------------&gt;</t>
  </si>
  <si>
    <t>y = 1,5277 + 1,4057x</t>
  </si>
  <si>
    <t>y = 109,375+39,15(t-2014)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</si>
</sst>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6" borderId="0" xfId="0" applyFont="1" applyFill="1"/>
    <xf numFmtId="0" fontId="0" fillId="5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0" fillId="6" borderId="0" xfId="0" applyFill="1"/>
    <xf numFmtId="0" fontId="1" fillId="0" borderId="0" xfId="0" applyFont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3" fillId="10" borderId="0" xfId="0" applyFont="1" applyFill="1"/>
    <xf numFmtId="0" fontId="1" fillId="10" borderId="0" xfId="0" applyFont="1" applyFill="1"/>
    <xf numFmtId="0" fontId="0" fillId="11" borderId="0" xfId="0" applyFill="1"/>
    <xf numFmtId="0" fontId="0" fillId="11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12" borderId="0" xfId="0" applyFill="1"/>
    <xf numFmtId="0" fontId="0" fillId="13" borderId="0" xfId="0" applyFill="1"/>
    <xf numFmtId="9" fontId="0" fillId="13" borderId="0" xfId="0" applyNumberFormat="1" applyFill="1"/>
    <xf numFmtId="0" fontId="3" fillId="7" borderId="4" xfId="0" applyFont="1" applyFill="1" applyBorder="1"/>
    <xf numFmtId="0" fontId="3" fillId="11" borderId="4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4" xfId="0" applyFont="1" applyFill="1" applyBorder="1"/>
    <xf numFmtId="0" fontId="0" fillId="4" borderId="8" xfId="0" applyFill="1" applyBorder="1"/>
    <xf numFmtId="0" fontId="0" fillId="4" borderId="10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4" xfId="0" applyFont="1" applyFill="1" applyBorder="1"/>
    <xf numFmtId="0" fontId="3" fillId="7" borderId="0" xfId="0" applyFont="1" applyFill="1"/>
    <xf numFmtId="0" fontId="3" fillId="4" borderId="0" xfId="0" applyFont="1" applyFill="1"/>
    <xf numFmtId="0" fontId="3" fillId="13" borderId="4" xfId="0" applyFont="1" applyFill="1" applyBorder="1"/>
    <xf numFmtId="0" fontId="0" fillId="13" borderId="6" xfId="0" applyFill="1" applyBorder="1"/>
    <xf numFmtId="0" fontId="0" fillId="13" borderId="7" xfId="0" applyFill="1" applyBorder="1"/>
    <xf numFmtId="0" fontId="2" fillId="14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406211723534557"/>
                  <c:y val="-0.32587343248760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'EX1'!$A$21:$A$30</c:f>
              <c:numCache>
                <c:formatCode>General</c:formatCode>
                <c:ptCount val="10"/>
                <c:pt idx="0">
                  <c:v>2</c:v>
                </c:pt>
                <c:pt idx="1">
                  <c:v>3.5</c:v>
                </c:pt>
                <c:pt idx="2">
                  <c:v>4</c:v>
                </c:pt>
                <c:pt idx="3">
                  <c:v>6</c:v>
                </c:pt>
                <c:pt idx="4">
                  <c:v>4.2</c:v>
                </c:pt>
                <c:pt idx="5">
                  <c:v>6</c:v>
                </c:pt>
                <c:pt idx="6">
                  <c:v>7.5</c:v>
                </c:pt>
                <c:pt idx="7">
                  <c:v>3</c:v>
                </c:pt>
                <c:pt idx="8">
                  <c:v>5.6</c:v>
                </c:pt>
                <c:pt idx="9">
                  <c:v>8</c:v>
                </c:pt>
              </c:numCache>
            </c:numRef>
          </c:xVal>
          <c:yVal>
            <c:numRef>
              <c:f>'EX1'!$I$21:$I$30</c:f>
              <c:numCache>
                <c:formatCode>General</c:formatCode>
                <c:ptCount val="10"/>
                <c:pt idx="0">
                  <c:v>3.95</c:v>
                </c:pt>
                <c:pt idx="1">
                  <c:v>12</c:v>
                </c:pt>
                <c:pt idx="2">
                  <c:v>9.9499999999999993</c:v>
                </c:pt>
                <c:pt idx="3">
                  <c:v>4.99</c:v>
                </c:pt>
                <c:pt idx="4">
                  <c:v>7.5</c:v>
                </c:pt>
                <c:pt idx="5">
                  <c:v>6.5</c:v>
                </c:pt>
                <c:pt idx="6">
                  <c:v>2.99</c:v>
                </c:pt>
                <c:pt idx="7">
                  <c:v>1.5</c:v>
                </c:pt>
                <c:pt idx="8">
                  <c:v>12.95</c:v>
                </c:pt>
                <c:pt idx="9">
                  <c:v>22.95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785-44FC-B746-542FF0E9B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950528"/>
        <c:axId val="601951248"/>
      </c:scatterChart>
      <c:valAx>
        <c:axId val="60195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1951248"/>
        <c:crosses val="autoZero"/>
        <c:crossBetween val="midCat"/>
      </c:valAx>
      <c:valAx>
        <c:axId val="6019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GASTO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195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46</xdr:row>
      <xdr:rowOff>64770</xdr:rowOff>
    </xdr:from>
    <xdr:to>
      <xdr:col>11</xdr:col>
      <xdr:colOff>784860</xdr:colOff>
      <xdr:row>61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C13FD3-1784-9AF8-DE76-122388E3D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FABC-6006-4629-AA04-8A586126785E}">
  <dimension ref="A1:L66"/>
  <sheetViews>
    <sheetView topLeftCell="A40" workbookViewId="0">
      <selection activeCell="B61" sqref="B61"/>
    </sheetView>
  </sheetViews>
  <sheetFormatPr baseColWidth="10" defaultRowHeight="14.4" x14ac:dyDescent="0.3"/>
  <cols>
    <col min="4" max="4" width="13.77734375" customWidth="1"/>
    <col min="9" max="9" width="15.109375" customWidth="1"/>
  </cols>
  <sheetData>
    <row r="1" spans="1:4" x14ac:dyDescent="0.3">
      <c r="A1" s="6" t="s">
        <v>10</v>
      </c>
      <c r="B1" s="14"/>
    </row>
    <row r="2" spans="1:4" x14ac:dyDescent="0.3">
      <c r="A2" s="4" t="s">
        <v>0</v>
      </c>
      <c r="B2" s="4" t="s">
        <v>13</v>
      </c>
      <c r="C2" s="4"/>
      <c r="D2" s="4"/>
    </row>
    <row r="3" spans="1:4" x14ac:dyDescent="0.3">
      <c r="A3" s="4">
        <v>2</v>
      </c>
      <c r="B3" s="4">
        <v>3.95</v>
      </c>
      <c r="C3" s="4"/>
      <c r="D3" s="4"/>
    </row>
    <row r="4" spans="1:4" x14ac:dyDescent="0.3">
      <c r="A4" s="4">
        <v>3.5</v>
      </c>
      <c r="B4" s="4">
        <v>12</v>
      </c>
      <c r="C4" s="4"/>
      <c r="D4" s="4"/>
    </row>
    <row r="5" spans="1:4" x14ac:dyDescent="0.3">
      <c r="A5" s="4">
        <v>4</v>
      </c>
      <c r="B5" s="4">
        <v>9.9499999999999993</v>
      </c>
      <c r="C5" s="4"/>
      <c r="D5" s="4"/>
    </row>
    <row r="6" spans="1:4" x14ac:dyDescent="0.3">
      <c r="A6" s="4">
        <v>6</v>
      </c>
      <c r="B6" s="4">
        <v>4.99</v>
      </c>
      <c r="C6" s="4"/>
      <c r="D6" s="4"/>
    </row>
    <row r="7" spans="1:4" x14ac:dyDescent="0.3">
      <c r="A7" s="4">
        <v>4.2</v>
      </c>
      <c r="B7" s="4">
        <v>7.5</v>
      </c>
      <c r="C7" s="4"/>
      <c r="D7" s="4"/>
    </row>
    <row r="8" spans="1:4" x14ac:dyDescent="0.3">
      <c r="A8" s="4">
        <v>6</v>
      </c>
      <c r="B8" s="4">
        <v>6.5</v>
      </c>
      <c r="C8" s="4"/>
      <c r="D8" s="4"/>
    </row>
    <row r="9" spans="1:4" x14ac:dyDescent="0.3">
      <c r="A9" s="4">
        <v>7.5</v>
      </c>
      <c r="B9" s="4">
        <v>2.99</v>
      </c>
      <c r="C9" s="4"/>
      <c r="D9" s="4"/>
    </row>
    <row r="10" spans="1:4" x14ac:dyDescent="0.3">
      <c r="A10" s="4">
        <v>3</v>
      </c>
      <c r="B10" s="4">
        <v>1.5</v>
      </c>
      <c r="C10" s="4"/>
      <c r="D10" s="4"/>
    </row>
    <row r="11" spans="1:4" x14ac:dyDescent="0.3">
      <c r="A11" s="4">
        <v>5.6</v>
      </c>
      <c r="B11" s="4">
        <v>12.95</v>
      </c>
      <c r="C11" s="4"/>
      <c r="D11" s="4"/>
    </row>
    <row r="12" spans="1:4" x14ac:dyDescent="0.3">
      <c r="A12" s="4">
        <v>8</v>
      </c>
      <c r="B12" s="4">
        <v>22.95</v>
      </c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 t="s">
        <v>71</v>
      </c>
      <c r="B14" s="4"/>
      <c r="C14" s="4"/>
      <c r="D14" s="4"/>
    </row>
    <row r="15" spans="1:4" x14ac:dyDescent="0.3">
      <c r="A15" s="4" t="s">
        <v>72</v>
      </c>
      <c r="B15" s="4"/>
      <c r="C15" s="4"/>
      <c r="D15" s="4"/>
    </row>
    <row r="16" spans="1:4" x14ac:dyDescent="0.3">
      <c r="A16" s="4" t="s">
        <v>73</v>
      </c>
      <c r="B16" s="4"/>
      <c r="C16" s="4"/>
      <c r="D16" s="4"/>
    </row>
    <row r="17" spans="1:12" x14ac:dyDescent="0.3">
      <c r="A17" s="4" t="s">
        <v>74</v>
      </c>
      <c r="B17" s="4"/>
      <c r="C17" s="4"/>
      <c r="D17" s="4"/>
    </row>
    <row r="19" spans="1:12" x14ac:dyDescent="0.3">
      <c r="A19" s="5" t="s">
        <v>37</v>
      </c>
      <c r="B19" s="6"/>
      <c r="C19" s="6"/>
      <c r="D19" s="19"/>
    </row>
    <row r="20" spans="1:12" x14ac:dyDescent="0.3">
      <c r="A20" s="1" t="s">
        <v>15</v>
      </c>
      <c r="B20" s="1" t="s">
        <v>14</v>
      </c>
      <c r="C20" s="1" t="s">
        <v>18</v>
      </c>
      <c r="D20" s="1" t="s">
        <v>19</v>
      </c>
      <c r="F20" s="1" t="s">
        <v>39</v>
      </c>
      <c r="I20" s="1" t="s">
        <v>16</v>
      </c>
      <c r="J20" s="1" t="s">
        <v>14</v>
      </c>
      <c r="K20" s="1" t="s">
        <v>17</v>
      </c>
      <c r="L20" s="1" t="s">
        <v>20</v>
      </c>
    </row>
    <row r="21" spans="1:12" x14ac:dyDescent="0.3">
      <c r="A21" s="4">
        <v>2</v>
      </c>
      <c r="B21">
        <v>1</v>
      </c>
      <c r="C21">
        <f t="shared" ref="C21:C30" si="0">A21*B21</f>
        <v>2</v>
      </c>
      <c r="D21">
        <f t="shared" ref="D21:D30" si="1">(A21-$B$33)^2*B21</f>
        <v>8.8804000000000034</v>
      </c>
      <c r="F21">
        <f t="shared" ref="F21:F30" si="2">A21*I21</f>
        <v>7.9</v>
      </c>
      <c r="I21" s="4">
        <v>3.95</v>
      </c>
      <c r="J21">
        <v>1</v>
      </c>
      <c r="K21">
        <f>I21*J21</f>
        <v>3.95</v>
      </c>
      <c r="L21">
        <f>((I21-$J$33)^2)*J21</f>
        <v>20.958084000000003</v>
      </c>
    </row>
    <row r="22" spans="1:12" x14ac:dyDescent="0.3">
      <c r="A22" s="4">
        <v>3.5</v>
      </c>
      <c r="B22">
        <v>1</v>
      </c>
      <c r="C22">
        <f t="shared" si="0"/>
        <v>3.5</v>
      </c>
      <c r="D22">
        <f t="shared" si="1"/>
        <v>2.1904000000000012</v>
      </c>
      <c r="F22">
        <f t="shared" si="2"/>
        <v>42</v>
      </c>
      <c r="I22" s="4">
        <v>12</v>
      </c>
      <c r="J22">
        <v>1</v>
      </c>
      <c r="K22">
        <f t="shared" ref="K22:K30" si="3">I22*J22</f>
        <v>12</v>
      </c>
      <c r="L22">
        <f t="shared" ref="L22:L30" si="4">(I22-$J$33)^2*J22</f>
        <v>12.054783999999996</v>
      </c>
    </row>
    <row r="23" spans="1:12" x14ac:dyDescent="0.3">
      <c r="A23" s="4">
        <v>4</v>
      </c>
      <c r="B23">
        <v>1</v>
      </c>
      <c r="C23">
        <f t="shared" si="0"/>
        <v>4</v>
      </c>
      <c r="D23">
        <f t="shared" si="1"/>
        <v>0.96040000000000081</v>
      </c>
      <c r="F23">
        <f t="shared" si="2"/>
        <v>39.799999999999997</v>
      </c>
      <c r="I23" s="4">
        <v>9.9499999999999993</v>
      </c>
      <c r="J23">
        <v>1</v>
      </c>
      <c r="K23">
        <f t="shared" si="3"/>
        <v>9.9499999999999993</v>
      </c>
      <c r="L23">
        <f t="shared" si="4"/>
        <v>2.0220839999999964</v>
      </c>
    </row>
    <row r="24" spans="1:12" x14ac:dyDescent="0.3">
      <c r="A24" s="4">
        <v>6</v>
      </c>
      <c r="B24">
        <v>1</v>
      </c>
      <c r="C24">
        <f t="shared" si="0"/>
        <v>6</v>
      </c>
      <c r="D24">
        <f t="shared" si="1"/>
        <v>1.0403999999999991</v>
      </c>
      <c r="F24">
        <f t="shared" si="2"/>
        <v>29.94</v>
      </c>
      <c r="I24" s="4">
        <v>4.99</v>
      </c>
      <c r="J24">
        <v>1</v>
      </c>
      <c r="K24">
        <f t="shared" si="3"/>
        <v>4.99</v>
      </c>
      <c r="L24">
        <f t="shared" si="4"/>
        <v>12.517444000000001</v>
      </c>
    </row>
    <row r="25" spans="1:12" x14ac:dyDescent="0.3">
      <c r="A25" s="4">
        <v>4.2</v>
      </c>
      <c r="B25">
        <v>1</v>
      </c>
      <c r="C25">
        <f t="shared" si="0"/>
        <v>4.2</v>
      </c>
      <c r="D25">
        <f t="shared" si="1"/>
        <v>0.60840000000000038</v>
      </c>
      <c r="F25">
        <f t="shared" si="2"/>
        <v>31.5</v>
      </c>
      <c r="I25" s="4">
        <v>7.5</v>
      </c>
      <c r="J25">
        <v>1</v>
      </c>
      <c r="K25">
        <f t="shared" si="3"/>
        <v>7.5</v>
      </c>
      <c r="L25">
        <f t="shared" si="4"/>
        <v>1.0567840000000011</v>
      </c>
    </row>
    <row r="26" spans="1:12" x14ac:dyDescent="0.3">
      <c r="A26" s="4">
        <v>6</v>
      </c>
      <c r="B26">
        <v>1</v>
      </c>
      <c r="C26">
        <f t="shared" si="0"/>
        <v>6</v>
      </c>
      <c r="D26">
        <f t="shared" si="1"/>
        <v>1.0403999999999991</v>
      </c>
      <c r="F26">
        <f t="shared" si="2"/>
        <v>39</v>
      </c>
      <c r="I26" s="4">
        <v>6.5</v>
      </c>
      <c r="J26">
        <v>1</v>
      </c>
      <c r="K26">
        <f t="shared" si="3"/>
        <v>6.5</v>
      </c>
      <c r="L26">
        <f t="shared" si="4"/>
        <v>4.1127840000000022</v>
      </c>
    </row>
    <row r="27" spans="1:12" x14ac:dyDescent="0.3">
      <c r="A27" s="4">
        <v>7.5</v>
      </c>
      <c r="B27">
        <v>1</v>
      </c>
      <c r="C27">
        <f t="shared" si="0"/>
        <v>7.5</v>
      </c>
      <c r="D27">
        <f t="shared" si="1"/>
        <v>6.3503999999999978</v>
      </c>
      <c r="F27">
        <f t="shared" si="2"/>
        <v>22.425000000000001</v>
      </c>
      <c r="I27" s="4">
        <v>2.99</v>
      </c>
      <c r="J27">
        <v>1</v>
      </c>
      <c r="K27">
        <f t="shared" si="3"/>
        <v>2.99</v>
      </c>
      <c r="L27">
        <f t="shared" si="4"/>
        <v>30.669444000000002</v>
      </c>
    </row>
    <row r="28" spans="1:12" x14ac:dyDescent="0.3">
      <c r="A28" s="4">
        <v>3</v>
      </c>
      <c r="B28">
        <v>1</v>
      </c>
      <c r="C28">
        <f t="shared" si="0"/>
        <v>3</v>
      </c>
      <c r="D28">
        <f t="shared" si="1"/>
        <v>3.9204000000000017</v>
      </c>
      <c r="F28">
        <f t="shared" si="2"/>
        <v>4.5</v>
      </c>
      <c r="I28" s="4">
        <v>1.5</v>
      </c>
      <c r="J28">
        <v>1</v>
      </c>
      <c r="K28">
        <f t="shared" si="3"/>
        <v>1.5</v>
      </c>
      <c r="L28">
        <f t="shared" si="4"/>
        <v>49.392784000000006</v>
      </c>
    </row>
    <row r="29" spans="1:12" x14ac:dyDescent="0.3">
      <c r="A29" s="4">
        <v>5.6</v>
      </c>
      <c r="B29">
        <v>1</v>
      </c>
      <c r="C29">
        <f t="shared" si="0"/>
        <v>5.6</v>
      </c>
      <c r="D29">
        <f t="shared" si="1"/>
        <v>0.38439999999999902</v>
      </c>
      <c r="F29">
        <f t="shared" si="2"/>
        <v>72.52</v>
      </c>
      <c r="I29" s="4">
        <v>12.95</v>
      </c>
      <c r="J29">
        <v>1</v>
      </c>
      <c r="K29">
        <f t="shared" si="3"/>
        <v>12.95</v>
      </c>
      <c r="L29">
        <f t="shared" si="4"/>
        <v>19.554083999999989</v>
      </c>
    </row>
    <row r="30" spans="1:12" x14ac:dyDescent="0.3">
      <c r="A30" s="4">
        <v>8</v>
      </c>
      <c r="B30">
        <v>1</v>
      </c>
      <c r="C30">
        <f t="shared" si="0"/>
        <v>8</v>
      </c>
      <c r="D30">
        <f t="shared" si="1"/>
        <v>9.1203999999999983</v>
      </c>
      <c r="F30">
        <f t="shared" si="2"/>
        <v>183.6</v>
      </c>
      <c r="I30" s="4">
        <v>22.95</v>
      </c>
      <c r="J30">
        <v>1</v>
      </c>
      <c r="K30">
        <f t="shared" si="3"/>
        <v>22.95</v>
      </c>
      <c r="L30">
        <f t="shared" si="4"/>
        <v>207.99408399999996</v>
      </c>
    </row>
    <row r="31" spans="1:12" x14ac:dyDescent="0.3">
      <c r="B31" s="2">
        <f>SUM(B21:B30)</f>
        <v>10</v>
      </c>
      <c r="C31" s="2">
        <f>SUM(C21:C30)</f>
        <v>49.800000000000004</v>
      </c>
      <c r="D31" s="2">
        <f>SUM(D21:D30)</f>
        <v>34.495999999999995</v>
      </c>
      <c r="F31" s="2">
        <f>SUM(F21:F30)</f>
        <v>473.18499999999995</v>
      </c>
      <c r="J31" s="2">
        <v>10</v>
      </c>
      <c r="K31" s="2">
        <f>SUM(K21:K30)</f>
        <v>85.28</v>
      </c>
      <c r="L31" s="2">
        <f>SUM(L21:L30)</f>
        <v>360.33235999999999</v>
      </c>
    </row>
    <row r="33" spans="1:11" x14ac:dyDescent="0.3">
      <c r="A33" s="13" t="s">
        <v>21</v>
      </c>
      <c r="B33" s="12">
        <f>C31/B31</f>
        <v>4.9800000000000004</v>
      </c>
      <c r="C33" t="s">
        <v>26</v>
      </c>
      <c r="F33" s="13" t="s">
        <v>40</v>
      </c>
      <c r="G33" s="12">
        <f>(F31/10)-(B33*J33)</f>
        <v>4.8490599999999873</v>
      </c>
      <c r="I33" s="13" t="s">
        <v>22</v>
      </c>
      <c r="J33" s="12">
        <f>K31/J31</f>
        <v>8.5280000000000005</v>
      </c>
      <c r="K33" t="s">
        <v>28</v>
      </c>
    </row>
    <row r="34" spans="1:11" x14ac:dyDescent="0.3">
      <c r="A34" s="13" t="s">
        <v>23</v>
      </c>
      <c r="B34" s="12">
        <f>$D$31/10</f>
        <v>3.4495999999999993</v>
      </c>
      <c r="C34" t="s">
        <v>27</v>
      </c>
      <c r="F34" s="13" t="s">
        <v>41</v>
      </c>
      <c r="G34" s="12">
        <f>G33/(B35*J35)</f>
        <v>0.4349321936110539</v>
      </c>
      <c r="I34" s="13" t="s">
        <v>23</v>
      </c>
      <c r="J34" s="12">
        <f>$L$31/10</f>
        <v>36.033236000000002</v>
      </c>
      <c r="K34" t="s">
        <v>29</v>
      </c>
    </row>
    <row r="35" spans="1:11" x14ac:dyDescent="0.3">
      <c r="A35" s="13" t="s">
        <v>25</v>
      </c>
      <c r="B35" s="12">
        <f>SQRT(B34)</f>
        <v>1.8573098825990237</v>
      </c>
      <c r="C35" t="s">
        <v>26</v>
      </c>
      <c r="F35" s="13" t="s">
        <v>42</v>
      </c>
      <c r="G35" s="12">
        <f>G34^2</f>
        <v>0.18916601303932326</v>
      </c>
      <c r="I35" s="13" t="s">
        <v>25</v>
      </c>
      <c r="J35" s="12">
        <f>SQRT(J34)</f>
        <v>6.0027690277071297</v>
      </c>
      <c r="K35" t="s">
        <v>28</v>
      </c>
    </row>
    <row r="36" spans="1:11" x14ac:dyDescent="0.3">
      <c r="A36" s="13" t="s">
        <v>24</v>
      </c>
      <c r="B36" s="12">
        <f>B35/B33</f>
        <v>0.37295379168655091</v>
      </c>
      <c r="I36" s="13" t="s">
        <v>24</v>
      </c>
      <c r="J36" s="12">
        <f>J35/J33</f>
        <v>0.70388942632588292</v>
      </c>
    </row>
    <row r="37" spans="1:11" x14ac:dyDescent="0.3">
      <c r="A37" s="12" t="s">
        <v>30</v>
      </c>
      <c r="B37" s="12"/>
      <c r="C37" s="12"/>
      <c r="D37" s="12"/>
      <c r="E37" s="12"/>
      <c r="F37" s="12"/>
      <c r="G37" s="12"/>
      <c r="H37" s="12"/>
      <c r="I37" s="12"/>
      <c r="J37" s="12"/>
    </row>
    <row r="39" spans="1:11" x14ac:dyDescent="0.3">
      <c r="A39" s="5" t="s">
        <v>36</v>
      </c>
      <c r="B39" s="6"/>
      <c r="C39" s="18"/>
    </row>
    <row r="40" spans="1:11" x14ac:dyDescent="0.3">
      <c r="A40" s="1" t="s">
        <v>15</v>
      </c>
      <c r="B40" s="1" t="s">
        <v>14</v>
      </c>
      <c r="C40" s="46" t="s">
        <v>31</v>
      </c>
      <c r="D40" s="46" t="s">
        <v>33</v>
      </c>
      <c r="E40" s="46" t="s">
        <v>34</v>
      </c>
      <c r="F40" s="46" t="s">
        <v>35</v>
      </c>
      <c r="G40" s="13" t="s">
        <v>32</v>
      </c>
      <c r="H40" s="12"/>
    </row>
    <row r="41" spans="1:11" x14ac:dyDescent="0.3">
      <c r="A41" s="4">
        <v>2</v>
      </c>
      <c r="B41">
        <v>1</v>
      </c>
      <c r="C41">
        <v>1</v>
      </c>
      <c r="D41">
        <f>B41/10</f>
        <v>0.1</v>
      </c>
      <c r="E41">
        <v>0.1</v>
      </c>
      <c r="F41">
        <f>E41*100</f>
        <v>10</v>
      </c>
      <c r="G41" s="12" t="s">
        <v>76</v>
      </c>
      <c r="H41" s="12">
        <f>(4.2+5.6)/2</f>
        <v>4.9000000000000004</v>
      </c>
    </row>
    <row r="42" spans="1:11" x14ac:dyDescent="0.3">
      <c r="A42" s="4">
        <v>3</v>
      </c>
      <c r="B42">
        <v>1</v>
      </c>
      <c r="C42">
        <f>C41+B42</f>
        <v>2</v>
      </c>
      <c r="D42">
        <f t="shared" ref="D42:D50" si="5">B42/10</f>
        <v>0.1</v>
      </c>
      <c r="E42">
        <f>E41+D42</f>
        <v>0.2</v>
      </c>
      <c r="F42">
        <f t="shared" ref="F42:F50" si="6">E42*100</f>
        <v>20</v>
      </c>
      <c r="G42" s="46" t="s">
        <v>75</v>
      </c>
      <c r="H42" s="46"/>
      <c r="I42" s="46"/>
    </row>
    <row r="43" spans="1:11" x14ac:dyDescent="0.3">
      <c r="A43" s="4">
        <v>3.5</v>
      </c>
      <c r="B43">
        <v>1</v>
      </c>
      <c r="C43">
        <f t="shared" ref="C43:C50" si="7">C42+B43</f>
        <v>3</v>
      </c>
      <c r="D43">
        <f t="shared" si="5"/>
        <v>0.1</v>
      </c>
      <c r="E43">
        <f t="shared" ref="E43:E50" si="8">E42+D43</f>
        <v>0.30000000000000004</v>
      </c>
      <c r="F43">
        <f t="shared" si="6"/>
        <v>30.000000000000004</v>
      </c>
    </row>
    <row r="44" spans="1:11" x14ac:dyDescent="0.3">
      <c r="A44" s="4">
        <v>4</v>
      </c>
      <c r="B44">
        <v>1</v>
      </c>
      <c r="C44">
        <f t="shared" si="7"/>
        <v>4</v>
      </c>
      <c r="D44">
        <f t="shared" si="5"/>
        <v>0.1</v>
      </c>
      <c r="E44">
        <f t="shared" si="8"/>
        <v>0.4</v>
      </c>
      <c r="F44">
        <f t="shared" si="6"/>
        <v>40</v>
      </c>
    </row>
    <row r="45" spans="1:11" x14ac:dyDescent="0.3">
      <c r="A45" s="4">
        <v>4.2</v>
      </c>
      <c r="B45">
        <v>1</v>
      </c>
      <c r="C45">
        <f t="shared" si="7"/>
        <v>5</v>
      </c>
      <c r="D45">
        <f t="shared" si="5"/>
        <v>0.1</v>
      </c>
      <c r="E45">
        <f t="shared" si="8"/>
        <v>0.5</v>
      </c>
      <c r="F45">
        <f t="shared" si="6"/>
        <v>50</v>
      </c>
    </row>
    <row r="46" spans="1:11" x14ac:dyDescent="0.3">
      <c r="A46" s="4">
        <v>5.6</v>
      </c>
      <c r="B46">
        <v>1</v>
      </c>
      <c r="C46">
        <f t="shared" si="7"/>
        <v>6</v>
      </c>
      <c r="D46">
        <f t="shared" si="5"/>
        <v>0.1</v>
      </c>
      <c r="E46">
        <f t="shared" si="8"/>
        <v>0.6</v>
      </c>
      <c r="F46">
        <f t="shared" si="6"/>
        <v>60</v>
      </c>
    </row>
    <row r="47" spans="1:11" x14ac:dyDescent="0.3">
      <c r="A47" s="4">
        <v>6</v>
      </c>
      <c r="B47">
        <v>1</v>
      </c>
      <c r="C47">
        <f t="shared" si="7"/>
        <v>7</v>
      </c>
      <c r="D47">
        <f t="shared" si="5"/>
        <v>0.1</v>
      </c>
      <c r="E47">
        <f t="shared" si="8"/>
        <v>0.7</v>
      </c>
      <c r="F47">
        <f t="shared" si="6"/>
        <v>70</v>
      </c>
    </row>
    <row r="48" spans="1:11" x14ac:dyDescent="0.3">
      <c r="A48" s="4">
        <v>6</v>
      </c>
      <c r="B48">
        <v>1</v>
      </c>
      <c r="C48">
        <f t="shared" si="7"/>
        <v>8</v>
      </c>
      <c r="D48">
        <f t="shared" si="5"/>
        <v>0.1</v>
      </c>
      <c r="E48">
        <f t="shared" si="8"/>
        <v>0.79999999999999993</v>
      </c>
      <c r="F48">
        <f t="shared" si="6"/>
        <v>80</v>
      </c>
    </row>
    <row r="49" spans="1:9" x14ac:dyDescent="0.3">
      <c r="A49" s="4">
        <v>7.5</v>
      </c>
      <c r="B49">
        <v>1</v>
      </c>
      <c r="C49">
        <f t="shared" si="7"/>
        <v>9</v>
      </c>
      <c r="D49">
        <f t="shared" si="5"/>
        <v>0.1</v>
      </c>
      <c r="E49">
        <f t="shared" si="8"/>
        <v>0.89999999999999991</v>
      </c>
      <c r="F49">
        <f t="shared" si="6"/>
        <v>89.999999999999986</v>
      </c>
    </row>
    <row r="50" spans="1:9" x14ac:dyDescent="0.3">
      <c r="A50" s="4">
        <v>8</v>
      </c>
      <c r="B50">
        <v>1</v>
      </c>
      <c r="C50">
        <f t="shared" si="7"/>
        <v>10</v>
      </c>
      <c r="D50">
        <f t="shared" si="5"/>
        <v>0.1</v>
      </c>
      <c r="E50">
        <f t="shared" si="8"/>
        <v>0.99999999999999989</v>
      </c>
      <c r="F50">
        <f t="shared" si="6"/>
        <v>99.999999999999986</v>
      </c>
    </row>
    <row r="51" spans="1:9" x14ac:dyDescent="0.3">
      <c r="B51" s="2">
        <f>SUM(B41:B50)</f>
        <v>10</v>
      </c>
    </row>
    <row r="53" spans="1:9" x14ac:dyDescent="0.3">
      <c r="A53" s="5" t="s">
        <v>43</v>
      </c>
      <c r="B53" s="6"/>
      <c r="C53" s="6"/>
      <c r="D53" s="6"/>
      <c r="E53" s="17"/>
      <c r="F53" s="15"/>
    </row>
    <row r="54" spans="1:9" x14ac:dyDescent="0.3">
      <c r="A54" s="2" t="s">
        <v>38</v>
      </c>
      <c r="B54" s="2"/>
    </row>
    <row r="55" spans="1:9" x14ac:dyDescent="0.3">
      <c r="A55" s="2" t="s">
        <v>2</v>
      </c>
      <c r="B55" s="2">
        <f>G33/B34</f>
        <v>1.4056876159554696</v>
      </c>
    </row>
    <row r="56" spans="1:9" x14ac:dyDescent="0.3">
      <c r="A56" s="2" t="s">
        <v>1</v>
      </c>
      <c r="B56" s="2">
        <f>J33-B33*B55</f>
        <v>1.5276756725417613</v>
      </c>
    </row>
    <row r="57" spans="1:9" x14ac:dyDescent="0.3">
      <c r="A57" s="16" t="s">
        <v>44</v>
      </c>
      <c r="B57" s="16"/>
      <c r="C57" s="16" t="s">
        <v>91</v>
      </c>
      <c r="D57" s="16"/>
    </row>
    <row r="58" spans="1:9" x14ac:dyDescent="0.3">
      <c r="A58" s="12" t="s">
        <v>80</v>
      </c>
      <c r="B58" s="12">
        <f>B56+B55*3</f>
        <v>5.7447385204081698</v>
      </c>
      <c r="C58" s="12" t="s">
        <v>28</v>
      </c>
    </row>
    <row r="60" spans="1:9" x14ac:dyDescent="0.3">
      <c r="A60" s="20" t="s">
        <v>45</v>
      </c>
      <c r="B60" s="20"/>
    </row>
    <row r="61" spans="1:9" x14ac:dyDescent="0.3">
      <c r="A61" s="13" t="s">
        <v>77</v>
      </c>
      <c r="B61" s="12"/>
    </row>
    <row r="62" spans="1:9" x14ac:dyDescent="0.3">
      <c r="A62" s="13" t="s">
        <v>78</v>
      </c>
      <c r="B62" s="12"/>
      <c r="C62" s="12"/>
    </row>
    <row r="64" spans="1:9" x14ac:dyDescent="0.3">
      <c r="A64" s="12" t="s">
        <v>79</v>
      </c>
      <c r="B64" s="12"/>
      <c r="C64" s="12"/>
      <c r="D64" s="12"/>
      <c r="E64" s="12"/>
      <c r="F64" s="12"/>
      <c r="G64" s="12"/>
      <c r="H64" s="12"/>
      <c r="I64" s="12"/>
    </row>
    <row r="65" spans="1:9" x14ac:dyDescent="0.3">
      <c r="A65" s="12" t="s">
        <v>46</v>
      </c>
      <c r="B65" s="12"/>
      <c r="C65" s="12"/>
      <c r="D65" s="12"/>
      <c r="E65" s="12"/>
      <c r="F65" s="12"/>
      <c r="G65" s="12"/>
      <c r="H65" s="12"/>
      <c r="I65" s="12"/>
    </row>
    <row r="66" spans="1:9" x14ac:dyDescent="0.3">
      <c r="A66" s="12" t="s">
        <v>47</v>
      </c>
      <c r="B66" s="12"/>
      <c r="C66" s="12"/>
      <c r="D66" s="12"/>
      <c r="E66" s="12"/>
      <c r="F66" s="12"/>
      <c r="G66" s="12"/>
      <c r="H66" s="12"/>
      <c r="I66" s="12"/>
    </row>
  </sheetData>
  <sortState xmlns:xlrd2="http://schemas.microsoft.com/office/spreadsheetml/2017/richdata2" ref="A41:A50">
    <sortCondition ref="A41:A5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EA4-0548-407B-9189-233A3D0701CB}">
  <dimension ref="A1:F18"/>
  <sheetViews>
    <sheetView workbookViewId="0">
      <selection activeCell="B18" sqref="B18"/>
    </sheetView>
  </sheetViews>
  <sheetFormatPr baseColWidth="10" defaultRowHeight="14.4" x14ac:dyDescent="0.3"/>
  <cols>
    <col min="1" max="1" width="20.77734375" customWidth="1"/>
    <col min="2" max="2" width="12.88671875" customWidth="1"/>
    <col min="3" max="3" width="13" customWidth="1"/>
    <col min="6" max="6" width="16.5546875" customWidth="1"/>
  </cols>
  <sheetData>
    <row r="1" spans="1:6" ht="15" thickBot="1" x14ac:dyDescent="0.35">
      <c r="A1" s="5" t="s">
        <v>11</v>
      </c>
      <c r="B1" s="5" t="s">
        <v>12</v>
      </c>
    </row>
    <row r="2" spans="1:6" ht="15" thickBot="1" x14ac:dyDescent="0.35">
      <c r="A2" s="32" t="s">
        <v>3</v>
      </c>
      <c r="B2" s="32" t="s">
        <v>4</v>
      </c>
      <c r="C2" s="32" t="s">
        <v>48</v>
      </c>
      <c r="D2" s="32" t="s">
        <v>49</v>
      </c>
      <c r="E2" s="29" t="s">
        <v>50</v>
      </c>
      <c r="F2" s="28" t="s">
        <v>51</v>
      </c>
    </row>
    <row r="3" spans="1:6" x14ac:dyDescent="0.3">
      <c r="A3" s="30">
        <v>2012</v>
      </c>
      <c r="B3" s="4">
        <v>120</v>
      </c>
      <c r="C3" s="4">
        <v>115</v>
      </c>
      <c r="D3" s="21">
        <f>C3/B14</f>
        <v>95.041322314049594</v>
      </c>
      <c r="E3" s="21">
        <f>D3/$B$15</f>
        <v>88.001224364860732</v>
      </c>
      <c r="F3" s="23">
        <f>B3/E3*100</f>
        <v>136.36173913043476</v>
      </c>
    </row>
    <row r="4" spans="1:6" x14ac:dyDescent="0.3">
      <c r="A4" s="30">
        <v>2013</v>
      </c>
      <c r="B4" s="4">
        <v>125</v>
      </c>
      <c r="C4" s="4">
        <v>121</v>
      </c>
      <c r="D4" s="21">
        <v>100</v>
      </c>
      <c r="E4" s="21">
        <f t="shared" ref="E4:E7" si="0">D4/$B$15</f>
        <v>92.592592592592581</v>
      </c>
      <c r="F4" s="23">
        <f t="shared" ref="F4:F8" si="1">B4/E4*100</f>
        <v>135</v>
      </c>
    </row>
    <row r="5" spans="1:6" x14ac:dyDescent="0.3">
      <c r="A5" s="30">
        <v>2014</v>
      </c>
      <c r="B5" s="4">
        <v>130</v>
      </c>
      <c r="C5" s="21">
        <f>D5*$B$14</f>
        <v>125.84</v>
      </c>
      <c r="D5" s="4">
        <v>104</v>
      </c>
      <c r="E5" s="21">
        <f t="shared" si="0"/>
        <v>96.296296296296291</v>
      </c>
      <c r="F5" s="23">
        <f t="shared" si="1"/>
        <v>135</v>
      </c>
    </row>
    <row r="6" spans="1:6" x14ac:dyDescent="0.3">
      <c r="A6" s="30">
        <v>2015</v>
      </c>
      <c r="B6" s="4">
        <v>135</v>
      </c>
      <c r="C6" s="21">
        <f t="shared" ref="C6:C8" si="2">D6*$B$14</f>
        <v>128.26</v>
      </c>
      <c r="D6" s="4">
        <v>106</v>
      </c>
      <c r="E6" s="21">
        <f t="shared" si="0"/>
        <v>98.148148148148138</v>
      </c>
      <c r="F6" s="23">
        <f t="shared" si="1"/>
        <v>137.54716981132077</v>
      </c>
    </row>
    <row r="7" spans="1:6" x14ac:dyDescent="0.3">
      <c r="A7" s="30">
        <v>2016</v>
      </c>
      <c r="B7" s="4">
        <v>140</v>
      </c>
      <c r="C7" s="21">
        <f t="shared" si="2"/>
        <v>129.47</v>
      </c>
      <c r="D7" s="4">
        <v>107</v>
      </c>
      <c r="E7" s="21">
        <f t="shared" si="0"/>
        <v>99.074074074074062</v>
      </c>
      <c r="F7" s="23">
        <f t="shared" si="1"/>
        <v>141.30841121495328</v>
      </c>
    </row>
    <row r="8" spans="1:6" ht="15" thickBot="1" x14ac:dyDescent="0.35">
      <c r="A8" s="31">
        <v>2017</v>
      </c>
      <c r="B8" s="7">
        <v>145</v>
      </c>
      <c r="C8" s="22">
        <f t="shared" si="2"/>
        <v>130.68</v>
      </c>
      <c r="D8" s="7">
        <v>108</v>
      </c>
      <c r="E8" s="22">
        <v>100</v>
      </c>
      <c r="F8" s="24">
        <f t="shared" si="1"/>
        <v>145</v>
      </c>
    </row>
    <row r="9" spans="1:6" x14ac:dyDescent="0.3">
      <c r="A9" s="4" t="s">
        <v>90</v>
      </c>
      <c r="B9" s="4"/>
      <c r="C9" s="4"/>
      <c r="D9" s="21"/>
    </row>
    <row r="10" spans="1:6" x14ac:dyDescent="0.3">
      <c r="A10" s="4" t="s">
        <v>57</v>
      </c>
      <c r="B10" s="4"/>
      <c r="C10" s="4"/>
      <c r="D10" s="11"/>
    </row>
    <row r="11" spans="1:6" x14ac:dyDescent="0.3">
      <c r="A11" s="4" t="s">
        <v>58</v>
      </c>
      <c r="B11" s="4"/>
      <c r="C11" s="4"/>
      <c r="D11" s="25"/>
    </row>
    <row r="12" spans="1:6" x14ac:dyDescent="0.3">
      <c r="A12" s="4" t="s">
        <v>59</v>
      </c>
      <c r="B12" s="4"/>
      <c r="C12" s="4"/>
      <c r="D12" s="26"/>
    </row>
    <row r="14" spans="1:6" x14ac:dyDescent="0.3">
      <c r="A14" s="1" t="s">
        <v>55</v>
      </c>
      <c r="B14" s="1">
        <f>C4/D4</f>
        <v>1.21</v>
      </c>
    </row>
    <row r="15" spans="1:6" x14ac:dyDescent="0.3">
      <c r="A15" s="1" t="s">
        <v>56</v>
      </c>
      <c r="B15" s="1">
        <f>D8/E8</f>
        <v>1.08</v>
      </c>
    </row>
    <row r="17" spans="1:6" x14ac:dyDescent="0.3">
      <c r="A17" s="25" t="s">
        <v>52</v>
      </c>
      <c r="B17" s="25">
        <f>F8/F3 -1</f>
        <v>6.3348127742067328E-2</v>
      </c>
      <c r="C17" s="25" t="s">
        <v>54</v>
      </c>
      <c r="D17" s="25" t="s">
        <v>88</v>
      </c>
      <c r="E17" s="25"/>
      <c r="F17" s="25"/>
    </row>
    <row r="18" spans="1:6" x14ac:dyDescent="0.3">
      <c r="A18" s="26" t="s">
        <v>53</v>
      </c>
      <c r="B18" s="26">
        <f>(F8/F3)^(1/5) -1</f>
        <v>1.2360272750637558E-2</v>
      </c>
      <c r="C18" s="26" t="s">
        <v>54</v>
      </c>
      <c r="D18" s="27" t="s">
        <v>89</v>
      </c>
      <c r="E18" s="26"/>
      <c r="F1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4E94-586B-42D6-8CBB-E8EC112ACA2A}">
  <dimension ref="A1:L22"/>
  <sheetViews>
    <sheetView tabSelected="1" workbookViewId="0">
      <selection activeCell="G3" sqref="G3"/>
    </sheetView>
  </sheetViews>
  <sheetFormatPr baseColWidth="10" defaultRowHeight="14.4" x14ac:dyDescent="0.3"/>
  <cols>
    <col min="1" max="1" width="15.44140625" customWidth="1"/>
  </cols>
  <sheetData>
    <row r="1" spans="1:12" ht="15" thickBot="1" x14ac:dyDescent="0.35">
      <c r="A1" s="5" t="s">
        <v>10</v>
      </c>
    </row>
    <row r="2" spans="1:12" ht="15" thickBot="1" x14ac:dyDescent="0.35">
      <c r="A2" s="40" t="s">
        <v>5</v>
      </c>
      <c r="B2" s="35" t="s">
        <v>6</v>
      </c>
      <c r="C2" s="35" t="s">
        <v>7</v>
      </c>
      <c r="D2" s="35" t="s">
        <v>8</v>
      </c>
      <c r="E2" s="36" t="s">
        <v>9</v>
      </c>
    </row>
    <row r="3" spans="1:12" ht="15" thickBot="1" x14ac:dyDescent="0.35">
      <c r="A3" s="37">
        <v>2015</v>
      </c>
      <c r="B3" s="3">
        <v>135</v>
      </c>
      <c r="C3" s="3">
        <v>112</v>
      </c>
      <c r="D3" s="3">
        <v>140</v>
      </c>
      <c r="E3" s="8">
        <v>220</v>
      </c>
      <c r="F3" t="s">
        <v>64</v>
      </c>
      <c r="G3" s="33" t="s">
        <v>92</v>
      </c>
      <c r="H3" s="34"/>
    </row>
    <row r="4" spans="1:12" x14ac:dyDescent="0.3">
      <c r="A4" s="38">
        <v>2016</v>
      </c>
      <c r="B4" s="3">
        <v>150</v>
      </c>
      <c r="C4" s="3">
        <v>140</v>
      </c>
      <c r="D4" s="3">
        <v>116</v>
      </c>
      <c r="E4" s="8">
        <v>250</v>
      </c>
    </row>
    <row r="5" spans="1:12" x14ac:dyDescent="0.3">
      <c r="A5" s="38">
        <v>2017</v>
      </c>
      <c r="B5" s="3">
        <v>248</v>
      </c>
      <c r="C5" s="3">
        <v>250</v>
      </c>
      <c r="D5" s="3">
        <v>220</v>
      </c>
      <c r="E5" s="8">
        <v>340</v>
      </c>
      <c r="G5" s="11" t="s">
        <v>81</v>
      </c>
    </row>
    <row r="6" spans="1:12" ht="15" thickBot="1" x14ac:dyDescent="0.35">
      <c r="A6" s="39">
        <v>2018</v>
      </c>
      <c r="B6" s="9">
        <v>215</v>
      </c>
      <c r="C6" s="9">
        <v>220</v>
      </c>
      <c r="D6" s="9">
        <v>250</v>
      </c>
      <c r="E6" s="10">
        <v>310</v>
      </c>
      <c r="G6" s="11" t="s">
        <v>82</v>
      </c>
    </row>
    <row r="7" spans="1:12" x14ac:dyDescent="0.3">
      <c r="A7" s="3" t="s">
        <v>84</v>
      </c>
      <c r="B7" s="3"/>
      <c r="C7" s="3"/>
      <c r="D7" s="3"/>
      <c r="E7" s="3"/>
      <c r="G7" s="11" t="s">
        <v>68</v>
      </c>
      <c r="H7" s="11">
        <f>39.15/4</f>
        <v>9.7874999999999996</v>
      </c>
      <c r="I7" s="11" t="s">
        <v>65</v>
      </c>
      <c r="J7" s="11"/>
      <c r="K7" s="11"/>
    </row>
    <row r="8" spans="1:12" x14ac:dyDescent="0.3">
      <c r="G8" s="11" t="s">
        <v>67</v>
      </c>
      <c r="H8" s="11">
        <f>H7/2</f>
        <v>4.8937499999999998</v>
      </c>
      <c r="I8" s="11" t="s">
        <v>66</v>
      </c>
      <c r="J8" s="11"/>
      <c r="K8" s="11"/>
    </row>
    <row r="9" spans="1:12" x14ac:dyDescent="0.3">
      <c r="A9" s="41" t="s">
        <v>60</v>
      </c>
      <c r="B9" s="11">
        <f>SUM(B3:B6)/4</f>
        <v>187</v>
      </c>
      <c r="C9" s="11">
        <f>SUM(C3:C6)/4</f>
        <v>180.5</v>
      </c>
      <c r="D9" s="11">
        <f t="shared" ref="D9:E9" si="0">SUM(D3:D6)/4</f>
        <v>181.5</v>
      </c>
      <c r="E9" s="11">
        <f t="shared" si="0"/>
        <v>280</v>
      </c>
    </row>
    <row r="10" spans="1:12" x14ac:dyDescent="0.3">
      <c r="A10" s="41" t="s">
        <v>61</v>
      </c>
      <c r="B10" s="11">
        <v>187</v>
      </c>
      <c r="C10" s="11">
        <f>C9-H7</f>
        <v>170.71250000000001</v>
      </c>
      <c r="D10" s="11">
        <f>D9-2*H7</f>
        <v>161.92500000000001</v>
      </c>
      <c r="E10" s="11">
        <f>E9-3*H7</f>
        <v>250.63749999999999</v>
      </c>
      <c r="G10" s="12" t="s">
        <v>83</v>
      </c>
      <c r="H10" s="12">
        <f>109.375+39.15*(2019-2014)</f>
        <v>305.125</v>
      </c>
      <c r="I10" s="12" t="s">
        <v>70</v>
      </c>
      <c r="J10" s="12"/>
      <c r="K10" s="12"/>
      <c r="L10" s="12"/>
    </row>
    <row r="11" spans="1:12" x14ac:dyDescent="0.3">
      <c r="A11" s="41" t="s">
        <v>62</v>
      </c>
      <c r="B11" s="11">
        <f>SUM(B10:E10)/4</f>
        <v>192.56875000000002</v>
      </c>
      <c r="C11" s="11"/>
      <c r="D11" s="11"/>
      <c r="E11" s="11"/>
    </row>
    <row r="12" spans="1:12" x14ac:dyDescent="0.3">
      <c r="A12" s="41" t="s">
        <v>63</v>
      </c>
      <c r="B12" s="11">
        <f>B10/$B$11*100</f>
        <v>97.108175651553012</v>
      </c>
      <c r="C12" s="11">
        <f t="shared" ref="C12:E12" si="1">C10/$B$11*100</f>
        <v>88.65015741131414</v>
      </c>
      <c r="D12" s="11">
        <f t="shared" si="1"/>
        <v>84.086852098276594</v>
      </c>
      <c r="E12" s="11">
        <f t="shared" si="1"/>
        <v>130.15481483885623</v>
      </c>
    </row>
    <row r="13" spans="1:12" x14ac:dyDescent="0.3">
      <c r="A13" s="47" t="s">
        <v>85</v>
      </c>
    </row>
    <row r="14" spans="1:12" x14ac:dyDescent="0.3">
      <c r="A14" s="13" t="s">
        <v>86</v>
      </c>
      <c r="B14" s="12">
        <f>C14-H7</f>
        <v>290.44374999999997</v>
      </c>
      <c r="C14" s="12">
        <f>H10-H8</f>
        <v>300.23124999999999</v>
      </c>
      <c r="D14" s="12">
        <f>H10+H8</f>
        <v>310.01875000000001</v>
      </c>
      <c r="E14" s="12">
        <f>D14+H7</f>
        <v>319.80625000000003</v>
      </c>
      <c r="F14" s="26">
        <f>SUM(B14:E14)</f>
        <v>1220.5</v>
      </c>
    </row>
    <row r="15" spans="1:12" x14ac:dyDescent="0.3">
      <c r="A15" s="13" t="s">
        <v>87</v>
      </c>
      <c r="B15" s="12">
        <f>B14*B12/100</f>
        <v>282.04462691895748</v>
      </c>
      <c r="C15" s="12">
        <f t="shared" ref="C15:E15" si="2">C14*C12/100</f>
        <v>266.15547572295606</v>
      </c>
      <c r="D15" s="12">
        <f t="shared" si="2"/>
        <v>260.68500778942587</v>
      </c>
      <c r="E15" s="12">
        <f t="shared" si="2"/>
        <v>416.24323253058969</v>
      </c>
      <c r="F15" s="26">
        <f>SUM(B15:E15)</f>
        <v>1225.1283429619291</v>
      </c>
    </row>
    <row r="17" spans="1:4" ht="15" thickBot="1" x14ac:dyDescent="0.35">
      <c r="A17" s="42" t="s">
        <v>69</v>
      </c>
      <c r="B17" s="42"/>
      <c r="C17" s="42"/>
      <c r="D17" s="3"/>
    </row>
    <row r="18" spans="1:4" ht="15" thickBot="1" x14ac:dyDescent="0.35">
      <c r="A18" s="40" t="s">
        <v>5</v>
      </c>
      <c r="B18" s="43" t="s">
        <v>6</v>
      </c>
    </row>
    <row r="19" spans="1:4" x14ac:dyDescent="0.3">
      <c r="A19" s="37">
        <v>2015</v>
      </c>
      <c r="B19" s="44">
        <f>B3/$B$12*100</f>
        <v>139.0202205882353</v>
      </c>
    </row>
    <row r="20" spans="1:4" x14ac:dyDescent="0.3">
      <c r="A20" s="38">
        <v>2016</v>
      </c>
      <c r="B20" s="44">
        <f t="shared" ref="B20:B22" si="3">B4/$B$12*100</f>
        <v>154.46691176470588</v>
      </c>
    </row>
    <row r="21" spans="1:4" x14ac:dyDescent="0.3">
      <c r="A21" s="38">
        <v>2017</v>
      </c>
      <c r="B21" s="44">
        <f t="shared" si="3"/>
        <v>255.38529411764705</v>
      </c>
    </row>
    <row r="22" spans="1:4" ht="15" thickBot="1" x14ac:dyDescent="0.35">
      <c r="A22" s="39">
        <v>2018</v>
      </c>
      <c r="B22" s="45">
        <f t="shared" si="3"/>
        <v>221.4025735294118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7355A8A34AAB459DA35AC76F3B5872" ma:contentTypeVersion="3" ma:contentTypeDescription="Crear nuevo documento." ma:contentTypeScope="" ma:versionID="6823a6bf6fac7c7a24b3749c2793f83c">
  <xsd:schema xmlns:xsd="http://www.w3.org/2001/XMLSchema" xmlns:xs="http://www.w3.org/2001/XMLSchema" xmlns:p="http://schemas.microsoft.com/office/2006/metadata/properties" xmlns:ns3="94381e99-4c51-4a05-971a-44c059d4af31" targetNamespace="http://schemas.microsoft.com/office/2006/metadata/properties" ma:root="true" ma:fieldsID="5454e2b12b68a3d4d83162a507f427c6" ns3:_="">
    <xsd:import namespace="94381e99-4c51-4a05-971a-44c059d4af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81e99-4c51-4a05-971a-44c059d4af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85F74F-F59C-422A-97BB-AB34E43FECC9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381e99-4c51-4a05-971a-44c059d4af31"/>
  </ds:schemaRefs>
</ds:datastoreItem>
</file>

<file path=customXml/itemProps2.xml><?xml version="1.0" encoding="utf-8"?>
<ds:datastoreItem xmlns:ds="http://schemas.openxmlformats.org/officeDocument/2006/customXml" ds:itemID="{043FA590-BFB6-433C-A9A1-F9402D9A4A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42C7C-654B-413A-A16F-681B13E6F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81e99-4c51-4a05-971a-44c059d4af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EX1</vt:lpstr>
      <vt:lpstr>EX3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 PARDAL</dc:creator>
  <cp:lastModifiedBy>MANUEL MARIN RODRIGUEZ</cp:lastModifiedBy>
  <dcterms:created xsi:type="dcterms:W3CDTF">2023-11-15T09:19:02Z</dcterms:created>
  <dcterms:modified xsi:type="dcterms:W3CDTF">2023-11-20T16:01:34Z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0x010100947355A8A34AAB459DA35AC76F3B5872</vt:lpwstr>
  </property>
</Properties>
</file>