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marin\Downloads\"/>
    </mc:Choice>
  </mc:AlternateContent>
  <xr:revisionPtr revIDLastSave="0" documentId="13_ncr:1_{6FD6682B-3F46-49C4-8C97-EDB52F95CFC7}" xr6:coauthVersionLast="47" xr6:coauthVersionMax="47" xr10:uidLastSave="{00000000-0000-0000-0000-000000000000}"/>
  <bookViews>
    <workbookView xWindow="-108" yWindow="-108" windowWidth="23256" windowHeight="12576" activeTab="2" xr2:uid="{C67FE339-42CC-4CBC-A2D4-CD8361A06D69}"/>
  </bookViews>
  <sheets>
    <sheet name="EJER1" sheetId="1" r:id="rId1"/>
    <sheet name="EJER5" sheetId="3" r:id="rId2"/>
    <sheet name="EJER7 (solo tabla)" sheetId="5" r:id="rId3"/>
    <sheet name="EJER8" sheetId="4" r:id="rId4"/>
    <sheet name="EJER9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5" l="1"/>
  <c r="B16" i="5"/>
  <c r="G15" i="5"/>
  <c r="G13" i="5"/>
  <c r="G12" i="5"/>
  <c r="B15" i="5"/>
  <c r="I6" i="5"/>
  <c r="I4" i="5"/>
  <c r="I5" i="5"/>
  <c r="I3" i="5"/>
  <c r="D13" i="5"/>
  <c r="B13" i="5"/>
  <c r="F8" i="5"/>
  <c r="E8" i="5"/>
  <c r="D8" i="5"/>
  <c r="C8" i="5"/>
  <c r="C6" i="5"/>
  <c r="C7" i="5" s="1"/>
  <c r="E6" i="5"/>
  <c r="E7" i="5" s="1"/>
  <c r="D6" i="5"/>
  <c r="D7" i="5" s="1"/>
  <c r="F3" i="5"/>
  <c r="G3" i="5"/>
  <c r="F5" i="5"/>
  <c r="G5" i="5" s="1"/>
  <c r="F4" i="5"/>
  <c r="G4" i="5" s="1"/>
  <c r="G14" i="4"/>
  <c r="B15" i="4"/>
  <c r="G12" i="4"/>
  <c r="G11" i="4"/>
  <c r="B14" i="4"/>
  <c r="B13" i="4"/>
  <c r="E6" i="4"/>
  <c r="E3" i="4"/>
  <c r="E4" i="4"/>
  <c r="E5" i="4"/>
  <c r="E2" i="4"/>
  <c r="D12" i="4"/>
  <c r="D3" i="4"/>
  <c r="D4" i="4"/>
  <c r="D5" i="4"/>
  <c r="D2" i="4"/>
  <c r="D11" i="4"/>
  <c r="B11" i="4"/>
  <c r="C6" i="4"/>
  <c r="C3" i="4"/>
  <c r="C4" i="4"/>
  <c r="C5" i="4"/>
  <c r="C2" i="4"/>
  <c r="B10" i="4"/>
  <c r="B9" i="4"/>
  <c r="A6" i="4"/>
  <c r="B6" i="4"/>
  <c r="B21" i="2"/>
  <c r="B18" i="3"/>
  <c r="C9" i="3"/>
  <c r="D9" i="3"/>
  <c r="E9" i="3"/>
  <c r="B9" i="3"/>
  <c r="F4" i="3"/>
  <c r="F5" i="3"/>
  <c r="F6" i="3"/>
  <c r="F3" i="3"/>
  <c r="F7" i="3" s="1"/>
  <c r="C7" i="3"/>
  <c r="C8" i="3" s="1"/>
  <c r="D7" i="3"/>
  <c r="D8" i="3" s="1"/>
  <c r="E7" i="3"/>
  <c r="E8" i="3" s="1"/>
  <c r="B7" i="3"/>
  <c r="B8" i="3" s="1"/>
  <c r="G8" i="3" s="1"/>
  <c r="I4" i="3"/>
  <c r="I5" i="3"/>
  <c r="I6" i="3"/>
  <c r="I3" i="3"/>
  <c r="G3" i="3"/>
  <c r="G5" i="3"/>
  <c r="H5" i="3" s="1"/>
  <c r="G6" i="3"/>
  <c r="H6" i="3" s="1"/>
  <c r="G4" i="3"/>
  <c r="H4" i="3" s="1"/>
  <c r="E2" i="2"/>
  <c r="C2" i="2"/>
  <c r="D3" i="2"/>
  <c r="D4" i="2"/>
  <c r="D5" i="2"/>
  <c r="D6" i="2"/>
  <c r="D7" i="2"/>
  <c r="D8" i="2"/>
  <c r="D9" i="2"/>
  <c r="D10" i="2"/>
  <c r="D11" i="2"/>
  <c r="D12" i="2"/>
  <c r="D2" i="2"/>
  <c r="D13" i="2" s="1"/>
  <c r="B18" i="2" s="1"/>
  <c r="D18" i="2" s="1"/>
  <c r="B13" i="2"/>
  <c r="B16" i="2" s="1"/>
  <c r="A3" i="2"/>
  <c r="B21" i="1"/>
  <c r="E18" i="1"/>
  <c r="B16" i="1"/>
  <c r="B14" i="1"/>
  <c r="B9" i="1"/>
  <c r="C6" i="1"/>
  <c r="D6" i="1"/>
  <c r="E6" i="1"/>
  <c r="B11" i="1" s="1"/>
  <c r="B6" i="1"/>
  <c r="F3" i="1"/>
  <c r="F4" i="1"/>
  <c r="F5" i="1"/>
  <c r="F2" i="1"/>
  <c r="F7" i="5" l="1"/>
  <c r="G6" i="5"/>
  <c r="F6" i="5"/>
  <c r="E19" i="1"/>
  <c r="B10" i="1"/>
  <c r="F6" i="1"/>
  <c r="B8" i="1" s="1"/>
  <c r="E3" i="2"/>
  <c r="C3" i="2"/>
  <c r="A4" i="2"/>
  <c r="J6" i="3"/>
  <c r="B10" i="3"/>
  <c r="E10" i="3"/>
  <c r="D10" i="3"/>
  <c r="C10" i="3"/>
  <c r="B13" i="3"/>
  <c r="J5" i="3"/>
  <c r="J4" i="3"/>
  <c r="J3" i="3"/>
  <c r="G7" i="3"/>
  <c r="H3" i="3"/>
  <c r="H7" i="3" s="1"/>
  <c r="B11" i="5" l="1"/>
  <c r="B10" i="5"/>
  <c r="G10" i="3"/>
  <c r="B15" i="3" s="1"/>
  <c r="D15" i="3" s="1"/>
  <c r="E4" i="2"/>
  <c r="C4" i="2"/>
  <c r="A5" i="2"/>
  <c r="J7" i="3"/>
  <c r="B12" i="3"/>
  <c r="B16" i="3" s="1"/>
  <c r="H4" i="5" l="1"/>
  <c r="H5" i="5"/>
  <c r="H3" i="5"/>
  <c r="H6" i="5" s="1"/>
  <c r="B12" i="5" s="1"/>
  <c r="D12" i="5" s="1"/>
  <c r="A6" i="2"/>
  <c r="E5" i="2"/>
  <c r="C5" i="2"/>
  <c r="B14" i="3"/>
  <c r="D14" i="3" s="1"/>
  <c r="B17" i="3" s="1"/>
  <c r="A7" i="2" l="1"/>
  <c r="E6" i="2"/>
  <c r="C6" i="2"/>
  <c r="A8" i="2" l="1"/>
  <c r="E7" i="2"/>
  <c r="A9" i="2" l="1"/>
  <c r="E8" i="2"/>
  <c r="C8" i="2"/>
  <c r="A10" i="2" l="1"/>
  <c r="E9" i="2"/>
  <c r="C9" i="2"/>
  <c r="A11" i="2" l="1"/>
  <c r="E10" i="2"/>
  <c r="C10" i="2"/>
  <c r="A12" i="2" l="1"/>
  <c r="E11" i="2"/>
  <c r="C11" i="2"/>
  <c r="E12" i="2" l="1"/>
  <c r="E13" i="2" s="1"/>
  <c r="C12" i="2"/>
  <c r="C13" i="2" s="1"/>
  <c r="B17" i="2" s="1"/>
  <c r="D17" i="2" s="1"/>
  <c r="A13" i="2"/>
  <c r="B15" i="2" s="1"/>
  <c r="B19" i="2" l="1"/>
  <c r="B20" i="2" s="1"/>
  <c r="D6" i="4"/>
  <c r="B12" i="4"/>
</calcChain>
</file>

<file path=xl/sharedStrings.xml><?xml version="1.0" encoding="utf-8"?>
<sst xmlns="http://schemas.openxmlformats.org/spreadsheetml/2006/main" count="122" uniqueCount="91">
  <si>
    <t>x\y</t>
  </si>
  <si>
    <t>0-2000</t>
  </si>
  <si>
    <t>2000-5000</t>
  </si>
  <si>
    <t>5000-20000</t>
  </si>
  <si>
    <t>20000-100000</t>
  </si>
  <si>
    <t>ni.</t>
  </si>
  <si>
    <t>500-1000</t>
  </si>
  <si>
    <t>1000-1500</t>
  </si>
  <si>
    <t>1500-2500</t>
  </si>
  <si>
    <t>2500-5000</t>
  </si>
  <si>
    <t>n.j</t>
  </si>
  <si>
    <t>f13-----------&gt;</t>
  </si>
  <si>
    <t>f44-----------&gt;</t>
  </si>
  <si>
    <t>f1.-----------&gt;</t>
  </si>
  <si>
    <t>f.4-----------&gt;</t>
  </si>
  <si>
    <t>x =x1/y=y1</t>
  </si>
  <si>
    <t>f--------------&gt;</t>
  </si>
  <si>
    <t>6.67%</t>
  </si>
  <si>
    <t>y=y3/x=x2</t>
  </si>
  <si>
    <t>Personas que ganen entre 1500-2500, pero y&gt;=5000 ---&gt;</t>
  </si>
  <si>
    <t>Personas que ganen entre 2000-5000, pero x&gt;=1500 ---&gt;</t>
  </si>
  <si>
    <t>que no es 40 luego no son independientes</t>
  </si>
  <si>
    <t>yj</t>
  </si>
  <si>
    <t>X\Y</t>
  </si>
  <si>
    <t>0-200</t>
  </si>
  <si>
    <t>200-500</t>
  </si>
  <si>
    <t>1000-1300</t>
  </si>
  <si>
    <t>xi*yj*nij</t>
  </si>
  <si>
    <t>xi*yi</t>
  </si>
  <si>
    <t>(xi-mediax)^2</t>
  </si>
  <si>
    <t>(xi-mediax)^2ni.</t>
  </si>
  <si>
    <t>yj*n.j</t>
  </si>
  <si>
    <t>.------------------------------&gt;</t>
  </si>
  <si>
    <t>(yj-mediay)^2</t>
  </si>
  <si>
    <t>(yj-mediay)^2n.j</t>
  </si>
  <si>
    <t>.-------------------------------&gt;</t>
  </si>
  <si>
    <t>MEDIA X</t>
  </si>
  <si>
    <t>MEDIA Y</t>
  </si>
  <si>
    <t>Varianza X</t>
  </si>
  <si>
    <t>DTX</t>
  </si>
  <si>
    <t>Varianza Y</t>
  </si>
  <si>
    <t>DTY</t>
  </si>
  <si>
    <t>Covarianza</t>
  </si>
  <si>
    <t>r (Valor correl.)</t>
  </si>
  <si>
    <t>R2</t>
  </si>
  <si>
    <t>xi</t>
  </si>
  <si>
    <t>x/y</t>
  </si>
  <si>
    <t>(0-10]</t>
  </si>
  <si>
    <t>(10-25]</t>
  </si>
  <si>
    <t>(25-30]</t>
  </si>
  <si>
    <t>xi*ni.</t>
  </si>
  <si>
    <t>(xi*media)^2*ni.</t>
  </si>
  <si>
    <t>[0-5]</t>
  </si>
  <si>
    <t>[5-10]</t>
  </si>
  <si>
    <t>[10-14]</t>
  </si>
  <si>
    <t>yjn.j</t>
  </si>
  <si>
    <t>(yj-media)^2*n.j</t>
  </si>
  <si>
    <t>Media x</t>
  </si>
  <si>
    <t xml:space="preserve">Media y </t>
  </si>
  <si>
    <t>x=c+dy</t>
  </si>
  <si>
    <t>(Habitantes a partir de la extensión)</t>
  </si>
  <si>
    <t>Var x</t>
  </si>
  <si>
    <t>d</t>
  </si>
  <si>
    <t>Var y</t>
  </si>
  <si>
    <t>c</t>
  </si>
  <si>
    <t>recta de regresión</t>
  </si>
  <si>
    <t>x=5,657357 + 0,0981y</t>
  </si>
  <si>
    <t>r (coef corr)</t>
  </si>
  <si>
    <t>y=20</t>
  </si>
  <si>
    <t>&lt;--(ejemplo)</t>
  </si>
  <si>
    <t>Una variable solo explica el 3,68% de la variabilidad de la otra</t>
  </si>
  <si>
    <t>Año (x)</t>
  </si>
  <si>
    <t>Habitantes (y)</t>
  </si>
  <si>
    <t>(xi-media)^2</t>
  </si>
  <si>
    <t>(yi-media)^2</t>
  </si>
  <si>
    <t>n</t>
  </si>
  <si>
    <t>Media y</t>
  </si>
  <si>
    <t>y=a+bx</t>
  </si>
  <si>
    <t>(habitantes en función del tiempo)</t>
  </si>
  <si>
    <t>b</t>
  </si>
  <si>
    <t>a</t>
  </si>
  <si>
    <t>no tiene sentido lógico (-6254 habitantes)</t>
  </si>
  <si>
    <t>y= -6254,8 + 3,14x</t>
  </si>
  <si>
    <t>Si x =2020</t>
  </si>
  <si>
    <t>&lt;-- y</t>
  </si>
  <si>
    <t>R2 (coef det)</t>
  </si>
  <si>
    <t>La variabilidad de la variable número de habitantes queda explicada en casi un 80% por la variable año (y viceversa)</t>
  </si>
  <si>
    <t>X temperatura</t>
  </si>
  <si>
    <t>Y azucar</t>
  </si>
  <si>
    <t>(Xi-media)^2</t>
  </si>
  <si>
    <t>(Yi-media)^2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</si>
</sst>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4" borderId="0" xfId="0" applyFill="1"/>
    <xf numFmtId="0" fontId="0" fillId="5" borderId="0" xfId="0" applyFill="1"/>
    <xf numFmtId="9" fontId="0" fillId="4" borderId="0" xfId="0" applyNumberFormat="1" applyFill="1"/>
    <xf numFmtId="0" fontId="0" fillId="6" borderId="0" xfId="0" applyFill="1"/>
    <xf numFmtId="0" fontId="0" fillId="7" borderId="0" xfId="0" applyFill="1"/>
    <xf numFmtId="10" fontId="0" fillId="7" borderId="0" xfId="0" applyNumberFormat="1" applyFill="1"/>
    <xf numFmtId="0" fontId="0" fillId="8" borderId="0" xfId="0" applyFill="1"/>
    <xf numFmtId="0" fontId="0" fillId="9" borderId="0" xfId="0" applyFill="1"/>
    <xf numFmtId="10" fontId="0" fillId="9" borderId="0" xfId="0" applyNumberFormat="1" applyFill="1"/>
    <xf numFmtId="0" fontId="0" fillId="10" borderId="0" xfId="0" applyFill="1"/>
    <xf numFmtId="0" fontId="2" fillId="11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4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17" borderId="0" xfId="0" applyFill="1" applyAlignment="1">
      <alignment horizontal="center" vertical="center"/>
    </xf>
    <xf numFmtId="0" fontId="4" fillId="12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15" borderId="0" xfId="0" applyFill="1"/>
    <xf numFmtId="0" fontId="0" fillId="16" borderId="0" xfId="0" applyFill="1"/>
    <xf numFmtId="10" fontId="0" fillId="16" borderId="0" xfId="0" applyNumberFormat="1" applyFill="1"/>
    <xf numFmtId="9" fontId="0" fillId="16" borderId="0" xfId="0" applyNumberFormat="1" applyFill="1"/>
    <xf numFmtId="0" fontId="0" fillId="18" borderId="0" xfId="0" applyFill="1" applyAlignment="1">
      <alignment horizontal="center"/>
    </xf>
    <xf numFmtId="0" fontId="0" fillId="16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1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15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5" fillId="17" borderId="0" xfId="0" applyFont="1" applyFill="1" applyAlignment="1">
      <alignment vertical="center"/>
    </xf>
    <xf numFmtId="0" fontId="0" fillId="13" borderId="0" xfId="0" applyFill="1" applyAlignment="1">
      <alignment vertical="center"/>
    </xf>
    <xf numFmtId="0" fontId="0" fillId="19" borderId="0" xfId="0" applyFill="1" applyAlignment="1">
      <alignment horizontal="center"/>
    </xf>
    <xf numFmtId="0" fontId="0" fillId="16" borderId="0" xfId="0" applyFill="1" applyAlignment="1">
      <alignment horizontal="center"/>
    </xf>
    <xf numFmtId="17" fontId="0" fillId="17" borderId="0" xfId="0" applyNumberFormat="1" applyFill="1" applyAlignment="1">
      <alignment horizontal="center"/>
    </xf>
    <xf numFmtId="17" fontId="0" fillId="0" borderId="0" xfId="0" applyNumberFormat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left"/>
    </xf>
    <xf numFmtId="0" fontId="6" fillId="1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C807-8B2B-4F90-BA62-567F2D38586D}">
  <dimension ref="A1:F21"/>
  <sheetViews>
    <sheetView workbookViewId="0">
      <selection activeCell="Q7" sqref="Q7"/>
    </sheetView>
  </sheetViews>
  <sheetFormatPr baseColWidth="10" defaultColWidth="11.44140625" defaultRowHeight="14.4" x14ac:dyDescent="0.3"/>
  <cols>
    <col min="1" max="1" width="12.44140625" customWidth="1"/>
    <col min="5" max="5" width="14.109375" customWidth="1"/>
    <col min="6" max="6" width="7.44140625" customWidth="1"/>
  </cols>
  <sheetData>
    <row r="1" spans="1:6" x14ac:dyDescent="0.3">
      <c r="A1" s="24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</row>
    <row r="2" spans="1:6" x14ac:dyDescent="0.3">
      <c r="A2" s="12" t="s">
        <v>6</v>
      </c>
      <c r="B2" s="14">
        <v>40</v>
      </c>
      <c r="C2" s="15">
        <v>12</v>
      </c>
      <c r="D2" s="14">
        <v>8</v>
      </c>
      <c r="E2" s="14">
        <v>0</v>
      </c>
      <c r="F2" s="14">
        <f>SUM(B2+C2+D2+E2)</f>
        <v>60</v>
      </c>
    </row>
    <row r="3" spans="1:6" x14ac:dyDescent="0.3">
      <c r="A3" s="12" t="s">
        <v>7</v>
      </c>
      <c r="B3" s="14">
        <v>16</v>
      </c>
      <c r="C3" s="15">
        <v>48</v>
      </c>
      <c r="D3" s="14">
        <v>12</v>
      </c>
      <c r="E3" s="14">
        <v>4</v>
      </c>
      <c r="F3" s="14">
        <f t="shared" ref="F3:F5" si="0">SUM(B3+C3+D3+E3)</f>
        <v>80</v>
      </c>
    </row>
    <row r="4" spans="1:6" x14ac:dyDescent="0.3">
      <c r="A4" s="12" t="s">
        <v>8</v>
      </c>
      <c r="B4" s="14">
        <v>8</v>
      </c>
      <c r="C4" s="15">
        <v>80</v>
      </c>
      <c r="D4" s="14">
        <v>92</v>
      </c>
      <c r="E4" s="14">
        <v>20</v>
      </c>
      <c r="F4" s="14">
        <f t="shared" si="0"/>
        <v>200</v>
      </c>
    </row>
    <row r="5" spans="1:6" x14ac:dyDescent="0.3">
      <c r="A5" s="12" t="s">
        <v>9</v>
      </c>
      <c r="B5" s="14">
        <v>4</v>
      </c>
      <c r="C5" s="15">
        <v>40</v>
      </c>
      <c r="D5" s="14">
        <v>72</v>
      </c>
      <c r="E5" s="14">
        <v>24</v>
      </c>
      <c r="F5" s="14">
        <f t="shared" si="0"/>
        <v>140</v>
      </c>
    </row>
    <row r="6" spans="1:6" x14ac:dyDescent="0.3">
      <c r="A6" s="13" t="s">
        <v>10</v>
      </c>
      <c r="B6" s="14">
        <f>B2+B3+B4+B5</f>
        <v>68</v>
      </c>
      <c r="C6" s="15">
        <f t="shared" ref="C6:F6" si="1">C2+C3+C4+C5</f>
        <v>180</v>
      </c>
      <c r="D6" s="16">
        <f t="shared" si="1"/>
        <v>184</v>
      </c>
      <c r="E6" s="16">
        <f t="shared" si="1"/>
        <v>48</v>
      </c>
      <c r="F6" s="29">
        <f t="shared" si="1"/>
        <v>480</v>
      </c>
    </row>
    <row r="8" spans="1:6" x14ac:dyDescent="0.3">
      <c r="A8" s="25" t="s">
        <v>11</v>
      </c>
      <c r="B8" s="26">
        <f>D2/F6</f>
        <v>1.6666666666666666E-2</v>
      </c>
      <c r="C8" s="27">
        <v>1.67E-2</v>
      </c>
    </row>
    <row r="9" spans="1:6" x14ac:dyDescent="0.3">
      <c r="A9" s="25" t="s">
        <v>12</v>
      </c>
      <c r="B9" s="26">
        <f>E5/480</f>
        <v>0.05</v>
      </c>
      <c r="C9" s="28">
        <v>0.05</v>
      </c>
    </row>
    <row r="10" spans="1:6" x14ac:dyDescent="0.3">
      <c r="A10" s="25" t="s">
        <v>13</v>
      </c>
      <c r="B10" s="26">
        <f>F2/480</f>
        <v>0.125</v>
      </c>
      <c r="C10" s="27">
        <v>0.125</v>
      </c>
    </row>
    <row r="11" spans="1:6" x14ac:dyDescent="0.3">
      <c r="A11" s="25" t="s">
        <v>14</v>
      </c>
      <c r="B11" s="26">
        <f>E6/480</f>
        <v>0.1</v>
      </c>
      <c r="C11" s="28">
        <v>0.1</v>
      </c>
    </row>
    <row r="13" spans="1:6" x14ac:dyDescent="0.3">
      <c r="A13" s="10" t="s">
        <v>15</v>
      </c>
    </row>
    <row r="14" spans="1:6" x14ac:dyDescent="0.3">
      <c r="A14" s="2" t="s">
        <v>16</v>
      </c>
      <c r="B14" s="1">
        <f>C2/180</f>
        <v>6.6666666666666666E-2</v>
      </c>
      <c r="C14" s="1" t="s">
        <v>17</v>
      </c>
    </row>
    <row r="15" spans="1:6" x14ac:dyDescent="0.3">
      <c r="A15" s="10" t="s">
        <v>18</v>
      </c>
    </row>
    <row r="16" spans="1:6" x14ac:dyDescent="0.3">
      <c r="A16" s="2" t="s">
        <v>16</v>
      </c>
      <c r="B16" s="1">
        <f>D3/80</f>
        <v>0.15</v>
      </c>
      <c r="C16" s="3">
        <v>0.15</v>
      </c>
    </row>
    <row r="18" spans="1:6" x14ac:dyDescent="0.3">
      <c r="A18" s="4" t="s">
        <v>19</v>
      </c>
      <c r="B18" s="4"/>
      <c r="C18" s="4"/>
      <c r="D18" s="4"/>
      <c r="E18" s="5">
        <f>(D4+E4)/(184+48)</f>
        <v>0.48275862068965519</v>
      </c>
      <c r="F18" s="6">
        <v>0.48270000000000002</v>
      </c>
    </row>
    <row r="19" spans="1:6" x14ac:dyDescent="0.3">
      <c r="A19" s="7" t="s">
        <v>20</v>
      </c>
      <c r="B19" s="7"/>
      <c r="C19" s="7"/>
      <c r="D19" s="7"/>
      <c r="E19" s="8">
        <f>(C2+C3)/(F2+F3)</f>
        <v>0.42857142857142855</v>
      </c>
      <c r="F19" s="9">
        <v>0.42859999999999998</v>
      </c>
    </row>
    <row r="21" spans="1:6" x14ac:dyDescent="0.3">
      <c r="B21" s="11">
        <f>(60*68)/480</f>
        <v>8.5</v>
      </c>
      <c r="C21" s="11" t="s">
        <v>21</v>
      </c>
      <c r="D21" s="11"/>
      <c r="E2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EDD77-B59B-4BCD-825E-097DA2C6FBDF}">
  <dimension ref="A1:K18"/>
  <sheetViews>
    <sheetView workbookViewId="0">
      <selection activeCell="B17" sqref="B17"/>
    </sheetView>
  </sheetViews>
  <sheetFormatPr baseColWidth="10" defaultColWidth="11.44140625" defaultRowHeight="14.4" x14ac:dyDescent="0.3"/>
  <cols>
    <col min="1" max="1" width="16" customWidth="1"/>
    <col min="6" max="6" width="22.5546875" customWidth="1"/>
    <col min="10" max="10" width="15" customWidth="1"/>
  </cols>
  <sheetData>
    <row r="1" spans="1:11" x14ac:dyDescent="0.3">
      <c r="A1" t="s">
        <v>22</v>
      </c>
      <c r="B1" s="21">
        <v>100</v>
      </c>
      <c r="C1" s="21">
        <v>350</v>
      </c>
      <c r="D1" s="21">
        <v>750</v>
      </c>
      <c r="E1" s="21">
        <v>1150</v>
      </c>
      <c r="F1" s="21"/>
    </row>
    <row r="2" spans="1:11" x14ac:dyDescent="0.3">
      <c r="A2" s="22" t="s">
        <v>23</v>
      </c>
      <c r="B2" s="22" t="s">
        <v>24</v>
      </c>
      <c r="C2" s="22" t="s">
        <v>25</v>
      </c>
      <c r="D2" s="22" t="s">
        <v>6</v>
      </c>
      <c r="E2" s="22" t="s">
        <v>26</v>
      </c>
      <c r="F2" s="22" t="s">
        <v>27</v>
      </c>
      <c r="G2" s="22" t="s">
        <v>5</v>
      </c>
      <c r="H2" s="22" t="s">
        <v>28</v>
      </c>
      <c r="I2" s="22" t="s">
        <v>29</v>
      </c>
      <c r="J2" s="22" t="s">
        <v>30</v>
      </c>
      <c r="K2" s="14"/>
    </row>
    <row r="3" spans="1:11" x14ac:dyDescent="0.3">
      <c r="A3" s="18">
        <v>2</v>
      </c>
      <c r="B3" s="19">
        <v>5</v>
      </c>
      <c r="C3" s="19">
        <v>4</v>
      </c>
      <c r="D3" s="19">
        <v>1</v>
      </c>
      <c r="E3" s="19">
        <v>2</v>
      </c>
      <c r="F3" s="19">
        <f>A3*(100*B3+350*C3+750*D3+1150*E3)</f>
        <v>9900</v>
      </c>
      <c r="G3" s="14">
        <f>SUM(B3:E3)</f>
        <v>12</v>
      </c>
      <c r="H3" s="14">
        <f>A3*G3</f>
        <v>24</v>
      </c>
      <c r="I3" s="14">
        <f>(A3-3.5)^2</f>
        <v>2.25</v>
      </c>
      <c r="J3" s="14">
        <f>I3*G3</f>
        <v>27</v>
      </c>
      <c r="K3" s="14"/>
    </row>
    <row r="4" spans="1:11" x14ac:dyDescent="0.3">
      <c r="A4" s="18">
        <v>3</v>
      </c>
      <c r="B4" s="19">
        <v>2</v>
      </c>
      <c r="C4" s="19">
        <v>6</v>
      </c>
      <c r="D4" s="19">
        <v>5</v>
      </c>
      <c r="E4" s="19">
        <v>8</v>
      </c>
      <c r="F4" s="19">
        <f t="shared" ref="F4:F6" si="0">A4*(100*B4+350*C4+750*D4+1150*E4)</f>
        <v>45750</v>
      </c>
      <c r="G4" s="14">
        <f>SUM(B4:E4)</f>
        <v>21</v>
      </c>
      <c r="H4" s="14">
        <f t="shared" ref="H4:H6" si="1">A4*G4</f>
        <v>63</v>
      </c>
      <c r="I4" s="14">
        <f t="shared" ref="I4:I6" si="2">(A4-3.5)^2</f>
        <v>0.25</v>
      </c>
      <c r="J4" s="14">
        <f t="shared" ref="J4:J6" si="3">I4*G4</f>
        <v>5.25</v>
      </c>
      <c r="K4" s="14"/>
    </row>
    <row r="5" spans="1:11" x14ac:dyDescent="0.3">
      <c r="A5" s="18">
        <v>4</v>
      </c>
      <c r="B5" s="19">
        <v>0</v>
      </c>
      <c r="C5" s="19">
        <v>2</v>
      </c>
      <c r="D5" s="19">
        <v>10</v>
      </c>
      <c r="E5" s="19">
        <v>15</v>
      </c>
      <c r="F5" s="19">
        <f t="shared" si="0"/>
        <v>101800</v>
      </c>
      <c r="G5" s="14">
        <f t="shared" ref="G5:G6" si="4">SUM(B5:E5)</f>
        <v>27</v>
      </c>
      <c r="H5" s="14">
        <f t="shared" si="1"/>
        <v>108</v>
      </c>
      <c r="I5" s="14">
        <f t="shared" si="2"/>
        <v>0.25</v>
      </c>
      <c r="J5" s="14">
        <f t="shared" si="3"/>
        <v>6.75</v>
      </c>
      <c r="K5" s="14"/>
    </row>
    <row r="6" spans="1:11" x14ac:dyDescent="0.3">
      <c r="A6" s="18">
        <v>5</v>
      </c>
      <c r="B6" s="19">
        <v>0</v>
      </c>
      <c r="C6" s="19">
        <v>0</v>
      </c>
      <c r="D6" s="19">
        <v>10</v>
      </c>
      <c r="E6" s="19">
        <v>0</v>
      </c>
      <c r="F6" s="19">
        <f t="shared" si="0"/>
        <v>37500</v>
      </c>
      <c r="G6" s="14">
        <f t="shared" si="4"/>
        <v>10</v>
      </c>
      <c r="H6" s="14">
        <f t="shared" si="1"/>
        <v>50</v>
      </c>
      <c r="I6" s="14">
        <f t="shared" si="2"/>
        <v>2.25</v>
      </c>
      <c r="J6" s="14">
        <f t="shared" si="3"/>
        <v>22.5</v>
      </c>
      <c r="K6" s="14"/>
    </row>
    <row r="7" spans="1:11" x14ac:dyDescent="0.3">
      <c r="A7" s="23" t="s">
        <v>10</v>
      </c>
      <c r="B7" s="14">
        <f>SUM(B3:B6)</f>
        <v>7</v>
      </c>
      <c r="C7" s="14">
        <f t="shared" ref="C7:E7" si="5">SUM(C3:C6)</f>
        <v>12</v>
      </c>
      <c r="D7" s="14">
        <f t="shared" si="5"/>
        <v>26</v>
      </c>
      <c r="E7" s="14">
        <f t="shared" si="5"/>
        <v>25</v>
      </c>
      <c r="F7" s="12">
        <f>SUM(F3:F6)</f>
        <v>194950</v>
      </c>
      <c r="G7" s="20">
        <f>SUM(G3:G6)</f>
        <v>70</v>
      </c>
      <c r="H7" s="12">
        <f>SUM(H3:H6)</f>
        <v>245</v>
      </c>
      <c r="I7" s="14"/>
      <c r="J7" s="12">
        <f>SUM(J3:J6)</f>
        <v>61.5</v>
      </c>
      <c r="K7" s="14"/>
    </row>
    <row r="8" spans="1:11" x14ac:dyDescent="0.3">
      <c r="A8" s="23" t="s">
        <v>31</v>
      </c>
      <c r="B8" s="14">
        <f>B1*B7</f>
        <v>700</v>
      </c>
      <c r="C8" s="14">
        <f t="shared" ref="C8:E8" si="6">C1*C7</f>
        <v>4200</v>
      </c>
      <c r="D8" s="14">
        <f t="shared" si="6"/>
        <v>19500</v>
      </c>
      <c r="E8" s="14">
        <f t="shared" si="6"/>
        <v>28750</v>
      </c>
      <c r="F8" s="14" t="s">
        <v>32</v>
      </c>
      <c r="G8" s="12">
        <f>SUM(B8:E8)</f>
        <v>53150</v>
      </c>
      <c r="H8" s="14"/>
      <c r="I8" s="14"/>
      <c r="J8" s="14"/>
      <c r="K8" s="14"/>
    </row>
    <row r="9" spans="1:11" x14ac:dyDescent="0.3">
      <c r="A9" s="23" t="s">
        <v>33</v>
      </c>
      <c r="B9" s="14">
        <f>(B1-759.285714)^2</f>
        <v>434657.65268448979</v>
      </c>
      <c r="C9" s="14">
        <f t="shared" ref="C9:E9" si="7">(C1-759.285714)^2</f>
        <v>167514.79568448977</v>
      </c>
      <c r="D9" s="14">
        <f t="shared" si="7"/>
        <v>86.224484489795714</v>
      </c>
      <c r="E9" s="14">
        <f t="shared" si="7"/>
        <v>152657.65328448982</v>
      </c>
      <c r="F9" s="14"/>
      <c r="G9" s="14"/>
      <c r="H9" s="14"/>
      <c r="I9" s="14"/>
      <c r="J9" s="14"/>
      <c r="K9" s="14"/>
    </row>
    <row r="10" spans="1:11" x14ac:dyDescent="0.3">
      <c r="A10" s="23" t="s">
        <v>34</v>
      </c>
      <c r="B10" s="14">
        <f>B9*B7</f>
        <v>3042603.5687914286</v>
      </c>
      <c r="C10" s="14">
        <f t="shared" ref="C10:E10" si="8">C9*C7</f>
        <v>2010177.5482138772</v>
      </c>
      <c r="D10" s="14">
        <f t="shared" si="8"/>
        <v>2241.8365967346886</v>
      </c>
      <c r="E10" s="14">
        <f t="shared" si="8"/>
        <v>3816441.3321122453</v>
      </c>
      <c r="F10" s="14" t="s">
        <v>35</v>
      </c>
      <c r="G10" s="12">
        <f>SUM(B10:E10)</f>
        <v>8871464.2857142854</v>
      </c>
      <c r="H10" s="14"/>
      <c r="I10" s="14"/>
      <c r="J10" s="14"/>
      <c r="K10" s="14"/>
    </row>
    <row r="12" spans="1:11" x14ac:dyDescent="0.3">
      <c r="A12" s="31" t="s">
        <v>36</v>
      </c>
      <c r="B12" s="30">
        <f>H7/G7</f>
        <v>3.5</v>
      </c>
      <c r="C12" s="32"/>
      <c r="D12" s="32"/>
    </row>
    <row r="13" spans="1:11" x14ac:dyDescent="0.3">
      <c r="A13" s="31" t="s">
        <v>37</v>
      </c>
      <c r="B13" s="30">
        <f>G8/70</f>
        <v>759.28571428571433</v>
      </c>
      <c r="C13" s="32"/>
      <c r="D13" s="32"/>
    </row>
    <row r="14" spans="1:11" x14ac:dyDescent="0.3">
      <c r="A14" s="31" t="s">
        <v>38</v>
      </c>
      <c r="B14" s="30">
        <f>(J7/70)</f>
        <v>0.87857142857142856</v>
      </c>
      <c r="C14" s="31" t="s">
        <v>39</v>
      </c>
      <c r="D14" s="30">
        <f>SQRT(B14)</f>
        <v>0.93732141156138571</v>
      </c>
    </row>
    <row r="15" spans="1:11" x14ac:dyDescent="0.3">
      <c r="A15" s="31" t="s">
        <v>40</v>
      </c>
      <c r="B15" s="30">
        <f>G10/70</f>
        <v>126735.20408163265</v>
      </c>
      <c r="C15" s="31" t="s">
        <v>41</v>
      </c>
      <c r="D15" s="30">
        <f>SQRT(B15)</f>
        <v>355.9988821353694</v>
      </c>
    </row>
    <row r="16" spans="1:11" x14ac:dyDescent="0.3">
      <c r="A16" s="31" t="s">
        <v>42</v>
      </c>
      <c r="B16" s="30">
        <f>(F7/70)-(B12*B13)</f>
        <v>127.5</v>
      </c>
      <c r="C16" s="32"/>
      <c r="D16" s="32"/>
    </row>
    <row r="17" spans="1:4" x14ac:dyDescent="0.3">
      <c r="A17" s="31" t="s">
        <v>43</v>
      </c>
      <c r="B17" s="30">
        <f>B16/(D14*D15)</f>
        <v>0.38209645870149544</v>
      </c>
      <c r="C17" s="32"/>
      <c r="D17" s="32"/>
    </row>
    <row r="18" spans="1:4" x14ac:dyDescent="0.3">
      <c r="A18" s="33" t="s">
        <v>44</v>
      </c>
      <c r="B18" s="30">
        <f>B17^2</f>
        <v>0.14599770375222362</v>
      </c>
      <c r="C18" s="34"/>
      <c r="D18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93FE-E9E7-4ECB-9617-B0ED17D0F635}">
  <dimension ref="A1:I17"/>
  <sheetViews>
    <sheetView tabSelected="1" workbookViewId="0">
      <selection activeCell="E27" sqref="E27"/>
    </sheetView>
  </sheetViews>
  <sheetFormatPr baseColWidth="10" defaultColWidth="8.88671875" defaultRowHeight="14.4" x14ac:dyDescent="0.3"/>
  <cols>
    <col min="1" max="1" width="10.88671875" customWidth="1"/>
    <col min="2" max="2" width="14.6640625" customWidth="1"/>
    <col min="6" max="6" width="16.6640625" customWidth="1"/>
    <col min="8" max="8" width="14.6640625" customWidth="1"/>
  </cols>
  <sheetData>
    <row r="1" spans="1:9" x14ac:dyDescent="0.3">
      <c r="A1" s="14"/>
      <c r="B1" s="24" t="s">
        <v>22</v>
      </c>
      <c r="C1" s="14">
        <v>5</v>
      </c>
      <c r="D1" s="14">
        <v>17.5</v>
      </c>
      <c r="E1" s="14">
        <v>27.5</v>
      </c>
      <c r="F1" s="14"/>
      <c r="G1" s="14"/>
      <c r="H1" s="14"/>
      <c r="I1" s="14"/>
    </row>
    <row r="2" spans="1:9" x14ac:dyDescent="0.3">
      <c r="A2" s="24" t="s">
        <v>45</v>
      </c>
      <c r="B2" s="14" t="s">
        <v>46</v>
      </c>
      <c r="C2" s="24" t="s">
        <v>47</v>
      </c>
      <c r="D2" s="41" t="s">
        <v>48</v>
      </c>
      <c r="E2" s="24" t="s">
        <v>49</v>
      </c>
      <c r="F2" s="24" t="s">
        <v>5</v>
      </c>
      <c r="G2" s="24" t="s">
        <v>50</v>
      </c>
      <c r="H2" s="24" t="s">
        <v>51</v>
      </c>
      <c r="I2" s="24" t="s">
        <v>27</v>
      </c>
    </row>
    <row r="3" spans="1:9" x14ac:dyDescent="0.3">
      <c r="A3" s="14">
        <v>2.5</v>
      </c>
      <c r="B3" s="24" t="s">
        <v>52</v>
      </c>
      <c r="C3" s="14">
        <v>1</v>
      </c>
      <c r="D3" s="14">
        <v>2</v>
      </c>
      <c r="E3" s="14">
        <v>0</v>
      </c>
      <c r="F3" s="14">
        <f>SUM(C3:E3)</f>
        <v>3</v>
      </c>
      <c r="G3" s="14">
        <f>A3*F3</f>
        <v>7.5</v>
      </c>
      <c r="H3" s="14">
        <f>((A3-B$10)^2)*F3</f>
        <v>70.083333333333314</v>
      </c>
      <c r="I3" s="14">
        <f>A3*(C$1*C3+D$1*D3+E$1*E3)</f>
        <v>100</v>
      </c>
    </row>
    <row r="4" spans="1:9" x14ac:dyDescent="0.3">
      <c r="A4" s="14">
        <v>7.5</v>
      </c>
      <c r="B4" s="24" t="s">
        <v>53</v>
      </c>
      <c r="C4" s="14">
        <v>0</v>
      </c>
      <c r="D4" s="14">
        <v>2</v>
      </c>
      <c r="E4" s="14">
        <v>1</v>
      </c>
      <c r="F4" s="14">
        <f>SUM(C4:E4)</f>
        <v>3</v>
      </c>
      <c r="G4" s="14">
        <f t="shared" ref="G4:G5" si="0">A4*F4</f>
        <v>22.5</v>
      </c>
      <c r="H4" s="14">
        <f t="shared" ref="H4:H5" si="1">((A4-B$10)^2)*F4</f>
        <v>8.3333333333333634E-2</v>
      </c>
      <c r="I4" s="14">
        <f t="shared" ref="I4:I5" si="2">A4*(C$1*C4+D$1*D4+E$1*E4)</f>
        <v>468.75</v>
      </c>
    </row>
    <row r="5" spans="1:9" x14ac:dyDescent="0.3">
      <c r="A5" s="14">
        <v>12</v>
      </c>
      <c r="B5" s="24" t="s">
        <v>54</v>
      </c>
      <c r="C5" s="14">
        <v>1</v>
      </c>
      <c r="D5" s="14">
        <v>1</v>
      </c>
      <c r="E5" s="14">
        <v>1</v>
      </c>
      <c r="F5" s="14">
        <f>SUM(C5:E5)</f>
        <v>3</v>
      </c>
      <c r="G5" s="14">
        <f t="shared" si="0"/>
        <v>36</v>
      </c>
      <c r="H5" s="14">
        <f t="shared" si="1"/>
        <v>65.333333333333343</v>
      </c>
      <c r="I5" s="14">
        <f t="shared" si="2"/>
        <v>600</v>
      </c>
    </row>
    <row r="6" spans="1:9" x14ac:dyDescent="0.3">
      <c r="A6" s="14"/>
      <c r="B6" s="24" t="s">
        <v>10</v>
      </c>
      <c r="C6" s="14">
        <f t="shared" ref="C6:I6" si="3">SUM(C3:C5)</f>
        <v>2</v>
      </c>
      <c r="D6" s="14">
        <f t="shared" si="3"/>
        <v>5</v>
      </c>
      <c r="E6" s="14">
        <f t="shared" si="3"/>
        <v>2</v>
      </c>
      <c r="F6" s="39">
        <f t="shared" si="3"/>
        <v>9</v>
      </c>
      <c r="G6" s="39">
        <f t="shared" si="3"/>
        <v>66</v>
      </c>
      <c r="H6" s="39">
        <f t="shared" si="3"/>
        <v>135.5</v>
      </c>
      <c r="I6" s="39">
        <f t="shared" si="3"/>
        <v>1168.75</v>
      </c>
    </row>
    <row r="7" spans="1:9" x14ac:dyDescent="0.3">
      <c r="A7" s="14"/>
      <c r="B7" s="24" t="s">
        <v>55</v>
      </c>
      <c r="C7" s="14">
        <f>C1*C6</f>
        <v>10</v>
      </c>
      <c r="D7" s="14">
        <f>D1*D6</f>
        <v>87.5</v>
      </c>
      <c r="E7" s="14">
        <f>E1*E6</f>
        <v>55</v>
      </c>
      <c r="F7" s="39">
        <f>SUM(C7:E7)</f>
        <v>152.5</v>
      </c>
      <c r="G7" s="14"/>
      <c r="H7" s="14"/>
      <c r="I7" s="14"/>
    </row>
    <row r="8" spans="1:9" x14ac:dyDescent="0.3">
      <c r="A8" s="14"/>
      <c r="B8" s="24" t="s">
        <v>56</v>
      </c>
      <c r="C8" s="14">
        <f>((C1-B$11)^2)*C6</f>
        <v>285.33950617283944</v>
      </c>
      <c r="D8" s="14">
        <f>((D1-B11)^2)*D6</f>
        <v>1.5432098765432187</v>
      </c>
      <c r="E8" s="14">
        <f>((E1-B11)^2)*E6</f>
        <v>222.83950617283958</v>
      </c>
      <c r="F8" s="39">
        <f>SUM(C8:E8)</f>
        <v>509.72222222222229</v>
      </c>
      <c r="G8" s="14"/>
      <c r="H8" s="14"/>
      <c r="I8" s="14"/>
    </row>
    <row r="9" spans="1:9" x14ac:dyDescent="0.3">
      <c r="A9" s="14"/>
      <c r="B9" s="14"/>
      <c r="C9" s="42"/>
      <c r="D9" s="14"/>
      <c r="E9" s="14"/>
      <c r="F9" s="14"/>
      <c r="G9" s="14"/>
      <c r="H9" s="14"/>
      <c r="I9" s="14"/>
    </row>
    <row r="10" spans="1:9" x14ac:dyDescent="0.3">
      <c r="A10" s="44" t="s">
        <v>57</v>
      </c>
      <c r="B10" s="40">
        <f>G6/F6</f>
        <v>7.333333333333333</v>
      </c>
      <c r="C10" s="14"/>
      <c r="D10" s="14"/>
      <c r="E10" s="14"/>
      <c r="F10" s="14"/>
      <c r="G10" s="14"/>
      <c r="H10" s="14"/>
      <c r="I10" s="14"/>
    </row>
    <row r="11" spans="1:9" x14ac:dyDescent="0.3">
      <c r="A11" s="44" t="s">
        <v>58</v>
      </c>
      <c r="B11" s="40">
        <f>F7/F6</f>
        <v>16.944444444444443</v>
      </c>
      <c r="C11" s="14"/>
      <c r="D11" s="14"/>
      <c r="E11" s="14"/>
      <c r="F11" s="14" t="s">
        <v>59</v>
      </c>
      <c r="G11" s="17" t="s">
        <v>60</v>
      </c>
      <c r="H11" s="14"/>
      <c r="I11" s="14"/>
    </row>
    <row r="12" spans="1:9" x14ac:dyDescent="0.3">
      <c r="A12" s="44" t="s">
        <v>61</v>
      </c>
      <c r="B12" s="40">
        <f>H6/F6</f>
        <v>15.055555555555555</v>
      </c>
      <c r="C12" s="43" t="s">
        <v>39</v>
      </c>
      <c r="D12" s="40">
        <f>SQRT(B12)</f>
        <v>3.8801489089409387</v>
      </c>
      <c r="E12" s="14"/>
      <c r="F12" s="43" t="s">
        <v>62</v>
      </c>
      <c r="G12" s="40">
        <f>B14/B13</f>
        <v>9.8910081743869616E-2</v>
      </c>
      <c r="H12" s="14"/>
      <c r="I12" s="14"/>
    </row>
    <row r="13" spans="1:9" x14ac:dyDescent="0.3">
      <c r="A13" s="45" t="s">
        <v>63</v>
      </c>
      <c r="B13" s="40">
        <f>F8/F6</f>
        <v>56.635802469135811</v>
      </c>
      <c r="C13" s="43" t="s">
        <v>41</v>
      </c>
      <c r="D13" s="40">
        <f>SQRT(B13)</f>
        <v>7.5256762134133712</v>
      </c>
      <c r="E13" s="14"/>
      <c r="F13" s="43" t="s">
        <v>64</v>
      </c>
      <c r="G13" s="40">
        <f>B10-G12*B11</f>
        <v>5.6573569482288759</v>
      </c>
      <c r="H13" s="14"/>
      <c r="I13" s="14"/>
    </row>
    <row r="14" spans="1:9" x14ac:dyDescent="0.3">
      <c r="A14" s="44" t="s">
        <v>42</v>
      </c>
      <c r="B14" s="40">
        <f>(I6/F6)-(B10*B11)</f>
        <v>5.6018518518518761</v>
      </c>
      <c r="C14" s="14"/>
      <c r="D14" s="14"/>
      <c r="E14" s="14"/>
      <c r="F14" s="17" t="s">
        <v>65</v>
      </c>
      <c r="G14" s="17" t="s">
        <v>66</v>
      </c>
      <c r="H14" s="14"/>
      <c r="I14" s="14"/>
    </row>
    <row r="15" spans="1:9" x14ac:dyDescent="0.3">
      <c r="A15" s="44" t="s">
        <v>67</v>
      </c>
      <c r="B15" s="40">
        <f>B14/(D12*D13)</f>
        <v>0.19183935125051199</v>
      </c>
      <c r="C15" s="14"/>
      <c r="D15" s="14"/>
      <c r="E15" s="14"/>
      <c r="F15" s="14" t="s">
        <v>68</v>
      </c>
      <c r="G15" s="14">
        <f>G13+G12*20</f>
        <v>7.6355585831062687</v>
      </c>
      <c r="H15" s="17" t="s">
        <v>69</v>
      </c>
      <c r="I15" s="14"/>
    </row>
    <row r="16" spans="1:9" x14ac:dyDescent="0.3">
      <c r="A16" s="44" t="s">
        <v>44</v>
      </c>
      <c r="B16" s="26">
        <f>B15^2</f>
        <v>3.6802336688217314E-2</v>
      </c>
    </row>
    <row r="17" spans="1:1" x14ac:dyDescent="0.3">
      <c r="A17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0E48-E588-4A48-A9FF-F3C2524BDDC9}">
  <dimension ref="A1:I16"/>
  <sheetViews>
    <sheetView workbookViewId="0">
      <selection activeCell="G11" sqref="G11"/>
    </sheetView>
  </sheetViews>
  <sheetFormatPr baseColWidth="10" defaultColWidth="8.88671875" defaultRowHeight="14.4" x14ac:dyDescent="0.3"/>
  <cols>
    <col min="1" max="1" width="12" customWidth="1"/>
    <col min="2" max="2" width="13.5546875" customWidth="1"/>
    <col min="3" max="3" width="11.88671875" customWidth="1"/>
    <col min="4" max="4" width="12.109375" customWidth="1"/>
    <col min="6" max="6" width="10.33203125" customWidth="1"/>
    <col min="7" max="7" width="9.88671875" customWidth="1"/>
  </cols>
  <sheetData>
    <row r="1" spans="1:9" x14ac:dyDescent="0.3">
      <c r="A1" s="24" t="s">
        <v>71</v>
      </c>
      <c r="B1" s="24" t="s">
        <v>72</v>
      </c>
      <c r="C1" s="24" t="s">
        <v>73</v>
      </c>
      <c r="D1" s="24" t="s">
        <v>74</v>
      </c>
      <c r="E1" s="24" t="s">
        <v>28</v>
      </c>
    </row>
    <row r="2" spans="1:9" x14ac:dyDescent="0.3">
      <c r="A2" s="14">
        <v>2000</v>
      </c>
      <c r="B2" s="14">
        <v>33</v>
      </c>
      <c r="C2" s="14">
        <f>(A2-B$9)^2</f>
        <v>56.25</v>
      </c>
      <c r="D2" s="14">
        <f>(B2-B$10)^2</f>
        <v>248.0625</v>
      </c>
      <c r="E2" s="14">
        <f>A2*B2</f>
        <v>66000</v>
      </c>
    </row>
    <row r="3" spans="1:9" x14ac:dyDescent="0.3">
      <c r="A3" s="14">
        <v>2005</v>
      </c>
      <c r="B3" s="14">
        <v>35</v>
      </c>
      <c r="C3" s="14">
        <f t="shared" ref="C3:C5" si="0">(A3-B$9)^2</f>
        <v>6.25</v>
      </c>
      <c r="D3" s="14">
        <f t="shared" ref="D3:D5" si="1">(B3-B$10)^2</f>
        <v>189.0625</v>
      </c>
      <c r="E3" s="14">
        <f t="shared" ref="E3:E5" si="2">A3*B3</f>
        <v>70175</v>
      </c>
    </row>
    <row r="4" spans="1:9" x14ac:dyDescent="0.3">
      <c r="A4" s="14">
        <v>2010</v>
      </c>
      <c r="B4" s="14">
        <v>45</v>
      </c>
      <c r="C4" s="14">
        <f t="shared" si="0"/>
        <v>6.25</v>
      </c>
      <c r="D4" s="14">
        <f t="shared" si="1"/>
        <v>14.0625</v>
      </c>
      <c r="E4" s="14">
        <f t="shared" si="2"/>
        <v>90450</v>
      </c>
    </row>
    <row r="5" spans="1:9" x14ac:dyDescent="0.3">
      <c r="A5" s="14">
        <v>2015</v>
      </c>
      <c r="B5" s="14">
        <v>82</v>
      </c>
      <c r="C5" s="14">
        <f t="shared" si="0"/>
        <v>56.25</v>
      </c>
      <c r="D5" s="14">
        <f t="shared" si="1"/>
        <v>1105.5625</v>
      </c>
      <c r="E5" s="14">
        <f t="shared" si="2"/>
        <v>165230</v>
      </c>
    </row>
    <row r="6" spans="1:9" x14ac:dyDescent="0.3">
      <c r="A6" s="39">
        <f>SUM(A2:A5)</f>
        <v>8030</v>
      </c>
      <c r="B6" s="39">
        <f>SUM(B2:B5)</f>
        <v>195</v>
      </c>
      <c r="C6" s="39">
        <f>SUM(C2:C5)</f>
        <v>125</v>
      </c>
      <c r="D6" s="39">
        <f>SUM(D2:D5)</f>
        <v>1556.75</v>
      </c>
      <c r="E6" s="39">
        <f>SUM(E2:E5)</f>
        <v>391855</v>
      </c>
    </row>
    <row r="7" spans="1:9" x14ac:dyDescent="0.3">
      <c r="A7" s="14"/>
      <c r="B7" s="14"/>
      <c r="C7" s="14"/>
      <c r="D7" s="14"/>
      <c r="E7" s="14"/>
    </row>
    <row r="8" spans="1:9" x14ac:dyDescent="0.3">
      <c r="A8" s="25" t="s">
        <v>75</v>
      </c>
      <c r="B8" s="40">
        <v>4</v>
      </c>
    </row>
    <row r="9" spans="1:9" x14ac:dyDescent="0.3">
      <c r="A9" s="25" t="s">
        <v>57</v>
      </c>
      <c r="B9" s="40">
        <f>A6/B8</f>
        <v>2007.5</v>
      </c>
    </row>
    <row r="10" spans="1:9" x14ac:dyDescent="0.3">
      <c r="A10" s="25" t="s">
        <v>76</v>
      </c>
      <c r="B10" s="40">
        <f>B6/B8</f>
        <v>48.75</v>
      </c>
      <c r="F10" t="s">
        <v>77</v>
      </c>
      <c r="G10" t="s">
        <v>78</v>
      </c>
    </row>
    <row r="11" spans="1:9" x14ac:dyDescent="0.3">
      <c r="A11" s="25" t="s">
        <v>61</v>
      </c>
      <c r="B11" s="40">
        <f>C6/B8</f>
        <v>31.25</v>
      </c>
      <c r="C11" s="25" t="s">
        <v>39</v>
      </c>
      <c r="D11" s="26">
        <f>SQRT(B11)</f>
        <v>5.5901699437494745</v>
      </c>
      <c r="F11" s="25" t="s">
        <v>79</v>
      </c>
      <c r="G11" s="40">
        <f>B13/B11</f>
        <v>3.14</v>
      </c>
    </row>
    <row r="12" spans="1:9" x14ac:dyDescent="0.3">
      <c r="A12" s="25" t="s">
        <v>63</v>
      </c>
      <c r="B12" s="40">
        <f>D6/4</f>
        <v>389.1875</v>
      </c>
      <c r="C12" s="25" t="s">
        <v>41</v>
      </c>
      <c r="D12" s="26">
        <f>SQRT(B12)</f>
        <v>19.727835664360143</v>
      </c>
      <c r="F12" s="25" t="s">
        <v>80</v>
      </c>
      <c r="G12" s="40">
        <f>B10-G11*B9</f>
        <v>-6254.8</v>
      </c>
      <c r="H12" t="s">
        <v>81</v>
      </c>
    </row>
    <row r="13" spans="1:9" x14ac:dyDescent="0.3">
      <c r="A13" s="25" t="s">
        <v>42</v>
      </c>
      <c r="B13" s="40">
        <f>(E6/B8)-(B9*B10)</f>
        <v>98.125</v>
      </c>
      <c r="F13" s="25" t="s">
        <v>65</v>
      </c>
      <c r="G13" s="25"/>
      <c r="H13" s="26" t="s">
        <v>82</v>
      </c>
      <c r="I13" s="26"/>
    </row>
    <row r="14" spans="1:9" x14ac:dyDescent="0.3">
      <c r="A14" s="25" t="s">
        <v>67</v>
      </c>
      <c r="B14" s="40">
        <f>B13/(D11*D12)</f>
        <v>0.88976479336171876</v>
      </c>
      <c r="F14" t="s">
        <v>83</v>
      </c>
      <c r="G14">
        <f>G12+G11*2020</f>
        <v>88</v>
      </c>
      <c r="H14" t="s">
        <v>84</v>
      </c>
    </row>
    <row r="15" spans="1:9" x14ac:dyDescent="0.3">
      <c r="A15" s="25" t="s">
        <v>85</v>
      </c>
      <c r="B15" s="40">
        <f>B14^2</f>
        <v>0.79168138750602213</v>
      </c>
    </row>
    <row r="16" spans="1:9" x14ac:dyDescent="0.3">
      <c r="A16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580E-A9E5-4002-9C6D-7EF965FE86EB}">
  <dimension ref="A1:E21"/>
  <sheetViews>
    <sheetView workbookViewId="0">
      <selection activeCell="G17" sqref="G17"/>
    </sheetView>
  </sheetViews>
  <sheetFormatPr baseColWidth="10" defaultColWidth="11.44140625" defaultRowHeight="14.4" x14ac:dyDescent="0.3"/>
  <cols>
    <col min="1" max="1" width="13.5546875" customWidth="1"/>
    <col min="5" max="5" width="9.44140625" customWidth="1"/>
  </cols>
  <sheetData>
    <row r="1" spans="1:5" x14ac:dyDescent="0.3">
      <c r="A1" s="37" t="s">
        <v>87</v>
      </c>
      <c r="B1" s="37" t="s">
        <v>88</v>
      </c>
      <c r="C1" s="37" t="s">
        <v>89</v>
      </c>
      <c r="D1" s="37" t="s">
        <v>90</v>
      </c>
      <c r="E1" s="37" t="s">
        <v>28</v>
      </c>
    </row>
    <row r="2" spans="1:5" x14ac:dyDescent="0.3">
      <c r="A2" s="34">
        <v>1</v>
      </c>
      <c r="B2" s="34">
        <v>8.1</v>
      </c>
      <c r="C2" s="34">
        <f>(A2-1.5)^2</f>
        <v>0.25</v>
      </c>
      <c r="D2" s="34">
        <f>(B2-9.12727273)^2</f>
        <v>1.0552892618016527</v>
      </c>
      <c r="E2" s="34">
        <f>A2*B2</f>
        <v>8.1</v>
      </c>
    </row>
    <row r="3" spans="1:5" x14ac:dyDescent="0.3">
      <c r="A3" s="34">
        <f>A2+0.1</f>
        <v>1.1000000000000001</v>
      </c>
      <c r="B3" s="34">
        <v>7.8</v>
      </c>
      <c r="C3" s="34">
        <f t="shared" ref="C3:C12" si="0">(A3-1.5)^2</f>
        <v>0.15999999999999992</v>
      </c>
      <c r="D3" s="34">
        <f t="shared" ref="D3:D12" si="1">(B3-9.12727273)^2</f>
        <v>1.7616528998016523</v>
      </c>
      <c r="E3" s="34">
        <f t="shared" ref="E3:E12" si="2">A3*B3</f>
        <v>8.58</v>
      </c>
    </row>
    <row r="4" spans="1:5" x14ac:dyDescent="0.3">
      <c r="A4" s="34">
        <f t="shared" ref="A4:A12" si="3">A3+0.1</f>
        <v>1.2000000000000002</v>
      </c>
      <c r="B4" s="34">
        <v>8.5</v>
      </c>
      <c r="C4" s="34">
        <f t="shared" si="0"/>
        <v>8.99999999999999E-2</v>
      </c>
      <c r="D4" s="34">
        <f t="shared" si="1"/>
        <v>0.39347107780165241</v>
      </c>
      <c r="E4" s="34">
        <f t="shared" si="2"/>
        <v>10.200000000000001</v>
      </c>
    </row>
    <row r="5" spans="1:5" x14ac:dyDescent="0.3">
      <c r="A5" s="34">
        <f t="shared" si="3"/>
        <v>1.3000000000000003</v>
      </c>
      <c r="B5" s="34">
        <v>9.8000000000000007</v>
      </c>
      <c r="C5" s="34">
        <f t="shared" si="0"/>
        <v>3.9999999999999897E-2</v>
      </c>
      <c r="D5" s="34">
        <f t="shared" si="1"/>
        <v>0.45256197980165436</v>
      </c>
      <c r="E5" s="34">
        <f t="shared" si="2"/>
        <v>12.740000000000004</v>
      </c>
    </row>
    <row r="6" spans="1:5" x14ac:dyDescent="0.3">
      <c r="A6" s="34">
        <f t="shared" si="3"/>
        <v>1.4000000000000004</v>
      </c>
      <c r="B6" s="34">
        <v>9.5</v>
      </c>
      <c r="C6" s="34">
        <f t="shared" si="0"/>
        <v>9.9999999999999291E-3</v>
      </c>
      <c r="D6" s="34">
        <f t="shared" si="1"/>
        <v>0.13892561780165319</v>
      </c>
      <c r="E6" s="34">
        <f t="shared" si="2"/>
        <v>13.300000000000004</v>
      </c>
    </row>
    <row r="7" spans="1:5" x14ac:dyDescent="0.3">
      <c r="A7" s="34">
        <f t="shared" si="3"/>
        <v>1.5000000000000004</v>
      </c>
      <c r="B7" s="34">
        <v>8.9</v>
      </c>
      <c r="C7" s="34">
        <v>0</v>
      </c>
      <c r="D7" s="34">
        <f t="shared" si="1"/>
        <v>5.1652893801652562E-2</v>
      </c>
      <c r="E7" s="34">
        <f t="shared" si="2"/>
        <v>13.350000000000005</v>
      </c>
    </row>
    <row r="8" spans="1:5" x14ac:dyDescent="0.3">
      <c r="A8" s="34">
        <f t="shared" si="3"/>
        <v>1.6000000000000005</v>
      </c>
      <c r="B8" s="34">
        <v>8.6</v>
      </c>
      <c r="C8" s="34">
        <f t="shared" si="0"/>
        <v>1.0000000000000106E-2</v>
      </c>
      <c r="D8" s="34">
        <f t="shared" si="1"/>
        <v>0.27801653180165287</v>
      </c>
      <c r="E8" s="34">
        <f t="shared" si="2"/>
        <v>13.760000000000003</v>
      </c>
    </row>
    <row r="9" spans="1:5" x14ac:dyDescent="0.3">
      <c r="A9" s="34">
        <f t="shared" si="3"/>
        <v>1.7000000000000006</v>
      </c>
      <c r="B9" s="34">
        <v>10.199999999999999</v>
      </c>
      <c r="C9" s="34">
        <f t="shared" si="0"/>
        <v>4.0000000000000251E-2</v>
      </c>
      <c r="D9" s="34">
        <f t="shared" si="1"/>
        <v>1.1507437958016522</v>
      </c>
      <c r="E9" s="34">
        <f t="shared" si="2"/>
        <v>17.340000000000003</v>
      </c>
    </row>
    <row r="10" spans="1:5" x14ac:dyDescent="0.3">
      <c r="A10" s="34">
        <f t="shared" si="3"/>
        <v>1.8000000000000007</v>
      </c>
      <c r="B10" s="34">
        <v>9.3000000000000007</v>
      </c>
      <c r="C10" s="34">
        <f t="shared" si="0"/>
        <v>9.0000000000000427E-2</v>
      </c>
      <c r="D10" s="34">
        <f t="shared" si="1"/>
        <v>2.9834709801653279E-2</v>
      </c>
      <c r="E10" s="34">
        <f t="shared" si="2"/>
        <v>16.740000000000009</v>
      </c>
    </row>
    <row r="11" spans="1:5" x14ac:dyDescent="0.3">
      <c r="A11" s="34">
        <f t="shared" si="3"/>
        <v>1.9000000000000008</v>
      </c>
      <c r="B11" s="34">
        <v>9.1999999999999993</v>
      </c>
      <c r="C11" s="34">
        <f t="shared" si="0"/>
        <v>0.16000000000000064</v>
      </c>
      <c r="D11" s="34">
        <f t="shared" si="1"/>
        <v>5.2892558016528531E-3</v>
      </c>
      <c r="E11" s="34">
        <f t="shared" si="2"/>
        <v>17.480000000000008</v>
      </c>
    </row>
    <row r="12" spans="1:5" x14ac:dyDescent="0.3">
      <c r="A12" s="34">
        <f t="shared" si="3"/>
        <v>2.0000000000000009</v>
      </c>
      <c r="B12" s="34">
        <v>10.5</v>
      </c>
      <c r="C12" s="34">
        <f t="shared" si="0"/>
        <v>0.25000000000000089</v>
      </c>
      <c r="D12" s="34">
        <f t="shared" si="1"/>
        <v>1.8843801578016539</v>
      </c>
      <c r="E12" s="34">
        <f t="shared" si="2"/>
        <v>21.000000000000011</v>
      </c>
    </row>
    <row r="13" spans="1:5" x14ac:dyDescent="0.3">
      <c r="A13" s="38">
        <f>SUM(A2:A12)</f>
        <v>16.500000000000004</v>
      </c>
      <c r="B13" s="38">
        <f>SUM(B2:B12)</f>
        <v>100.4</v>
      </c>
      <c r="C13" s="38">
        <f>SUM(C2:C12)</f>
        <v>1.1000000000000019</v>
      </c>
      <c r="D13" s="38">
        <f>SUM(D2:D12)</f>
        <v>7.201818181818183</v>
      </c>
      <c r="E13" s="38">
        <f>SUM(E2:E12)</f>
        <v>152.59000000000003</v>
      </c>
    </row>
    <row r="14" spans="1:5" x14ac:dyDescent="0.3">
      <c r="A14" s="34"/>
      <c r="B14" s="34"/>
      <c r="C14" s="34"/>
      <c r="D14" s="34"/>
      <c r="E14" s="34"/>
    </row>
    <row r="15" spans="1:5" x14ac:dyDescent="0.3">
      <c r="A15" s="35" t="s">
        <v>36</v>
      </c>
      <c r="B15" s="36">
        <f>A13/11</f>
        <v>1.5000000000000002</v>
      </c>
      <c r="C15" s="34"/>
      <c r="D15" s="34"/>
      <c r="E15" s="34"/>
    </row>
    <row r="16" spans="1:5" x14ac:dyDescent="0.3">
      <c r="A16" s="35" t="s">
        <v>37</v>
      </c>
      <c r="B16" s="36">
        <f>B13/11</f>
        <v>9.127272727272727</v>
      </c>
      <c r="C16" s="34"/>
      <c r="D16" s="34"/>
      <c r="E16" s="34"/>
    </row>
    <row r="17" spans="1:5" x14ac:dyDescent="0.3">
      <c r="A17" s="35" t="s">
        <v>38</v>
      </c>
      <c r="B17" s="36">
        <f>C13/11</f>
        <v>0.10000000000000017</v>
      </c>
      <c r="C17" s="35" t="s">
        <v>39</v>
      </c>
      <c r="D17" s="36">
        <f>SQRT(B17)</f>
        <v>0.31622776601683822</v>
      </c>
      <c r="E17" s="34"/>
    </row>
    <row r="18" spans="1:5" x14ac:dyDescent="0.3">
      <c r="A18" s="35" t="s">
        <v>40</v>
      </c>
      <c r="B18" s="36">
        <f>D13/11</f>
        <v>0.65471074380165295</v>
      </c>
      <c r="C18" s="35" t="s">
        <v>41</v>
      </c>
      <c r="D18" s="36">
        <f>SQRT(B18)</f>
        <v>0.80914198000205928</v>
      </c>
      <c r="E18" s="34"/>
    </row>
    <row r="19" spans="1:5" x14ac:dyDescent="0.3">
      <c r="A19" s="35" t="s">
        <v>42</v>
      </c>
      <c r="B19" s="36">
        <f>(E13/11)-(B15*B16)</f>
        <v>0.18090909090909157</v>
      </c>
      <c r="C19" s="34"/>
      <c r="D19" s="34"/>
      <c r="E19" s="34"/>
    </row>
    <row r="20" spans="1:5" x14ac:dyDescent="0.3">
      <c r="A20" s="35" t="s">
        <v>43</v>
      </c>
      <c r="B20" s="36">
        <f>B19/(D17*D18)</f>
        <v>0.70702644386555524</v>
      </c>
      <c r="C20" s="34"/>
      <c r="D20" s="34"/>
      <c r="E20" s="34"/>
    </row>
    <row r="21" spans="1:5" x14ac:dyDescent="0.3">
      <c r="A21" s="35" t="s">
        <v>44</v>
      </c>
      <c r="B21" s="36">
        <f>B20^2</f>
        <v>0.49988639232517312</v>
      </c>
      <c r="C21" s="34"/>
      <c r="D21" s="34"/>
      <c r="E21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EJER1</vt:lpstr>
      <vt:lpstr>EJER5</vt:lpstr>
      <vt:lpstr>EJER7 (solo tabla)</vt:lpstr>
      <vt:lpstr>EJER8</vt:lpstr>
      <vt:lpstr>EJER9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Raúl Martínez</dc:creator>
  <cp:keywords/>
  <dc:description/>
  <cp:lastModifiedBy>MANUEL MARIN RODRIGUEZ</cp:lastModifiedBy>
  <cp:revision/>
  <dcterms:created xsi:type="dcterms:W3CDTF">2023-10-06T09:23:34Z</dcterms:created>
  <dcterms:modified xsi:type="dcterms:W3CDTF">2023-11-19T14:53:20Z</dcterms:modified>
  <cp:category/>
  <cp:contentStatus/>
</cp:coreProperties>
</file>