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166925"/>
  <mc:AlternateContent xmlns:mc="http://schemas.openxmlformats.org/markup-compatibility/2006">
    <mc:Choice Requires="x15">
      <x15ac:absPath xmlns:x15ac="http://schemas.microsoft.com/office/spreadsheetml/2010/11/ac" url="C:\Users\Ho Tian Hui\Downloads\"/>
    </mc:Choice>
  </mc:AlternateContent>
  <xr:revisionPtr revIDLastSave="0" documentId="13_ncr:1_{57ACF06B-64F8-47CC-8EF2-B7674E550E0D}" xr6:coauthVersionLast="47" xr6:coauthVersionMax="47" xr10:uidLastSave="{00000000-0000-0000-0000-000000000000}"/>
  <bookViews>
    <workbookView xWindow="-110" yWindow="-110" windowWidth="19420" windowHeight="11500" xr2:uid="{3B9B5B82-1545-4137-93D0-D7F58945ACFF}"/>
  </bookViews>
  <sheets>
    <sheet name="Dashboard" sheetId="10" r:id="rId1"/>
    <sheet name="Waste recycled by waste type" sheetId="2" r:id="rId2"/>
    <sheet name="Sea level" sheetId="3" r:id="rId3"/>
    <sheet name="Transport usage" sheetId="4" r:id="rId4"/>
    <sheet name="Rainfall" sheetId="5" r:id="rId5"/>
    <sheet name="Protected area in singapore" sheetId="6" r:id="rId6"/>
    <sheet name="Waste produce" sheetId="7" r:id="rId7"/>
    <sheet name="Greenhouse gas emission" sheetId="8" r:id="rId8"/>
    <sheet name="Solar panel" sheetId="9" r:id="rId9"/>
    <sheet name="Maximum and minimum temperature" sheetId="12" r:id="rId10"/>
    <sheet name="Raw data" sheetId="1" r:id="rId11"/>
  </sheets>
  <definedNames>
    <definedName name="_xlcn.WorksheetConnection_Sheet1AX1" hidden="1">'Raw data'!$A:$X</definedName>
    <definedName name="Slicer_Year">#N/A</definedName>
  </definedNames>
  <calcPr calcId="191029"/>
  <pivotCaches>
    <pivotCache cacheId="12" r:id="rId12"/>
    <pivotCache cacheId="15" r:id="rId13"/>
    <pivotCache cacheId="18" r:id="rId14"/>
    <pivotCache cacheId="21" r:id="rId15"/>
    <pivotCache cacheId="24" r:id="rId16"/>
    <pivotCache cacheId="27" r:id="rId17"/>
    <pivotCache cacheId="30" r:id="rId18"/>
    <pivotCache cacheId="33" r:id="rId19"/>
    <pivotCache cacheId="36" r:id="rId20"/>
  </pivotCaches>
  <extLst>
    <ext xmlns:x14="http://schemas.microsoft.com/office/spreadsheetml/2009/9/main" uri="{876F7934-8845-4945-9796-88D515C7AA90}">
      <x14:pivotCaches>
        <pivotCache cacheId="9"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X"/>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V68" i="1"/>
  <c r="X62" i="1"/>
  <c r="W62" i="1"/>
  <c r="V62" i="1"/>
  <c r="X56" i="1"/>
  <c r="W56" i="1"/>
  <c r="V56" i="1"/>
  <c r="X50" i="1"/>
  <c r="W50" i="1"/>
  <c r="V50" i="1"/>
  <c r="X44" i="1"/>
  <c r="W44" i="1"/>
  <c r="V44" i="1"/>
  <c r="X38" i="1"/>
  <c r="W38" i="1"/>
  <c r="V38" i="1"/>
  <c r="X32" i="1"/>
  <c r="W32" i="1"/>
  <c r="V32" i="1"/>
  <c r="X26" i="1"/>
  <c r="W26" i="1"/>
  <c r="V26" i="1"/>
  <c r="X20" i="1"/>
  <c r="W20" i="1"/>
  <c r="V20" i="1"/>
  <c r="X14" i="1"/>
  <c r="W14" i="1"/>
  <c r="V14" i="1"/>
  <c r="X8" i="1"/>
  <c r="W8" i="1"/>
  <c r="V8" i="1"/>
  <c r="X2" i="1"/>
  <c r="W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59C819-C5F5-45C7-812A-3CCB2D3330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61CD63-05A2-4528-9EDF-1A1D20C58AF1}" name="WorksheetConnection_Sheet1!$A:$X" type="102" refreshedVersion="8" minRefreshableVersion="5">
    <extLst>
      <ext xmlns:x15="http://schemas.microsoft.com/office/spreadsheetml/2010/11/main" uri="{DE250136-89BD-433C-8126-D09CA5730AF9}">
        <x15:connection id="Range" autoDelete="1">
          <x15:rangePr sourceName="_xlcn.WorksheetConnection_Sheet1AX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Year].[All]}"/>
  </metadataStrings>
  <mdxMetadata count="1">
    <mdx n="0" f="s">
      <ms ns="1" c="0"/>
    </mdx>
  </mdxMetadata>
  <valueMetadata count="1">
    <bk>
      <rc t="1" v="0"/>
    </bk>
  </valueMetadata>
</metadata>
</file>

<file path=xl/sharedStrings.xml><?xml version="1.0" encoding="utf-8"?>
<sst xmlns="http://schemas.openxmlformats.org/spreadsheetml/2006/main" count="168" uniqueCount="62">
  <si>
    <t xml:space="preserve">Year </t>
  </si>
  <si>
    <t xml:space="preserve">Type of waste recycled </t>
  </si>
  <si>
    <t>Amount of waste recycled</t>
  </si>
  <si>
    <t>Number Of Rainy Days (Number)</t>
  </si>
  <si>
    <t>Total Rainfall (Millimetre)</t>
  </si>
  <si>
    <t>Air Temperature Absolute Extremes Maximum (Degree Celsius)</t>
  </si>
  <si>
    <t>Air Temperature Absolute Extremes Minimum (Degree Celsius)</t>
  </si>
  <si>
    <t>Percentage Of Protected Areas</t>
  </si>
  <si>
    <t xml:space="preserve">Amount of solar pannel installed </t>
  </si>
  <si>
    <t>% Of Total GHG Emissions - Carbon Dioxide (CO2) (Per Cent)</t>
  </si>
  <si>
    <t>% Of Total GHG Emissions - Methane (CH4) (Per Cent)</t>
  </si>
  <si>
    <t>% Of Total GHG Emissions - Nitrous Oxide (N2O) (Per Cent)</t>
  </si>
  <si>
    <t>% Of Total GHG Emissions - Hydrofluorocarbons (HFCs) (Per Cent)</t>
  </si>
  <si>
    <t>% Of Total GHG Emissions - Perfluorocarbons (PFCs) (Per Cent)</t>
  </si>
  <si>
    <t>% Of Total GHG Emissions - Sulphur Hexafluoride (SF6) (Per Cent)</t>
  </si>
  <si>
    <t>% Of Total GHG Emissions - Nitrogen Trifluoride (NF3) (Per Cent)</t>
  </si>
  <si>
    <t>Total Generated (Tonnes)</t>
  </si>
  <si>
    <t>Total Recycled (Tonnes)</t>
  </si>
  <si>
    <t>Total Disposed (Tonnes)</t>
  </si>
  <si>
    <t xml:space="preserve">Percentage of wood recycled </t>
  </si>
  <si>
    <t xml:space="preserve">Percentage of paper/cardboard recycled </t>
  </si>
  <si>
    <t xml:space="preserve">Percentage of plastic recycled </t>
  </si>
  <si>
    <t xml:space="preserve">Percentage of glass recycled </t>
  </si>
  <si>
    <t xml:space="preserve">Percentage of food recycled </t>
  </si>
  <si>
    <t xml:space="preserve">Percentage of textiles recycled </t>
  </si>
  <si>
    <t xml:space="preserve">Mean sea level ( raffles lighhouse ) </t>
  </si>
  <si>
    <t xml:space="preserve">Mean sea level ( sembawang ) </t>
  </si>
  <si>
    <t xml:space="preserve">Mean sea level ( Tanjong pagar ) </t>
  </si>
  <si>
    <t>Average Daily Ridership - MRT (Thousand)</t>
  </si>
  <si>
    <t>Average Daily Ridership - Public Bus (Thousand)</t>
  </si>
  <si>
    <t>Year</t>
  </si>
  <si>
    <t>Row Labels</t>
  </si>
  <si>
    <t>Percentage of food recycled</t>
  </si>
  <si>
    <t>Percentage of glass recycled</t>
  </si>
  <si>
    <t>Percentage of paper/cardboard recycled</t>
  </si>
  <si>
    <t>Percentage of plastic recycled</t>
  </si>
  <si>
    <t>Percentage of textiles recycled</t>
  </si>
  <si>
    <t>Percentage of wood recycled</t>
  </si>
  <si>
    <t>Grand Total</t>
  </si>
  <si>
    <t>Sum of Amount of waste recycled</t>
  </si>
  <si>
    <t>Sum of Mean sea level ( raffles lighhouse )</t>
  </si>
  <si>
    <t>Sum of Mean sea level ( sembawang )</t>
  </si>
  <si>
    <t>Sum of Mean sea level ( Tanjong pagar )</t>
  </si>
  <si>
    <t>Sum of Average Daily Ridership - MRT (Thousand)</t>
  </si>
  <si>
    <t>Sum of Average Daily Ridership - Public Bus (Thousand)</t>
  </si>
  <si>
    <t>Sum of Number Of Rainy Days (Number)</t>
  </si>
  <si>
    <t>Sum of Total Rainfall (Millimetre)</t>
  </si>
  <si>
    <t>Sum of Percentage Of Protected Areas</t>
  </si>
  <si>
    <t>Sum of Total Disposed (Tonnes)</t>
  </si>
  <si>
    <t>Sum of Total Recycled (Tonnes)</t>
  </si>
  <si>
    <t>Sum of Total Generated (Tonnes)</t>
  </si>
  <si>
    <t>Sum of % Of Total GHG Emissions - Carbon Dioxide (CO2) (Per Cent)</t>
  </si>
  <si>
    <t>Sum of % Of Total GHG Emissions - Methane (CH4) (Per Cent)</t>
  </si>
  <si>
    <t>Sum of % Of Total GHG Emissions - Nitrous Oxide (N2O) (Per Cent)</t>
  </si>
  <si>
    <t>Sum of % Of Total GHG Emissions - Perfluorocarbons (PFCs) (Per Cent)</t>
  </si>
  <si>
    <t>Sum of % Of Total GHG Emissions - Hydrofluorocarbons (HFCs) (Per Cent)</t>
  </si>
  <si>
    <t>Sum of % Of Total GHG Emissions - Sulphur Hexafluoride (SF6) (Per Cent)</t>
  </si>
  <si>
    <t>Sum of % Of Total GHG Emissions - Nitrogen Trifluoride (NF3) (Per Cent)</t>
  </si>
  <si>
    <t>Sum of Amount of solar pannel installed</t>
  </si>
  <si>
    <t>Sum of Air Temperature Absolute Extremes Maximum (Degree Celsius)</t>
  </si>
  <si>
    <t>Sum of Air Temperature Absolute Extremes Minimum (Degree Celsius)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</si>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</sst>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
    <numFmt numFmtId="165" formatCode="#,##0.###########"/>
    <numFmt numFmtId="166" formatCode="#,##0.0"/>
    <numFmt numFmtId="167" formatCode="#,##0.00_ ;\-#,##0.00\ "/>
  </numFmts>
  <fonts count="2" x14ac:knownFonts="1">
    <font>
      <sz val="11"/>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4" tint="0.39997558519241921"/>
        <bgColor indexed="64"/>
      </patternFill>
    </fill>
    <fill>
      <patternFill patternType="solid">
        <fgColor theme="5"/>
        <bgColor indexed="64"/>
      </patternFill>
    </fill>
    <fill>
      <patternFill patternType="solid">
        <fgColor theme="9"/>
        <bgColor indexed="64"/>
      </patternFill>
    </fill>
    <fill>
      <patternFill patternType="solid">
        <fgColor rgb="FF9966FF"/>
        <bgColor indexed="64"/>
      </patternFill>
    </fill>
    <fill>
      <patternFill patternType="solid">
        <fgColor rgb="FFFF6699"/>
        <bgColor indexed="64"/>
      </patternFill>
    </fill>
    <fill>
      <patternFill patternType="solid">
        <fgColor theme="7" tint="-0.249977111117893"/>
        <bgColor indexed="64"/>
      </patternFill>
    </fill>
    <fill>
      <patternFill patternType="solid">
        <fgColor theme="7"/>
        <bgColor indexed="64"/>
      </patternFill>
    </fill>
    <fill>
      <patternFill patternType="solid">
        <fgColor theme="6"/>
        <bgColor indexed="64"/>
      </patternFill>
    </fill>
    <fill>
      <patternFill patternType="solid">
        <fgColor theme="8"/>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0" fillId="0" borderId="1" xfId="0" applyBorder="1" applyAlignment="1">
      <alignment horizontal="center" vertical="top"/>
    </xf>
    <xf numFmtId="0" fontId="0" fillId="2" borderId="1" xfId="0" applyFill="1" applyBorder="1" applyAlignment="1">
      <alignment horizont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0" fillId="4" borderId="1" xfId="0" applyFill="1" applyBorder="1" applyAlignment="1">
      <alignment horizontal="center"/>
    </xf>
    <xf numFmtId="43" fontId="0" fillId="5" borderId="1" xfId="1" applyFont="1" applyFill="1" applyBorder="1" applyAlignment="1">
      <alignment horizontal="center"/>
    </xf>
    <xf numFmtId="0" fontId="0" fillId="6" borderId="1" xfId="0" applyFill="1" applyBorder="1"/>
    <xf numFmtId="164" fontId="0" fillId="7" borderId="1" xfId="0" applyNumberFormat="1" applyFill="1" applyBorder="1"/>
    <xf numFmtId="164" fontId="0" fillId="8" borderId="1" xfId="0" applyNumberFormat="1" applyFill="1" applyBorder="1"/>
    <xf numFmtId="12" fontId="0" fillId="2" borderId="1" xfId="0" applyNumberFormat="1" applyFill="1" applyBorder="1"/>
    <xf numFmtId="12" fontId="0" fillId="2" borderId="1" xfId="0" applyNumberFormat="1" applyFill="1" applyBorder="1" applyAlignment="1">
      <alignment horizontal="left"/>
    </xf>
    <xf numFmtId="0" fontId="0" fillId="2" borderId="1" xfId="0" applyFill="1" applyBorder="1"/>
    <xf numFmtId="0" fontId="0" fillId="2" borderId="1" xfId="0" applyFill="1" applyBorder="1" applyAlignment="1">
      <alignment horizontal="left" vertical="center"/>
    </xf>
    <xf numFmtId="0" fontId="0" fillId="9" borderId="1" xfId="0" applyFill="1" applyBorder="1"/>
    <xf numFmtId="0" fontId="0" fillId="9" borderId="1" xfId="0" applyFill="1" applyBorder="1" applyAlignment="1">
      <alignment horizontal="left" vertical="center"/>
    </xf>
    <xf numFmtId="12" fontId="0" fillId="9" borderId="1" xfId="0" applyNumberFormat="1" applyFill="1" applyBorder="1"/>
    <xf numFmtId="12" fontId="0" fillId="9" borderId="1" xfId="0" applyNumberFormat="1" applyFill="1" applyBorder="1" applyAlignment="1">
      <alignment horizontal="left"/>
    </xf>
    <xf numFmtId="0" fontId="0" fillId="9" borderId="1" xfId="0" applyFill="1" applyBorder="1" applyAlignment="1">
      <alignment horizontal="left"/>
    </xf>
    <xf numFmtId="0" fontId="0" fillId="0" borderId="0" xfId="0" applyAlignment="1">
      <alignment horizontal="center" vertical="top"/>
    </xf>
    <xf numFmtId="43" fontId="0" fillId="0" borderId="0" xfId="1" applyFont="1"/>
    <xf numFmtId="9" fontId="0" fillId="0" borderId="0" xfId="2" applyFont="1"/>
    <xf numFmtId="2" fontId="0" fillId="0" borderId="0" xfId="0" applyNumberFormat="1"/>
    <xf numFmtId="0" fontId="0" fillId="0" borderId="0" xfId="0" pivotButton="1"/>
    <xf numFmtId="0" fontId="0" fillId="0" borderId="0" xfId="0" applyAlignment="1">
      <alignment horizontal="left"/>
    </xf>
    <xf numFmtId="164" fontId="0" fillId="10" borderId="1" xfId="0" applyNumberFormat="1" applyFill="1" applyBorder="1"/>
    <xf numFmtId="0" fontId="0" fillId="10" borderId="0" xfId="0" applyFill="1"/>
    <xf numFmtId="167" fontId="0" fillId="11" borderId="1" xfId="1" applyNumberFormat="1" applyFont="1" applyFill="1" applyBorder="1" applyAlignment="1">
      <alignment horizontal="center"/>
    </xf>
    <xf numFmtId="167" fontId="0" fillId="11" borderId="0" xfId="1" applyNumberFormat="1" applyFont="1" applyFill="1"/>
    <xf numFmtId="164" fontId="0" fillId="7" borderId="2" xfId="0" applyNumberFormat="1" applyFill="1" applyBorder="1" applyAlignment="1">
      <alignment horizontal="center"/>
    </xf>
    <xf numFmtId="164" fontId="0" fillId="7" borderId="3" xfId="0" applyNumberFormat="1" applyFill="1" applyBorder="1" applyAlignment="1">
      <alignment horizontal="center"/>
    </xf>
    <xf numFmtId="164" fontId="0" fillId="7" borderId="4" xfId="0" applyNumberFormat="1" applyFill="1" applyBorder="1" applyAlignment="1">
      <alignment horizontal="center"/>
    </xf>
    <xf numFmtId="4" fontId="0" fillId="8" borderId="2" xfId="0" applyNumberFormat="1" applyFill="1" applyBorder="1" applyAlignment="1">
      <alignment horizontal="center"/>
    </xf>
    <xf numFmtId="4" fontId="0" fillId="8" borderId="3" xfId="0" applyNumberFormat="1" applyFill="1" applyBorder="1" applyAlignment="1">
      <alignment horizontal="center"/>
    </xf>
    <xf numFmtId="4" fontId="0" fillId="8" borderId="4" xfId="0" applyNumberFormat="1" applyFill="1" applyBorder="1" applyAlignment="1">
      <alignment horizontal="center"/>
    </xf>
    <xf numFmtId="3" fontId="0" fillId="10" borderId="2" xfId="0" applyNumberFormat="1" applyFill="1" applyBorder="1" applyAlignment="1">
      <alignment horizontal="center"/>
    </xf>
    <xf numFmtId="3" fontId="0" fillId="10" borderId="3" xfId="0" applyNumberFormat="1" applyFill="1" applyBorder="1" applyAlignment="1">
      <alignment horizontal="center"/>
    </xf>
    <xf numFmtId="3" fontId="0" fillId="10" borderId="4" xfId="0" applyNumberForma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3" fontId="0" fillId="7" borderId="2" xfId="0" applyNumberFormat="1" applyFill="1" applyBorder="1" applyAlignment="1">
      <alignment horizontal="center"/>
    </xf>
    <xf numFmtId="3" fontId="0" fillId="7" borderId="3" xfId="0" applyNumberFormat="1" applyFill="1" applyBorder="1" applyAlignment="1">
      <alignment horizontal="center"/>
    </xf>
    <xf numFmtId="3" fontId="0" fillId="7" borderId="4" xfId="0" applyNumberFormat="1" applyFill="1" applyBorder="1" applyAlignment="1">
      <alignment horizontal="center"/>
    </xf>
    <xf numFmtId="165" fontId="0" fillId="4" borderId="2" xfId="0" applyNumberFormat="1" applyFill="1" applyBorder="1" applyAlignment="1">
      <alignment horizontal="center"/>
    </xf>
    <xf numFmtId="165" fontId="0" fillId="4" borderId="3" xfId="0" applyNumberFormat="1" applyFill="1" applyBorder="1" applyAlignment="1">
      <alignment horizontal="center"/>
    </xf>
    <xf numFmtId="165" fontId="0" fillId="4" borderId="4" xfId="0" applyNumberFormat="1" applyFill="1" applyBorder="1" applyAlignment="1">
      <alignment horizontal="center"/>
    </xf>
    <xf numFmtId="43" fontId="0" fillId="5" borderId="2" xfId="1" applyFont="1" applyFill="1" applyBorder="1" applyAlignment="1">
      <alignment horizontal="center"/>
    </xf>
    <xf numFmtId="43" fontId="0" fillId="5" borderId="3" xfId="1" applyFont="1" applyFill="1" applyBorder="1" applyAlignment="1">
      <alignment horizontal="center"/>
    </xf>
    <xf numFmtId="43" fontId="0" fillId="5" borderId="4" xfId="1" applyFont="1" applyFill="1" applyBorder="1" applyAlignment="1">
      <alignment horizontal="center"/>
    </xf>
    <xf numFmtId="164" fontId="0" fillId="4" borderId="2" xfId="0" applyNumberFormat="1" applyFill="1" applyBorder="1" applyAlignment="1">
      <alignment horizontal="center"/>
    </xf>
    <xf numFmtId="164" fontId="0" fillId="4" borderId="3" xfId="0" applyNumberFormat="1" applyFill="1" applyBorder="1" applyAlignment="1">
      <alignment horizontal="center"/>
    </xf>
    <xf numFmtId="164" fontId="0" fillId="4" borderId="4" xfId="0" applyNumberFormat="1" applyFill="1" applyBorder="1" applyAlignment="1">
      <alignment horizontal="center"/>
    </xf>
    <xf numFmtId="3" fontId="0" fillId="4" borderId="2" xfId="0" applyNumberFormat="1" applyFill="1" applyBorder="1" applyAlignment="1">
      <alignment horizontal="center"/>
    </xf>
    <xf numFmtId="3" fontId="0" fillId="4" borderId="3" xfId="0" applyNumberFormat="1" applyFill="1" applyBorder="1" applyAlignment="1">
      <alignment horizontal="center"/>
    </xf>
    <xf numFmtId="3" fontId="0" fillId="4" borderId="4" xfId="0" applyNumberFormat="1" applyFill="1" applyBorder="1" applyAlignment="1">
      <alignment horizontal="center"/>
    </xf>
    <xf numFmtId="3" fontId="0" fillId="10" borderId="1" xfId="0" applyNumberFormat="1" applyFill="1" applyBorder="1" applyAlignment="1">
      <alignment horizontal="center"/>
    </xf>
    <xf numFmtId="0" fontId="0" fillId="3" borderId="1" xfId="0" applyFill="1" applyBorder="1" applyAlignment="1">
      <alignment horizontal="center"/>
    </xf>
    <xf numFmtId="166" fontId="0" fillId="8" borderId="2" xfId="0" applyNumberFormat="1" applyFill="1" applyBorder="1" applyAlignment="1">
      <alignment horizontal="center"/>
    </xf>
    <xf numFmtId="166" fontId="0" fillId="8" borderId="3" xfId="0" applyNumberFormat="1" applyFill="1" applyBorder="1" applyAlignment="1">
      <alignment horizontal="center"/>
    </xf>
    <xf numFmtId="166" fontId="0" fillId="8" borderId="4" xfId="0" applyNumberFormat="1" applyFill="1" applyBorder="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4" xfId="0" applyFill="1" applyBorder="1" applyAlignment="1">
      <alignment horizontal="center"/>
    </xf>
    <xf numFmtId="43" fontId="0" fillId="8" borderId="2" xfId="1" applyFont="1" applyFill="1" applyBorder="1" applyAlignment="1">
      <alignment horizontal="center"/>
    </xf>
    <xf numFmtId="43" fontId="0" fillId="8" borderId="3" xfId="1" applyFont="1" applyFill="1" applyBorder="1" applyAlignment="1">
      <alignment horizontal="center"/>
    </xf>
    <xf numFmtId="43" fontId="0" fillId="8" borderId="4" xfId="1" applyFont="1" applyFill="1" applyBorder="1" applyAlignment="1">
      <alignment horizontal="center"/>
    </xf>
    <xf numFmtId="167" fontId="0" fillId="11" borderId="2" xfId="1" applyNumberFormat="1" applyFont="1" applyFill="1" applyBorder="1" applyAlignment="1">
      <alignment horizontal="center"/>
    </xf>
    <xf numFmtId="167" fontId="0" fillId="11" borderId="3" xfId="1" applyNumberFormat="1" applyFont="1" applyFill="1" applyBorder="1" applyAlignment="1">
      <alignment horizontal="center"/>
    </xf>
    <xf numFmtId="167" fontId="0" fillId="11" borderId="4" xfId="1" applyNumberFormat="1" applyFont="1" applyFill="1" applyBorder="1" applyAlignment="1">
      <alignment horizontal="center"/>
    </xf>
    <xf numFmtId="167" fontId="0" fillId="11" borderId="1" xfId="1" applyNumberFormat="1" applyFont="1" applyFill="1" applyBorder="1" applyAlignment="1">
      <alignment horizontal="center"/>
    </xf>
    <xf numFmtId="167" fontId="0" fillId="11" borderId="2" xfId="0" applyNumberFormat="1" applyFill="1" applyBorder="1" applyAlignment="1">
      <alignment horizontal="center"/>
    </xf>
    <xf numFmtId="167" fontId="0" fillId="11" borderId="3" xfId="0" applyNumberFormat="1" applyFill="1" applyBorder="1" applyAlignment="1">
      <alignment horizontal="center"/>
    </xf>
    <xf numFmtId="167" fontId="0" fillId="11" borderId="4" xfId="0" applyNumberFormat="1" applyFill="1" applyBorder="1" applyAlignment="1">
      <alignment horizontal="center"/>
    </xf>
    <xf numFmtId="0"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F66CC"/>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(1).xlsx]Greenhouse gas emission!PivotTable7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Greenhouse</a:t>
            </a:r>
            <a:r>
              <a:rPr lang="en-US" baseline="0"/>
              <a:t> emissions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'Greenhouse gas emission'!$B$3</c:f>
              <c:strCache>
                <c:ptCount val="1"/>
                <c:pt idx="0">
                  <c:v>Sum of % Of Total GHG Emissions - Carbon Dioxide (CO2) (Per Cent)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emission'!$B$4:$B$20</c:f>
              <c:numCache>
                <c:formatCode>General</c:formatCode>
                <c:ptCount val="16"/>
                <c:pt idx="0">
                  <c:v>97.5</c:v>
                </c:pt>
                <c:pt idx="1">
                  <c:v>97.4</c:v>
                </c:pt>
                <c:pt idx="2">
                  <c:v>96.8</c:v>
                </c:pt>
                <c:pt idx="3">
                  <c:v>96.2</c:v>
                </c:pt>
                <c:pt idx="4">
                  <c:v>96</c:v>
                </c:pt>
                <c:pt idx="5">
                  <c:v>96.1</c:v>
                </c:pt>
                <c:pt idx="6">
                  <c:v>95.3</c:v>
                </c:pt>
                <c:pt idx="7">
                  <c:v>95.2</c:v>
                </c:pt>
                <c:pt idx="8">
                  <c:v>95.4</c:v>
                </c:pt>
                <c:pt idx="9">
                  <c:v>95.2</c:v>
                </c:pt>
                <c:pt idx="10">
                  <c:v>94.5</c:v>
                </c:pt>
                <c:pt idx="11">
                  <c:v>94.3</c:v>
                </c:pt>
                <c:pt idx="12">
                  <c:v>94.3</c:v>
                </c:pt>
                <c:pt idx="13">
                  <c:v>94</c:v>
                </c:pt>
                <c:pt idx="14">
                  <c:v>93.3</c:v>
                </c:pt>
                <c:pt idx="15">
                  <c:v>93.7</c:v>
                </c:pt>
              </c:numCache>
            </c:numRef>
          </c:val>
          <c:extLst>
            <c:ext xmlns:c16="http://schemas.microsoft.com/office/drawing/2014/chart" uri="{C3380CC4-5D6E-409C-BE32-E72D297353CC}">
              <c16:uniqueId val="{00000000-9CC6-42DF-B9EB-74B075E2E3F9}"/>
            </c:ext>
          </c:extLst>
        </c:ser>
        <c:ser>
          <c:idx val="1"/>
          <c:order val="1"/>
          <c:tx>
            <c:strRef>
              <c:f>'Greenhouse gas emission'!$C$3</c:f>
              <c:strCache>
                <c:ptCount val="1"/>
                <c:pt idx="0">
                  <c:v>Sum of % Of Total GHG Emissions - Methane (CH4) (Per Cent)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emission'!$C$4:$C$20</c:f>
              <c:numCache>
                <c:formatCode>General</c:formatCode>
                <c:ptCount val="16"/>
                <c:pt idx="0">
                  <c:v>0.6</c:v>
                </c:pt>
                <c:pt idx="1">
                  <c:v>0.6</c:v>
                </c:pt>
                <c:pt idx="2">
                  <c:v>0.5</c:v>
                </c:pt>
                <c:pt idx="3">
                  <c:v>0.3</c:v>
                </c:pt>
                <c:pt idx="4">
                  <c:v>0.3</c:v>
                </c:pt>
                <c:pt idx="5">
                  <c:v>0.3</c:v>
                </c:pt>
                <c:pt idx="6">
                  <c:v>0.3</c:v>
                </c:pt>
                <c:pt idx="7">
                  <c:v>0.2</c:v>
                </c:pt>
                <c:pt idx="8">
                  <c:v>0.2</c:v>
                </c:pt>
                <c:pt idx="9">
                  <c:v>0.2</c:v>
                </c:pt>
                <c:pt idx="10">
                  <c:v>0.2</c:v>
                </c:pt>
                <c:pt idx="11">
                  <c:v>0.2</c:v>
                </c:pt>
                <c:pt idx="12">
                  <c:v>0.2</c:v>
                </c:pt>
                <c:pt idx="13">
                  <c:v>0.2</c:v>
                </c:pt>
                <c:pt idx="14">
                  <c:v>0.2</c:v>
                </c:pt>
                <c:pt idx="15">
                  <c:v>0.2</c:v>
                </c:pt>
              </c:numCache>
            </c:numRef>
          </c:val>
          <c:extLst>
            <c:ext xmlns:c16="http://schemas.microsoft.com/office/drawing/2014/chart" uri="{C3380CC4-5D6E-409C-BE32-E72D297353CC}">
              <c16:uniqueId val="{00000001-9CC6-42DF-B9EB-74B075E2E3F9}"/>
            </c:ext>
          </c:extLst>
        </c:ser>
        <c:ser>
          <c:idx val="2"/>
          <c:order val="2"/>
          <c:tx>
            <c:strRef>
              <c:f>'Greenhouse gas emission'!$D$3</c:f>
              <c:strCache>
                <c:ptCount val="1"/>
                <c:pt idx="0">
                  <c:v>Sum of % Of Total GHG Emissions - Nitrous Oxide (N2O) (Per Cent)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emission'!$D$4:$D$20</c:f>
              <c:numCache>
                <c:formatCode>General</c:formatCode>
                <c:ptCount val="16"/>
                <c:pt idx="0">
                  <c:v>0.6</c:v>
                </c:pt>
                <c:pt idx="1">
                  <c:v>0.6</c:v>
                </c:pt>
                <c:pt idx="2">
                  <c:v>0.7</c:v>
                </c:pt>
                <c:pt idx="3">
                  <c:v>0.6</c:v>
                </c:pt>
                <c:pt idx="4">
                  <c:v>0.6</c:v>
                </c:pt>
                <c:pt idx="5">
                  <c:v>0.6</c:v>
                </c:pt>
                <c:pt idx="6">
                  <c:v>0.6</c:v>
                </c:pt>
                <c:pt idx="7">
                  <c:v>0.6</c:v>
                </c:pt>
                <c:pt idx="8">
                  <c:v>0.6</c:v>
                </c:pt>
                <c:pt idx="9">
                  <c:v>0.7</c:v>
                </c:pt>
                <c:pt idx="10">
                  <c:v>0.8</c:v>
                </c:pt>
                <c:pt idx="11">
                  <c:v>1</c:v>
                </c:pt>
                <c:pt idx="12">
                  <c:v>1.1000000000000001</c:v>
                </c:pt>
                <c:pt idx="13">
                  <c:v>1.1000000000000001</c:v>
                </c:pt>
                <c:pt idx="14">
                  <c:v>1.1000000000000001</c:v>
                </c:pt>
                <c:pt idx="15">
                  <c:v>1.1000000000000001</c:v>
                </c:pt>
              </c:numCache>
            </c:numRef>
          </c:val>
          <c:extLst>
            <c:ext xmlns:c16="http://schemas.microsoft.com/office/drawing/2014/chart" uri="{C3380CC4-5D6E-409C-BE32-E72D297353CC}">
              <c16:uniqueId val="{00000002-9CC6-42DF-B9EB-74B075E2E3F9}"/>
            </c:ext>
          </c:extLst>
        </c:ser>
        <c:ser>
          <c:idx val="3"/>
          <c:order val="3"/>
          <c:tx>
            <c:strRef>
              <c:f>'Greenhouse gas emission'!$E$3</c:f>
              <c:strCache>
                <c:ptCount val="1"/>
                <c:pt idx="0">
                  <c:v>Sum of % Of Total GHG Emissions - Perfluorocarbons (PFCs) (Per Cent)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emission'!$E$4:$E$20</c:f>
              <c:numCache>
                <c:formatCode>General</c:formatCode>
                <c:ptCount val="16"/>
                <c:pt idx="0">
                  <c:v>1.3</c:v>
                </c:pt>
                <c:pt idx="1">
                  <c:v>1.4</c:v>
                </c:pt>
                <c:pt idx="2">
                  <c:v>1.6</c:v>
                </c:pt>
                <c:pt idx="3">
                  <c:v>2.4</c:v>
                </c:pt>
                <c:pt idx="4">
                  <c:v>2.6</c:v>
                </c:pt>
                <c:pt idx="5">
                  <c:v>2.5</c:v>
                </c:pt>
                <c:pt idx="6">
                  <c:v>2.5</c:v>
                </c:pt>
                <c:pt idx="7">
                  <c:v>2.5</c:v>
                </c:pt>
                <c:pt idx="8">
                  <c:v>2.5</c:v>
                </c:pt>
                <c:pt idx="9">
                  <c:v>2.4</c:v>
                </c:pt>
                <c:pt idx="10">
                  <c:v>2.6</c:v>
                </c:pt>
                <c:pt idx="11">
                  <c:v>2.7</c:v>
                </c:pt>
                <c:pt idx="12">
                  <c:v>2.6</c:v>
                </c:pt>
                <c:pt idx="13">
                  <c:v>2.7</c:v>
                </c:pt>
                <c:pt idx="14">
                  <c:v>3.3</c:v>
                </c:pt>
                <c:pt idx="15">
                  <c:v>3</c:v>
                </c:pt>
              </c:numCache>
            </c:numRef>
          </c:val>
          <c:extLst>
            <c:ext xmlns:c16="http://schemas.microsoft.com/office/drawing/2014/chart" uri="{C3380CC4-5D6E-409C-BE32-E72D297353CC}">
              <c16:uniqueId val="{00000003-9CC6-42DF-B9EB-74B075E2E3F9}"/>
            </c:ext>
          </c:extLst>
        </c:ser>
        <c:ser>
          <c:idx val="4"/>
          <c:order val="4"/>
          <c:tx>
            <c:strRef>
              <c:f>'Greenhouse gas emission'!$F$3</c:f>
              <c:strCache>
                <c:ptCount val="1"/>
                <c:pt idx="0">
                  <c:v>Sum of % Of Total GHG Emissions - Hydrofluorocarbons (HFCs) (Per Cent)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emission'!$F$4:$F$20</c:f>
              <c:numCache>
                <c:formatCode>General</c:formatCode>
                <c:ptCount val="16"/>
                <c:pt idx="0">
                  <c:v>0</c:v>
                </c:pt>
                <c:pt idx="1">
                  <c:v>0</c:v>
                </c:pt>
                <c:pt idx="2">
                  <c:v>0.1</c:v>
                </c:pt>
                <c:pt idx="3">
                  <c:v>0.1</c:v>
                </c:pt>
                <c:pt idx="4">
                  <c:v>0.1</c:v>
                </c:pt>
                <c:pt idx="5">
                  <c:v>0.1</c:v>
                </c:pt>
                <c:pt idx="6">
                  <c:v>0.7</c:v>
                </c:pt>
                <c:pt idx="7">
                  <c:v>0.7</c:v>
                </c:pt>
                <c:pt idx="8">
                  <c:v>0.8</c:v>
                </c:pt>
                <c:pt idx="9">
                  <c:v>0.9</c:v>
                </c:pt>
                <c:pt idx="10">
                  <c:v>1</c:v>
                </c:pt>
                <c:pt idx="11">
                  <c:v>1</c:v>
                </c:pt>
                <c:pt idx="12">
                  <c:v>1</c:v>
                </c:pt>
                <c:pt idx="13">
                  <c:v>1</c:v>
                </c:pt>
                <c:pt idx="14">
                  <c:v>1</c:v>
                </c:pt>
                <c:pt idx="15">
                  <c:v>1</c:v>
                </c:pt>
              </c:numCache>
            </c:numRef>
          </c:val>
          <c:extLst>
            <c:ext xmlns:c16="http://schemas.microsoft.com/office/drawing/2014/chart" uri="{C3380CC4-5D6E-409C-BE32-E72D297353CC}">
              <c16:uniqueId val="{00000004-9CC6-42DF-B9EB-74B075E2E3F9}"/>
            </c:ext>
          </c:extLst>
        </c:ser>
        <c:ser>
          <c:idx val="5"/>
          <c:order val="5"/>
          <c:tx>
            <c:strRef>
              <c:f>'Greenhouse gas emission'!$G$3</c:f>
              <c:strCache>
                <c:ptCount val="1"/>
                <c:pt idx="0">
                  <c:v>Sum of % Of Total GHG Emissions - Sulphur Hexafluoride (SF6) (Per Cent)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emission'!$G$4:$G$20</c:f>
              <c:numCache>
                <c:formatCode>General</c:formatCode>
                <c:ptCount val="16"/>
                <c:pt idx="0">
                  <c:v>0</c:v>
                </c:pt>
                <c:pt idx="1">
                  <c:v>0</c:v>
                </c:pt>
                <c:pt idx="2">
                  <c:v>0.2</c:v>
                </c:pt>
                <c:pt idx="3">
                  <c:v>0.2</c:v>
                </c:pt>
                <c:pt idx="4">
                  <c:v>0.2</c:v>
                </c:pt>
                <c:pt idx="5">
                  <c:v>0.2</c:v>
                </c:pt>
                <c:pt idx="6">
                  <c:v>0.3</c:v>
                </c:pt>
                <c:pt idx="7">
                  <c:v>0.4</c:v>
                </c:pt>
                <c:pt idx="8">
                  <c:v>0.2</c:v>
                </c:pt>
                <c:pt idx="9">
                  <c:v>0.2</c:v>
                </c:pt>
                <c:pt idx="10">
                  <c:v>0.2</c:v>
                </c:pt>
                <c:pt idx="11">
                  <c:v>0.2</c:v>
                </c:pt>
                <c:pt idx="12">
                  <c:v>0.2</c:v>
                </c:pt>
                <c:pt idx="13">
                  <c:v>0.2</c:v>
                </c:pt>
                <c:pt idx="14">
                  <c:v>0.2</c:v>
                </c:pt>
                <c:pt idx="15">
                  <c:v>0.2</c:v>
                </c:pt>
              </c:numCache>
            </c:numRef>
          </c:val>
          <c:extLst>
            <c:ext xmlns:c16="http://schemas.microsoft.com/office/drawing/2014/chart" uri="{C3380CC4-5D6E-409C-BE32-E72D297353CC}">
              <c16:uniqueId val="{00000005-9CC6-42DF-B9EB-74B075E2E3F9}"/>
            </c:ext>
          </c:extLst>
        </c:ser>
        <c:ser>
          <c:idx val="6"/>
          <c:order val="6"/>
          <c:tx>
            <c:strRef>
              <c:f>'Greenhouse gas emission'!$H$3</c:f>
              <c:strCache>
                <c:ptCount val="1"/>
                <c:pt idx="0">
                  <c:v>Sum of % Of Total GHG Emissions - Nitrogen Trifluoride (NF3) (Per Cent)</c:v>
                </c:pt>
              </c:strCache>
            </c:strRef>
          </c:tx>
          <c:spPr>
            <a:solidFill>
              <a:srgbClr val="CC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emission'!$H$4:$H$20</c:f>
              <c:numCache>
                <c:formatCode>General</c:formatCode>
                <c:ptCount val="16"/>
                <c:pt idx="0">
                  <c:v>0</c:v>
                </c:pt>
                <c:pt idx="1">
                  <c:v>0</c:v>
                </c:pt>
                <c:pt idx="2">
                  <c:v>0.1</c:v>
                </c:pt>
                <c:pt idx="3">
                  <c:v>0.2</c:v>
                </c:pt>
                <c:pt idx="4">
                  <c:v>0.2</c:v>
                </c:pt>
                <c:pt idx="5">
                  <c:v>0.4</c:v>
                </c:pt>
                <c:pt idx="6">
                  <c:v>0.3</c:v>
                </c:pt>
                <c:pt idx="7">
                  <c:v>0.3</c:v>
                </c:pt>
                <c:pt idx="8">
                  <c:v>0.3</c:v>
                </c:pt>
                <c:pt idx="9">
                  <c:v>0.4</c:v>
                </c:pt>
                <c:pt idx="10">
                  <c:v>0.7</c:v>
                </c:pt>
                <c:pt idx="11">
                  <c:v>0.7</c:v>
                </c:pt>
                <c:pt idx="12">
                  <c:v>0.7</c:v>
                </c:pt>
                <c:pt idx="13">
                  <c:v>0.8</c:v>
                </c:pt>
                <c:pt idx="14">
                  <c:v>0.9</c:v>
                </c:pt>
                <c:pt idx="15">
                  <c:v>0.8</c:v>
                </c:pt>
              </c:numCache>
            </c:numRef>
          </c:val>
          <c:extLst>
            <c:ext xmlns:c16="http://schemas.microsoft.com/office/drawing/2014/chart" uri="{C3380CC4-5D6E-409C-BE32-E72D297353CC}">
              <c16:uniqueId val="{00000006-9CC6-42DF-B9EB-74B075E2E3F9}"/>
            </c:ext>
          </c:extLst>
        </c:ser>
        <c:dLbls>
          <c:dLblPos val="ctr"/>
          <c:showLegendKey val="0"/>
          <c:showVal val="1"/>
          <c:showCatName val="0"/>
          <c:showSerName val="0"/>
          <c:showPercent val="0"/>
          <c:showBubbleSize val="0"/>
        </c:dLbls>
        <c:gapWidth val="219"/>
        <c:overlap val="100"/>
        <c:axId val="1778519455"/>
        <c:axId val="1726793887"/>
      </c:barChart>
      <c:catAx>
        <c:axId val="177851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793887"/>
        <c:crosses val="autoZero"/>
        <c:auto val="1"/>
        <c:lblAlgn val="ctr"/>
        <c:lblOffset val="100"/>
        <c:noMultiLvlLbl val="0"/>
      </c:catAx>
      <c:valAx>
        <c:axId val="172679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 ) Percentage of greenhouse gases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1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(1).xlsx]Waste produce!PivotTable6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Waste</a:t>
            </a:r>
            <a:r>
              <a:rPr lang="en-US" baseline="0"/>
              <a:t> produce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'Waste produce'!$B$3</c:f>
              <c:strCache>
                <c:ptCount val="1"/>
                <c:pt idx="0">
                  <c:v>Sum of Total Disposed (Tonnes)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'Waste produce'!$A$4:$A$20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'Waste produce'!$B$4:$B$20</c:f>
              <c:numCache>
                <c:formatCode>General</c:formatCode>
                <c:ptCount val="16"/>
                <c:pt idx="0">
                  <c:v>3.03</c:v>
                </c:pt>
                <c:pt idx="1">
                  <c:v>3.34</c:v>
                </c:pt>
                <c:pt idx="2">
                  <c:v>3.49</c:v>
                </c:pt>
                <c:pt idx="3">
                  <c:v>3.76</c:v>
                </c:pt>
                <c:pt idx="4">
                  <c:v>4.04</c:v>
                </c:pt>
                <c:pt idx="5">
                  <c:v>2.9339339999999998</c:v>
                </c:pt>
                <c:pt idx="6">
                  <c:v>3.0255999999999998</c:v>
                </c:pt>
                <c:pt idx="7">
                  <c:v>3.0434000000000001</c:v>
                </c:pt>
                <c:pt idx="8">
                  <c:v>3.0238</c:v>
                </c:pt>
                <c:pt idx="9">
                  <c:v>3.0451999999999999</c:v>
                </c:pt>
                <c:pt idx="10">
                  <c:v>2.98</c:v>
                </c:pt>
                <c:pt idx="11">
                  <c:v>2.9689999999999999</c:v>
                </c:pt>
                <c:pt idx="12">
                  <c:v>2.9870000000000001</c:v>
                </c:pt>
                <c:pt idx="13">
                  <c:v>2.8410000000000002</c:v>
                </c:pt>
                <c:pt idx="14">
                  <c:v>3.1179999999999999</c:v>
                </c:pt>
                <c:pt idx="15">
                  <c:v>3.1970000000000001</c:v>
                </c:pt>
              </c:numCache>
            </c:numRef>
          </c:val>
          <c:smooth val="0"/>
          <c:extLst>
            <c:ext xmlns:c16="http://schemas.microsoft.com/office/drawing/2014/chart" uri="{C3380CC4-5D6E-409C-BE32-E72D297353CC}">
              <c16:uniqueId val="{00000000-9A30-4A6A-8BCD-491248AC896A}"/>
            </c:ext>
          </c:extLst>
        </c:ser>
        <c:ser>
          <c:idx val="1"/>
          <c:order val="1"/>
          <c:tx>
            <c:strRef>
              <c:f>'Waste produce'!$C$3</c:f>
              <c:strCache>
                <c:ptCount val="1"/>
                <c:pt idx="0">
                  <c:v>Sum of Total Recycled (Tonnes)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'Waste produce'!$A$4:$A$20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'Waste produce'!$C$4:$C$20</c:f>
              <c:numCache>
                <c:formatCode>General</c:formatCode>
                <c:ptCount val="16"/>
                <c:pt idx="0">
                  <c:v>2.57</c:v>
                </c:pt>
                <c:pt idx="1">
                  <c:v>2.62</c:v>
                </c:pt>
                <c:pt idx="2">
                  <c:v>2.63</c:v>
                </c:pt>
                <c:pt idx="3">
                  <c:v>2.76</c:v>
                </c:pt>
                <c:pt idx="4">
                  <c:v>2.86</c:v>
                </c:pt>
                <c:pt idx="5">
                  <c:v>4.3355689999999996</c:v>
                </c:pt>
                <c:pt idx="6">
                  <c:v>4.8258999999999999</c:v>
                </c:pt>
                <c:pt idx="7">
                  <c:v>4.4710999999999999</c:v>
                </c:pt>
                <c:pt idx="8">
                  <c:v>4.6497000000000002</c:v>
                </c:pt>
                <c:pt idx="9">
                  <c:v>4.7690000000000001</c:v>
                </c:pt>
                <c:pt idx="10">
                  <c:v>4.7243000000000004</c:v>
                </c:pt>
                <c:pt idx="11">
                  <c:v>4.726</c:v>
                </c:pt>
                <c:pt idx="12">
                  <c:v>4.2469999999999999</c:v>
                </c:pt>
                <c:pt idx="13">
                  <c:v>3.04</c:v>
                </c:pt>
                <c:pt idx="14">
                  <c:v>3.8260000000000001</c:v>
                </c:pt>
                <c:pt idx="15">
                  <c:v>4.1879999999999997</c:v>
                </c:pt>
              </c:numCache>
            </c:numRef>
          </c:val>
          <c:smooth val="0"/>
          <c:extLst>
            <c:ext xmlns:c16="http://schemas.microsoft.com/office/drawing/2014/chart" uri="{C3380CC4-5D6E-409C-BE32-E72D297353CC}">
              <c16:uniqueId val="{00000001-9A30-4A6A-8BCD-491248AC896A}"/>
            </c:ext>
          </c:extLst>
        </c:ser>
        <c:ser>
          <c:idx val="2"/>
          <c:order val="2"/>
          <c:tx>
            <c:strRef>
              <c:f>'Waste produce'!$D$3</c:f>
              <c:strCache>
                <c:ptCount val="1"/>
                <c:pt idx="0">
                  <c:v>Sum of Total Generated (Tonnes)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'Waste produce'!$A$4:$A$20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'Waste produce'!$D$4:$D$20</c:f>
              <c:numCache>
                <c:formatCode>General</c:formatCode>
                <c:ptCount val="16"/>
                <c:pt idx="0">
                  <c:v>5.6</c:v>
                </c:pt>
                <c:pt idx="1">
                  <c:v>5.97</c:v>
                </c:pt>
                <c:pt idx="2">
                  <c:v>6.11</c:v>
                </c:pt>
                <c:pt idx="3">
                  <c:v>6.52</c:v>
                </c:pt>
                <c:pt idx="4">
                  <c:v>6.9</c:v>
                </c:pt>
                <c:pt idx="5">
                  <c:v>7.2695030000000003</c:v>
                </c:pt>
                <c:pt idx="6">
                  <c:v>7.8514999999999997</c:v>
                </c:pt>
                <c:pt idx="7">
                  <c:v>7.5145</c:v>
                </c:pt>
                <c:pt idx="8">
                  <c:v>7.6734999999999998</c:v>
                </c:pt>
                <c:pt idx="9">
                  <c:v>7.8141999999999996</c:v>
                </c:pt>
                <c:pt idx="10">
                  <c:v>7.7042999999999999</c:v>
                </c:pt>
                <c:pt idx="11">
                  <c:v>7.6950000000000003</c:v>
                </c:pt>
                <c:pt idx="12">
                  <c:v>7.234</c:v>
                </c:pt>
                <c:pt idx="13">
                  <c:v>5.88</c:v>
                </c:pt>
                <c:pt idx="14">
                  <c:v>6.944</c:v>
                </c:pt>
                <c:pt idx="15">
                  <c:v>7.3849999999999998</c:v>
                </c:pt>
              </c:numCache>
            </c:numRef>
          </c:val>
          <c:smooth val="0"/>
          <c:extLst>
            <c:ext xmlns:c16="http://schemas.microsoft.com/office/drawing/2014/chart" uri="{C3380CC4-5D6E-409C-BE32-E72D297353CC}">
              <c16:uniqueId val="{00000002-9A30-4A6A-8BCD-491248AC896A}"/>
            </c:ext>
          </c:extLst>
        </c:ser>
        <c:dLbls>
          <c:showLegendKey val="0"/>
          <c:showVal val="0"/>
          <c:showCatName val="0"/>
          <c:showSerName val="0"/>
          <c:showPercent val="0"/>
          <c:showBubbleSize val="0"/>
        </c:dLbls>
        <c:marker val="1"/>
        <c:smooth val="0"/>
        <c:axId val="1929450063"/>
        <c:axId val="1920965631"/>
      </c:lineChart>
      <c:catAx>
        <c:axId val="1929450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Year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65631"/>
        <c:crosses val="autoZero"/>
        <c:auto val="1"/>
        <c:lblAlgn val="ctr"/>
        <c:lblOffset val="100"/>
        <c:noMultiLvlLbl val="0"/>
      </c:catAx>
      <c:valAx>
        <c:axId val="192096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Tonnes ) Waste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5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(1).xlsx]Protected area in singapore!PivotTable5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Protected</a:t>
            </a:r>
            <a:r>
              <a:rPr lang="en-US" baseline="0"/>
              <a:t> are in signapore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'Protected area in singapore'!$B$3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'Protected area in singapore'!$A$4:$A$20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'Protected area in singapore'!$B$4:$B$20</c:f>
              <c:numCache>
                <c:formatCode>General</c:formatCode>
                <c:ptCount val="16"/>
                <c:pt idx="0">
                  <c:v>4.8</c:v>
                </c:pt>
                <c:pt idx="1">
                  <c:v>4.7</c:v>
                </c:pt>
                <c:pt idx="2">
                  <c:v>4.7</c:v>
                </c:pt>
                <c:pt idx="3">
                  <c:v>4.7</c:v>
                </c:pt>
                <c:pt idx="4">
                  <c:v>4.7</c:v>
                </c:pt>
                <c:pt idx="5">
                  <c:v>4.7</c:v>
                </c:pt>
                <c:pt idx="6">
                  <c:v>4.7</c:v>
                </c:pt>
                <c:pt idx="7">
                  <c:v>4.7</c:v>
                </c:pt>
                <c:pt idx="8">
                  <c:v>4.7</c:v>
                </c:pt>
                <c:pt idx="9">
                  <c:v>4.7</c:v>
                </c:pt>
                <c:pt idx="10">
                  <c:v>4.5999999999999996</c:v>
                </c:pt>
                <c:pt idx="11">
                  <c:v>4.5999999999999996</c:v>
                </c:pt>
                <c:pt idx="12">
                  <c:v>4.5999999999999996</c:v>
                </c:pt>
                <c:pt idx="13">
                  <c:v>4.5999999999999996</c:v>
                </c:pt>
                <c:pt idx="14">
                  <c:v>4.5999999999999996</c:v>
                </c:pt>
                <c:pt idx="15">
                  <c:v>4.5999999999999996</c:v>
                </c:pt>
              </c:numCache>
            </c:numRef>
          </c:val>
          <c:extLst>
            <c:ext xmlns:c16="http://schemas.microsoft.com/office/drawing/2014/chart" uri="{C3380CC4-5D6E-409C-BE32-E72D297353CC}">
              <c16:uniqueId val="{00000001-57D8-4CFA-B7F7-60233EB5A599}"/>
            </c:ext>
          </c:extLst>
        </c:ser>
        <c:dLbls>
          <c:showLegendKey val="0"/>
          <c:showVal val="0"/>
          <c:showCatName val="0"/>
          <c:showSerName val="0"/>
          <c:showPercent val="0"/>
          <c:showBubbleSize val="0"/>
        </c:dLbls>
        <c:gapWidth val="219"/>
        <c:axId val="1777255983"/>
        <c:axId val="1252277183"/>
      </c:barChart>
      <c:catAx>
        <c:axId val="1777255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38248501835997001"/>
              <c:y val="0.818958397916795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77183"/>
        <c:crosses val="autoZero"/>
        <c:auto val="1"/>
        <c:lblAlgn val="ctr"/>
        <c:lblOffset val="100"/>
        <c:noMultiLvlLbl val="0"/>
      </c:catAx>
      <c:valAx>
        <c:axId val="125227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 ) Percentage of land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5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(1).xlsx]Rainfall!PivotTable4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Rainfall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Rainfall!$C$3</c:f>
              <c:strCache>
                <c:ptCount val="1"/>
                <c:pt idx="0">
                  <c:v>Sum of Total Rainfall (Millimetre)</c:v>
                </c:pt>
              </c:strCache>
            </c:strRef>
          </c:tx>
          <c:spPr>
            <a:solidFill>
              <a:schemeClr val="accent2"/>
            </a:solidFill>
            <a:ln>
              <a:noFill/>
            </a:ln>
            <a:effectLst/>
          </c:spPr>
          <c:invertIfNegative val="0"/>
          <c:cat>
            <c:strRef>
              <c:f>Rainfall!$A$4:$A$20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Rainfall!$C$4:$C$20</c:f>
              <c:numCache>
                <c:formatCode>General</c:formatCode>
                <c:ptCount val="16"/>
                <c:pt idx="0">
                  <c:v>2886.2</c:v>
                </c:pt>
                <c:pt idx="1">
                  <c:v>2325.1</c:v>
                </c:pt>
                <c:pt idx="2">
                  <c:v>1920.9</c:v>
                </c:pt>
                <c:pt idx="3">
                  <c:v>2075.1</c:v>
                </c:pt>
                <c:pt idx="4">
                  <c:v>2524.1999999999998</c:v>
                </c:pt>
                <c:pt idx="5">
                  <c:v>2159.9</c:v>
                </c:pt>
                <c:pt idx="6">
                  <c:v>2748.4</c:v>
                </c:pt>
                <c:pt idx="7">
                  <c:v>1538.4</c:v>
                </c:pt>
                <c:pt idx="8">
                  <c:v>1266.8</c:v>
                </c:pt>
                <c:pt idx="9">
                  <c:v>1955.7</c:v>
                </c:pt>
                <c:pt idx="10">
                  <c:v>2045.6</c:v>
                </c:pt>
                <c:pt idx="11">
                  <c:v>1708.2</c:v>
                </c:pt>
                <c:pt idx="12">
                  <c:v>1367.5</c:v>
                </c:pt>
                <c:pt idx="13">
                  <c:v>1886.6</c:v>
                </c:pt>
                <c:pt idx="14">
                  <c:v>2809.6</c:v>
                </c:pt>
                <c:pt idx="15">
                  <c:v>2207.1999999999998</c:v>
                </c:pt>
              </c:numCache>
            </c:numRef>
          </c:val>
          <c:extLst>
            <c:ext xmlns:c16="http://schemas.microsoft.com/office/drawing/2014/chart" uri="{C3380CC4-5D6E-409C-BE32-E72D297353CC}">
              <c16:uniqueId val="{00000001-15D0-4B63-B0FA-C8234DDF4E0F}"/>
            </c:ext>
          </c:extLst>
        </c:ser>
        <c:dLbls>
          <c:showLegendKey val="0"/>
          <c:showVal val="0"/>
          <c:showCatName val="0"/>
          <c:showSerName val="0"/>
          <c:showPercent val="0"/>
          <c:showBubbleSize val="0"/>
        </c:dLbls>
        <c:gapWidth val="150"/>
        <c:axId val="1736357903"/>
        <c:axId val="1761890975"/>
      </c:barChart>
      <c:lineChart>
        <c:grouping val="standard"/>
        <c:varyColors val="0"/>
        <c:ser>
          <c:idx val="0"/>
          <c:order val="0"/>
          <c:tx>
            <c:strRef>
              <c:f>Rainfall!$B$3</c:f>
              <c:strCache>
                <c:ptCount val="1"/>
                <c:pt idx="0">
                  <c:v>Sum of Number Of Rainy Days (Number)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Rainfall!$A$4:$A$20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Rainfall!$B$4:$B$20</c:f>
              <c:numCache>
                <c:formatCode>General</c:formatCode>
                <c:ptCount val="16"/>
                <c:pt idx="0">
                  <c:v>195</c:v>
                </c:pt>
                <c:pt idx="1">
                  <c:v>182</c:v>
                </c:pt>
                <c:pt idx="2">
                  <c:v>166</c:v>
                </c:pt>
                <c:pt idx="3">
                  <c:v>178</c:v>
                </c:pt>
                <c:pt idx="4">
                  <c:v>188</c:v>
                </c:pt>
                <c:pt idx="5">
                  <c:v>191</c:v>
                </c:pt>
                <c:pt idx="6">
                  <c:v>206</c:v>
                </c:pt>
                <c:pt idx="7">
                  <c:v>152</c:v>
                </c:pt>
                <c:pt idx="8">
                  <c:v>125</c:v>
                </c:pt>
                <c:pt idx="9">
                  <c:v>179</c:v>
                </c:pt>
                <c:pt idx="10">
                  <c:v>204</c:v>
                </c:pt>
                <c:pt idx="11">
                  <c:v>188</c:v>
                </c:pt>
                <c:pt idx="12">
                  <c:v>120</c:v>
                </c:pt>
                <c:pt idx="13">
                  <c:v>178</c:v>
                </c:pt>
                <c:pt idx="14">
                  <c:v>182</c:v>
                </c:pt>
                <c:pt idx="15">
                  <c:v>210</c:v>
                </c:pt>
              </c:numCache>
            </c:numRef>
          </c:val>
          <c:smooth val="0"/>
          <c:extLst>
            <c:ext xmlns:c16="http://schemas.microsoft.com/office/drawing/2014/chart" uri="{C3380CC4-5D6E-409C-BE32-E72D297353CC}">
              <c16:uniqueId val="{00000000-15D0-4B63-B0FA-C8234DDF4E0F}"/>
            </c:ext>
          </c:extLst>
        </c:ser>
        <c:dLbls>
          <c:showLegendKey val="0"/>
          <c:showVal val="0"/>
          <c:showCatName val="0"/>
          <c:showSerName val="0"/>
          <c:showPercent val="0"/>
          <c:showBubbleSize val="0"/>
        </c:dLbls>
        <c:marker val="1"/>
        <c:smooth val="0"/>
        <c:axId val="1792303071"/>
        <c:axId val="1723197807"/>
      </c:lineChart>
      <c:catAx>
        <c:axId val="179230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97807"/>
        <c:crosses val="autoZero"/>
        <c:auto val="1"/>
        <c:lblAlgn val="ctr"/>
        <c:lblOffset val="100"/>
        <c:noMultiLvlLbl val="0"/>
      </c:catAx>
      <c:valAx>
        <c:axId val="172319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of days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03071"/>
        <c:crosses val="autoZero"/>
        <c:crossBetween val="between"/>
      </c:valAx>
      <c:valAx>
        <c:axId val="17618909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Millimeter ) Sum</a:t>
                </a:r>
                <a:r>
                  <a:rPr lang="en-US" baseline="0"/>
                  <a:t> of rainfall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57903"/>
        <c:crosses val="max"/>
        <c:crossBetween val="between"/>
      </c:valAx>
      <c:catAx>
        <c:axId val="1736357903"/>
        <c:scaling>
          <c:orientation val="minMax"/>
        </c:scaling>
        <c:delete val="1"/>
        <c:axPos val="b"/>
        <c:numFmt formatCode="General" sourceLinked="1"/>
        <c:majorTickMark val="out"/>
        <c:minorTickMark val="none"/>
        <c:tickLblPos val="nextTo"/>
        <c:crossAx val="17618909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(1).xlsx]Transport usage!PivotTable3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Transport</a:t>
            </a:r>
            <a:r>
              <a:rPr lang="en-US" baseline="0"/>
              <a:t> usage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'Transport usage'!$B$3</c:f>
              <c:strCache>
                <c:ptCount val="1"/>
                <c:pt idx="0">
                  <c:v>Sum of Average Daily Ridership - MRT (Thousand)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'Transport usage'!$A$4:$A$20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'Transport usage'!$B$4:$B$20</c:f>
              <c:numCache>
                <c:formatCode>General</c:formatCode>
                <c:ptCount val="16"/>
                <c:pt idx="0">
                  <c:v>1527</c:v>
                </c:pt>
                <c:pt idx="1">
                  <c:v>1698</c:v>
                </c:pt>
                <c:pt idx="2">
                  <c:v>1782</c:v>
                </c:pt>
                <c:pt idx="3">
                  <c:v>2069</c:v>
                </c:pt>
                <c:pt idx="4">
                  <c:v>2295</c:v>
                </c:pt>
                <c:pt idx="5">
                  <c:v>2525</c:v>
                </c:pt>
                <c:pt idx="6">
                  <c:v>2623</c:v>
                </c:pt>
                <c:pt idx="7">
                  <c:v>2762</c:v>
                </c:pt>
                <c:pt idx="8">
                  <c:v>2817</c:v>
                </c:pt>
                <c:pt idx="9">
                  <c:v>3095</c:v>
                </c:pt>
                <c:pt idx="10">
                  <c:v>3122</c:v>
                </c:pt>
                <c:pt idx="11">
                  <c:v>3302</c:v>
                </c:pt>
                <c:pt idx="12">
                  <c:v>3384</c:v>
                </c:pt>
                <c:pt idx="13">
                  <c:v>2023</c:v>
                </c:pt>
                <c:pt idx="14">
                  <c:v>2100</c:v>
                </c:pt>
                <c:pt idx="15">
                  <c:v>2745</c:v>
                </c:pt>
              </c:numCache>
            </c:numRef>
          </c:val>
          <c:extLst>
            <c:ext xmlns:c16="http://schemas.microsoft.com/office/drawing/2014/chart" uri="{C3380CC4-5D6E-409C-BE32-E72D297353CC}">
              <c16:uniqueId val="{00000001-1DE2-4575-A23F-99924E46C252}"/>
            </c:ext>
          </c:extLst>
        </c:ser>
        <c:ser>
          <c:idx val="1"/>
          <c:order val="1"/>
          <c:tx>
            <c:strRef>
              <c:f>'Transport usage'!$C$3</c:f>
              <c:strCache>
                <c:ptCount val="1"/>
                <c:pt idx="0">
                  <c:v>Sum of Average Daily Ridership - Public Bus (Thousand)</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'Transport usage'!$A$4:$A$20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'Transport usage'!$C$4:$C$20</c:f>
              <c:numCache>
                <c:formatCode>General</c:formatCode>
                <c:ptCount val="16"/>
                <c:pt idx="0">
                  <c:v>2932</c:v>
                </c:pt>
                <c:pt idx="1">
                  <c:v>3087</c:v>
                </c:pt>
                <c:pt idx="2">
                  <c:v>3047</c:v>
                </c:pt>
                <c:pt idx="3">
                  <c:v>3199</c:v>
                </c:pt>
                <c:pt idx="4">
                  <c:v>3385</c:v>
                </c:pt>
                <c:pt idx="5">
                  <c:v>3481</c:v>
                </c:pt>
                <c:pt idx="6">
                  <c:v>3601</c:v>
                </c:pt>
                <c:pt idx="7">
                  <c:v>3751</c:v>
                </c:pt>
                <c:pt idx="8">
                  <c:v>3981</c:v>
                </c:pt>
                <c:pt idx="9">
                  <c:v>3939</c:v>
                </c:pt>
                <c:pt idx="10">
                  <c:v>3952</c:v>
                </c:pt>
                <c:pt idx="11">
                  <c:v>4037</c:v>
                </c:pt>
                <c:pt idx="12">
                  <c:v>4099</c:v>
                </c:pt>
                <c:pt idx="13">
                  <c:v>2878</c:v>
                </c:pt>
                <c:pt idx="14">
                  <c:v>3008</c:v>
                </c:pt>
                <c:pt idx="15">
                  <c:v>3461</c:v>
                </c:pt>
              </c:numCache>
            </c:numRef>
          </c:val>
          <c:extLst>
            <c:ext xmlns:c16="http://schemas.microsoft.com/office/drawing/2014/chart" uri="{C3380CC4-5D6E-409C-BE32-E72D297353CC}">
              <c16:uniqueId val="{00000003-1DE2-4575-A23F-99924E46C252}"/>
            </c:ext>
          </c:extLst>
        </c:ser>
        <c:dLbls>
          <c:showLegendKey val="0"/>
          <c:showVal val="0"/>
          <c:showCatName val="0"/>
          <c:showSerName val="0"/>
          <c:showPercent val="0"/>
          <c:showBubbleSize val="0"/>
        </c:dLbls>
        <c:gapWidth val="219"/>
        <c:overlap val="-27"/>
        <c:axId val="1757685775"/>
        <c:axId val="1920959183"/>
      </c:barChart>
      <c:catAx>
        <c:axId val="175768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59183"/>
        <c:crosses val="autoZero"/>
        <c:auto val="1"/>
        <c:lblAlgn val="ctr"/>
        <c:lblOffset val="100"/>
        <c:noMultiLvlLbl val="0"/>
      </c:catAx>
      <c:valAx>
        <c:axId val="1920959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Thousand ) Amount of riders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68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(1).xlsx]Sea level!PivotTable2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a:t>
            </a:r>
            <a:r>
              <a:rPr lang="en-US" baseline="0"/>
              <a:t> leve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 level'!$B$3</c:f>
              <c:strCache>
                <c:ptCount val="1"/>
                <c:pt idx="0">
                  <c:v>Sum of Mean sea level ( raffles lighhouse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'Sea level'!$A$4:$A$20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'Sea level'!$B$4:$B$20</c:f>
              <c:numCache>
                <c:formatCode>General</c:formatCode>
                <c:ptCount val="16"/>
                <c:pt idx="0">
                  <c:v>7.08</c:v>
                </c:pt>
                <c:pt idx="1">
                  <c:v>7.13</c:v>
                </c:pt>
                <c:pt idx="2">
                  <c:v>7.12</c:v>
                </c:pt>
                <c:pt idx="3">
                  <c:v>7.16</c:v>
                </c:pt>
                <c:pt idx="4">
                  <c:v>7.16</c:v>
                </c:pt>
                <c:pt idx="5">
                  <c:v>7.16</c:v>
                </c:pt>
                <c:pt idx="6">
                  <c:v>7.18</c:v>
                </c:pt>
                <c:pt idx="7">
                  <c:v>7.14</c:v>
                </c:pt>
                <c:pt idx="8">
                  <c:v>7.1</c:v>
                </c:pt>
                <c:pt idx="9">
                  <c:v>7.14</c:v>
                </c:pt>
                <c:pt idx="10">
                  <c:v>7.15</c:v>
                </c:pt>
                <c:pt idx="11">
                  <c:v>7.14</c:v>
                </c:pt>
                <c:pt idx="12">
                  <c:v>7.12</c:v>
                </c:pt>
                <c:pt idx="13">
                  <c:v>7.16</c:v>
                </c:pt>
                <c:pt idx="14">
                  <c:v>7.16</c:v>
                </c:pt>
                <c:pt idx="15">
                  <c:v>7.18</c:v>
                </c:pt>
              </c:numCache>
            </c:numRef>
          </c:val>
          <c:smooth val="0"/>
          <c:extLst>
            <c:ext xmlns:c16="http://schemas.microsoft.com/office/drawing/2014/chart" uri="{C3380CC4-5D6E-409C-BE32-E72D297353CC}">
              <c16:uniqueId val="{00000000-5569-4716-A53C-EEF7A136A0D0}"/>
            </c:ext>
          </c:extLst>
        </c:ser>
        <c:ser>
          <c:idx val="1"/>
          <c:order val="1"/>
          <c:tx>
            <c:strRef>
              <c:f>'Sea level'!$C$3</c:f>
              <c:strCache>
                <c:ptCount val="1"/>
                <c:pt idx="0">
                  <c:v>Sum of Mean sea level ( sembawang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'Sea level'!$A$4:$A$20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'Sea level'!$C$4:$C$20</c:f>
              <c:numCache>
                <c:formatCode>General</c:formatCode>
                <c:ptCount val="16"/>
                <c:pt idx="0">
                  <c:v>6.86</c:v>
                </c:pt>
                <c:pt idx="1">
                  <c:v>6.9</c:v>
                </c:pt>
                <c:pt idx="2">
                  <c:v>6.88</c:v>
                </c:pt>
                <c:pt idx="3">
                  <c:v>6.91</c:v>
                </c:pt>
                <c:pt idx="4">
                  <c:v>6.94</c:v>
                </c:pt>
                <c:pt idx="5">
                  <c:v>6.92</c:v>
                </c:pt>
                <c:pt idx="6">
                  <c:v>6.94</c:v>
                </c:pt>
                <c:pt idx="7">
                  <c:v>6.9</c:v>
                </c:pt>
                <c:pt idx="8">
                  <c:v>6.87</c:v>
                </c:pt>
                <c:pt idx="9">
                  <c:v>6.89</c:v>
                </c:pt>
                <c:pt idx="10">
                  <c:v>6.92</c:v>
                </c:pt>
                <c:pt idx="11">
                  <c:v>6.89</c:v>
                </c:pt>
                <c:pt idx="12">
                  <c:v>6.89</c:v>
                </c:pt>
                <c:pt idx="13">
                  <c:v>6.92</c:v>
                </c:pt>
                <c:pt idx="14">
                  <c:v>6.93</c:v>
                </c:pt>
                <c:pt idx="15">
                  <c:v>6.96</c:v>
                </c:pt>
              </c:numCache>
            </c:numRef>
          </c:val>
          <c:smooth val="0"/>
          <c:extLst>
            <c:ext xmlns:c16="http://schemas.microsoft.com/office/drawing/2014/chart" uri="{C3380CC4-5D6E-409C-BE32-E72D297353CC}">
              <c16:uniqueId val="{00000001-5569-4716-A53C-EEF7A136A0D0}"/>
            </c:ext>
          </c:extLst>
        </c:ser>
        <c:ser>
          <c:idx val="2"/>
          <c:order val="2"/>
          <c:tx>
            <c:strRef>
              <c:f>'Sea level'!$D$3</c:f>
              <c:strCache>
                <c:ptCount val="1"/>
                <c:pt idx="0">
                  <c:v>Sum of Mean sea level ( Tanjong pagar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'Sea level'!$A$4:$A$20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'Sea level'!$D$4:$D$20</c:f>
              <c:numCache>
                <c:formatCode>General</c:formatCode>
                <c:ptCount val="16"/>
                <c:pt idx="0">
                  <c:v>7.13</c:v>
                </c:pt>
                <c:pt idx="1">
                  <c:v>7.17</c:v>
                </c:pt>
                <c:pt idx="2">
                  <c:v>7.16</c:v>
                </c:pt>
                <c:pt idx="3">
                  <c:v>7.19</c:v>
                </c:pt>
                <c:pt idx="4">
                  <c:v>7.21</c:v>
                </c:pt>
                <c:pt idx="5">
                  <c:v>7.19</c:v>
                </c:pt>
                <c:pt idx="6">
                  <c:v>7.22</c:v>
                </c:pt>
                <c:pt idx="7">
                  <c:v>7.15</c:v>
                </c:pt>
                <c:pt idx="8">
                  <c:v>7.13</c:v>
                </c:pt>
                <c:pt idx="9">
                  <c:v>7.18</c:v>
                </c:pt>
                <c:pt idx="10">
                  <c:v>7.21</c:v>
                </c:pt>
                <c:pt idx="11">
                  <c:v>7.18</c:v>
                </c:pt>
                <c:pt idx="12">
                  <c:v>7.16</c:v>
                </c:pt>
                <c:pt idx="13">
                  <c:v>7.19</c:v>
                </c:pt>
                <c:pt idx="14">
                  <c:v>7.2</c:v>
                </c:pt>
                <c:pt idx="15">
                  <c:v>7.23</c:v>
                </c:pt>
              </c:numCache>
            </c:numRef>
          </c:val>
          <c:smooth val="0"/>
          <c:extLst>
            <c:ext xmlns:c16="http://schemas.microsoft.com/office/drawing/2014/chart" uri="{C3380CC4-5D6E-409C-BE32-E72D297353CC}">
              <c16:uniqueId val="{00000002-5569-4716-A53C-EEF7A136A0D0}"/>
            </c:ext>
          </c:extLst>
        </c:ser>
        <c:dLbls>
          <c:showLegendKey val="0"/>
          <c:showVal val="0"/>
          <c:showCatName val="0"/>
          <c:showSerName val="0"/>
          <c:showPercent val="0"/>
          <c:showBubbleSize val="0"/>
        </c:dLbls>
        <c:marker val="1"/>
        <c:smooth val="0"/>
        <c:axId val="1453513631"/>
        <c:axId val="1425596303"/>
      </c:lineChart>
      <c:catAx>
        <c:axId val="145351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96303"/>
        <c:crosses val="autoZero"/>
        <c:auto val="1"/>
        <c:lblAlgn val="ctr"/>
        <c:lblOffset val="100"/>
        <c:noMultiLvlLbl val="0"/>
      </c:catAx>
      <c:valAx>
        <c:axId val="1425596303"/>
        <c:scaling>
          <c:orientation val="minMax"/>
          <c:min val="6.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Meter )  Sea level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51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(1).xlsx]Solar panel!PivotTable8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of solar panel installed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'Solar panel'!$B$3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'Solar panel'!$A$4:$A$20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'Solar panel'!$B$4:$B$20</c:f>
              <c:numCache>
                <c:formatCode>General</c:formatCode>
                <c:ptCount val="16"/>
                <c:pt idx="0">
                  <c:v>0</c:v>
                </c:pt>
                <c:pt idx="1">
                  <c:v>30</c:v>
                </c:pt>
                <c:pt idx="2">
                  <c:v>184</c:v>
                </c:pt>
                <c:pt idx="3">
                  <c:v>459</c:v>
                </c:pt>
                <c:pt idx="4">
                  <c:v>582</c:v>
                </c:pt>
                <c:pt idx="5">
                  <c:v>951</c:v>
                </c:pt>
                <c:pt idx="6">
                  <c:v>1384</c:v>
                </c:pt>
                <c:pt idx="7">
                  <c:v>2148</c:v>
                </c:pt>
                <c:pt idx="8">
                  <c:v>3187</c:v>
                </c:pt>
                <c:pt idx="9">
                  <c:v>6020</c:v>
                </c:pt>
                <c:pt idx="10">
                  <c:v>8023</c:v>
                </c:pt>
                <c:pt idx="11">
                  <c:v>9693</c:v>
                </c:pt>
                <c:pt idx="12">
                  <c:v>13437</c:v>
                </c:pt>
                <c:pt idx="13">
                  <c:v>16955</c:v>
                </c:pt>
                <c:pt idx="14">
                  <c:v>19498</c:v>
                </c:pt>
                <c:pt idx="15">
                  <c:v>23937</c:v>
                </c:pt>
              </c:numCache>
            </c:numRef>
          </c:val>
          <c:extLst>
            <c:ext xmlns:c16="http://schemas.microsoft.com/office/drawing/2014/chart" uri="{C3380CC4-5D6E-409C-BE32-E72D297353CC}">
              <c16:uniqueId val="{00000001-A0DA-4605-BEF5-83F0178049F0}"/>
            </c:ext>
          </c:extLst>
        </c:ser>
        <c:dLbls>
          <c:dLblPos val="outEnd"/>
          <c:showLegendKey val="0"/>
          <c:showVal val="1"/>
          <c:showCatName val="0"/>
          <c:showSerName val="0"/>
          <c:showPercent val="0"/>
          <c:showBubbleSize val="0"/>
        </c:dLbls>
        <c:gapWidth val="219"/>
        <c:axId val="1653292943"/>
        <c:axId val="1650253743"/>
      </c:barChart>
      <c:catAx>
        <c:axId val="1653292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53743"/>
        <c:crosses val="autoZero"/>
        <c:auto val="1"/>
        <c:lblAlgn val="ctr"/>
        <c:lblOffset val="100"/>
        <c:noMultiLvlLbl val="0"/>
      </c:catAx>
      <c:valAx>
        <c:axId val="1650253743"/>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Number of solar panel installed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9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(1).xlsx]Waste recycled by waste type!PivotTable1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 ) Percentage of waste recycled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3"/>
          </a:solidFill>
          <a:ln>
            <a:noFill/>
          </a:ln>
          <a:effectLst/>
        </c:spPr>
      </c:pivotFmt>
      <c:pivotFmt>
        <c:idx val="4"/>
        <c:spPr>
          <a:solidFill>
            <a:schemeClr val="accent4"/>
          </a:solidFill>
          <a:ln>
            <a:noFill/>
          </a:ln>
          <a:effectLst/>
        </c:spPr>
      </c:pivotFmt>
      <c:pivotFmt>
        <c:idx val="5"/>
        <c:spPr>
          <a:solidFill>
            <a:srgbClr val="CC66FF"/>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rgbClr val="CC66FF"/>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rgbClr val="CC66FF"/>
          </a:solidFill>
          <a:ln>
            <a:noFill/>
          </a:ln>
          <a:effectLst/>
        </c:spPr>
      </c:pivotFmt>
      <c:pivotFmt>
        <c:idx val="19"/>
        <c:spPr>
          <a:solidFill>
            <a:schemeClr val="accent1"/>
          </a:solidFill>
          <a:ln>
            <a:noFill/>
          </a:ln>
          <a:effectLst/>
        </c:spPr>
      </c:pivotFmt>
    </c:pivotFmts>
    <c:plotArea>
      <c:layout/>
      <c:pieChart>
        <c:varyColors val="1"/>
        <c:ser>
          <c:idx val="0"/>
          <c:order val="0"/>
          <c:tx>
            <c:strRef>
              <c:f>'Waste recycled by waste type'!$B$3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B8-4040-AD37-2A97BDB09DA1}"/>
              </c:ext>
            </c:extLst>
          </c:dPt>
          <c:dPt>
            <c:idx val="1"/>
            <c:bubble3D val="0"/>
            <c:spPr>
              <a:solidFill>
                <a:schemeClr val="accent2"/>
              </a:solidFill>
              <a:ln>
                <a:noFill/>
              </a:ln>
              <a:effectLst/>
            </c:spPr>
            <c:extLst>
              <c:ext xmlns:c16="http://schemas.microsoft.com/office/drawing/2014/chart" uri="{C3380CC4-5D6E-409C-BE32-E72D297353CC}">
                <c16:uniqueId val="{00000003-DDB8-4040-AD37-2A97BDB09DA1}"/>
              </c:ext>
            </c:extLst>
          </c:dPt>
          <c:dPt>
            <c:idx val="2"/>
            <c:bubble3D val="0"/>
            <c:spPr>
              <a:solidFill>
                <a:schemeClr val="accent3"/>
              </a:solidFill>
              <a:ln>
                <a:noFill/>
              </a:ln>
              <a:effectLst/>
            </c:spPr>
            <c:extLst>
              <c:ext xmlns:c16="http://schemas.microsoft.com/office/drawing/2014/chart" uri="{C3380CC4-5D6E-409C-BE32-E72D297353CC}">
                <c16:uniqueId val="{00000005-DDB8-4040-AD37-2A97BDB09DA1}"/>
              </c:ext>
            </c:extLst>
          </c:dPt>
          <c:dPt>
            <c:idx val="3"/>
            <c:bubble3D val="0"/>
            <c:spPr>
              <a:solidFill>
                <a:schemeClr val="accent4"/>
              </a:solidFill>
              <a:ln>
                <a:noFill/>
              </a:ln>
              <a:effectLst/>
            </c:spPr>
            <c:extLst>
              <c:ext xmlns:c16="http://schemas.microsoft.com/office/drawing/2014/chart" uri="{C3380CC4-5D6E-409C-BE32-E72D297353CC}">
                <c16:uniqueId val="{00000007-DDB8-4040-AD37-2A97BDB09DA1}"/>
              </c:ext>
            </c:extLst>
          </c:dPt>
          <c:dPt>
            <c:idx val="4"/>
            <c:bubble3D val="0"/>
            <c:spPr>
              <a:solidFill>
                <a:srgbClr val="CC66FF"/>
              </a:solidFill>
              <a:ln>
                <a:noFill/>
              </a:ln>
              <a:effectLst/>
            </c:spPr>
            <c:extLst>
              <c:ext xmlns:c16="http://schemas.microsoft.com/office/drawing/2014/chart" uri="{C3380CC4-5D6E-409C-BE32-E72D297353CC}">
                <c16:uniqueId val="{00000009-DDB8-4040-AD37-2A97BDB09DA1}"/>
              </c:ext>
            </c:extLst>
          </c:dPt>
          <c:dPt>
            <c:idx val="5"/>
            <c:bubble3D val="0"/>
            <c:spPr>
              <a:solidFill>
                <a:schemeClr val="accent6"/>
              </a:solidFill>
              <a:ln>
                <a:noFill/>
              </a:ln>
              <a:effectLst/>
            </c:spPr>
            <c:extLst>
              <c:ext xmlns:c16="http://schemas.microsoft.com/office/drawing/2014/chart" uri="{C3380CC4-5D6E-409C-BE32-E72D297353CC}">
                <c16:uniqueId val="{0000000B-DDB8-4040-AD37-2A97BDB09D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'Waste recycled by waste type'!$A$4:$A$10</c:f>
              <c:strCache>
                <c:ptCount val="6"/>
                <c:pt idx="0">
                  <c:v>Percentage of food recycled</c:v>
                </c:pt>
                <c:pt idx="1">
                  <c:v>Percentage of glass recycled</c:v>
                </c:pt>
                <c:pt idx="2">
                  <c:v>Percentage of paper/cardboard recycled</c:v>
                </c:pt>
                <c:pt idx="3">
                  <c:v>Percentage of plastic recycled</c:v>
                </c:pt>
                <c:pt idx="4">
                  <c:v>Percentage of textiles recycled</c:v>
                </c:pt>
                <c:pt idx="5">
                  <c:v>Percentage of wood recycled</c:v>
                </c:pt>
              </c:strCache>
            </c:strRef>
          </c:cat>
          <c:val>
            <c:numRef>
              <c:f>'Waste recycled by waste type'!$B$4:$B$10</c:f>
              <c:numCache>
                <c:formatCode>General</c:formatCode>
                <c:ptCount val="6"/>
                <c:pt idx="0">
                  <c:v>231</c:v>
                </c:pt>
                <c:pt idx="1">
                  <c:v>295</c:v>
                </c:pt>
                <c:pt idx="2">
                  <c:v>784</c:v>
                </c:pt>
                <c:pt idx="3">
                  <c:v>125</c:v>
                </c:pt>
                <c:pt idx="4">
                  <c:v>127</c:v>
                </c:pt>
                <c:pt idx="5">
                  <c:v>1137</c:v>
                </c:pt>
              </c:numCache>
            </c:numRef>
          </c:val>
          <c:extLst>
            <c:ext xmlns:c16="http://schemas.microsoft.com/office/drawing/2014/chart" uri="{C3380CC4-5D6E-409C-BE32-E72D297353CC}">
              <c16:uniqueId val="{0000000C-DDB8-4040-AD37-2A97BDB09D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(1).xlsx]Maximum and minimum temperature!PivotTable10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Maximum</a:t>
            </a:r>
            <a:r>
              <a:rPr lang="en-US" baseline="0"/>
              <a:t> and minimum temperature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'Maximum and minimum temperature'!$B$3</c:f>
              <c:strCache>
                <c:ptCount val="1"/>
                <c:pt idx="0">
                  <c:v>Sum of Air Temperature Absolute Extremes Maximum (Degree Celsius)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'Maximum and minimum temperature'!$A$4:$A$20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'Maximum and minimum temperature'!$B$4:$B$20</c:f>
              <c:numCache>
                <c:formatCode>General</c:formatCode>
                <c:ptCount val="16"/>
                <c:pt idx="0">
                  <c:v>34</c:v>
                </c:pt>
                <c:pt idx="1">
                  <c:v>34.1</c:v>
                </c:pt>
                <c:pt idx="2">
                  <c:v>35</c:v>
                </c:pt>
                <c:pt idx="3">
                  <c:v>35.5</c:v>
                </c:pt>
                <c:pt idx="4">
                  <c:v>35.299999999999997</c:v>
                </c:pt>
                <c:pt idx="5">
                  <c:v>33.700000000000003</c:v>
                </c:pt>
                <c:pt idx="6">
                  <c:v>35.200000000000003</c:v>
                </c:pt>
                <c:pt idx="7">
                  <c:v>34.5</c:v>
                </c:pt>
                <c:pt idx="8">
                  <c:v>34.4</c:v>
                </c:pt>
                <c:pt idx="9">
                  <c:v>35</c:v>
                </c:pt>
                <c:pt idx="10">
                  <c:v>34.6</c:v>
                </c:pt>
                <c:pt idx="11">
                  <c:v>35</c:v>
                </c:pt>
                <c:pt idx="12">
                  <c:v>34.799999999999997</c:v>
                </c:pt>
                <c:pt idx="13">
                  <c:v>34.6</c:v>
                </c:pt>
                <c:pt idx="14">
                  <c:v>34.700000000000003</c:v>
                </c:pt>
                <c:pt idx="15">
                  <c:v>35.4</c:v>
                </c:pt>
              </c:numCache>
            </c:numRef>
          </c:val>
          <c:smooth val="0"/>
          <c:extLst>
            <c:ext xmlns:c16="http://schemas.microsoft.com/office/drawing/2014/chart" uri="{C3380CC4-5D6E-409C-BE32-E72D297353CC}">
              <c16:uniqueId val="{00000000-2E84-44E6-B6D9-999450F443BB}"/>
            </c:ext>
          </c:extLst>
        </c:ser>
        <c:ser>
          <c:idx val="1"/>
          <c:order val="1"/>
          <c:tx>
            <c:strRef>
              <c:f>'Maximum and minimum temperature'!$C$3</c:f>
              <c:strCache>
                <c:ptCount val="1"/>
                <c:pt idx="0">
                  <c:v>Sum of Air Temperature Absolute Extremes Minimum (Degree Celsius)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'Maximum and minimum temperature'!$A$4:$A$20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'Maximum and minimum temperature'!$C$4:$C$20</c:f>
              <c:numCache>
                <c:formatCode>General</c:formatCode>
                <c:ptCount val="16"/>
                <c:pt idx="0">
                  <c:v>21.8</c:v>
                </c:pt>
                <c:pt idx="1">
                  <c:v>21.8</c:v>
                </c:pt>
                <c:pt idx="2">
                  <c:v>21.8</c:v>
                </c:pt>
                <c:pt idx="3">
                  <c:v>21.7</c:v>
                </c:pt>
                <c:pt idx="4">
                  <c:v>21.4</c:v>
                </c:pt>
                <c:pt idx="5">
                  <c:v>21.1</c:v>
                </c:pt>
                <c:pt idx="6">
                  <c:v>20.9</c:v>
                </c:pt>
                <c:pt idx="7">
                  <c:v>21.1</c:v>
                </c:pt>
                <c:pt idx="8">
                  <c:v>21.9</c:v>
                </c:pt>
                <c:pt idx="9">
                  <c:v>21.6</c:v>
                </c:pt>
                <c:pt idx="10">
                  <c:v>21.8</c:v>
                </c:pt>
                <c:pt idx="11">
                  <c:v>21.3</c:v>
                </c:pt>
                <c:pt idx="12">
                  <c:v>21.9</c:v>
                </c:pt>
                <c:pt idx="13">
                  <c:v>21.9</c:v>
                </c:pt>
                <c:pt idx="14">
                  <c:v>21.7</c:v>
                </c:pt>
                <c:pt idx="15">
                  <c:v>22.2</c:v>
                </c:pt>
              </c:numCache>
            </c:numRef>
          </c:val>
          <c:smooth val="0"/>
          <c:extLst>
            <c:ext xmlns:c16="http://schemas.microsoft.com/office/drawing/2014/chart" uri="{C3380CC4-5D6E-409C-BE32-E72D297353CC}">
              <c16:uniqueId val="{00000001-2E84-44E6-B6D9-999450F443BB}"/>
            </c:ext>
          </c:extLst>
        </c:ser>
        <c:dLbls>
          <c:dLblPos val="t"/>
          <c:showLegendKey val="0"/>
          <c:showVal val="1"/>
          <c:showCatName val="0"/>
          <c:showSerName val="0"/>
          <c:showPercent val="0"/>
          <c:showBubbleSize val="0"/>
        </c:dLbls>
        <c:smooth val="0"/>
        <c:axId val="1788519615"/>
        <c:axId val="178389040"/>
      </c:lineChart>
      <c:catAx>
        <c:axId val="178851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9040"/>
        <c:crosses val="autoZero"/>
        <c:auto val="1"/>
        <c:lblAlgn val="ctr"/>
        <c:lblOffset val="100"/>
        <c:noMultiLvlLbl val="0"/>
      </c:catAx>
      <c:valAx>
        <c:axId val="17838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Degree Celsius )  Temperature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1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(1).xlsx]Waste recycled by waste 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 ) Percentage of waste recycled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CC66FF"/>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'Waste recycled by waste type'!$B$3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8D7-45AB-B757-CA1F7B24113C}"/>
              </c:ext>
            </c:extLst>
          </c:dPt>
          <c:dPt>
            <c:idx val="1"/>
            <c:bubble3D val="0"/>
            <c:spPr>
              <a:solidFill>
                <a:schemeClr val="accent2"/>
              </a:solidFill>
              <a:ln>
                <a:noFill/>
              </a:ln>
              <a:effectLst/>
            </c:spPr>
            <c:extLst>
              <c:ext xmlns:c16="http://schemas.microsoft.com/office/drawing/2014/chart" uri="{C3380CC4-5D6E-409C-BE32-E72D297353CC}">
                <c16:uniqueId val="{00000003-18D7-45AB-B757-CA1F7B24113C}"/>
              </c:ext>
            </c:extLst>
          </c:dPt>
          <c:dPt>
            <c:idx val="2"/>
            <c:bubble3D val="0"/>
            <c:spPr>
              <a:solidFill>
                <a:schemeClr val="accent3"/>
              </a:solidFill>
              <a:ln>
                <a:noFill/>
              </a:ln>
              <a:effectLst/>
            </c:spPr>
            <c:extLst>
              <c:ext xmlns:c16="http://schemas.microsoft.com/office/drawing/2014/chart" uri="{C3380CC4-5D6E-409C-BE32-E72D297353CC}">
                <c16:uniqueId val="{00000004-BAAF-435A-9348-04E1B76965D2}"/>
              </c:ext>
            </c:extLst>
          </c:dPt>
          <c:dPt>
            <c:idx val="3"/>
            <c:bubble3D val="0"/>
            <c:spPr>
              <a:solidFill>
                <a:schemeClr val="accent4"/>
              </a:solidFill>
              <a:ln>
                <a:noFill/>
              </a:ln>
              <a:effectLst/>
            </c:spPr>
            <c:extLst>
              <c:ext xmlns:c16="http://schemas.microsoft.com/office/drawing/2014/chart" uri="{C3380CC4-5D6E-409C-BE32-E72D297353CC}">
                <c16:uniqueId val="{00000005-BAAF-435A-9348-04E1B76965D2}"/>
              </c:ext>
            </c:extLst>
          </c:dPt>
          <c:dPt>
            <c:idx val="4"/>
            <c:bubble3D val="0"/>
            <c:spPr>
              <a:solidFill>
                <a:srgbClr val="CC66FF"/>
              </a:solidFill>
              <a:ln>
                <a:noFill/>
              </a:ln>
              <a:effectLst/>
            </c:spPr>
            <c:extLst>
              <c:ext xmlns:c16="http://schemas.microsoft.com/office/drawing/2014/chart" uri="{C3380CC4-5D6E-409C-BE32-E72D297353CC}">
                <c16:uniqueId val="{00000006-BAAF-435A-9348-04E1B76965D2}"/>
              </c:ext>
            </c:extLst>
          </c:dPt>
          <c:dPt>
            <c:idx val="5"/>
            <c:bubble3D val="0"/>
            <c:spPr>
              <a:solidFill>
                <a:schemeClr val="accent6"/>
              </a:solidFill>
              <a:ln>
                <a:noFill/>
              </a:ln>
              <a:effectLst/>
            </c:spPr>
            <c:extLst>
              <c:ext xmlns:c16="http://schemas.microsoft.com/office/drawing/2014/chart" uri="{C3380CC4-5D6E-409C-BE32-E72D297353CC}">
                <c16:uniqueId val="{00000003-BAAF-435A-9348-04E1B76965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'Waste recycled by waste type'!$A$4:$A$10</c:f>
              <c:strCache>
                <c:ptCount val="6"/>
                <c:pt idx="0">
                  <c:v>Percentage of food recycled</c:v>
                </c:pt>
                <c:pt idx="1">
                  <c:v>Percentage of glass recycled</c:v>
                </c:pt>
                <c:pt idx="2">
                  <c:v>Percentage of paper/cardboard recycled</c:v>
                </c:pt>
                <c:pt idx="3">
                  <c:v>Percentage of plastic recycled</c:v>
                </c:pt>
                <c:pt idx="4">
                  <c:v>Percentage of textiles recycled</c:v>
                </c:pt>
                <c:pt idx="5">
                  <c:v>Percentage of wood recycled</c:v>
                </c:pt>
              </c:strCache>
            </c:strRef>
          </c:cat>
          <c:val>
            <c:numRef>
              <c:f>'Waste recycled by waste type'!$B$4:$B$10</c:f>
              <c:numCache>
                <c:formatCode>General</c:formatCode>
                <c:ptCount val="6"/>
                <c:pt idx="0">
                  <c:v>231</c:v>
                </c:pt>
                <c:pt idx="1">
                  <c:v>295</c:v>
                </c:pt>
                <c:pt idx="2">
                  <c:v>784</c:v>
                </c:pt>
                <c:pt idx="3">
                  <c:v>125</c:v>
                </c:pt>
                <c:pt idx="4">
                  <c:v>127</c:v>
                </c:pt>
                <c:pt idx="5">
                  <c:v>1137</c:v>
                </c:pt>
              </c:numCache>
            </c:numRef>
          </c:val>
          <c:extLst>
            <c:ext xmlns:c16="http://schemas.microsoft.com/office/drawing/2014/chart" uri="{C3380CC4-5D6E-409C-BE32-E72D297353CC}">
              <c16:uniqueId val="{00000002-BAAF-435A-9348-04E1B76965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(1).xlsx]Sea level!PivotTable2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a:t>
            </a:r>
            <a:r>
              <a:rPr lang="en-US" baseline="0"/>
              <a:t> leve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 level'!$B$3</c:f>
              <c:strCache>
                <c:ptCount val="1"/>
                <c:pt idx="0">
                  <c:v>Sum of Mean sea level ( raffles lighhouse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'Sea level'!$A$4:$A$20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'Sea level'!$B$4:$B$20</c:f>
              <c:numCache>
                <c:formatCode>General</c:formatCode>
                <c:ptCount val="16"/>
                <c:pt idx="0">
                  <c:v>7.08</c:v>
                </c:pt>
                <c:pt idx="1">
                  <c:v>7.13</c:v>
                </c:pt>
                <c:pt idx="2">
                  <c:v>7.12</c:v>
                </c:pt>
                <c:pt idx="3">
                  <c:v>7.16</c:v>
                </c:pt>
                <c:pt idx="4">
                  <c:v>7.16</c:v>
                </c:pt>
                <c:pt idx="5">
                  <c:v>7.16</c:v>
                </c:pt>
                <c:pt idx="6">
                  <c:v>7.18</c:v>
                </c:pt>
                <c:pt idx="7">
                  <c:v>7.14</c:v>
                </c:pt>
                <c:pt idx="8">
                  <c:v>7.1</c:v>
                </c:pt>
                <c:pt idx="9">
                  <c:v>7.14</c:v>
                </c:pt>
                <c:pt idx="10">
                  <c:v>7.15</c:v>
                </c:pt>
                <c:pt idx="11">
                  <c:v>7.14</c:v>
                </c:pt>
                <c:pt idx="12">
                  <c:v>7.12</c:v>
                </c:pt>
                <c:pt idx="13">
                  <c:v>7.16</c:v>
                </c:pt>
                <c:pt idx="14">
                  <c:v>7.16</c:v>
                </c:pt>
                <c:pt idx="15">
                  <c:v>7.18</c:v>
                </c:pt>
              </c:numCache>
            </c:numRef>
          </c:val>
          <c:smooth val="0"/>
          <c:extLst>
            <c:ext xmlns:c16="http://schemas.microsoft.com/office/drawing/2014/chart" uri="{C3380CC4-5D6E-409C-BE32-E72D297353CC}">
              <c16:uniqueId val="{00000002-ADD8-4B64-BD08-F82C4D1A3D69}"/>
            </c:ext>
          </c:extLst>
        </c:ser>
        <c:ser>
          <c:idx val="1"/>
          <c:order val="1"/>
          <c:tx>
            <c:strRef>
              <c:f>'Sea level'!$C$3</c:f>
              <c:strCache>
                <c:ptCount val="1"/>
                <c:pt idx="0">
                  <c:v>Sum of Mean sea level ( sembawang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'Sea level'!$A$4:$A$20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'Sea level'!$C$4:$C$20</c:f>
              <c:numCache>
                <c:formatCode>General</c:formatCode>
                <c:ptCount val="16"/>
                <c:pt idx="0">
                  <c:v>6.86</c:v>
                </c:pt>
                <c:pt idx="1">
                  <c:v>6.9</c:v>
                </c:pt>
                <c:pt idx="2">
                  <c:v>6.88</c:v>
                </c:pt>
                <c:pt idx="3">
                  <c:v>6.91</c:v>
                </c:pt>
                <c:pt idx="4">
                  <c:v>6.94</c:v>
                </c:pt>
                <c:pt idx="5">
                  <c:v>6.92</c:v>
                </c:pt>
                <c:pt idx="6">
                  <c:v>6.94</c:v>
                </c:pt>
                <c:pt idx="7">
                  <c:v>6.9</c:v>
                </c:pt>
                <c:pt idx="8">
                  <c:v>6.87</c:v>
                </c:pt>
                <c:pt idx="9">
                  <c:v>6.89</c:v>
                </c:pt>
                <c:pt idx="10">
                  <c:v>6.92</c:v>
                </c:pt>
                <c:pt idx="11">
                  <c:v>6.89</c:v>
                </c:pt>
                <c:pt idx="12">
                  <c:v>6.89</c:v>
                </c:pt>
                <c:pt idx="13">
                  <c:v>6.92</c:v>
                </c:pt>
                <c:pt idx="14">
                  <c:v>6.93</c:v>
                </c:pt>
                <c:pt idx="15">
                  <c:v>6.96</c:v>
                </c:pt>
              </c:numCache>
            </c:numRef>
          </c:val>
          <c:smooth val="0"/>
          <c:extLst>
            <c:ext xmlns:c16="http://schemas.microsoft.com/office/drawing/2014/chart" uri="{C3380CC4-5D6E-409C-BE32-E72D297353CC}">
              <c16:uniqueId val="{00000003-ADD8-4B64-BD08-F82C4D1A3D69}"/>
            </c:ext>
          </c:extLst>
        </c:ser>
        <c:ser>
          <c:idx val="2"/>
          <c:order val="2"/>
          <c:tx>
            <c:strRef>
              <c:f>'Sea level'!$D$3</c:f>
              <c:strCache>
                <c:ptCount val="1"/>
                <c:pt idx="0">
                  <c:v>Sum of Mean sea level ( Tanjong pagar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'Sea level'!$A$4:$A$20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'Sea level'!$D$4:$D$20</c:f>
              <c:numCache>
                <c:formatCode>General</c:formatCode>
                <c:ptCount val="16"/>
                <c:pt idx="0">
                  <c:v>7.13</c:v>
                </c:pt>
                <c:pt idx="1">
                  <c:v>7.17</c:v>
                </c:pt>
                <c:pt idx="2">
                  <c:v>7.16</c:v>
                </c:pt>
                <c:pt idx="3">
                  <c:v>7.19</c:v>
                </c:pt>
                <c:pt idx="4">
                  <c:v>7.21</c:v>
                </c:pt>
                <c:pt idx="5">
                  <c:v>7.19</c:v>
                </c:pt>
                <c:pt idx="6">
                  <c:v>7.22</c:v>
                </c:pt>
                <c:pt idx="7">
                  <c:v>7.15</c:v>
                </c:pt>
                <c:pt idx="8">
                  <c:v>7.13</c:v>
                </c:pt>
                <c:pt idx="9">
                  <c:v>7.18</c:v>
                </c:pt>
                <c:pt idx="10">
                  <c:v>7.21</c:v>
                </c:pt>
                <c:pt idx="11">
                  <c:v>7.18</c:v>
                </c:pt>
                <c:pt idx="12">
                  <c:v>7.16</c:v>
                </c:pt>
                <c:pt idx="13">
                  <c:v>7.19</c:v>
                </c:pt>
                <c:pt idx="14">
                  <c:v>7.2</c:v>
                </c:pt>
                <c:pt idx="15">
                  <c:v>7.23</c:v>
                </c:pt>
              </c:numCache>
            </c:numRef>
          </c:val>
          <c:smooth val="0"/>
          <c:extLst>
            <c:ext xmlns:c16="http://schemas.microsoft.com/office/drawing/2014/chart" uri="{C3380CC4-5D6E-409C-BE32-E72D297353CC}">
              <c16:uniqueId val="{00000004-ADD8-4B64-BD08-F82C4D1A3D69}"/>
            </c:ext>
          </c:extLst>
        </c:ser>
        <c:dLbls>
          <c:showLegendKey val="0"/>
          <c:showVal val="0"/>
          <c:showCatName val="0"/>
          <c:showSerName val="0"/>
          <c:showPercent val="0"/>
          <c:showBubbleSize val="0"/>
        </c:dLbls>
        <c:marker val="1"/>
        <c:smooth val="0"/>
        <c:axId val="1453513631"/>
        <c:axId val="1425596303"/>
      </c:lineChart>
      <c:catAx>
        <c:axId val="145351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96303"/>
        <c:crosses val="autoZero"/>
        <c:auto val="1"/>
        <c:lblAlgn val="ctr"/>
        <c:lblOffset val="100"/>
        <c:noMultiLvlLbl val="0"/>
      </c:catAx>
      <c:valAx>
        <c:axId val="1425596303"/>
        <c:scaling>
          <c:orientation val="minMax"/>
          <c:min val="6.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Meter )  Sea level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51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(1).xlsx]Transport usage!PivotTable3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Transport</a:t>
            </a:r>
            <a:r>
              <a:rPr lang="en-US" baseline="0"/>
              <a:t> usage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'Transport usage'!$B$3</c:f>
              <c:strCache>
                <c:ptCount val="1"/>
                <c:pt idx="0">
                  <c:v>Sum of Average Daily Ridership - MRT (Thousand)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'Transport usage'!$A$4:$A$20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'Transport usage'!$B$4:$B$20</c:f>
              <c:numCache>
                <c:formatCode>General</c:formatCode>
                <c:ptCount val="16"/>
                <c:pt idx="0">
                  <c:v>1527</c:v>
                </c:pt>
                <c:pt idx="1">
                  <c:v>1698</c:v>
                </c:pt>
                <c:pt idx="2">
                  <c:v>1782</c:v>
                </c:pt>
                <c:pt idx="3">
                  <c:v>2069</c:v>
                </c:pt>
                <c:pt idx="4">
                  <c:v>2295</c:v>
                </c:pt>
                <c:pt idx="5">
                  <c:v>2525</c:v>
                </c:pt>
                <c:pt idx="6">
                  <c:v>2623</c:v>
                </c:pt>
                <c:pt idx="7">
                  <c:v>2762</c:v>
                </c:pt>
                <c:pt idx="8">
                  <c:v>2817</c:v>
                </c:pt>
                <c:pt idx="9">
                  <c:v>3095</c:v>
                </c:pt>
                <c:pt idx="10">
                  <c:v>3122</c:v>
                </c:pt>
                <c:pt idx="11">
                  <c:v>3302</c:v>
                </c:pt>
                <c:pt idx="12">
                  <c:v>3384</c:v>
                </c:pt>
                <c:pt idx="13">
                  <c:v>2023</c:v>
                </c:pt>
                <c:pt idx="14">
                  <c:v>2100</c:v>
                </c:pt>
                <c:pt idx="15">
                  <c:v>2745</c:v>
                </c:pt>
              </c:numCache>
            </c:numRef>
          </c:val>
          <c:extLst>
            <c:ext xmlns:c16="http://schemas.microsoft.com/office/drawing/2014/chart" uri="{C3380CC4-5D6E-409C-BE32-E72D297353CC}">
              <c16:uniqueId val="{00000002-61EB-42E3-876B-2610F557BCD7}"/>
            </c:ext>
          </c:extLst>
        </c:ser>
        <c:ser>
          <c:idx val="1"/>
          <c:order val="1"/>
          <c:tx>
            <c:strRef>
              <c:f>'Transport usage'!$C$3</c:f>
              <c:strCache>
                <c:ptCount val="1"/>
                <c:pt idx="0">
                  <c:v>Sum of Average Daily Ridership - Public Bus (Thousand)</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'Transport usage'!$A$4:$A$20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'Transport usage'!$C$4:$C$20</c:f>
              <c:numCache>
                <c:formatCode>General</c:formatCode>
                <c:ptCount val="16"/>
                <c:pt idx="0">
                  <c:v>2932</c:v>
                </c:pt>
                <c:pt idx="1">
                  <c:v>3087</c:v>
                </c:pt>
                <c:pt idx="2">
                  <c:v>3047</c:v>
                </c:pt>
                <c:pt idx="3">
                  <c:v>3199</c:v>
                </c:pt>
                <c:pt idx="4">
                  <c:v>3385</c:v>
                </c:pt>
                <c:pt idx="5">
                  <c:v>3481</c:v>
                </c:pt>
                <c:pt idx="6">
                  <c:v>3601</c:v>
                </c:pt>
                <c:pt idx="7">
                  <c:v>3751</c:v>
                </c:pt>
                <c:pt idx="8">
                  <c:v>3981</c:v>
                </c:pt>
                <c:pt idx="9">
                  <c:v>3939</c:v>
                </c:pt>
                <c:pt idx="10">
                  <c:v>3952</c:v>
                </c:pt>
                <c:pt idx="11">
                  <c:v>4037</c:v>
                </c:pt>
                <c:pt idx="12">
                  <c:v>4099</c:v>
                </c:pt>
                <c:pt idx="13">
                  <c:v>2878</c:v>
                </c:pt>
                <c:pt idx="14">
                  <c:v>3008</c:v>
                </c:pt>
                <c:pt idx="15">
                  <c:v>3461</c:v>
                </c:pt>
              </c:numCache>
            </c:numRef>
          </c:val>
          <c:extLst>
            <c:ext xmlns:c16="http://schemas.microsoft.com/office/drawing/2014/chart" uri="{C3380CC4-5D6E-409C-BE32-E72D297353CC}">
              <c16:uniqueId val="{00000003-61EB-42E3-876B-2610F557BCD7}"/>
            </c:ext>
          </c:extLst>
        </c:ser>
        <c:dLbls>
          <c:showLegendKey val="0"/>
          <c:showVal val="0"/>
          <c:showCatName val="0"/>
          <c:showSerName val="0"/>
          <c:showPercent val="0"/>
          <c:showBubbleSize val="0"/>
        </c:dLbls>
        <c:gapWidth val="219"/>
        <c:overlap val="-27"/>
        <c:axId val="1757685775"/>
        <c:axId val="1920959183"/>
      </c:barChart>
      <c:catAx>
        <c:axId val="175768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59183"/>
        <c:crosses val="autoZero"/>
        <c:auto val="1"/>
        <c:lblAlgn val="ctr"/>
        <c:lblOffset val="100"/>
        <c:noMultiLvlLbl val="0"/>
      </c:catAx>
      <c:valAx>
        <c:axId val="1920959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Thousand ) Amount of riders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68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(1).xlsx]Rainfall!PivotTable4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Rainfall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Rainfall!$C$3</c:f>
              <c:strCache>
                <c:ptCount val="1"/>
                <c:pt idx="0">
                  <c:v>Sum of Total Rainfall (Millimetre)</c:v>
                </c:pt>
              </c:strCache>
            </c:strRef>
          </c:tx>
          <c:spPr>
            <a:solidFill>
              <a:schemeClr val="accent2"/>
            </a:solidFill>
            <a:ln>
              <a:noFill/>
            </a:ln>
            <a:effectLst/>
          </c:spPr>
          <c:invertIfNegative val="0"/>
          <c:cat>
            <c:strRef>
              <c:f>Rainfall!$A$4:$A$20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Rainfall!$C$4:$C$20</c:f>
              <c:numCache>
                <c:formatCode>General</c:formatCode>
                <c:ptCount val="16"/>
                <c:pt idx="0">
                  <c:v>2886.2</c:v>
                </c:pt>
                <c:pt idx="1">
                  <c:v>2325.1</c:v>
                </c:pt>
                <c:pt idx="2">
                  <c:v>1920.9</c:v>
                </c:pt>
                <c:pt idx="3">
                  <c:v>2075.1</c:v>
                </c:pt>
                <c:pt idx="4">
                  <c:v>2524.1999999999998</c:v>
                </c:pt>
                <c:pt idx="5">
                  <c:v>2159.9</c:v>
                </c:pt>
                <c:pt idx="6">
                  <c:v>2748.4</c:v>
                </c:pt>
                <c:pt idx="7">
                  <c:v>1538.4</c:v>
                </c:pt>
                <c:pt idx="8">
                  <c:v>1266.8</c:v>
                </c:pt>
                <c:pt idx="9">
                  <c:v>1955.7</c:v>
                </c:pt>
                <c:pt idx="10">
                  <c:v>2045.6</c:v>
                </c:pt>
                <c:pt idx="11">
                  <c:v>1708.2</c:v>
                </c:pt>
                <c:pt idx="12">
                  <c:v>1367.5</c:v>
                </c:pt>
                <c:pt idx="13">
                  <c:v>1886.6</c:v>
                </c:pt>
                <c:pt idx="14">
                  <c:v>2809.6</c:v>
                </c:pt>
                <c:pt idx="15">
                  <c:v>2207.1999999999998</c:v>
                </c:pt>
              </c:numCache>
            </c:numRef>
          </c:val>
          <c:extLst>
            <c:ext xmlns:c16="http://schemas.microsoft.com/office/drawing/2014/chart" uri="{C3380CC4-5D6E-409C-BE32-E72D297353CC}">
              <c16:uniqueId val="{00000003-C990-443E-91FD-44D2F18CE572}"/>
            </c:ext>
          </c:extLst>
        </c:ser>
        <c:dLbls>
          <c:showLegendKey val="0"/>
          <c:showVal val="0"/>
          <c:showCatName val="0"/>
          <c:showSerName val="0"/>
          <c:showPercent val="0"/>
          <c:showBubbleSize val="0"/>
        </c:dLbls>
        <c:gapWidth val="150"/>
        <c:axId val="1736357903"/>
        <c:axId val="1761890975"/>
      </c:barChart>
      <c:lineChart>
        <c:grouping val="standard"/>
        <c:varyColors val="0"/>
        <c:ser>
          <c:idx val="0"/>
          <c:order val="0"/>
          <c:tx>
            <c:strRef>
              <c:f>Rainfall!$B$3</c:f>
              <c:strCache>
                <c:ptCount val="1"/>
                <c:pt idx="0">
                  <c:v>Sum of Number Of Rainy Days (Number)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Rainfall!$A$4:$A$20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Rainfall!$B$4:$B$20</c:f>
              <c:numCache>
                <c:formatCode>General</c:formatCode>
                <c:ptCount val="16"/>
                <c:pt idx="0">
                  <c:v>195</c:v>
                </c:pt>
                <c:pt idx="1">
                  <c:v>182</c:v>
                </c:pt>
                <c:pt idx="2">
                  <c:v>166</c:v>
                </c:pt>
                <c:pt idx="3">
                  <c:v>178</c:v>
                </c:pt>
                <c:pt idx="4">
                  <c:v>188</c:v>
                </c:pt>
                <c:pt idx="5">
                  <c:v>191</c:v>
                </c:pt>
                <c:pt idx="6">
                  <c:v>206</c:v>
                </c:pt>
                <c:pt idx="7">
                  <c:v>152</c:v>
                </c:pt>
                <c:pt idx="8">
                  <c:v>125</c:v>
                </c:pt>
                <c:pt idx="9">
                  <c:v>179</c:v>
                </c:pt>
                <c:pt idx="10">
                  <c:v>204</c:v>
                </c:pt>
                <c:pt idx="11">
                  <c:v>188</c:v>
                </c:pt>
                <c:pt idx="12">
                  <c:v>120</c:v>
                </c:pt>
                <c:pt idx="13">
                  <c:v>178</c:v>
                </c:pt>
                <c:pt idx="14">
                  <c:v>182</c:v>
                </c:pt>
                <c:pt idx="15">
                  <c:v>210</c:v>
                </c:pt>
              </c:numCache>
            </c:numRef>
          </c:val>
          <c:smooth val="0"/>
          <c:extLst>
            <c:ext xmlns:c16="http://schemas.microsoft.com/office/drawing/2014/chart" uri="{C3380CC4-5D6E-409C-BE32-E72D297353CC}">
              <c16:uniqueId val="{00000002-C990-443E-91FD-44D2F18CE572}"/>
            </c:ext>
          </c:extLst>
        </c:ser>
        <c:dLbls>
          <c:showLegendKey val="0"/>
          <c:showVal val="0"/>
          <c:showCatName val="0"/>
          <c:showSerName val="0"/>
          <c:showPercent val="0"/>
          <c:showBubbleSize val="0"/>
        </c:dLbls>
        <c:marker val="1"/>
        <c:smooth val="0"/>
        <c:axId val="1792303071"/>
        <c:axId val="1723197807"/>
      </c:lineChart>
      <c:catAx>
        <c:axId val="179230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97807"/>
        <c:crosses val="autoZero"/>
        <c:auto val="1"/>
        <c:lblAlgn val="ctr"/>
        <c:lblOffset val="100"/>
        <c:noMultiLvlLbl val="0"/>
      </c:catAx>
      <c:valAx>
        <c:axId val="172319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of days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03071"/>
        <c:crosses val="autoZero"/>
        <c:crossBetween val="between"/>
      </c:valAx>
      <c:valAx>
        <c:axId val="17618909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Millimeter ) Sum</a:t>
                </a:r>
                <a:r>
                  <a:rPr lang="en-US" baseline="0"/>
                  <a:t> of rainfall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57903"/>
        <c:crosses val="max"/>
        <c:crossBetween val="between"/>
      </c:valAx>
      <c:catAx>
        <c:axId val="1736357903"/>
        <c:scaling>
          <c:orientation val="minMax"/>
        </c:scaling>
        <c:delete val="1"/>
        <c:axPos val="b"/>
        <c:numFmt formatCode="General" sourceLinked="1"/>
        <c:majorTickMark val="out"/>
        <c:minorTickMark val="none"/>
        <c:tickLblPos val="nextTo"/>
        <c:crossAx val="17618909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(1).xlsx]Protected area in singapore!PivotTable5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Protected</a:t>
            </a:r>
            <a:r>
              <a:rPr lang="en-US" baseline="0"/>
              <a:t> are in signapore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'Protected area in singapore'!$B$3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'Protected area in singapore'!$A$4:$A$20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'Protected area in singapore'!$B$4:$B$20</c:f>
              <c:numCache>
                <c:formatCode>General</c:formatCode>
                <c:ptCount val="16"/>
                <c:pt idx="0">
                  <c:v>4.8</c:v>
                </c:pt>
                <c:pt idx="1">
                  <c:v>4.7</c:v>
                </c:pt>
                <c:pt idx="2">
                  <c:v>4.7</c:v>
                </c:pt>
                <c:pt idx="3">
                  <c:v>4.7</c:v>
                </c:pt>
                <c:pt idx="4">
                  <c:v>4.7</c:v>
                </c:pt>
                <c:pt idx="5">
                  <c:v>4.7</c:v>
                </c:pt>
                <c:pt idx="6">
                  <c:v>4.7</c:v>
                </c:pt>
                <c:pt idx="7">
                  <c:v>4.7</c:v>
                </c:pt>
                <c:pt idx="8">
                  <c:v>4.7</c:v>
                </c:pt>
                <c:pt idx="9">
                  <c:v>4.7</c:v>
                </c:pt>
                <c:pt idx="10">
                  <c:v>4.5999999999999996</c:v>
                </c:pt>
                <c:pt idx="11">
                  <c:v>4.5999999999999996</c:v>
                </c:pt>
                <c:pt idx="12">
                  <c:v>4.5999999999999996</c:v>
                </c:pt>
                <c:pt idx="13">
                  <c:v>4.5999999999999996</c:v>
                </c:pt>
                <c:pt idx="14">
                  <c:v>4.5999999999999996</c:v>
                </c:pt>
                <c:pt idx="15">
                  <c:v>4.5999999999999996</c:v>
                </c:pt>
              </c:numCache>
            </c:numRef>
          </c:val>
          <c:extLst>
            <c:ext xmlns:c16="http://schemas.microsoft.com/office/drawing/2014/chart" uri="{C3380CC4-5D6E-409C-BE32-E72D297353CC}">
              <c16:uniqueId val="{00000002-A34E-4D7A-9086-8CE0E226A6A1}"/>
            </c:ext>
          </c:extLst>
        </c:ser>
        <c:dLbls>
          <c:showLegendKey val="0"/>
          <c:showVal val="0"/>
          <c:showCatName val="0"/>
          <c:showSerName val="0"/>
          <c:showPercent val="0"/>
          <c:showBubbleSize val="0"/>
        </c:dLbls>
        <c:gapWidth val="219"/>
        <c:axId val="1777255983"/>
        <c:axId val="1252277183"/>
      </c:barChart>
      <c:catAx>
        <c:axId val="1777255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38248501835997001"/>
              <c:y val="0.818958397916795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77183"/>
        <c:crosses val="autoZero"/>
        <c:auto val="1"/>
        <c:lblAlgn val="ctr"/>
        <c:lblOffset val="100"/>
        <c:noMultiLvlLbl val="0"/>
      </c:catAx>
      <c:valAx>
        <c:axId val="125227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 ) Percentage of land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5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(1).xlsx]Waste produce!PivotTable6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Waste</a:t>
            </a:r>
            <a:r>
              <a:rPr lang="en-US" baseline="0"/>
              <a:t> produce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'Waste produce'!$B$3</c:f>
              <c:strCache>
                <c:ptCount val="1"/>
                <c:pt idx="0">
                  <c:v>Sum of Total Disposed (Tonnes)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'Waste produce'!$A$4:$A$20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'Waste produce'!$B$4:$B$20</c:f>
              <c:numCache>
                <c:formatCode>General</c:formatCode>
                <c:ptCount val="16"/>
                <c:pt idx="0">
                  <c:v>3.03</c:v>
                </c:pt>
                <c:pt idx="1">
                  <c:v>3.34</c:v>
                </c:pt>
                <c:pt idx="2">
                  <c:v>3.49</c:v>
                </c:pt>
                <c:pt idx="3">
                  <c:v>3.76</c:v>
                </c:pt>
                <c:pt idx="4">
                  <c:v>4.04</c:v>
                </c:pt>
                <c:pt idx="5">
                  <c:v>2.9339339999999998</c:v>
                </c:pt>
                <c:pt idx="6">
                  <c:v>3.0255999999999998</c:v>
                </c:pt>
                <c:pt idx="7">
                  <c:v>3.0434000000000001</c:v>
                </c:pt>
                <c:pt idx="8">
                  <c:v>3.0238</c:v>
                </c:pt>
                <c:pt idx="9">
                  <c:v>3.0451999999999999</c:v>
                </c:pt>
                <c:pt idx="10">
                  <c:v>2.98</c:v>
                </c:pt>
                <c:pt idx="11">
                  <c:v>2.9689999999999999</c:v>
                </c:pt>
                <c:pt idx="12">
                  <c:v>2.9870000000000001</c:v>
                </c:pt>
                <c:pt idx="13">
                  <c:v>2.8410000000000002</c:v>
                </c:pt>
                <c:pt idx="14">
                  <c:v>3.1179999999999999</c:v>
                </c:pt>
                <c:pt idx="15">
                  <c:v>3.1970000000000001</c:v>
                </c:pt>
              </c:numCache>
            </c:numRef>
          </c:val>
          <c:smooth val="0"/>
          <c:extLst>
            <c:ext xmlns:c16="http://schemas.microsoft.com/office/drawing/2014/chart" uri="{C3380CC4-5D6E-409C-BE32-E72D297353CC}">
              <c16:uniqueId val="{00000002-758C-4FAA-A454-93001D86FEF9}"/>
            </c:ext>
          </c:extLst>
        </c:ser>
        <c:ser>
          <c:idx val="1"/>
          <c:order val="1"/>
          <c:tx>
            <c:strRef>
              <c:f>'Waste produce'!$C$3</c:f>
              <c:strCache>
                <c:ptCount val="1"/>
                <c:pt idx="0">
                  <c:v>Sum of Total Recycled (Tonnes)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'Waste produce'!$A$4:$A$20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'Waste produce'!$C$4:$C$20</c:f>
              <c:numCache>
                <c:formatCode>General</c:formatCode>
                <c:ptCount val="16"/>
                <c:pt idx="0">
                  <c:v>2.57</c:v>
                </c:pt>
                <c:pt idx="1">
                  <c:v>2.62</c:v>
                </c:pt>
                <c:pt idx="2">
                  <c:v>2.63</c:v>
                </c:pt>
                <c:pt idx="3">
                  <c:v>2.76</c:v>
                </c:pt>
                <c:pt idx="4">
                  <c:v>2.86</c:v>
                </c:pt>
                <c:pt idx="5">
                  <c:v>4.3355689999999996</c:v>
                </c:pt>
                <c:pt idx="6">
                  <c:v>4.8258999999999999</c:v>
                </c:pt>
                <c:pt idx="7">
                  <c:v>4.4710999999999999</c:v>
                </c:pt>
                <c:pt idx="8">
                  <c:v>4.6497000000000002</c:v>
                </c:pt>
                <c:pt idx="9">
                  <c:v>4.7690000000000001</c:v>
                </c:pt>
                <c:pt idx="10">
                  <c:v>4.7243000000000004</c:v>
                </c:pt>
                <c:pt idx="11">
                  <c:v>4.726</c:v>
                </c:pt>
                <c:pt idx="12">
                  <c:v>4.2469999999999999</c:v>
                </c:pt>
                <c:pt idx="13">
                  <c:v>3.04</c:v>
                </c:pt>
                <c:pt idx="14">
                  <c:v>3.8260000000000001</c:v>
                </c:pt>
                <c:pt idx="15">
                  <c:v>4.1879999999999997</c:v>
                </c:pt>
              </c:numCache>
            </c:numRef>
          </c:val>
          <c:smooth val="0"/>
          <c:extLst>
            <c:ext xmlns:c16="http://schemas.microsoft.com/office/drawing/2014/chart" uri="{C3380CC4-5D6E-409C-BE32-E72D297353CC}">
              <c16:uniqueId val="{00000003-758C-4FAA-A454-93001D86FEF9}"/>
            </c:ext>
          </c:extLst>
        </c:ser>
        <c:ser>
          <c:idx val="2"/>
          <c:order val="2"/>
          <c:tx>
            <c:strRef>
              <c:f>'Waste produce'!$D$3</c:f>
              <c:strCache>
                <c:ptCount val="1"/>
                <c:pt idx="0">
                  <c:v>Sum of Total Generated (Tonnes)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'Waste produce'!$A$4:$A$20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'Waste produce'!$D$4:$D$20</c:f>
              <c:numCache>
                <c:formatCode>General</c:formatCode>
                <c:ptCount val="16"/>
                <c:pt idx="0">
                  <c:v>5.6</c:v>
                </c:pt>
                <c:pt idx="1">
                  <c:v>5.97</c:v>
                </c:pt>
                <c:pt idx="2">
                  <c:v>6.11</c:v>
                </c:pt>
                <c:pt idx="3">
                  <c:v>6.52</c:v>
                </c:pt>
                <c:pt idx="4">
                  <c:v>6.9</c:v>
                </c:pt>
                <c:pt idx="5">
                  <c:v>7.2695030000000003</c:v>
                </c:pt>
                <c:pt idx="6">
                  <c:v>7.8514999999999997</c:v>
                </c:pt>
                <c:pt idx="7">
                  <c:v>7.5145</c:v>
                </c:pt>
                <c:pt idx="8">
                  <c:v>7.6734999999999998</c:v>
                </c:pt>
                <c:pt idx="9">
                  <c:v>7.8141999999999996</c:v>
                </c:pt>
                <c:pt idx="10">
                  <c:v>7.7042999999999999</c:v>
                </c:pt>
                <c:pt idx="11">
                  <c:v>7.6950000000000003</c:v>
                </c:pt>
                <c:pt idx="12">
                  <c:v>7.234</c:v>
                </c:pt>
                <c:pt idx="13">
                  <c:v>5.88</c:v>
                </c:pt>
                <c:pt idx="14">
                  <c:v>6.944</c:v>
                </c:pt>
                <c:pt idx="15">
                  <c:v>7.3849999999999998</c:v>
                </c:pt>
              </c:numCache>
            </c:numRef>
          </c:val>
          <c:smooth val="0"/>
          <c:extLst>
            <c:ext xmlns:c16="http://schemas.microsoft.com/office/drawing/2014/chart" uri="{C3380CC4-5D6E-409C-BE32-E72D297353CC}">
              <c16:uniqueId val="{00000004-758C-4FAA-A454-93001D86FEF9}"/>
            </c:ext>
          </c:extLst>
        </c:ser>
        <c:dLbls>
          <c:showLegendKey val="0"/>
          <c:showVal val="0"/>
          <c:showCatName val="0"/>
          <c:showSerName val="0"/>
          <c:showPercent val="0"/>
          <c:showBubbleSize val="0"/>
        </c:dLbls>
        <c:marker val="1"/>
        <c:smooth val="0"/>
        <c:axId val="1929450063"/>
        <c:axId val="1920965631"/>
      </c:lineChart>
      <c:catAx>
        <c:axId val="1929450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Year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65631"/>
        <c:crosses val="autoZero"/>
        <c:auto val="1"/>
        <c:lblAlgn val="ctr"/>
        <c:lblOffset val="100"/>
        <c:noMultiLvlLbl val="0"/>
      </c:catAx>
      <c:valAx>
        <c:axId val="192096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Tonnes ) Waste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5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(1).xlsx]Greenhouse gas emission!PivotTable7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Greenhouse</a:t>
            </a:r>
            <a:r>
              <a:rPr lang="en-US" baseline="0"/>
              <a:t> emissions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'Greenhouse gas emission'!$B$3</c:f>
              <c:strCache>
                <c:ptCount val="1"/>
                <c:pt idx="0">
                  <c:v>Sum of % Of Total GHG Emissions - Carbon Dioxide (CO2) (Per Cent)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emission'!$B$4:$B$20</c:f>
              <c:numCache>
                <c:formatCode>General</c:formatCode>
                <c:ptCount val="16"/>
                <c:pt idx="0">
                  <c:v>97.5</c:v>
                </c:pt>
                <c:pt idx="1">
                  <c:v>97.4</c:v>
                </c:pt>
                <c:pt idx="2">
                  <c:v>96.8</c:v>
                </c:pt>
                <c:pt idx="3">
                  <c:v>96.2</c:v>
                </c:pt>
                <c:pt idx="4">
                  <c:v>96</c:v>
                </c:pt>
                <c:pt idx="5">
                  <c:v>96.1</c:v>
                </c:pt>
                <c:pt idx="6">
                  <c:v>95.3</c:v>
                </c:pt>
                <c:pt idx="7">
                  <c:v>95.2</c:v>
                </c:pt>
                <c:pt idx="8">
                  <c:v>95.4</c:v>
                </c:pt>
                <c:pt idx="9">
                  <c:v>95.2</c:v>
                </c:pt>
                <c:pt idx="10">
                  <c:v>94.5</c:v>
                </c:pt>
                <c:pt idx="11">
                  <c:v>94.3</c:v>
                </c:pt>
                <c:pt idx="12">
                  <c:v>94.3</c:v>
                </c:pt>
                <c:pt idx="13">
                  <c:v>94</c:v>
                </c:pt>
                <c:pt idx="14">
                  <c:v>93.3</c:v>
                </c:pt>
                <c:pt idx="15">
                  <c:v>93.7</c:v>
                </c:pt>
              </c:numCache>
            </c:numRef>
          </c:val>
          <c:extLst>
            <c:ext xmlns:c16="http://schemas.microsoft.com/office/drawing/2014/chart" uri="{C3380CC4-5D6E-409C-BE32-E72D297353CC}">
              <c16:uniqueId val="{00000002-35C0-4F5E-AF4C-4F4F4FBCD6D1}"/>
            </c:ext>
          </c:extLst>
        </c:ser>
        <c:ser>
          <c:idx val="1"/>
          <c:order val="1"/>
          <c:tx>
            <c:strRef>
              <c:f>'Greenhouse gas emission'!$C$3</c:f>
              <c:strCache>
                <c:ptCount val="1"/>
                <c:pt idx="0">
                  <c:v>Sum of % Of Total GHG Emissions - Methane (CH4) (Per Cent)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emission'!$C$4:$C$20</c:f>
              <c:numCache>
                <c:formatCode>General</c:formatCode>
                <c:ptCount val="16"/>
                <c:pt idx="0">
                  <c:v>0.6</c:v>
                </c:pt>
                <c:pt idx="1">
                  <c:v>0.6</c:v>
                </c:pt>
                <c:pt idx="2">
                  <c:v>0.5</c:v>
                </c:pt>
                <c:pt idx="3">
                  <c:v>0.3</c:v>
                </c:pt>
                <c:pt idx="4">
                  <c:v>0.3</c:v>
                </c:pt>
                <c:pt idx="5">
                  <c:v>0.3</c:v>
                </c:pt>
                <c:pt idx="6">
                  <c:v>0.3</c:v>
                </c:pt>
                <c:pt idx="7">
                  <c:v>0.2</c:v>
                </c:pt>
                <c:pt idx="8">
                  <c:v>0.2</c:v>
                </c:pt>
                <c:pt idx="9">
                  <c:v>0.2</c:v>
                </c:pt>
                <c:pt idx="10">
                  <c:v>0.2</c:v>
                </c:pt>
                <c:pt idx="11">
                  <c:v>0.2</c:v>
                </c:pt>
                <c:pt idx="12">
                  <c:v>0.2</c:v>
                </c:pt>
                <c:pt idx="13">
                  <c:v>0.2</c:v>
                </c:pt>
                <c:pt idx="14">
                  <c:v>0.2</c:v>
                </c:pt>
                <c:pt idx="15">
                  <c:v>0.2</c:v>
                </c:pt>
              </c:numCache>
            </c:numRef>
          </c:val>
          <c:extLst>
            <c:ext xmlns:c16="http://schemas.microsoft.com/office/drawing/2014/chart" uri="{C3380CC4-5D6E-409C-BE32-E72D297353CC}">
              <c16:uniqueId val="{00000003-35C0-4F5E-AF4C-4F4F4FBCD6D1}"/>
            </c:ext>
          </c:extLst>
        </c:ser>
        <c:ser>
          <c:idx val="2"/>
          <c:order val="2"/>
          <c:tx>
            <c:strRef>
              <c:f>'Greenhouse gas emission'!$D$3</c:f>
              <c:strCache>
                <c:ptCount val="1"/>
                <c:pt idx="0">
                  <c:v>Sum of % Of Total GHG Emissions - Nitrous Oxide (N2O) (Per Cent)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emission'!$D$4:$D$20</c:f>
              <c:numCache>
                <c:formatCode>General</c:formatCode>
                <c:ptCount val="16"/>
                <c:pt idx="0">
                  <c:v>0.6</c:v>
                </c:pt>
                <c:pt idx="1">
                  <c:v>0.6</c:v>
                </c:pt>
                <c:pt idx="2">
                  <c:v>0.7</c:v>
                </c:pt>
                <c:pt idx="3">
                  <c:v>0.6</c:v>
                </c:pt>
                <c:pt idx="4">
                  <c:v>0.6</c:v>
                </c:pt>
                <c:pt idx="5">
                  <c:v>0.6</c:v>
                </c:pt>
                <c:pt idx="6">
                  <c:v>0.6</c:v>
                </c:pt>
                <c:pt idx="7">
                  <c:v>0.6</c:v>
                </c:pt>
                <c:pt idx="8">
                  <c:v>0.6</c:v>
                </c:pt>
                <c:pt idx="9">
                  <c:v>0.7</c:v>
                </c:pt>
                <c:pt idx="10">
                  <c:v>0.8</c:v>
                </c:pt>
                <c:pt idx="11">
                  <c:v>1</c:v>
                </c:pt>
                <c:pt idx="12">
                  <c:v>1.1000000000000001</c:v>
                </c:pt>
                <c:pt idx="13">
                  <c:v>1.1000000000000001</c:v>
                </c:pt>
                <c:pt idx="14">
                  <c:v>1.1000000000000001</c:v>
                </c:pt>
                <c:pt idx="15">
                  <c:v>1.1000000000000001</c:v>
                </c:pt>
              </c:numCache>
            </c:numRef>
          </c:val>
          <c:extLst>
            <c:ext xmlns:c16="http://schemas.microsoft.com/office/drawing/2014/chart" uri="{C3380CC4-5D6E-409C-BE32-E72D297353CC}">
              <c16:uniqueId val="{00000004-35C0-4F5E-AF4C-4F4F4FBCD6D1}"/>
            </c:ext>
          </c:extLst>
        </c:ser>
        <c:ser>
          <c:idx val="3"/>
          <c:order val="3"/>
          <c:tx>
            <c:strRef>
              <c:f>'Greenhouse gas emission'!$E$3</c:f>
              <c:strCache>
                <c:ptCount val="1"/>
                <c:pt idx="0">
                  <c:v>Sum of % Of Total GHG Emissions - Perfluorocarbons (PFCs) (Per Cent)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emission'!$E$4:$E$20</c:f>
              <c:numCache>
                <c:formatCode>General</c:formatCode>
                <c:ptCount val="16"/>
                <c:pt idx="0">
                  <c:v>1.3</c:v>
                </c:pt>
                <c:pt idx="1">
                  <c:v>1.4</c:v>
                </c:pt>
                <c:pt idx="2">
                  <c:v>1.6</c:v>
                </c:pt>
                <c:pt idx="3">
                  <c:v>2.4</c:v>
                </c:pt>
                <c:pt idx="4">
                  <c:v>2.6</c:v>
                </c:pt>
                <c:pt idx="5">
                  <c:v>2.5</c:v>
                </c:pt>
                <c:pt idx="6">
                  <c:v>2.5</c:v>
                </c:pt>
                <c:pt idx="7">
                  <c:v>2.5</c:v>
                </c:pt>
                <c:pt idx="8">
                  <c:v>2.5</c:v>
                </c:pt>
                <c:pt idx="9">
                  <c:v>2.4</c:v>
                </c:pt>
                <c:pt idx="10">
                  <c:v>2.6</c:v>
                </c:pt>
                <c:pt idx="11">
                  <c:v>2.7</c:v>
                </c:pt>
                <c:pt idx="12">
                  <c:v>2.6</c:v>
                </c:pt>
                <c:pt idx="13">
                  <c:v>2.7</c:v>
                </c:pt>
                <c:pt idx="14">
                  <c:v>3.3</c:v>
                </c:pt>
                <c:pt idx="15">
                  <c:v>3</c:v>
                </c:pt>
              </c:numCache>
            </c:numRef>
          </c:val>
          <c:extLst>
            <c:ext xmlns:c16="http://schemas.microsoft.com/office/drawing/2014/chart" uri="{C3380CC4-5D6E-409C-BE32-E72D297353CC}">
              <c16:uniqueId val="{00000005-35C0-4F5E-AF4C-4F4F4FBCD6D1}"/>
            </c:ext>
          </c:extLst>
        </c:ser>
        <c:ser>
          <c:idx val="4"/>
          <c:order val="4"/>
          <c:tx>
            <c:strRef>
              <c:f>'Greenhouse gas emission'!$F$3</c:f>
              <c:strCache>
                <c:ptCount val="1"/>
                <c:pt idx="0">
                  <c:v>Sum of % Of Total GHG Emissions - Hydrofluorocarbons (HFCs) (Per Cent)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emission'!$F$4:$F$20</c:f>
              <c:numCache>
                <c:formatCode>General</c:formatCode>
                <c:ptCount val="16"/>
                <c:pt idx="0">
                  <c:v>0</c:v>
                </c:pt>
                <c:pt idx="1">
                  <c:v>0</c:v>
                </c:pt>
                <c:pt idx="2">
                  <c:v>0.1</c:v>
                </c:pt>
                <c:pt idx="3">
                  <c:v>0.1</c:v>
                </c:pt>
                <c:pt idx="4">
                  <c:v>0.1</c:v>
                </c:pt>
                <c:pt idx="5">
                  <c:v>0.1</c:v>
                </c:pt>
                <c:pt idx="6">
                  <c:v>0.7</c:v>
                </c:pt>
                <c:pt idx="7">
                  <c:v>0.7</c:v>
                </c:pt>
                <c:pt idx="8">
                  <c:v>0.8</c:v>
                </c:pt>
                <c:pt idx="9">
                  <c:v>0.9</c:v>
                </c:pt>
                <c:pt idx="10">
                  <c:v>1</c:v>
                </c:pt>
                <c:pt idx="11">
                  <c:v>1</c:v>
                </c:pt>
                <c:pt idx="12">
                  <c:v>1</c:v>
                </c:pt>
                <c:pt idx="13">
                  <c:v>1</c:v>
                </c:pt>
                <c:pt idx="14">
                  <c:v>1</c:v>
                </c:pt>
                <c:pt idx="15">
                  <c:v>1</c:v>
                </c:pt>
              </c:numCache>
            </c:numRef>
          </c:val>
          <c:extLst>
            <c:ext xmlns:c16="http://schemas.microsoft.com/office/drawing/2014/chart" uri="{C3380CC4-5D6E-409C-BE32-E72D297353CC}">
              <c16:uniqueId val="{00000006-35C0-4F5E-AF4C-4F4F4FBCD6D1}"/>
            </c:ext>
          </c:extLst>
        </c:ser>
        <c:ser>
          <c:idx val="5"/>
          <c:order val="5"/>
          <c:tx>
            <c:strRef>
              <c:f>'Greenhouse gas emission'!$G$3</c:f>
              <c:strCache>
                <c:ptCount val="1"/>
                <c:pt idx="0">
                  <c:v>Sum of % Of Total GHG Emissions - Sulphur Hexafluoride (SF6) (Per Cent)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emission'!$G$4:$G$20</c:f>
              <c:numCache>
                <c:formatCode>General</c:formatCode>
                <c:ptCount val="16"/>
                <c:pt idx="0">
                  <c:v>0</c:v>
                </c:pt>
                <c:pt idx="1">
                  <c:v>0</c:v>
                </c:pt>
                <c:pt idx="2">
                  <c:v>0.2</c:v>
                </c:pt>
                <c:pt idx="3">
                  <c:v>0.2</c:v>
                </c:pt>
                <c:pt idx="4">
                  <c:v>0.2</c:v>
                </c:pt>
                <c:pt idx="5">
                  <c:v>0.2</c:v>
                </c:pt>
                <c:pt idx="6">
                  <c:v>0.3</c:v>
                </c:pt>
                <c:pt idx="7">
                  <c:v>0.4</c:v>
                </c:pt>
                <c:pt idx="8">
                  <c:v>0.2</c:v>
                </c:pt>
                <c:pt idx="9">
                  <c:v>0.2</c:v>
                </c:pt>
                <c:pt idx="10">
                  <c:v>0.2</c:v>
                </c:pt>
                <c:pt idx="11">
                  <c:v>0.2</c:v>
                </c:pt>
                <c:pt idx="12">
                  <c:v>0.2</c:v>
                </c:pt>
                <c:pt idx="13">
                  <c:v>0.2</c:v>
                </c:pt>
                <c:pt idx="14">
                  <c:v>0.2</c:v>
                </c:pt>
                <c:pt idx="15">
                  <c:v>0.2</c:v>
                </c:pt>
              </c:numCache>
            </c:numRef>
          </c:val>
          <c:extLst>
            <c:ext xmlns:c16="http://schemas.microsoft.com/office/drawing/2014/chart" uri="{C3380CC4-5D6E-409C-BE32-E72D297353CC}">
              <c16:uniqueId val="{00000007-35C0-4F5E-AF4C-4F4F4FBCD6D1}"/>
            </c:ext>
          </c:extLst>
        </c:ser>
        <c:ser>
          <c:idx val="6"/>
          <c:order val="6"/>
          <c:tx>
            <c:strRef>
              <c:f>'Greenhouse gas emission'!$H$3</c:f>
              <c:strCache>
                <c:ptCount val="1"/>
                <c:pt idx="0">
                  <c:v>Sum of % Of Total GHG Emissions - Nitrogen Trifluoride (NF3) (Per Cent)</c:v>
                </c:pt>
              </c:strCache>
            </c:strRef>
          </c:tx>
          <c:spPr>
            <a:solidFill>
              <a:srgbClr val="CC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'Greenhouse gas emission'!$A$4:$A$20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'Greenhouse gas emission'!$H$4:$H$20</c:f>
              <c:numCache>
                <c:formatCode>General</c:formatCode>
                <c:ptCount val="16"/>
                <c:pt idx="0">
                  <c:v>0</c:v>
                </c:pt>
                <c:pt idx="1">
                  <c:v>0</c:v>
                </c:pt>
                <c:pt idx="2">
                  <c:v>0.1</c:v>
                </c:pt>
                <c:pt idx="3">
                  <c:v>0.2</c:v>
                </c:pt>
                <c:pt idx="4">
                  <c:v>0.2</c:v>
                </c:pt>
                <c:pt idx="5">
                  <c:v>0.4</c:v>
                </c:pt>
                <c:pt idx="6">
                  <c:v>0.3</c:v>
                </c:pt>
                <c:pt idx="7">
                  <c:v>0.3</c:v>
                </c:pt>
                <c:pt idx="8">
                  <c:v>0.3</c:v>
                </c:pt>
                <c:pt idx="9">
                  <c:v>0.4</c:v>
                </c:pt>
                <c:pt idx="10">
                  <c:v>0.7</c:v>
                </c:pt>
                <c:pt idx="11">
                  <c:v>0.7</c:v>
                </c:pt>
                <c:pt idx="12">
                  <c:v>0.7</c:v>
                </c:pt>
                <c:pt idx="13">
                  <c:v>0.8</c:v>
                </c:pt>
                <c:pt idx="14">
                  <c:v>0.9</c:v>
                </c:pt>
                <c:pt idx="15">
                  <c:v>0.8</c:v>
                </c:pt>
              </c:numCache>
            </c:numRef>
          </c:val>
          <c:extLst>
            <c:ext xmlns:c16="http://schemas.microsoft.com/office/drawing/2014/chart" uri="{C3380CC4-5D6E-409C-BE32-E72D297353CC}">
              <c16:uniqueId val="{00000008-35C0-4F5E-AF4C-4F4F4FBCD6D1}"/>
            </c:ext>
          </c:extLst>
        </c:ser>
        <c:dLbls>
          <c:dLblPos val="ctr"/>
          <c:showLegendKey val="0"/>
          <c:showVal val="1"/>
          <c:showCatName val="0"/>
          <c:showSerName val="0"/>
          <c:showPercent val="0"/>
          <c:showBubbleSize val="0"/>
        </c:dLbls>
        <c:gapWidth val="219"/>
        <c:overlap val="100"/>
        <c:axId val="1778519455"/>
        <c:axId val="1726793887"/>
      </c:barChart>
      <c:catAx>
        <c:axId val="177851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793887"/>
        <c:crosses val="autoZero"/>
        <c:auto val="1"/>
        <c:lblAlgn val="ctr"/>
        <c:lblOffset val="100"/>
        <c:noMultiLvlLbl val="0"/>
      </c:catAx>
      <c:valAx>
        <c:axId val="172679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 ) Percentage of greenhouse gases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1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(1).xlsx]Solar panel!PivotTable8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of solar panel installed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'Solar panel'!$B$3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'Solar panel'!$A$4:$A$20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'Solar panel'!$B$4:$B$20</c:f>
              <c:numCache>
                <c:formatCode>General</c:formatCode>
                <c:ptCount val="16"/>
                <c:pt idx="0">
                  <c:v>0</c:v>
                </c:pt>
                <c:pt idx="1">
                  <c:v>30</c:v>
                </c:pt>
                <c:pt idx="2">
                  <c:v>184</c:v>
                </c:pt>
                <c:pt idx="3">
                  <c:v>459</c:v>
                </c:pt>
                <c:pt idx="4">
                  <c:v>582</c:v>
                </c:pt>
                <c:pt idx="5">
                  <c:v>951</c:v>
                </c:pt>
                <c:pt idx="6">
                  <c:v>1384</c:v>
                </c:pt>
                <c:pt idx="7">
                  <c:v>2148</c:v>
                </c:pt>
                <c:pt idx="8">
                  <c:v>3187</c:v>
                </c:pt>
                <c:pt idx="9">
                  <c:v>6020</c:v>
                </c:pt>
                <c:pt idx="10">
                  <c:v>8023</c:v>
                </c:pt>
                <c:pt idx="11">
                  <c:v>9693</c:v>
                </c:pt>
                <c:pt idx="12">
                  <c:v>13437</c:v>
                </c:pt>
                <c:pt idx="13">
                  <c:v>16955</c:v>
                </c:pt>
                <c:pt idx="14">
                  <c:v>19498</c:v>
                </c:pt>
                <c:pt idx="15">
                  <c:v>23937</c:v>
                </c:pt>
              </c:numCache>
            </c:numRef>
          </c:val>
          <c:extLst>
            <c:ext xmlns:c16="http://schemas.microsoft.com/office/drawing/2014/chart" uri="{C3380CC4-5D6E-409C-BE32-E72D297353CC}">
              <c16:uniqueId val="{00000002-E5BE-491A-BFAB-B720AEE79EF2}"/>
            </c:ext>
          </c:extLst>
        </c:ser>
        <c:dLbls>
          <c:dLblPos val="outEnd"/>
          <c:showLegendKey val="0"/>
          <c:showVal val="1"/>
          <c:showCatName val="0"/>
          <c:showSerName val="0"/>
          <c:showPercent val="0"/>
          <c:showBubbleSize val="0"/>
        </c:dLbls>
        <c:gapWidth val="219"/>
        <c:axId val="1653292943"/>
        <c:axId val="1650253743"/>
      </c:barChart>
      <c:catAx>
        <c:axId val="1653292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53743"/>
        <c:crosses val="autoZero"/>
        <c:auto val="1"/>
        <c:lblAlgn val="ctr"/>
        <c:lblOffset val="100"/>
        <c:noMultiLvlLbl val="0"/>
      </c:catAx>
      <c:valAx>
        <c:axId val="1650253743"/>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Number of solar panel installed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9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[PF2331_231058Z_HoTianHui_Understandingdata_Assignment2 (1).xlsx]Maximum and minimum temperature!PivotTable10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Maximum</a:t>
            </a:r>
            <a:r>
              <a:rPr lang="en-US" baseline="0"/>
              <a:t> and minimum temperature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'Maximum and minimum temperature'!$B$3</c:f>
              <c:strCache>
                <c:ptCount val="1"/>
                <c:pt idx="0">
                  <c:v>Sum of Air Temperature Absolute Extremes Maximum (Degree Celsius)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'Maximum and minimum temperature'!$A$4:$A$20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'Maximum and minimum temperature'!$B$4:$B$20</c:f>
              <c:numCache>
                <c:formatCode>General</c:formatCode>
                <c:ptCount val="16"/>
                <c:pt idx="0">
                  <c:v>34</c:v>
                </c:pt>
                <c:pt idx="1">
                  <c:v>34.1</c:v>
                </c:pt>
                <c:pt idx="2">
                  <c:v>35</c:v>
                </c:pt>
                <c:pt idx="3">
                  <c:v>35.5</c:v>
                </c:pt>
                <c:pt idx="4">
                  <c:v>35.299999999999997</c:v>
                </c:pt>
                <c:pt idx="5">
                  <c:v>33.700000000000003</c:v>
                </c:pt>
                <c:pt idx="6">
                  <c:v>35.200000000000003</c:v>
                </c:pt>
                <c:pt idx="7">
                  <c:v>34.5</c:v>
                </c:pt>
                <c:pt idx="8">
                  <c:v>34.4</c:v>
                </c:pt>
                <c:pt idx="9">
                  <c:v>35</c:v>
                </c:pt>
                <c:pt idx="10">
                  <c:v>34.6</c:v>
                </c:pt>
                <c:pt idx="11">
                  <c:v>35</c:v>
                </c:pt>
                <c:pt idx="12">
                  <c:v>34.799999999999997</c:v>
                </c:pt>
                <c:pt idx="13">
                  <c:v>34.6</c:v>
                </c:pt>
                <c:pt idx="14">
                  <c:v>34.700000000000003</c:v>
                </c:pt>
                <c:pt idx="15">
                  <c:v>35.4</c:v>
                </c:pt>
              </c:numCache>
            </c:numRef>
          </c:val>
          <c:smooth val="0"/>
          <c:extLst>
            <c:ext xmlns:c16="http://schemas.microsoft.com/office/drawing/2014/chart" uri="{C3380CC4-5D6E-409C-BE32-E72D297353CC}">
              <c16:uniqueId val="{00000002-8684-470D-980B-8F7BC5B9F959}"/>
            </c:ext>
          </c:extLst>
        </c:ser>
        <c:ser>
          <c:idx val="1"/>
          <c:order val="1"/>
          <c:tx>
            <c:strRef>
              <c:f>'Maximum and minimum temperature'!$C$3</c:f>
              <c:strCache>
                <c:ptCount val="1"/>
                <c:pt idx="0">
                  <c:v>Sum of Air Temperature Absolute Extremes Minimum (Degree Celsius)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'Maximum and minimum temperature'!$A$4:$A$20</c:f>
              <c:strCach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strCache>
            </c:strRef>
          </c:cat>
          <c:val>
            <c:numRef>
              <c:f>'Maximum and minimum temperature'!$C$4:$C$20</c:f>
              <c:numCache>
                <c:formatCode>General</c:formatCode>
                <c:ptCount val="16"/>
                <c:pt idx="0">
                  <c:v>21.8</c:v>
                </c:pt>
                <c:pt idx="1">
                  <c:v>21.8</c:v>
                </c:pt>
                <c:pt idx="2">
                  <c:v>21.8</c:v>
                </c:pt>
                <c:pt idx="3">
                  <c:v>21.7</c:v>
                </c:pt>
                <c:pt idx="4">
                  <c:v>21.4</c:v>
                </c:pt>
                <c:pt idx="5">
                  <c:v>21.1</c:v>
                </c:pt>
                <c:pt idx="6">
                  <c:v>20.9</c:v>
                </c:pt>
                <c:pt idx="7">
                  <c:v>21.1</c:v>
                </c:pt>
                <c:pt idx="8">
                  <c:v>21.9</c:v>
                </c:pt>
                <c:pt idx="9">
                  <c:v>21.6</c:v>
                </c:pt>
                <c:pt idx="10">
                  <c:v>21.8</c:v>
                </c:pt>
                <c:pt idx="11">
                  <c:v>21.3</c:v>
                </c:pt>
                <c:pt idx="12">
                  <c:v>21.9</c:v>
                </c:pt>
                <c:pt idx="13">
                  <c:v>21.9</c:v>
                </c:pt>
                <c:pt idx="14">
                  <c:v>21.7</c:v>
                </c:pt>
                <c:pt idx="15">
                  <c:v>22.2</c:v>
                </c:pt>
              </c:numCache>
            </c:numRef>
          </c:val>
          <c:smooth val="0"/>
          <c:extLst>
            <c:ext xmlns:c16="http://schemas.microsoft.com/office/drawing/2014/chart" uri="{C3380CC4-5D6E-409C-BE32-E72D297353CC}">
              <c16:uniqueId val="{00000003-8684-470D-980B-8F7BC5B9F959}"/>
            </c:ext>
          </c:extLst>
        </c:ser>
        <c:dLbls>
          <c:dLblPos val="t"/>
          <c:showLegendKey val="0"/>
          <c:showVal val="1"/>
          <c:showCatName val="0"/>
          <c:showSerName val="0"/>
          <c:showPercent val="0"/>
          <c:showBubbleSize val="0"/>
        </c:dLbls>
        <c:smooth val="0"/>
        <c:axId val="1788519615"/>
        <c:axId val="178389040"/>
      </c:lineChart>
      <c:catAx>
        <c:axId val="178851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9040"/>
        <c:crosses val="autoZero"/>
        <c:auto val="1"/>
        <c:lblAlgn val="ctr"/>
        <c:lblOffset val="100"/>
        <c:noMultiLvlLbl val="0"/>
      </c:catAx>
      <c:valAx>
        <c:axId val="17838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Degree Celsius )  Temperature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1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430893</xdr:colOff>
      <xdr:row>6</xdr:row>
      <xdr:rowOff>54429</xdr:rowOff>
    </xdr:from>
    <xdr:to>
      <xdr:col>24</xdr:col>
      <xdr:colOff>476250</xdr:colOff>
      <xdr:row>54</xdr:row>
      <xdr:rowOff>113393</xdr:rowOff>
    </xdr:to>
    <xdr:graphicFrame macro="">
      <xdr:nvGraphicFramePr>
        <xdr:cNvPr id="2" name="Chart 1">
          <a:extLst>
            <a:ext uri="{FF2B5EF4-FFF2-40B4-BE49-F238E27FC236}">
              <a16:creationId xmlns:a16="http://schemas.microsoft.com/office/drawing/2014/main" id="{568FBB14-F99E-411B-ADC1-C986A330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242660</xdr:colOff>
      <xdr:row>56</xdr:row>
      <xdr:rowOff>4534</xdr:rowOff>
    </xdr:from>
    <xdr:to>
      <xdr:col>71</xdr:col>
      <xdr:colOff>272142</xdr:colOff>
      <xdr:row>99</xdr:row>
      <xdr:rowOff>90714</xdr:rowOff>
    </xdr:to>
    <xdr:graphicFrame macro="">
      <xdr:nvGraphicFramePr>
        <xdr:cNvPr id="3" name="Chart 2">
          <a:extLst>
            <a:ext uri="{FF2B5EF4-FFF2-40B4-BE49-F238E27FC236}">
              <a16:creationId xmlns:a16="http://schemas.microsoft.com/office/drawing/2014/main" id="{DC36823C-2BCE-4877-A3D0-FD960BBD3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22112</xdr:colOff>
      <xdr:row>105</xdr:row>
      <xdr:rowOff>177459</xdr:rowOff>
    </xdr:from>
    <xdr:to>
      <xdr:col>34</xdr:col>
      <xdr:colOff>317500</xdr:colOff>
      <xdr:row>141</xdr:row>
      <xdr:rowOff>68035</xdr:rowOff>
    </xdr:to>
    <xdr:graphicFrame macro="">
      <xdr:nvGraphicFramePr>
        <xdr:cNvPr id="4" name="Chart 3">
          <a:extLst>
            <a:ext uri="{FF2B5EF4-FFF2-40B4-BE49-F238E27FC236}">
              <a16:creationId xmlns:a16="http://schemas.microsoft.com/office/drawing/2014/main" id="{E8C37381-03A1-4DDA-9114-BDCC3AB75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58</xdr:row>
      <xdr:rowOff>126999</xdr:rowOff>
    </xdr:from>
    <xdr:to>
      <xdr:col>21</xdr:col>
      <xdr:colOff>158750</xdr:colOff>
      <xdr:row>101</xdr:row>
      <xdr:rowOff>158750</xdr:rowOff>
    </xdr:to>
    <xdr:graphicFrame macro="">
      <xdr:nvGraphicFramePr>
        <xdr:cNvPr id="5" name="Chart 4">
          <a:extLst>
            <a:ext uri="{FF2B5EF4-FFF2-40B4-BE49-F238E27FC236}">
              <a16:creationId xmlns:a16="http://schemas.microsoft.com/office/drawing/2014/main" id="{F6638558-B1A8-4C6A-93C7-376157C0C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260806</xdr:colOff>
      <xdr:row>105</xdr:row>
      <xdr:rowOff>99218</xdr:rowOff>
    </xdr:from>
    <xdr:to>
      <xdr:col>60</xdr:col>
      <xdr:colOff>521607</xdr:colOff>
      <xdr:row>141</xdr:row>
      <xdr:rowOff>158750</xdr:rowOff>
    </xdr:to>
    <xdr:graphicFrame macro="">
      <xdr:nvGraphicFramePr>
        <xdr:cNvPr id="6" name="Chart 5">
          <a:extLst>
            <a:ext uri="{FF2B5EF4-FFF2-40B4-BE49-F238E27FC236}">
              <a16:creationId xmlns:a16="http://schemas.microsoft.com/office/drawing/2014/main" id="{6E569BEA-57FB-4E28-8517-F690CC56D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585106</xdr:colOff>
      <xdr:row>7</xdr:row>
      <xdr:rowOff>161017</xdr:rowOff>
    </xdr:from>
    <xdr:to>
      <xdr:col>47</xdr:col>
      <xdr:colOff>498929</xdr:colOff>
      <xdr:row>52</xdr:row>
      <xdr:rowOff>90714</xdr:rowOff>
    </xdr:to>
    <xdr:graphicFrame macro="">
      <xdr:nvGraphicFramePr>
        <xdr:cNvPr id="8" name="Chart 7">
          <a:extLst>
            <a:ext uri="{FF2B5EF4-FFF2-40B4-BE49-F238E27FC236}">
              <a16:creationId xmlns:a16="http://schemas.microsoft.com/office/drawing/2014/main" id="{C5FEF294-D181-4167-A861-751D049A3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104321</xdr:colOff>
      <xdr:row>105</xdr:row>
      <xdr:rowOff>124479</xdr:rowOff>
    </xdr:from>
    <xdr:to>
      <xdr:col>15</xdr:col>
      <xdr:colOff>317500</xdr:colOff>
      <xdr:row>140</xdr:row>
      <xdr:rowOff>68036</xdr:rowOff>
    </xdr:to>
    <xdr:graphicFrame macro="">
      <xdr:nvGraphicFramePr>
        <xdr:cNvPr id="10" name="Chart 9">
          <a:extLst>
            <a:ext uri="{FF2B5EF4-FFF2-40B4-BE49-F238E27FC236}">
              <a16:creationId xmlns:a16="http://schemas.microsoft.com/office/drawing/2014/main" id="{F9D7F453-F473-43D8-93D7-9C5B92D58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302569</xdr:colOff>
      <xdr:row>58</xdr:row>
      <xdr:rowOff>161523</xdr:rowOff>
    </xdr:from>
    <xdr:to>
      <xdr:col>42</xdr:col>
      <xdr:colOff>430893</xdr:colOff>
      <xdr:row>102</xdr:row>
      <xdr:rowOff>68036</xdr:rowOff>
    </xdr:to>
    <xdr:graphicFrame macro="">
      <xdr:nvGraphicFramePr>
        <xdr:cNvPr id="11" name="Chart 10">
          <a:extLst>
            <a:ext uri="{FF2B5EF4-FFF2-40B4-BE49-F238E27FC236}">
              <a16:creationId xmlns:a16="http://schemas.microsoft.com/office/drawing/2014/main" id="{D62C236D-E84D-42B0-BDA3-B071B7113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453571</xdr:colOff>
      <xdr:row>8</xdr:row>
      <xdr:rowOff>22678</xdr:rowOff>
    </xdr:from>
    <xdr:to>
      <xdr:col>67</xdr:col>
      <xdr:colOff>544284</xdr:colOff>
      <xdr:row>51</xdr:row>
      <xdr:rowOff>0</xdr:rowOff>
    </xdr:to>
    <xdr:graphicFrame macro="">
      <xdr:nvGraphicFramePr>
        <xdr:cNvPr id="12" name="Chart 11">
          <a:extLst>
            <a:ext uri="{FF2B5EF4-FFF2-40B4-BE49-F238E27FC236}">
              <a16:creationId xmlns:a16="http://schemas.microsoft.com/office/drawing/2014/main" id="{1AF06D04-5228-4885-BE3F-27B46E606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44</xdr:col>
      <xdr:colOff>181908</xdr:colOff>
      <xdr:row>60</xdr:row>
      <xdr:rowOff>124076</xdr:rowOff>
    </xdr:from>
    <xdr:to>
      <xdr:col>50</xdr:col>
      <xdr:colOff>544286</xdr:colOff>
      <xdr:row>85</xdr:row>
      <xdr:rowOff>22678</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AF0AC1EE-BBCA-D799-D993-E01F29A14AB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791432" y="11009790"/>
              <a:ext cx="3990949" cy="4434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352391</xdr:colOff>
      <xdr:row>1</xdr:row>
      <xdr:rowOff>128913</xdr:rowOff>
    </xdr:from>
    <xdr:to>
      <xdr:col>13</xdr:col>
      <xdr:colOff>595636</xdr:colOff>
      <xdr:row>22</xdr:row>
      <xdr:rowOff>109863</xdr:rowOff>
    </xdr:to>
    <xdr:graphicFrame macro="">
      <xdr:nvGraphicFramePr>
        <xdr:cNvPr id="2" name="Chart 1">
          <a:extLst>
            <a:ext uri="{FF2B5EF4-FFF2-40B4-BE49-F238E27FC236}">
              <a16:creationId xmlns:a16="http://schemas.microsoft.com/office/drawing/2014/main" id="{6A022862-4324-DCFB-AD4D-55A0DDD9A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xdr:colOff>
      <xdr:row>2</xdr:row>
      <xdr:rowOff>15707</xdr:rowOff>
    </xdr:from>
    <xdr:to>
      <xdr:col>19</xdr:col>
      <xdr:colOff>77983</xdr:colOff>
      <xdr:row>25</xdr:row>
      <xdr:rowOff>100263</xdr:rowOff>
    </xdr:to>
    <xdr:graphicFrame macro="">
      <xdr:nvGraphicFramePr>
        <xdr:cNvPr id="2" name="Chart 1">
          <a:extLst>
            <a:ext uri="{FF2B5EF4-FFF2-40B4-BE49-F238E27FC236}">
              <a16:creationId xmlns:a16="http://schemas.microsoft.com/office/drawing/2014/main" id="{B21F0ACB-0BD4-9874-5D19-E385EEB31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19844</xdr:colOff>
      <xdr:row>15</xdr:row>
      <xdr:rowOff>66362</xdr:rowOff>
    </xdr:from>
    <xdr:to>
      <xdr:col>19</xdr:col>
      <xdr:colOff>522204</xdr:colOff>
      <xdr:row>39</xdr:row>
      <xdr:rowOff>72935</xdr:rowOff>
    </xdr:to>
    <xdr:graphicFrame macro="">
      <xdr:nvGraphicFramePr>
        <xdr:cNvPr id="2" name="Chart 1">
          <a:extLst>
            <a:ext uri="{FF2B5EF4-FFF2-40B4-BE49-F238E27FC236}">
              <a16:creationId xmlns:a16="http://schemas.microsoft.com/office/drawing/2014/main" id="{083D72C8-5B27-B477-F204-BAFAC7816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590550</xdr:colOff>
      <xdr:row>2</xdr:row>
      <xdr:rowOff>158750</xdr:rowOff>
    </xdr:from>
    <xdr:to>
      <xdr:col>16</xdr:col>
      <xdr:colOff>584200</xdr:colOff>
      <xdr:row>26</xdr:row>
      <xdr:rowOff>63500</xdr:rowOff>
    </xdr:to>
    <xdr:graphicFrame macro="">
      <xdr:nvGraphicFramePr>
        <xdr:cNvPr id="2" name="Chart 1">
          <a:extLst>
            <a:ext uri="{FF2B5EF4-FFF2-40B4-BE49-F238E27FC236}">
              <a16:creationId xmlns:a16="http://schemas.microsoft.com/office/drawing/2014/main" id="{767D4EE6-7740-77C1-6CDA-2E539FE9E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206374</xdr:colOff>
      <xdr:row>4</xdr:row>
      <xdr:rowOff>95250</xdr:rowOff>
    </xdr:from>
    <xdr:to>
      <xdr:col>11</xdr:col>
      <xdr:colOff>565149</xdr:colOff>
      <xdr:row>22</xdr:row>
      <xdr:rowOff>6350</xdr:rowOff>
    </xdr:to>
    <xdr:graphicFrame macro="">
      <xdr:nvGraphicFramePr>
        <xdr:cNvPr id="2" name="Chart 1">
          <a:extLst>
            <a:ext uri="{FF2B5EF4-FFF2-40B4-BE49-F238E27FC236}">
              <a16:creationId xmlns:a16="http://schemas.microsoft.com/office/drawing/2014/main" id="{78704E8F-988A-C83B-7E63-F6E9794EF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3175</xdr:colOff>
      <xdr:row>2</xdr:row>
      <xdr:rowOff>50799</xdr:rowOff>
    </xdr:from>
    <xdr:to>
      <xdr:col>16</xdr:col>
      <xdr:colOff>0</xdr:colOff>
      <xdr:row>21</xdr:row>
      <xdr:rowOff>187376</xdr:rowOff>
    </xdr:to>
    <xdr:graphicFrame macro="">
      <xdr:nvGraphicFramePr>
        <xdr:cNvPr id="2" name="Chart 1">
          <a:extLst>
            <a:ext uri="{FF2B5EF4-FFF2-40B4-BE49-F238E27FC236}">
              <a16:creationId xmlns:a16="http://schemas.microsoft.com/office/drawing/2014/main" id="{8F039F3B-DC56-777B-54E0-E112378BA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1639197</xdr:colOff>
      <xdr:row>22</xdr:row>
      <xdr:rowOff>78968</xdr:rowOff>
    </xdr:from>
    <xdr:to>
      <xdr:col>7</xdr:col>
      <xdr:colOff>3012179</xdr:colOff>
      <xdr:row>63</xdr:row>
      <xdr:rowOff>48846</xdr:rowOff>
    </xdr:to>
    <xdr:graphicFrame macro="">
      <xdr:nvGraphicFramePr>
        <xdr:cNvPr id="2" name="Chart 1">
          <a:extLst>
            <a:ext uri="{FF2B5EF4-FFF2-40B4-BE49-F238E27FC236}">
              <a16:creationId xmlns:a16="http://schemas.microsoft.com/office/drawing/2014/main" id="{83769326-7A35-E16C-42C6-84D3753A1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206374</xdr:colOff>
      <xdr:row>4</xdr:row>
      <xdr:rowOff>95250</xdr:rowOff>
    </xdr:from>
    <xdr:to>
      <xdr:col>12</xdr:col>
      <xdr:colOff>12699</xdr:colOff>
      <xdr:row>22</xdr:row>
      <xdr:rowOff>38100</xdr:rowOff>
    </xdr:to>
    <xdr:graphicFrame macro="">
      <xdr:nvGraphicFramePr>
        <xdr:cNvPr id="2" name="Chart 1">
          <a:extLst>
            <a:ext uri="{FF2B5EF4-FFF2-40B4-BE49-F238E27FC236}">
              <a16:creationId xmlns:a16="http://schemas.microsoft.com/office/drawing/2014/main" id="{E1E97F3C-D9FB-7AE2-E1DC-0F4495F5A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368300</xdr:colOff>
      <xdr:row>4</xdr:row>
      <xdr:rowOff>12700</xdr:rowOff>
    </xdr:from>
    <xdr:to>
      <xdr:col>14</xdr:col>
      <xdr:colOff>603250</xdr:colOff>
      <xdr:row>25</xdr:row>
      <xdr:rowOff>177800</xdr:rowOff>
    </xdr:to>
    <xdr:graphicFrame macro="">
      <xdr:nvGraphicFramePr>
        <xdr:cNvPr id="2" name="Chart 1">
          <a:extLst>
            <a:ext uri="{FF2B5EF4-FFF2-40B4-BE49-F238E27FC236}">
              <a16:creationId xmlns:a16="http://schemas.microsoft.com/office/drawing/2014/main" id="{7A342007-AF44-CEF4-A60D-BB36AB1DB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76620369" backgroundQuery="1" createdVersion="8" refreshedVersion="8" minRefreshableVersion="3" recordCount="0" supportSubquery="1" supportAdvancedDrill="1" xr:uid="{C7D18208-064C-44A4-A1ED-68CCC747DA0A}">
  <cacheSource type="external" connectionId="1"/>
  <cacheFields count="2">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Amount of solar pannel installed]" caption="Sum of Amount of solar pannel installed" numFmtId="0" hierarchy="46"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2"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2"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2"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2"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2"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2"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2"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2"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2"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2"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2"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2"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2"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2"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2"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2"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2"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2"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2"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2" memberValueDatatype="5" unbalanced="0"/>
    <cacheHierarchy uniqueName="[Range].[Total Generated (Tonnes)]" caption="Total Generated (Tonnes)" attribute="1" defaultMemberUniqueName="[Range].[Total Generated (Tonnes)].[All]" allUniqueName="[Range].[Total Generated (Tonnes)].[All]" dimensionUniqueName="[Range]" displayFolder="" count="2" memberValueDatatype="5" unbalanced="0"/>
    <cacheHierarchy uniqueName="[Range].[Total Recycled (Tonnes)]" caption="Total Recycled (Tonnes)" attribute="1" defaultMemberUniqueName="[Range].[Total Recycled (Tonnes)].[All]" allUniqueName="[Range].[Total Recycled (Tonnes)].[All]" dimensionUniqueName="[Range]" displayFolder="" count="2" memberValueDatatype="5" unbalanced="0"/>
    <cacheHierarchy uniqueName="[Range].[Total Disposed (Tonnes)]" caption="Total Disposed (Tonnes)" attribute="1" defaultMemberUniqueName="[Range].[Total Disposed (Tonnes)].[All]" allUniqueName="[Range].[Total Disposed (Tonn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78356485" backgroundQuery="1" createdVersion="8" refreshedVersion="8" minRefreshableVersion="3" recordCount="0" supportSubquery="1" supportAdvancedDrill="1" xr:uid="{6E147E49-A6FB-4B8A-9605-91C535E690D6}">
  <cacheSource type="external" connectionId="1"/>
  <cacheFields count="8">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 Of Total GHG Emissions - Carbon Dioxide (CO2) (Per Cent)]" caption="Sum of % Of Total GHG Emissions - Carbon Dioxide (CO2) (Per Cent)" numFmtId="0" hierarchy="39" level="32767"/>
    <cacheField name="[Measures].[Sum of % Of Total GHG Emissions - Methane (CH4) (Per Cent)]" caption="Sum of % Of Total GHG Emissions - Methane (CH4) (Per Cent)" numFmtId="0" hierarchy="40" level="32767"/>
    <cacheField name="[Measures].[Sum of % Of Total GHG Emissions - Nitrous Oxide (N2O) (Per Cent)]" caption="Sum of % Of Total GHG Emissions - Nitrous Oxide (N2O) (Per Cent)" numFmtId="0" hierarchy="41" level="32767"/>
    <cacheField name="[Measures].[Sum of % Of Total GHG Emissions - Perfluorocarbons (PFCs) (Per Cent)]" caption="Sum of % Of Total GHG Emissions - Perfluorocarbons (PFCs) (Per Cent)" numFmtId="0" hierarchy="42" level="32767"/>
    <cacheField name="[Measures].[Sum of % Of Total GHG Emissions - Hydrofluorocarbons (HFCs) (Per Cent)]" caption="Sum of % Of Total GHG Emissions - Hydrofluorocarbons (HFCs) (Per Cent)" numFmtId="0" hierarchy="43" level="32767"/>
    <cacheField name="[Measures].[Sum of % Of Total GHG Emissions - Sulphur Hexafluoride (SF6) (Per Cent)]" caption="Sum of % Of Total GHG Emissions - Sulphur Hexafluoride (SF6) (Per Cent)" numFmtId="0" hierarchy="44" level="32767"/>
    <cacheField name="[Measures].[Sum of % Of Total GHG Emissions - Nitrogen Trifluoride (NF3) (Per Cent)]" caption="Sum of % Of Total GHG Emissions - Nitrogen Trifluoride (NF3) (Per Cent)" numFmtId="0" hierarchy="45"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oneField="1" hidden="1">
      <fieldsUsage count="1">
        <fieldUsage x="4"/>
      </fieldsUsage>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oneField="1" hidden="1">
      <fieldsUsage count="1">
        <fieldUsage x="5"/>
      </fieldsUsage>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oneField="1" hidden="1">
      <fieldsUsage count="1">
        <fieldUsage x="6"/>
      </fieldsUsage>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oneField="1" hidden="1">
      <fieldsUsage count="1">
        <fieldUsage x="7"/>
      </fieldsUsage>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83449073" backgroundQuery="1" createdVersion="8" refreshedVersion="8" minRefreshableVersion="3" recordCount="0" supportSubquery="1" supportAdvancedDrill="1" xr:uid="{4A22ED0C-50DB-469F-8803-1056355E7B72}">
  <cacheSource type="external" connectionId="1"/>
  <cacheFields count="3">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Air Temperature Absolute Extremes Maximum (Degree Celsius)]" caption="Sum of Air Temperature Absolute Extremes Maximum (Degree Celsius)" numFmtId="0" hierarchy="47" level="32767"/>
    <cacheField name="[Measures].[Sum of Air Temperature Absolute Extremes Minimum (Degree Celsius)]" caption="Sum of Air Temperature Absolute Extremes Minimum (Degree Celsius)" numFmtId="0" hierarchy="48"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84953705" backgroundQuery="1" createdVersion="8" refreshedVersion="8" minRefreshableVersion="3" recordCount="0" supportSubquery="1" supportAdvancedDrill="1" xr:uid="{94DF931F-0098-4795-9CC6-850B1BC96162}">
  <cacheSource type="external" connectionId="1"/>
  <cacheFields count="2">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Percentage Of Protected Areas]" caption="Sum of Percentage Of Protected Areas" numFmtId="0" hierarchy="35"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86226852" backgroundQuery="1" createdVersion="8" refreshedVersion="8" minRefreshableVersion="3" recordCount="0" supportSubquery="1" supportAdvancedDrill="1" xr:uid="{52F93553-927E-4782-B9AD-B0AF102EDC98}">
  <cacheSource type="external" connectionId="1"/>
  <cacheFields count="3">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Number Of Rainy Days (Number)]" caption="Sum of Number Of Rainy Days (Number)" numFmtId="0" hierarchy="33" level="32767"/>
    <cacheField name="[Measures].[Sum of Total Rainfall (Millimetre)]" caption="Sum of Total Rainfall (Millimetre)" numFmtId="0" hierarchy="34"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87268522" backgroundQuery="1" createdVersion="8" refreshedVersion="8" minRefreshableVersion="3" recordCount="0" supportSubquery="1" supportAdvancedDrill="1" xr:uid="{91E55BE5-E3C0-4745-B6E4-8294459936D8}">
  <cacheSource type="external" connectionId="1"/>
  <cacheFields count="4">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Mean sea level ( raffles lighhouse )]" caption="Sum of Mean sea level ( raffles lighhouse )" numFmtId="0" hierarchy="28" level="32767"/>
    <cacheField name="[Measures].[Sum of Mean sea level ( sembawang )]" caption="Sum of Mean sea level ( sembawang )" numFmtId="0" hierarchy="29" level="32767"/>
    <cacheField name="[Measures].[Sum of Mean sea level ( Tanjong pagar )]" caption="Sum of Mean sea level ( Tanjong pagar )" numFmtId="0" hierarchy="30"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88425923" backgroundQuery="1" createdVersion="8" refreshedVersion="8" minRefreshableVersion="3" recordCount="0" supportSubquery="1" supportAdvancedDrill="1" xr:uid="{3EDD2D1C-2E93-4B29-84CD-57B4571684D0}">
  <cacheSource type="external" connectionId="1"/>
  <cacheFields count="3">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Average Daily Ridership - MRT (Thousand)]" caption="Sum of Average Daily Ridership - MRT (Thousand)" numFmtId="0" hierarchy="31" level="32767"/>
    <cacheField name="[Measures].[Sum of Average Daily Ridership - Public Bus (Thousand)]" caption="Sum of Average Daily Ridership - Public Bus (Thousand)" numFmtId="0" hierarchy="32"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89699077" backgroundQuery="1" createdVersion="8" refreshedVersion="8" minRefreshableVersion="3" recordCount="0" supportSubquery="1" supportAdvancedDrill="1" xr:uid="{50B42662-DB29-4A03-9C49-1EA92150DB92}">
  <cacheSource type="external" connectionId="1"/>
  <cacheFields count="4">
    <cacheField name="[Range].[Year].[Year]" caption="Year" numFmtId="0" level="1">
      <sharedItems containsSemiMixedTypes="0" containsString="0" containsNumber="1" containsInteger="1" minValue="2007" maxValue="2022" count="1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s>
        </ext>
      </extLst>
    </cacheField>
    <cacheField name="[Measures].[Sum of Total Disposed (Tonnes)]" caption="Sum of Total Disposed (Tonnes)" numFmtId="0" hierarchy="36" level="32767"/>
    <cacheField name="[Measures].[Sum of Total Recycled (Tonnes)]" caption="Sum of Total Recycled (Tonnes)" numFmtId="0" hierarchy="37" level="32767"/>
    <cacheField name="[Measures].[Sum of Total Generated (Tonnes)]" caption="Sum of Total Generated (Tonnes)" numFmtId="0" hierarchy="38"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485.459690277778" backgroundQuery="1" createdVersion="8" refreshedVersion="8" minRefreshableVersion="3" recordCount="0" supportSubquery="1" supportAdvancedDrill="1" xr:uid="{FC739556-324D-4AA6-9C7D-4ED9FBC2ADCF}">
  <cacheSource type="external" connectionId="1"/>
  <cacheFields count="3">
    <cacheField name="[Range].[Year].[Year]" caption="Year" numFmtId="0" level="1">
      <sharedItems containsSemiMixedTypes="0" containsNonDate="0" containsString="0"/>
    </cacheField>
    <cacheField name="[Range].[Type of waste recycled].[Type of waste recycled]" caption="Type of waste recycled" numFmtId="0" hierarchy="1" level="1">
      <sharedItems count="6">
        <s v="Percentage of food recycled"/>
        <s v="Percentage of glass recycled"/>
        <s v="Percentage of paper/cardboard recycled"/>
        <s v="Percentage of plastic recycled"/>
        <s v="Percentage of textiles recycled"/>
        <s v="Percentage of wood recycled"/>
      </sharedItems>
    </cacheField>
    <cacheField name="[Measures].[Sum of Amount of waste recycled]" caption="Sum of Amount of waste recycled" numFmtId="0" hierarchy="27" level="32767"/>
  </cacheFields>
  <cacheHierarchies count="49">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Type of waste recycled]" caption="Type of waste recycled" attribute="1" defaultMemberUniqueName="[Range].[Type of waste recycled].[All]" allUniqueName="[Range].[Type of waste recycled].[All]" dimensionUniqueName="[Range]" displayFolder="" count="2" memberValueDatatype="130" unbalanced="0">
      <fieldsUsage count="2">
        <fieldUsage x="-1"/>
        <fieldUsage x="1"/>
      </fieldsUsage>
    </cacheHierarchy>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 Tian Hui" refreshedDate="45318.992663310186" backgroundQuery="1" createdVersion="3" refreshedVersion="8" minRefreshableVersion="3" recordCount="0" supportSubquery="1" supportAdvancedDrill="1" xr:uid="{2AC2B95E-4BA6-4210-A7A6-F18D0C78B456}">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Range].[Year]" caption="Year" attribute="1" defaultMemberUniqueName="[Range].[Year].[All]" allUniqueName="[Range].[Year].[All]" dimensionUniqueName="[Range]" displayFolder="" count="2" memberValueDatatype="20" unbalanced="0"/>
    <cacheHierarchy uniqueName="[Range].[Type of waste recycled]" caption="Type of waste recycled" attribute="1" defaultMemberUniqueName="[Range].[Type of waste recycled].[All]" allUniqueName="[Range].[Type of waste recycled].[All]" dimensionUniqueName="[Range]" displayFolder="" count="0" memberValueDatatype="130" unbalanced="0"/>
    <cacheHierarchy uniqueName="[Range].[Amount of waste recycled]" caption="Amount of waste recycled" attribute="1" defaultMemberUniqueName="[Range].[Amount of waste recycled].[All]" allUniqueName="[Range].[Amount of waste recycled].[All]" dimensionUniqueName="[Range]" displayFolder="" count="0" memberValueDatatype="20" unbalanced="0"/>
    <cacheHierarchy uniqueName="[Range].[Mean sea level ( raffles lighhouse )]" caption="Mean sea level ( raffles lighhouse )" attribute="1" defaultMemberUniqueName="[Range].[Mean sea level ( raffles lighhouse )].[All]" allUniqueName="[Range].[Mean sea level ( raffles lighhouse )].[All]" dimensionUniqueName="[Range]" displayFolder="" count="0" memberValueDatatype="5" unbalanced="0"/>
    <cacheHierarchy uniqueName="[Range].[Mean sea level ( sembawang )]" caption="Mean sea level ( sembawang )" attribute="1" defaultMemberUniqueName="[Range].[Mean sea level ( sembawang )].[All]" allUniqueName="[Range].[Mean sea level ( sembawang )].[All]" dimensionUniqueName="[Range]" displayFolder="" count="0" memberValueDatatype="5" unbalanced="0"/>
    <cacheHierarchy uniqueName="[Range].[Mean sea level ( Tanjong pagar )]" caption="Mean sea level ( Tanjong pagar )" attribute="1" defaultMemberUniqueName="[Range].[Mean sea level ( Tanjong pagar )].[All]" allUniqueName="[Range].[Mean sea level ( Tanjong pagar )].[All]" dimensionUniqueName="[Range]" displayFolder="" count="0" memberValueDatatype="5" unbalanced="0"/>
    <cacheHierarchy uniqueName="[Range].[Average Daily Ridership - MRT (Thousand)]" caption="Average Daily Ridership - MRT (Thousand)" attribute="1" defaultMemberUniqueName="[Range].[Average Daily Ridership - MRT (Thousand)].[All]" allUniqueName="[Range].[Average Daily Ridership - MRT (Thousand)].[All]" dimensionUniqueName="[Range]" displayFolder="" count="0" memberValueDatatype="20" unbalanced="0"/>
    <cacheHierarchy uniqueName="[Range].[Average Daily Ridership - Public Bus (Thousand)]" caption="Average Daily Ridership - Public Bus (Thousand)" attribute="1" defaultMemberUniqueName="[Range].[Average Daily Ridership - Public Bus (Thousand)].[All]" allUniqueName="[Range].[Average Daily Ridership - Public Bus (Thousand)].[All]" dimensionUniqueName="[Range]" displayFolder="" count="0" memberValueDatatype="20" unbalanced="0"/>
    <cacheHierarchy uniqueName="[Range].[Number Of Rainy Days (Number)]" caption="Number Of Rainy Days (Number)" attribute="1" defaultMemberUniqueName="[Range].[Number Of Rainy Days (Number)].[All]" allUniqueName="[Range].[Number Of Rainy Days (Number)].[All]" dimensionUniqueName="[Range]" displayFolder="" count="0" memberValueDatatype="20" unbalanced="0"/>
    <cacheHierarchy uniqueName="[Range].[Total Rainfall (Millimetre)]" caption="Total Rainfall (Millimetre)" attribute="1" defaultMemberUniqueName="[Range].[Total Rainfall (Millimetre)].[All]" allUniqueName="[Range].[Total Rainfall (Millimetre)].[All]" dimensionUniqueName="[Range]" displayFolder="" count="0" memberValueDatatype="5" unbalanced="0"/>
    <cacheHierarchy uniqueName="[Range].[Air Temperature Absolute Extremes Maximum (Degree Celsius)]" caption="Air Temperature Absolute Extremes Maximum (Degree Celsius)" attribute="1" defaultMemberUniqueName="[Range].[Air Temperature Absolute Extremes Maximum (Degree Celsius)].[All]" allUniqueName="[Range].[Air Temperature Absolute Extremes Maximum (Degree Celsius)].[All]" dimensionUniqueName="[Range]" displayFolder="" count="0" memberValueDatatype="5" unbalanced="0"/>
    <cacheHierarchy uniqueName="[Range].[Air Temperature Absolute Extremes Minimum (Degree Celsius)]" caption="Air Temperature Absolute Extremes Minimum (Degree Celsius)" attribute="1" defaultMemberUniqueName="[Range].[Air Temperature Absolute Extremes Minimum (Degree Celsius)].[All]" allUniqueName="[Range].[Air Temperature Absolute Extremes Minimum (Degree Celsius)].[All]" dimensionUniqueName="[Range]" displayFolder="" count="0" memberValueDatatype="5" unbalanced="0"/>
    <cacheHierarchy uniqueName="[Range].[Percentage Of Protected Areas]" caption="Percentage Of Protected Areas" attribute="1" defaultMemberUniqueName="[Range].[Percentage Of Protected Areas].[All]" allUniqueName="[Range].[Percentage Of Protected Areas].[All]" dimensionUniqueName="[Range]" displayFolder="" count="0" memberValueDatatype="5" unbalanced="0"/>
    <cacheHierarchy uniqueName="[Range].[Amount of solar pannel installed]" caption="Amount of solar pannel installed" attribute="1" defaultMemberUniqueName="[Range].[Amount of solar pannel installed].[All]" allUniqueName="[Range].[Amount of solar pannel installed].[All]" dimensionUniqueName="[Range]" displayFolder="" count="0" memberValueDatatype="20" unbalanced="0"/>
    <cacheHierarchy uniqueName="[Range].[% Of Total GHG Emissions - Carbon Dioxide (CO2) (Per Cent)]" caption="% Of Total GHG Emissions - Carbon Dioxide (CO2) (Per Cent)" attribute="1" defaultMemberUniqueName="[Range].[% Of Total GHG Emissions - Carbon Dioxide (CO2) (Per Cent)].[All]" allUniqueName="[Range].[% Of Total GHG Emissions - Carbon Dioxide (CO2) (Per Cent)].[All]" dimensionUniqueName="[Range]" displayFolder="" count="0" memberValueDatatype="5" unbalanced="0"/>
    <cacheHierarchy uniqueName="[Range].[% Of Total GHG Emissions - Methane (CH4) (Per Cent)]" caption="% Of Total GHG Emissions - Methane (CH4) (Per Cent)" attribute="1" defaultMemberUniqueName="[Range].[% Of Total GHG Emissions - Methane (CH4) (Per Cent)].[All]" allUniqueName="[Range].[% Of Total GHG Emissions - Methane (CH4) (Per Cent)].[All]" dimensionUniqueName="[Range]" displayFolder="" count="0" memberValueDatatype="5" unbalanced="0"/>
    <cacheHierarchy uniqueName="[Range].[% Of Total GHG Emissions - Nitrous Oxide (N2O) (Per Cent)]" caption="% Of Total GHG Emissions - Nitrous Oxide (N2O) (Per Cent)" attribute="1" defaultMemberUniqueName="[Range].[% Of Total GHG Emissions - Nitrous Oxide (N2O) (Per Cent)].[All]" allUniqueName="[Range].[% Of Total GHG Emissions - Nitrous Oxide (N2O) (Per Cent)].[All]" dimensionUniqueName="[Range]" displayFolder="" count="0" memberValueDatatype="5" unbalanced="0"/>
    <cacheHierarchy uniqueName="[Range].[% Of Total GHG Emissions - Hydrofluorocarbons (HFCs) (Per Cent)]" caption="% Of Total GHG Emissions - Hydrofluorocarbons (HFCs) (Per Cent)" attribute="1" defaultMemberUniqueName="[Range].[% Of Total GHG Emissions - Hydrofluorocarbons (HFCs) (Per Cent)].[All]" allUniqueName="[Range].[% Of Total GHG Emissions - Hydrofluorocarbons (HFCs) (Per Cent)].[All]" dimensionUniqueName="[Range]" displayFolder="" count="0" memberValueDatatype="5" unbalanced="0"/>
    <cacheHierarchy uniqueName="[Range].[% Of Total GHG Emissions - Perfluorocarbons (PFCs) (Per Cent)]" caption="% Of Total GHG Emissions - Perfluorocarbons (PFCs) (Per Cent)" attribute="1" defaultMemberUniqueName="[Range].[% Of Total GHG Emissions - Perfluorocarbons (PFCs) (Per Cent)].[All]" allUniqueName="[Range].[% Of Total GHG Emissions - Perfluorocarbons (PFCs) (Per Cent)].[All]" dimensionUniqueName="[Range]" displayFolder="" count="0" memberValueDatatype="5" unbalanced="0"/>
    <cacheHierarchy uniqueName="[Range].[% Of Total GHG Emissions - Sulphur Hexafluoride (SF6) (Per Cent)]" caption="% Of Total GHG Emissions - Sulphur Hexafluoride (SF6) (Per Cent)" attribute="1" defaultMemberUniqueName="[Range].[% Of Total GHG Emissions - Sulphur Hexafluoride (SF6) (Per Cent)].[All]" allUniqueName="[Range].[% Of Total GHG Emissions - Sulphur Hexafluoride (SF6) (Per Cent)].[All]" dimensionUniqueName="[Range]" displayFolder="" count="0" memberValueDatatype="5" unbalanced="0"/>
    <cacheHierarchy uniqueName="[Range].[% Of Total GHG Emissions - Nitrogen Trifluoride (NF3) (Per Cent)]" caption="% Of Total GHG Emissions - Nitrogen Trifluoride (NF3) (Per Cent)" attribute="1" defaultMemberUniqueName="[Range].[% Of Total GHG Emissions - Nitrogen Trifluoride (NF3) (Per Cent)].[All]" allUniqueName="[Range].[% Of Total GHG Emissions - Nitrogen Trifluoride (NF3) (Per Cent)].[All]" dimensionUniqueName="[Range]" displayFolder="" count="0" memberValueDatatype="5" unbalanced="0"/>
    <cacheHierarchy uniqueName="[Range].[Total Generated (Tonnes)]" caption="Total Generated (Tonnes)" attribute="1" defaultMemberUniqueName="[Range].[Total Generated (Tonnes)].[All]" allUniqueName="[Range].[Total Generated (Tonnes)].[All]" dimensionUniqueName="[Range]" displayFolder="" count="0" memberValueDatatype="5" unbalanced="0"/>
    <cacheHierarchy uniqueName="[Range].[Total Recycled (Tonnes)]" caption="Total Recycled (Tonnes)" attribute="1" defaultMemberUniqueName="[Range].[Total Recycled (Tonnes)].[All]" allUniqueName="[Range].[Total Recycled (Tonnes)].[All]" dimensionUniqueName="[Range]" displayFolder="" count="0" memberValueDatatype="5" unbalanced="0"/>
    <cacheHierarchy uniqueName="[Range].[Total Disposed (Tonnes)]" caption="Total Disposed (Tonnes)" attribute="1" defaultMemberUniqueName="[Range].[Total Disposed (Tonnes)].[All]" allUniqueName="[Range].[Total Disposed (Tonn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Amount of waste recycled]" caption="Sum of Amount of waste recycled" measure="1" displayFolder="" measureGroup="Range" count="0" hidden="1">
      <extLst>
        <ext xmlns:x15="http://schemas.microsoft.com/office/spreadsheetml/2010/11/main" uri="{B97F6D7D-B522-45F9-BDA1-12C45D357490}">
          <x15:cacheHierarchy aggregatedColumn="2"/>
        </ext>
      </extLst>
    </cacheHierarchy>
    <cacheHierarchy uniqueName="[Measures].[Sum of Mean sea level ( raffles lighhouse )]" caption="Sum of Mean sea level ( raffles lighhouse )" measure="1" displayFolder="" measureGroup="Range" count="0" hidden="1">
      <extLst>
        <ext xmlns:x15="http://schemas.microsoft.com/office/spreadsheetml/2010/11/main" uri="{B97F6D7D-B522-45F9-BDA1-12C45D357490}">
          <x15:cacheHierarchy aggregatedColumn="3"/>
        </ext>
      </extLst>
    </cacheHierarchy>
    <cacheHierarchy uniqueName="[Measures].[Sum of Mean sea level ( sembawang )]" caption="Sum of Mean sea level ( sembawang )" measure="1" displayFolder="" measureGroup="Range" count="0" hidden="1">
      <extLst>
        <ext xmlns:x15="http://schemas.microsoft.com/office/spreadsheetml/2010/11/main" uri="{B97F6D7D-B522-45F9-BDA1-12C45D357490}">
          <x15:cacheHierarchy aggregatedColumn="4"/>
        </ext>
      </extLst>
    </cacheHierarchy>
    <cacheHierarchy uniqueName="[Measures].[Sum of Mean sea level ( Tanjong pagar )]" caption="Sum of Mean sea level ( Tanjong pagar )" measure="1" displayFolder="" measureGroup="Range" count="0" hidden="1">
      <extLst>
        <ext xmlns:x15="http://schemas.microsoft.com/office/spreadsheetml/2010/11/main" uri="{B97F6D7D-B522-45F9-BDA1-12C45D357490}">
          <x15:cacheHierarchy aggregatedColumn="5"/>
        </ext>
      </extLst>
    </cacheHierarchy>
    <cacheHierarchy uniqueName="[Measures].[Sum of Average Daily Ridership - MRT (Thousand)]" caption="Sum of Average Daily Ridership - MRT (Thousand)" measure="1" displayFolder="" measureGroup="Range" count="0" hidden="1">
      <extLst>
        <ext xmlns:x15="http://schemas.microsoft.com/office/spreadsheetml/2010/11/main" uri="{B97F6D7D-B522-45F9-BDA1-12C45D357490}">
          <x15:cacheHierarchy aggregatedColumn="6"/>
        </ext>
      </extLst>
    </cacheHierarchy>
    <cacheHierarchy uniqueName="[Measures].[Sum of Average Daily Ridership - Public Bus (Thousand)]" caption="Sum of Average Daily Ridership - Public Bus (Thousand)" measure="1" displayFolder="" measureGroup="Range" count="0" hidden="1">
      <extLst>
        <ext xmlns:x15="http://schemas.microsoft.com/office/spreadsheetml/2010/11/main" uri="{B97F6D7D-B522-45F9-BDA1-12C45D357490}">
          <x15:cacheHierarchy aggregatedColumn="7"/>
        </ext>
      </extLst>
    </cacheHierarchy>
    <cacheHierarchy uniqueName="[Measures].[Sum of Number Of Rainy Days (Number)]" caption="Sum of Number Of Rainy Days (Number)" measure="1" displayFolder="" measureGroup="Range" count="0" hidden="1">
      <extLst>
        <ext xmlns:x15="http://schemas.microsoft.com/office/spreadsheetml/2010/11/main" uri="{B97F6D7D-B522-45F9-BDA1-12C45D357490}">
          <x15:cacheHierarchy aggregatedColumn="8"/>
        </ext>
      </extLst>
    </cacheHierarchy>
    <cacheHierarchy uniqueName="[Measures].[Sum of Total Rainfall (Millimetre)]" caption="Sum of Total Rainfall (Millimetre)" measure="1" displayFolder="" measureGroup="Range" count="0" hidden="1">
      <extLst>
        <ext xmlns:x15="http://schemas.microsoft.com/office/spreadsheetml/2010/11/main" uri="{B97F6D7D-B522-45F9-BDA1-12C45D357490}">
          <x15:cacheHierarchy aggregatedColumn="9"/>
        </ext>
      </extLst>
    </cacheHierarchy>
    <cacheHierarchy uniqueName="[Measures].[Sum of Percentage Of Protected Areas]" caption="Sum of Percentage Of Protected Areas" measure="1" displayFolder="" measureGroup="Range" count="0" hidden="1">
      <extLst>
        <ext xmlns:x15="http://schemas.microsoft.com/office/spreadsheetml/2010/11/main" uri="{B97F6D7D-B522-45F9-BDA1-12C45D357490}">
          <x15:cacheHierarchy aggregatedColumn="12"/>
        </ext>
      </extLst>
    </cacheHierarchy>
    <cacheHierarchy uniqueName="[Measures].[Sum of Total Disposed (Tonnes)]" caption="Sum of Total Disposed (Tonnes)" measure="1" displayFolder="" measureGroup="Range" count="0" hidden="1">
      <extLst>
        <ext xmlns:x15="http://schemas.microsoft.com/office/spreadsheetml/2010/11/main" uri="{B97F6D7D-B522-45F9-BDA1-12C45D357490}">
          <x15:cacheHierarchy aggregatedColumn="23"/>
        </ext>
      </extLst>
    </cacheHierarchy>
    <cacheHierarchy uniqueName="[Measures].[Sum of Total Recycled (Tonnes)]" caption="Sum of Total Recycled (Tonnes)" measure="1" displayFolder="" measureGroup="Range" count="0" hidden="1">
      <extLst>
        <ext xmlns:x15="http://schemas.microsoft.com/office/spreadsheetml/2010/11/main" uri="{B97F6D7D-B522-45F9-BDA1-12C45D357490}">
          <x15:cacheHierarchy aggregatedColumn="22"/>
        </ext>
      </extLst>
    </cacheHierarchy>
    <cacheHierarchy uniqueName="[Measures].[Sum of Total Generated (Tonnes)]" caption="Sum of Total Generated (Tonnes)" measure="1" displayFolder="" measureGroup="Range" count="0" hidden="1">
      <extLst>
        <ext xmlns:x15="http://schemas.microsoft.com/office/spreadsheetml/2010/11/main" uri="{B97F6D7D-B522-45F9-BDA1-12C45D357490}">
          <x15:cacheHierarchy aggregatedColumn="21"/>
        </ext>
      </extLst>
    </cacheHierarchy>
    <cacheHierarchy uniqueName="[Measures].[Sum of % Of Total GHG Emissions - Carbon Dioxide (CO2) (Per Cent)]" caption="Sum of % Of Total GHG Emissions - Carbon Dioxide (CO2) (Per Cent)" measure="1" displayFolder="" measureGroup="Range" count="0" hidden="1">
      <extLst>
        <ext xmlns:x15="http://schemas.microsoft.com/office/spreadsheetml/2010/11/main" uri="{B97F6D7D-B522-45F9-BDA1-12C45D357490}">
          <x15:cacheHierarchy aggregatedColumn="14"/>
        </ext>
      </extLst>
    </cacheHierarchy>
    <cacheHierarchy uniqueName="[Measures].[Sum of % Of Total GHG Emissions - Methane (CH4) (Per Cent)]" caption="Sum of % Of Total GHG Emissions - Methane (CH4) (Per Cent)" measure="1" displayFolder="" measureGroup="Range" count="0" hidden="1">
      <extLst>
        <ext xmlns:x15="http://schemas.microsoft.com/office/spreadsheetml/2010/11/main" uri="{B97F6D7D-B522-45F9-BDA1-12C45D357490}">
          <x15:cacheHierarchy aggregatedColumn="15"/>
        </ext>
      </extLst>
    </cacheHierarchy>
    <cacheHierarchy uniqueName="[Measures].[Sum of % Of Total GHG Emissions - Nitrous Oxide (N2O) (Per Cent)]" caption="Sum of % Of Total GHG Emissions - Nitrous Oxide (N2O) (Per Cent)" measure="1" displayFolder="" measureGroup="Range" count="0" hidden="1">
      <extLst>
        <ext xmlns:x15="http://schemas.microsoft.com/office/spreadsheetml/2010/11/main" uri="{B97F6D7D-B522-45F9-BDA1-12C45D357490}">
          <x15:cacheHierarchy aggregatedColumn="16"/>
        </ext>
      </extLst>
    </cacheHierarchy>
    <cacheHierarchy uniqueName="[Measures].[Sum of % Of Total GHG Emissions - Perfluorocarbons (PFCs) (Per Cent)]" caption="Sum of % Of Total GHG Emissions - Perfluorocarbons (PFCs) (Per Cent)" measure="1" displayFolder="" measureGroup="Range" count="0" hidden="1">
      <extLst>
        <ext xmlns:x15="http://schemas.microsoft.com/office/spreadsheetml/2010/11/main" uri="{B97F6D7D-B522-45F9-BDA1-12C45D357490}">
          <x15:cacheHierarchy aggregatedColumn="18"/>
        </ext>
      </extLst>
    </cacheHierarchy>
    <cacheHierarchy uniqueName="[Measures].[Sum of % Of Total GHG Emissions - Hydrofluorocarbons (HFCs) (Per Cent)]" caption="Sum of % Of Total GHG Emissions - Hydrofluorocarbons (HFCs) (Per Cent)" measure="1" displayFolder="" measureGroup="Range" count="0" hidden="1">
      <extLst>
        <ext xmlns:x15="http://schemas.microsoft.com/office/spreadsheetml/2010/11/main" uri="{B97F6D7D-B522-45F9-BDA1-12C45D357490}">
          <x15:cacheHierarchy aggregatedColumn="17"/>
        </ext>
      </extLst>
    </cacheHierarchy>
    <cacheHierarchy uniqueName="[Measures].[Sum of % Of Total GHG Emissions - Sulphur Hexafluoride (SF6) (Per Cent)]" caption="Sum of % Of Total GHG Emissions - Sulphur Hexafluoride (SF6) (Per Cent)" measure="1" displayFolder="" measureGroup="Range" count="0" hidden="1">
      <extLst>
        <ext xmlns:x15="http://schemas.microsoft.com/office/spreadsheetml/2010/11/main" uri="{B97F6D7D-B522-45F9-BDA1-12C45D357490}">
          <x15:cacheHierarchy aggregatedColumn="19"/>
        </ext>
      </extLst>
    </cacheHierarchy>
    <cacheHierarchy uniqueName="[Measures].[Sum of % Of Total GHG Emissions - Nitrogen Trifluoride (NF3) (Per Cent)]" caption="Sum of % Of Total GHG Emissions - Nitrogen Trifluoride (NF3) (Per Cent)" measure="1" displayFolder="" measureGroup="Range" count="0" hidden="1">
      <extLst>
        <ext xmlns:x15="http://schemas.microsoft.com/office/spreadsheetml/2010/11/main" uri="{B97F6D7D-B522-45F9-BDA1-12C45D357490}">
          <x15:cacheHierarchy aggregatedColumn="20"/>
        </ext>
      </extLst>
    </cacheHierarchy>
    <cacheHierarchy uniqueName="[Measures].[Sum of Amount of solar pannel installed]" caption="Sum of Amount of solar pannel installed" measure="1" displayFolder="" measureGroup="Range" count="0" hidden="1">
      <extLst>
        <ext xmlns:x15="http://schemas.microsoft.com/office/spreadsheetml/2010/11/main" uri="{B97F6D7D-B522-45F9-BDA1-12C45D357490}">
          <x15:cacheHierarchy aggregatedColumn="13"/>
        </ext>
      </extLst>
    </cacheHierarchy>
    <cacheHierarchy uniqueName="[Measures].[Sum of Air Temperature Absolute Extremes Maximum (Degree Celsius)]" caption="Sum of Air Temperature Absolute Extremes Maximum (Degree Celsius)" measure="1" displayFolder="" measureGroup="Range" count="0" hidden="1">
      <extLst>
        <ext xmlns:x15="http://schemas.microsoft.com/office/spreadsheetml/2010/11/main" uri="{B97F6D7D-B522-45F9-BDA1-12C45D357490}">
          <x15:cacheHierarchy aggregatedColumn="10"/>
        </ext>
      </extLst>
    </cacheHierarchy>
    <cacheHierarchy uniqueName="[Measures].[Sum of Air Temperature Absolute Extremes Minimum (Degree Celsius)]" caption="Sum of Air Temperature Absolute Extremes Minimum (Degree Celsius)"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759034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C5692-C85E-4456-A7DF-DB3651A43F0D}" name="PivotTable1"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pageFields count="1">
    <pageField fld="0" hier="0" name="[Range].[Year].[All]" cap="All"/>
  </pageFields>
  <dataFields count="1">
    <dataField name="Sum of Amount of waste recycled" fld="2" baseField="0" baseItem="0"/>
  </dataFields>
  <chartFormats count="1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5"/>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3" format="19">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0" format="9">
      <pivotArea type="data" outline="0" fieldPosition="0">
        <references count="2">
          <reference field="4294967294" count="1" selected="0">
            <x v="0"/>
          </reference>
          <reference field="1" count="1" selected="0">
            <x v="1"/>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80401B-1477-46FD-9325-29F1F2411584}"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20"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Mean sea level ( raffles lighhouse )" fld="1" baseField="0" baseItem="0"/>
    <dataField name="Sum of Mean sea level ( sembawang )" fld="2" baseField="0" baseItem="0"/>
    <dataField name="Sum of Mean sea level ( Tanjong pagar )" fld="3"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2C1EDE-84E4-4E7C-887D-FB2B6C80CAF0}"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0" firstHeaderRow="0"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Average Daily Ridership - MRT (Thousand)" fld="1" baseField="0" baseItem="0"/>
    <dataField name="Sum of Average Daily Ridership - Public Bus (Thousand)" fld="2"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FD821D-5F51-4E6D-AB62-454943D1F70E}"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20" firstHeaderRow="0"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Number Of Rainy Days (Number)" fld="1" baseField="0" baseItem="0"/>
    <dataField name="Sum of Total Rainfall (Millimetre)" fld="2"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B73DD-4CEC-4ABA-AB31-920301743CA2}"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0" firstHeaderRow="1" firstDataRow="1" firstDataCol="1"/>
  <pivotFields count="2">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Percentage Of Protected Areas" fld="1"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AAABE-3984-4E12-97DA-1735617119C6}"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0"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Total Disposed (Tonnes)" fld="1" baseField="0" baseItem="0"/>
    <dataField name="Sum of Total Recycled (Tonnes)" fld="2" baseField="0" baseItem="0"/>
    <dataField name="Sum of Total Generated (Tonnes)" fld="3"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F1CAF5-E4D7-4644-B59C-3C43FE25F460}"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20" firstHeaderRow="0" firstDataRow="1" firstDataCol="1"/>
  <pivotFields count="8">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7">
    <i>
      <x/>
    </i>
    <i i="1">
      <x v="1"/>
    </i>
    <i i="2">
      <x v="2"/>
    </i>
    <i i="3">
      <x v="3"/>
    </i>
    <i i="4">
      <x v="4"/>
    </i>
    <i i="5">
      <x v="5"/>
    </i>
    <i i="6">
      <x v="6"/>
    </i>
  </colItems>
  <dataFields count="7">
    <dataField name="Sum of % Of Total GHG Emissions - Carbon Dioxide (CO2) (Per Cent)" fld="1" baseField="0" baseItem="0"/>
    <dataField name="Sum of % Of Total GHG Emissions - Methane (CH4) (Per Cent)" fld="2" baseField="0" baseItem="0"/>
    <dataField name="Sum of % Of Total GHG Emissions - Nitrous Oxide (N2O) (Per Cent)" fld="3" baseField="0" baseItem="0"/>
    <dataField name="Sum of % Of Total GHG Emissions - Perfluorocarbons (PFCs) (Per Cent)" fld="4" baseField="0" baseItem="0"/>
    <dataField name="Sum of % Of Total GHG Emissions - Hydrofluorocarbons (HFCs) (Per Cent)" fld="5" baseField="0" baseItem="0"/>
    <dataField name="Sum of % Of Total GHG Emissions - Sulphur Hexafluoride (SF6) (Per Cent)" fld="6" baseField="0" baseItem="0"/>
    <dataField name="Sum of % Of Total GHG Emissions - Nitrogen Trifluoride (NF3) (Per Cent)" fld="7" baseField="0" baseItem="0"/>
  </dataFields>
  <chartFormats count="1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 chart="0" format="7" series="1">
      <pivotArea type="data" outline="0" fieldPosition="0">
        <references count="1">
          <reference field="4294967294" count="1" selected="0">
            <x v="6"/>
          </reference>
        </references>
      </pivotArea>
    </chartFormat>
    <chartFormat chart="5" format="1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2"/>
          </reference>
        </references>
      </pivotArea>
    </chartFormat>
    <chartFormat chart="5" format="18" series="1">
      <pivotArea type="data" outline="0" fieldPosition="0">
        <references count="1">
          <reference field="4294967294" count="1" selected="0">
            <x v="3"/>
          </reference>
        </references>
      </pivotArea>
    </chartFormat>
    <chartFormat chart="5" format="19" series="1">
      <pivotArea type="data" outline="0" fieldPosition="0">
        <references count="1">
          <reference field="4294967294" count="1" selected="0">
            <x v="4"/>
          </reference>
        </references>
      </pivotArea>
    </chartFormat>
    <chartFormat chart="5" format="20" series="1">
      <pivotArea type="data" outline="0" fieldPosition="0">
        <references count="1">
          <reference field="4294967294" count="1" selected="0">
            <x v="5"/>
          </reference>
        </references>
      </pivotArea>
    </chartFormat>
    <chartFormat chart="5" format="21" series="1">
      <pivotArea type="data" outline="0" fieldPosition="0">
        <references count="1">
          <reference field="4294967294" count="1" selected="0">
            <x v="6"/>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72780D-6382-459C-A8AB-08015B81022C}"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0" firstHeaderRow="1" firstDataRow="1" firstDataCol="1"/>
  <pivotFields count="2">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Amount of solar pannel installed" fld="1"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C4A90F-31E6-459F-AA19-93C19C3A4CD5}"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0" firstHeaderRow="0"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Air Temperature Absolute Extremes Maximum (Degree Celsius)" fld="1" baseField="0" baseItem="0"/>
    <dataField name="Sum of Air Temperature Absolute Extremes Minimum (Degree Celsius)" fld="2"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65999B7-9A78-4926-87E0-C192F3DFCB10}" sourceName="[Range].[Year]">
  <pivotTables>
    <pivotTable tabId="9" name="PivotTable8"/>
    <pivotTable tabId="8" name="PivotTable7"/>
    <pivotTable tabId="12" name="PivotTable10"/>
    <pivotTable tabId="6" name="PivotTable5"/>
    <pivotTable tabId="5" name="PivotTable4"/>
    <pivotTable tabId="3" name="PivotTable2"/>
    <pivotTable tabId="4" name="PivotTable3"/>
    <pivotTable tabId="7" name="PivotTable6"/>
    <pivotTable tabId="2" name="PivotTable1"/>
  </pivotTables>
  <data>
    <olap pivotCacheId="475903413">
      <levels count="2">
        <level uniqueName="[Range].[Year].[(All)]" sourceCaption="(All)" count="0"/>
        <level uniqueName="[Range].[Year].[Year]" sourceCaption="Year" count="17">
          <ranges>
            <range startItem="0">
              <i n="[Range].[Year].&amp;[2007]" c="2007"/>
              <i n="[Range].[Year].&amp;[2008]" c="2008"/>
              <i n="[Range].[Year].&amp;[2009]" c="2009"/>
              <i n="[Range].[Year].&amp;[2010]" c="2010"/>
              <i n="[Range].[Year].&amp;[2011]" c="2011"/>
              <i n="[Range].[Year].&amp;[2012]" c="2012"/>
              <i n="[Range].[Year].&amp;[2013]" c="2013"/>
              <i n="[Range].[Year].&amp;[2014]" c="2014"/>
              <i n="[Range].[Year].&amp;[2015]" c="2015"/>
              <i n="[Range].[Year].&amp;[2016]" c="2016"/>
              <i n="[Range].[Year].&amp;[2017]" c="2017"/>
              <i n="[Range].[Year].&amp;[2018]" c="2018"/>
              <i n="[Range].[Year].&amp;[2019]" c="2019"/>
              <i n="[Range].[Year].&amp;[2020]" c="2020"/>
              <i n="[Range].[Year].&amp;[2021]" c="2021"/>
              <i n="[Range].[Year].&amp;[2022]" c="2022"/>
              <i n="[Range].[Year].&amp;" c="(blank)" nd="1"/>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43CDAD2-0305-44AA-9C94-6EDC01FC1260}" cache="Slicer_Year" caption="Year" level="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3F64-759D-4B34-BFA6-E9091DA95DA1}">
  <sheetPr>
    <tabColor rgb="FFFF0000"/>
  </sheetPr>
  <dimension ref="A1"/>
  <sheetViews>
    <sheetView tabSelected="1" topLeftCell="AD98" zoomScale="57" zoomScaleNormal="55" workbookViewId="0">
      <selection activeCell="BP125" sqref="BP125"/>
    </sheetView>
  </sheetViews>
  <sheetFormatPr defaultRowHeight="14.5" x14ac:dyDescent="0.3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20E9-7A3C-4879-9107-0287B492A559}">
  <sheetPr>
    <tabColor theme="7"/>
  </sheetPr>
  <dimension ref="A1:B10"/>
  <sheetViews>
    <sheetView zoomScale="93" workbookViewId="0">
      <selection activeCell="A3" sqref="A3"/>
    </sheetView>
  </sheetViews>
  <sheetFormatPr defaultRowHeight="14.5" x14ac:dyDescent="0.35"/>
  <cols>
    <col min="1" max="1" width="34.81640625" bestFit="1" customWidth="1"/>
    <col min="2" max="2" width="30" bestFit="1" customWidth="1"/>
  </cols>
  <sheetData>
    <row r="1" spans="1:2" x14ac:dyDescent="0.35">
      <c r="A1" s="23" t="s">
        <v>30</v>
      </c>
      <c r="B1" t="s" vm="1">
        <v>61</v>
      </c>
    </row>
    <row r="3" spans="1:2" x14ac:dyDescent="0.35">
      <c r="A3" s="23" t="s">
        <v>31</v>
      </c>
      <c r="B3" t="s">
        <v>39</v>
      </c>
    </row>
    <row r="4" spans="1:2" x14ac:dyDescent="0.35">
      <c r="A4" s="24" t="s">
        <v>32</v>
      </c>
      <c r="B4" s="80">
        <v>231</v>
      </c>
    </row>
    <row r="5" spans="1:2" x14ac:dyDescent="0.35">
      <c r="A5" s="24" t="s">
        <v>33</v>
      </c>
      <c r="B5" s="80">
        <v>295</v>
      </c>
    </row>
    <row r="6" spans="1:2" x14ac:dyDescent="0.35">
      <c r="A6" s="24" t="s">
        <v>34</v>
      </c>
      <c r="B6" s="80">
        <v>784</v>
      </c>
    </row>
    <row r="7" spans="1:2" x14ac:dyDescent="0.35">
      <c r="A7" s="24" t="s">
        <v>35</v>
      </c>
      <c r="B7" s="80">
        <v>125</v>
      </c>
    </row>
    <row r="8" spans="1:2" x14ac:dyDescent="0.35">
      <c r="A8" s="24" t="s">
        <v>36</v>
      </c>
      <c r="B8" s="80">
        <v>127</v>
      </c>
    </row>
    <row r="9" spans="1:2" x14ac:dyDescent="0.35">
      <c r="A9" s="24" t="s">
        <v>37</v>
      </c>
      <c r="B9" s="80">
        <v>1137</v>
      </c>
    </row>
    <row r="10" spans="1:2" x14ac:dyDescent="0.35">
      <c r="A10" s="24" t="s">
        <v>38</v>
      </c>
      <c r="B10" s="80">
        <v>2699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E55C-5B54-4F96-AA3A-96FBFA8ADFFA}">
  <sheetPr>
    <tabColor theme="4" tint="0.39997558519241921"/>
  </sheetPr>
  <dimension ref="A3:D20"/>
  <sheetViews>
    <sheetView zoomScale="57" workbookViewId="0">
      <selection activeCell="A3" sqref="A3"/>
    </sheetView>
  </sheetViews>
  <sheetFormatPr defaultRowHeight="14.5" x14ac:dyDescent="0.35"/>
  <cols>
    <col min="1" max="1" width="14.7265625" bestFit="1" customWidth="1"/>
    <col min="2" max="2" width="38.36328125" bestFit="1" customWidth="1"/>
    <col min="3" max="3" width="34.36328125" bestFit="1" customWidth="1"/>
    <col min="4" max="4" width="36" bestFit="1" customWidth="1"/>
  </cols>
  <sheetData>
    <row r="3" spans="1:4" x14ac:dyDescent="0.35">
      <c r="A3" s="23" t="s">
        <v>31</v>
      </c>
      <c r="B3" t="s">
        <v>40</v>
      </c>
      <c r="C3" t="s">
        <v>41</v>
      </c>
      <c r="D3" t="s">
        <v>42</v>
      </c>
    </row>
    <row r="4" spans="1:4" x14ac:dyDescent="0.35">
      <c r="A4" s="24">
        <v>2007</v>
      </c>
      <c r="B4" s="80">
        <v>7.08</v>
      </c>
      <c r="C4" s="80">
        <v>6.86</v>
      </c>
      <c r="D4" s="80">
        <v>7.13</v>
      </c>
    </row>
    <row r="5" spans="1:4" x14ac:dyDescent="0.35">
      <c r="A5" s="24">
        <v>2008</v>
      </c>
      <c r="B5" s="80">
        <v>7.13</v>
      </c>
      <c r="C5" s="80">
        <v>6.9</v>
      </c>
      <c r="D5" s="80">
        <v>7.17</v>
      </c>
    </row>
    <row r="6" spans="1:4" x14ac:dyDescent="0.35">
      <c r="A6" s="24">
        <v>2009</v>
      </c>
      <c r="B6" s="80">
        <v>7.12</v>
      </c>
      <c r="C6" s="80">
        <v>6.88</v>
      </c>
      <c r="D6" s="80">
        <v>7.16</v>
      </c>
    </row>
    <row r="7" spans="1:4" x14ac:dyDescent="0.35">
      <c r="A7" s="24">
        <v>2010</v>
      </c>
      <c r="B7" s="80">
        <v>7.16</v>
      </c>
      <c r="C7" s="80">
        <v>6.91</v>
      </c>
      <c r="D7" s="80">
        <v>7.19</v>
      </c>
    </row>
    <row r="8" spans="1:4" x14ac:dyDescent="0.35">
      <c r="A8" s="24">
        <v>2011</v>
      </c>
      <c r="B8" s="80">
        <v>7.16</v>
      </c>
      <c r="C8" s="80">
        <v>6.94</v>
      </c>
      <c r="D8" s="80">
        <v>7.21</v>
      </c>
    </row>
    <row r="9" spans="1:4" x14ac:dyDescent="0.35">
      <c r="A9" s="24">
        <v>2012</v>
      </c>
      <c r="B9" s="80">
        <v>7.16</v>
      </c>
      <c r="C9" s="80">
        <v>6.92</v>
      </c>
      <c r="D9" s="80">
        <v>7.19</v>
      </c>
    </row>
    <row r="10" spans="1:4" x14ac:dyDescent="0.35">
      <c r="A10" s="24">
        <v>2013</v>
      </c>
      <c r="B10" s="80">
        <v>7.18</v>
      </c>
      <c r="C10" s="80">
        <v>6.94</v>
      </c>
      <c r="D10" s="80">
        <v>7.22</v>
      </c>
    </row>
    <row r="11" spans="1:4" x14ac:dyDescent="0.35">
      <c r="A11" s="24">
        <v>2014</v>
      </c>
      <c r="B11" s="80">
        <v>7.14</v>
      </c>
      <c r="C11" s="80">
        <v>6.9</v>
      </c>
      <c r="D11" s="80">
        <v>7.15</v>
      </c>
    </row>
    <row r="12" spans="1:4" x14ac:dyDescent="0.35">
      <c r="A12" s="24">
        <v>2015</v>
      </c>
      <c r="B12" s="80">
        <v>7.1</v>
      </c>
      <c r="C12" s="80">
        <v>6.87</v>
      </c>
      <c r="D12" s="80">
        <v>7.13</v>
      </c>
    </row>
    <row r="13" spans="1:4" x14ac:dyDescent="0.35">
      <c r="A13" s="24">
        <v>2016</v>
      </c>
      <c r="B13" s="80">
        <v>7.14</v>
      </c>
      <c r="C13" s="80">
        <v>6.89</v>
      </c>
      <c r="D13" s="80">
        <v>7.18</v>
      </c>
    </row>
    <row r="14" spans="1:4" x14ac:dyDescent="0.35">
      <c r="A14" s="24">
        <v>2017</v>
      </c>
      <c r="B14" s="80">
        <v>7.15</v>
      </c>
      <c r="C14" s="80">
        <v>6.92</v>
      </c>
      <c r="D14" s="80">
        <v>7.21</v>
      </c>
    </row>
    <row r="15" spans="1:4" x14ac:dyDescent="0.35">
      <c r="A15" s="24">
        <v>2018</v>
      </c>
      <c r="B15" s="80">
        <v>7.14</v>
      </c>
      <c r="C15" s="80">
        <v>6.89</v>
      </c>
      <c r="D15" s="80">
        <v>7.18</v>
      </c>
    </row>
    <row r="16" spans="1:4" x14ac:dyDescent="0.35">
      <c r="A16" s="24">
        <v>2019</v>
      </c>
      <c r="B16" s="80">
        <v>7.12</v>
      </c>
      <c r="C16" s="80">
        <v>6.89</v>
      </c>
      <c r="D16" s="80">
        <v>7.16</v>
      </c>
    </row>
    <row r="17" spans="1:4" x14ac:dyDescent="0.35">
      <c r="A17" s="24">
        <v>2020</v>
      </c>
      <c r="B17" s="80">
        <v>7.16</v>
      </c>
      <c r="C17" s="80">
        <v>6.92</v>
      </c>
      <c r="D17" s="80">
        <v>7.19</v>
      </c>
    </row>
    <row r="18" spans="1:4" x14ac:dyDescent="0.35">
      <c r="A18" s="24">
        <v>2021</v>
      </c>
      <c r="B18" s="80">
        <v>7.16</v>
      </c>
      <c r="C18" s="80">
        <v>6.93</v>
      </c>
      <c r="D18" s="80">
        <v>7.2</v>
      </c>
    </row>
    <row r="19" spans="1:4" x14ac:dyDescent="0.35">
      <c r="A19" s="24">
        <v>2022</v>
      </c>
      <c r="B19" s="80">
        <v>7.18</v>
      </c>
      <c r="C19" s="80">
        <v>6.96</v>
      </c>
      <c r="D19" s="80">
        <v>7.23</v>
      </c>
    </row>
    <row r="20" spans="1:4" x14ac:dyDescent="0.35">
      <c r="A20" s="24" t="s">
        <v>38</v>
      </c>
      <c r="B20" s="80">
        <v>114.27999999999999</v>
      </c>
      <c r="C20" s="80">
        <v>110.52</v>
      </c>
      <c r="D20" s="80">
        <v>114.89999999999999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86F4-2698-468C-B7EE-F677EFFC3871}">
  <sheetPr>
    <tabColor theme="6"/>
  </sheetPr>
  <dimension ref="A3:C20"/>
  <sheetViews>
    <sheetView topLeftCell="B13" zoomScale="64" workbookViewId="0">
      <selection activeCell="K42" sqref="K42"/>
    </sheetView>
  </sheetViews>
  <sheetFormatPr defaultRowHeight="14.5" x14ac:dyDescent="0.35"/>
  <cols>
    <col min="1" max="1" width="13.90625" bestFit="1" customWidth="1"/>
    <col min="2" max="2" width="43.453125" bestFit="1" customWidth="1"/>
    <col min="3" max="3" width="48.26953125" bestFit="1" customWidth="1"/>
  </cols>
  <sheetData>
    <row r="3" spans="1:3" x14ac:dyDescent="0.35">
      <c r="A3" s="23" t="s">
        <v>31</v>
      </c>
      <c r="B3" t="s">
        <v>43</v>
      </c>
      <c r="C3" t="s">
        <v>44</v>
      </c>
    </row>
    <row r="4" spans="1:3" x14ac:dyDescent="0.35">
      <c r="A4" s="24">
        <v>2007</v>
      </c>
      <c r="B4" s="80">
        <v>1527</v>
      </c>
      <c r="C4" s="80">
        <v>2932</v>
      </c>
    </row>
    <row r="5" spans="1:3" x14ac:dyDescent="0.35">
      <c r="A5" s="24">
        <v>2008</v>
      </c>
      <c r="B5" s="80">
        <v>1698</v>
      </c>
      <c r="C5" s="80">
        <v>3087</v>
      </c>
    </row>
    <row r="6" spans="1:3" x14ac:dyDescent="0.35">
      <c r="A6" s="24">
        <v>2009</v>
      </c>
      <c r="B6" s="80">
        <v>1782</v>
      </c>
      <c r="C6" s="80">
        <v>3047</v>
      </c>
    </row>
    <row r="7" spans="1:3" x14ac:dyDescent="0.35">
      <c r="A7" s="24">
        <v>2010</v>
      </c>
      <c r="B7" s="80">
        <v>2069</v>
      </c>
      <c r="C7" s="80">
        <v>3199</v>
      </c>
    </row>
    <row r="8" spans="1:3" x14ac:dyDescent="0.35">
      <c r="A8" s="24">
        <v>2011</v>
      </c>
      <c r="B8" s="80">
        <v>2295</v>
      </c>
      <c r="C8" s="80">
        <v>3385</v>
      </c>
    </row>
    <row r="9" spans="1:3" x14ac:dyDescent="0.35">
      <c r="A9" s="24">
        <v>2012</v>
      </c>
      <c r="B9" s="80">
        <v>2525</v>
      </c>
      <c r="C9" s="80">
        <v>3481</v>
      </c>
    </row>
    <row r="10" spans="1:3" x14ac:dyDescent="0.35">
      <c r="A10" s="24">
        <v>2013</v>
      </c>
      <c r="B10" s="80">
        <v>2623</v>
      </c>
      <c r="C10" s="80">
        <v>3601</v>
      </c>
    </row>
    <row r="11" spans="1:3" x14ac:dyDescent="0.35">
      <c r="A11" s="24">
        <v>2014</v>
      </c>
      <c r="B11" s="80">
        <v>2762</v>
      </c>
      <c r="C11" s="80">
        <v>3751</v>
      </c>
    </row>
    <row r="12" spans="1:3" x14ac:dyDescent="0.35">
      <c r="A12" s="24">
        <v>2015</v>
      </c>
      <c r="B12" s="80">
        <v>2817</v>
      </c>
      <c r="C12" s="80">
        <v>3981</v>
      </c>
    </row>
    <row r="13" spans="1:3" x14ac:dyDescent="0.35">
      <c r="A13" s="24">
        <v>2016</v>
      </c>
      <c r="B13" s="80">
        <v>3095</v>
      </c>
      <c r="C13" s="80">
        <v>3939</v>
      </c>
    </row>
    <row r="14" spans="1:3" x14ac:dyDescent="0.35">
      <c r="A14" s="24">
        <v>2017</v>
      </c>
      <c r="B14" s="80">
        <v>3122</v>
      </c>
      <c r="C14" s="80">
        <v>3952</v>
      </c>
    </row>
    <row r="15" spans="1:3" x14ac:dyDescent="0.35">
      <c r="A15" s="24">
        <v>2018</v>
      </c>
      <c r="B15" s="80">
        <v>3302</v>
      </c>
      <c r="C15" s="80">
        <v>4037</v>
      </c>
    </row>
    <row r="16" spans="1:3" x14ac:dyDescent="0.35">
      <c r="A16" s="24">
        <v>2019</v>
      </c>
      <c r="B16" s="80">
        <v>3384</v>
      </c>
      <c r="C16" s="80">
        <v>4099</v>
      </c>
    </row>
    <row r="17" spans="1:3" x14ac:dyDescent="0.35">
      <c r="A17" s="24">
        <v>2020</v>
      </c>
      <c r="B17" s="80">
        <v>2023</v>
      </c>
      <c r="C17" s="80">
        <v>2878</v>
      </c>
    </row>
    <row r="18" spans="1:3" x14ac:dyDescent="0.35">
      <c r="A18" s="24">
        <v>2021</v>
      </c>
      <c r="B18" s="80">
        <v>2100</v>
      </c>
      <c r="C18" s="80">
        <v>3008</v>
      </c>
    </row>
    <row r="19" spans="1:3" x14ac:dyDescent="0.35">
      <c r="A19" s="24">
        <v>2022</v>
      </c>
      <c r="B19" s="80">
        <v>2745</v>
      </c>
      <c r="C19" s="80">
        <v>3461</v>
      </c>
    </row>
    <row r="20" spans="1:3" x14ac:dyDescent="0.35">
      <c r="A20" s="24" t="s">
        <v>38</v>
      </c>
      <c r="B20" s="80">
        <v>39869</v>
      </c>
      <c r="C20" s="80">
        <v>55838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275E9-9E48-4779-8C66-06339233F5A6}">
  <sheetPr>
    <tabColor theme="4"/>
  </sheetPr>
  <dimension ref="A3:C20"/>
  <sheetViews>
    <sheetView zoomScale="72" workbookViewId="0">
      <selection activeCell="R22" sqref="R22"/>
    </sheetView>
  </sheetViews>
  <sheetFormatPr defaultRowHeight="14.5" x14ac:dyDescent="0.35"/>
  <cols>
    <col min="1" max="1" width="13.6328125" bestFit="1" customWidth="1"/>
    <col min="2" max="2" width="36.453125" bestFit="1" customWidth="1"/>
    <col min="3" max="3" width="30.1796875" bestFit="1" customWidth="1"/>
  </cols>
  <sheetData>
    <row r="3" spans="1:3" x14ac:dyDescent="0.35">
      <c r="A3" s="23" t="s">
        <v>31</v>
      </c>
      <c r="B3" t="s">
        <v>45</v>
      </c>
      <c r="C3" t="s">
        <v>46</v>
      </c>
    </row>
    <row r="4" spans="1:3" x14ac:dyDescent="0.35">
      <c r="A4" s="24">
        <v>2007</v>
      </c>
      <c r="B4" s="80">
        <v>195</v>
      </c>
      <c r="C4" s="80">
        <v>2886.2</v>
      </c>
    </row>
    <row r="5" spans="1:3" x14ac:dyDescent="0.35">
      <c r="A5" s="24">
        <v>2008</v>
      </c>
      <c r="B5" s="80">
        <v>182</v>
      </c>
      <c r="C5" s="80">
        <v>2325.1</v>
      </c>
    </row>
    <row r="6" spans="1:3" x14ac:dyDescent="0.35">
      <c r="A6" s="24">
        <v>2009</v>
      </c>
      <c r="B6" s="80">
        <v>166</v>
      </c>
      <c r="C6" s="80">
        <v>1920.9</v>
      </c>
    </row>
    <row r="7" spans="1:3" x14ac:dyDescent="0.35">
      <c r="A7" s="24">
        <v>2010</v>
      </c>
      <c r="B7" s="80">
        <v>178</v>
      </c>
      <c r="C7" s="80">
        <v>2075.1</v>
      </c>
    </row>
    <row r="8" spans="1:3" x14ac:dyDescent="0.35">
      <c r="A8" s="24">
        <v>2011</v>
      </c>
      <c r="B8" s="80">
        <v>188</v>
      </c>
      <c r="C8" s="80">
        <v>2524.1999999999998</v>
      </c>
    </row>
    <row r="9" spans="1:3" x14ac:dyDescent="0.35">
      <c r="A9" s="24">
        <v>2012</v>
      </c>
      <c r="B9" s="80">
        <v>191</v>
      </c>
      <c r="C9" s="80">
        <v>2159.9</v>
      </c>
    </row>
    <row r="10" spans="1:3" x14ac:dyDescent="0.35">
      <c r="A10" s="24">
        <v>2013</v>
      </c>
      <c r="B10" s="80">
        <v>206</v>
      </c>
      <c r="C10" s="80">
        <v>2748.4</v>
      </c>
    </row>
    <row r="11" spans="1:3" x14ac:dyDescent="0.35">
      <c r="A11" s="24">
        <v>2014</v>
      </c>
      <c r="B11" s="80">
        <v>152</v>
      </c>
      <c r="C11" s="80">
        <v>1538.4</v>
      </c>
    </row>
    <row r="12" spans="1:3" x14ac:dyDescent="0.35">
      <c r="A12" s="24">
        <v>2015</v>
      </c>
      <c r="B12" s="80">
        <v>125</v>
      </c>
      <c r="C12" s="80">
        <v>1266.8</v>
      </c>
    </row>
    <row r="13" spans="1:3" x14ac:dyDescent="0.35">
      <c r="A13" s="24">
        <v>2016</v>
      </c>
      <c r="B13" s="80">
        <v>179</v>
      </c>
      <c r="C13" s="80">
        <v>1955.7</v>
      </c>
    </row>
    <row r="14" spans="1:3" x14ac:dyDescent="0.35">
      <c r="A14" s="24">
        <v>2017</v>
      </c>
      <c r="B14" s="80">
        <v>204</v>
      </c>
      <c r="C14" s="80">
        <v>2045.6</v>
      </c>
    </row>
    <row r="15" spans="1:3" x14ac:dyDescent="0.35">
      <c r="A15" s="24">
        <v>2018</v>
      </c>
      <c r="B15" s="80">
        <v>188</v>
      </c>
      <c r="C15" s="80">
        <v>1708.2</v>
      </c>
    </row>
    <row r="16" spans="1:3" x14ac:dyDescent="0.35">
      <c r="A16" s="24">
        <v>2019</v>
      </c>
      <c r="B16" s="80">
        <v>120</v>
      </c>
      <c r="C16" s="80">
        <v>1367.5</v>
      </c>
    </row>
    <row r="17" spans="1:3" x14ac:dyDescent="0.35">
      <c r="A17" s="24">
        <v>2020</v>
      </c>
      <c r="B17" s="80">
        <v>178</v>
      </c>
      <c r="C17" s="80">
        <v>1886.6</v>
      </c>
    </row>
    <row r="18" spans="1:3" x14ac:dyDescent="0.35">
      <c r="A18" s="24">
        <v>2021</v>
      </c>
      <c r="B18" s="80">
        <v>182</v>
      </c>
      <c r="C18" s="80">
        <v>2809.6</v>
      </c>
    </row>
    <row r="19" spans="1:3" x14ac:dyDescent="0.35">
      <c r="A19" s="24">
        <v>2022</v>
      </c>
      <c r="B19" s="80">
        <v>210</v>
      </c>
      <c r="C19" s="80">
        <v>2207.1999999999998</v>
      </c>
    </row>
    <row r="20" spans="1:3" x14ac:dyDescent="0.35">
      <c r="A20" s="24" t="s">
        <v>38</v>
      </c>
      <c r="B20" s="80">
        <v>2844</v>
      </c>
      <c r="C20" s="80">
        <v>33425.4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AC7F-2F3A-4800-AB1E-F512EC56A9EA}">
  <sheetPr>
    <tabColor theme="9"/>
  </sheetPr>
  <dimension ref="A3:B20"/>
  <sheetViews>
    <sheetView topLeftCell="A3" workbookViewId="0">
      <selection activeCell="C24" sqref="C24"/>
    </sheetView>
  </sheetViews>
  <sheetFormatPr defaultRowHeight="14.5" x14ac:dyDescent="0.35"/>
  <cols>
    <col min="1" max="1" width="12.36328125" bestFit="1" customWidth="1"/>
    <col min="2" max="2" width="33.36328125" bestFit="1" customWidth="1"/>
  </cols>
  <sheetData>
    <row r="3" spans="1:2" x14ac:dyDescent="0.35">
      <c r="A3" s="23" t="s">
        <v>31</v>
      </c>
      <c r="B3" t="s">
        <v>47</v>
      </c>
    </row>
    <row r="4" spans="1:2" x14ac:dyDescent="0.35">
      <c r="A4" s="24">
        <v>2007</v>
      </c>
      <c r="B4" s="80">
        <v>4.8</v>
      </c>
    </row>
    <row r="5" spans="1:2" x14ac:dyDescent="0.35">
      <c r="A5" s="24">
        <v>2008</v>
      </c>
      <c r="B5" s="80">
        <v>4.7</v>
      </c>
    </row>
    <row r="6" spans="1:2" x14ac:dyDescent="0.35">
      <c r="A6" s="24">
        <v>2009</v>
      </c>
      <c r="B6" s="80">
        <v>4.7</v>
      </c>
    </row>
    <row r="7" spans="1:2" x14ac:dyDescent="0.35">
      <c r="A7" s="24">
        <v>2010</v>
      </c>
      <c r="B7" s="80">
        <v>4.7</v>
      </c>
    </row>
    <row r="8" spans="1:2" x14ac:dyDescent="0.35">
      <c r="A8" s="24">
        <v>2011</v>
      </c>
      <c r="B8" s="80">
        <v>4.7</v>
      </c>
    </row>
    <row r="9" spans="1:2" x14ac:dyDescent="0.35">
      <c r="A9" s="24">
        <v>2012</v>
      </c>
      <c r="B9" s="80">
        <v>4.7</v>
      </c>
    </row>
    <row r="10" spans="1:2" x14ac:dyDescent="0.35">
      <c r="A10" s="24">
        <v>2013</v>
      </c>
      <c r="B10" s="80">
        <v>4.7</v>
      </c>
    </row>
    <row r="11" spans="1:2" x14ac:dyDescent="0.35">
      <c r="A11" s="24">
        <v>2014</v>
      </c>
      <c r="B11" s="80">
        <v>4.7</v>
      </c>
    </row>
    <row r="12" spans="1:2" x14ac:dyDescent="0.35">
      <c r="A12" s="24">
        <v>2015</v>
      </c>
      <c r="B12" s="80">
        <v>4.7</v>
      </c>
    </row>
    <row r="13" spans="1:2" x14ac:dyDescent="0.35">
      <c r="A13" s="24">
        <v>2016</v>
      </c>
      <c r="B13" s="80">
        <v>4.7</v>
      </c>
    </row>
    <row r="14" spans="1:2" x14ac:dyDescent="0.35">
      <c r="A14" s="24">
        <v>2017</v>
      </c>
      <c r="B14" s="80">
        <v>4.5999999999999996</v>
      </c>
    </row>
    <row r="15" spans="1:2" x14ac:dyDescent="0.35">
      <c r="A15" s="24">
        <v>2018</v>
      </c>
      <c r="B15" s="80">
        <v>4.5999999999999996</v>
      </c>
    </row>
    <row r="16" spans="1:2" x14ac:dyDescent="0.35">
      <c r="A16" s="24">
        <v>2019</v>
      </c>
      <c r="B16" s="80">
        <v>4.5999999999999996</v>
      </c>
    </row>
    <row r="17" spans="1:2" x14ac:dyDescent="0.35">
      <c r="A17" s="24">
        <v>2020</v>
      </c>
      <c r="B17" s="80">
        <v>4.5999999999999996</v>
      </c>
    </row>
    <row r="18" spans="1:2" x14ac:dyDescent="0.35">
      <c r="A18" s="24">
        <v>2021</v>
      </c>
      <c r="B18" s="80">
        <v>4.5999999999999996</v>
      </c>
    </row>
    <row r="19" spans="1:2" x14ac:dyDescent="0.35">
      <c r="A19" s="24">
        <v>2022</v>
      </c>
      <c r="B19" s="80">
        <v>4.5999999999999996</v>
      </c>
    </row>
    <row r="20" spans="1:2" x14ac:dyDescent="0.35">
      <c r="A20" s="24" t="s">
        <v>38</v>
      </c>
      <c r="B20" s="80">
        <v>74.700000000000017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8240B-C821-4764-854B-0E44169A9EF6}">
  <sheetPr>
    <tabColor theme="7" tint="-0.249977111117893"/>
  </sheetPr>
  <dimension ref="A3:D20"/>
  <sheetViews>
    <sheetView topLeftCell="D1" zoomScale="98" zoomScaleNormal="85" workbookViewId="0">
      <selection activeCell="H24" sqref="H24"/>
    </sheetView>
  </sheetViews>
  <sheetFormatPr defaultRowHeight="14.5" x14ac:dyDescent="0.35"/>
  <cols>
    <col min="1" max="1" width="12.6328125" bestFit="1" customWidth="1"/>
    <col min="2" max="2" width="28.1796875" bestFit="1" customWidth="1"/>
    <col min="3" max="3" width="27.7265625" bestFit="1" customWidth="1"/>
    <col min="4" max="4" width="29.453125" bestFit="1" customWidth="1"/>
  </cols>
  <sheetData>
    <row r="3" spans="1:4" x14ac:dyDescent="0.35">
      <c r="A3" s="23" t="s">
        <v>31</v>
      </c>
      <c r="B3" t="s">
        <v>48</v>
      </c>
      <c r="C3" t="s">
        <v>49</v>
      </c>
      <c r="D3" t="s">
        <v>50</v>
      </c>
    </row>
    <row r="4" spans="1:4" x14ac:dyDescent="0.35">
      <c r="A4" s="24">
        <v>2007</v>
      </c>
      <c r="B4" s="80">
        <v>3.03</v>
      </c>
      <c r="C4" s="80">
        <v>2.57</v>
      </c>
      <c r="D4" s="80">
        <v>5.6</v>
      </c>
    </row>
    <row r="5" spans="1:4" x14ac:dyDescent="0.35">
      <c r="A5" s="24">
        <v>2008</v>
      </c>
      <c r="B5" s="80">
        <v>3.34</v>
      </c>
      <c r="C5" s="80">
        <v>2.62</v>
      </c>
      <c r="D5" s="80">
        <v>5.97</v>
      </c>
    </row>
    <row r="6" spans="1:4" x14ac:dyDescent="0.35">
      <c r="A6" s="24">
        <v>2009</v>
      </c>
      <c r="B6" s="80">
        <v>3.49</v>
      </c>
      <c r="C6" s="80">
        <v>2.63</v>
      </c>
      <c r="D6" s="80">
        <v>6.11</v>
      </c>
    </row>
    <row r="7" spans="1:4" x14ac:dyDescent="0.35">
      <c r="A7" s="24">
        <v>2010</v>
      </c>
      <c r="B7" s="80">
        <v>3.76</v>
      </c>
      <c r="C7" s="80">
        <v>2.76</v>
      </c>
      <c r="D7" s="80">
        <v>6.52</v>
      </c>
    </row>
    <row r="8" spans="1:4" x14ac:dyDescent="0.35">
      <c r="A8" s="24">
        <v>2011</v>
      </c>
      <c r="B8" s="80">
        <v>4.04</v>
      </c>
      <c r="C8" s="80">
        <v>2.86</v>
      </c>
      <c r="D8" s="80">
        <v>6.9</v>
      </c>
    </row>
    <row r="9" spans="1:4" x14ac:dyDescent="0.35">
      <c r="A9" s="24">
        <v>2012</v>
      </c>
      <c r="B9" s="80">
        <v>2.9339339999999998</v>
      </c>
      <c r="C9" s="80">
        <v>4.3355689999999996</v>
      </c>
      <c r="D9" s="80">
        <v>7.2695030000000003</v>
      </c>
    </row>
    <row r="10" spans="1:4" x14ac:dyDescent="0.35">
      <c r="A10" s="24">
        <v>2013</v>
      </c>
      <c r="B10" s="80">
        <v>3.0255999999999998</v>
      </c>
      <c r="C10" s="80">
        <v>4.8258999999999999</v>
      </c>
      <c r="D10" s="80">
        <v>7.8514999999999997</v>
      </c>
    </row>
    <row r="11" spans="1:4" x14ac:dyDescent="0.35">
      <c r="A11" s="24">
        <v>2014</v>
      </c>
      <c r="B11" s="80">
        <v>3.0434000000000001</v>
      </c>
      <c r="C11" s="80">
        <v>4.4710999999999999</v>
      </c>
      <c r="D11" s="80">
        <v>7.5145</v>
      </c>
    </row>
    <row r="12" spans="1:4" x14ac:dyDescent="0.35">
      <c r="A12" s="24">
        <v>2015</v>
      </c>
      <c r="B12" s="80">
        <v>3.0238</v>
      </c>
      <c r="C12" s="80">
        <v>4.6497000000000002</v>
      </c>
      <c r="D12" s="80">
        <v>7.6734999999999998</v>
      </c>
    </row>
    <row r="13" spans="1:4" x14ac:dyDescent="0.35">
      <c r="A13" s="24">
        <v>2016</v>
      </c>
      <c r="B13" s="80">
        <v>3.0451999999999999</v>
      </c>
      <c r="C13" s="80">
        <v>4.7690000000000001</v>
      </c>
      <c r="D13" s="80">
        <v>7.8141999999999996</v>
      </c>
    </row>
    <row r="14" spans="1:4" x14ac:dyDescent="0.35">
      <c r="A14" s="24">
        <v>2017</v>
      </c>
      <c r="B14" s="80">
        <v>2.98</v>
      </c>
      <c r="C14" s="80">
        <v>4.7243000000000004</v>
      </c>
      <c r="D14" s="80">
        <v>7.7042999999999999</v>
      </c>
    </row>
    <row r="15" spans="1:4" x14ac:dyDescent="0.35">
      <c r="A15" s="24">
        <v>2018</v>
      </c>
      <c r="B15" s="80">
        <v>2.9689999999999999</v>
      </c>
      <c r="C15" s="80">
        <v>4.726</v>
      </c>
      <c r="D15" s="80">
        <v>7.6950000000000003</v>
      </c>
    </row>
    <row r="16" spans="1:4" x14ac:dyDescent="0.35">
      <c r="A16" s="24">
        <v>2019</v>
      </c>
      <c r="B16" s="80">
        <v>2.9870000000000001</v>
      </c>
      <c r="C16" s="80">
        <v>4.2469999999999999</v>
      </c>
      <c r="D16" s="80">
        <v>7.234</v>
      </c>
    </row>
    <row r="17" spans="1:4" x14ac:dyDescent="0.35">
      <c r="A17" s="24">
        <v>2020</v>
      </c>
      <c r="B17" s="80">
        <v>2.8410000000000002</v>
      </c>
      <c r="C17" s="80">
        <v>3.04</v>
      </c>
      <c r="D17" s="80">
        <v>5.88</v>
      </c>
    </row>
    <row r="18" spans="1:4" x14ac:dyDescent="0.35">
      <c r="A18" s="24">
        <v>2021</v>
      </c>
      <c r="B18" s="80">
        <v>3.1179999999999999</v>
      </c>
      <c r="C18" s="80">
        <v>3.8260000000000001</v>
      </c>
      <c r="D18" s="80">
        <v>6.944</v>
      </c>
    </row>
    <row r="19" spans="1:4" x14ac:dyDescent="0.35">
      <c r="A19" s="24">
        <v>2022</v>
      </c>
      <c r="B19" s="80">
        <v>3.1970000000000001</v>
      </c>
      <c r="C19" s="80">
        <v>4.1879999999999997</v>
      </c>
      <c r="D19" s="80">
        <v>7.3849999999999998</v>
      </c>
    </row>
    <row r="20" spans="1:4" x14ac:dyDescent="0.35">
      <c r="A20" s="24" t="s">
        <v>38</v>
      </c>
      <c r="B20" s="80">
        <v>50.823933999999994</v>
      </c>
      <c r="C20" s="80">
        <v>61.242568999999996</v>
      </c>
      <c r="D20" s="80">
        <v>112.06550299999999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ACE0-2D16-40D3-9897-84E777DEBC3F}">
  <sheetPr>
    <tabColor rgb="FFFF66CC"/>
  </sheetPr>
  <dimension ref="A3:H20"/>
  <sheetViews>
    <sheetView topLeftCell="D14" zoomScale="61" workbookViewId="0">
      <selection activeCell="H29" sqref="H29"/>
    </sheetView>
  </sheetViews>
  <sheetFormatPr defaultRowHeight="14.5" x14ac:dyDescent="0.35"/>
  <cols>
    <col min="1" max="1" width="13.81640625" bestFit="1" customWidth="1"/>
    <col min="2" max="2" width="58.1796875" bestFit="1" customWidth="1"/>
    <col min="3" max="3" width="52.7265625" bestFit="1" customWidth="1"/>
    <col min="4" max="4" width="56.90625" bestFit="1" customWidth="1"/>
    <col min="5" max="5" width="60.36328125" bestFit="1" customWidth="1"/>
    <col min="6" max="6" width="62.90625" bestFit="1" customWidth="1"/>
    <col min="7" max="7" width="62.453125" bestFit="1" customWidth="1"/>
    <col min="8" max="8" width="61.54296875" bestFit="1" customWidth="1"/>
  </cols>
  <sheetData>
    <row r="3" spans="1:8" x14ac:dyDescent="0.35">
      <c r="A3" s="23" t="s">
        <v>31</v>
      </c>
      <c r="B3" t="s">
        <v>51</v>
      </c>
      <c r="C3" t="s">
        <v>52</v>
      </c>
      <c r="D3" t="s">
        <v>53</v>
      </c>
      <c r="E3" t="s">
        <v>54</v>
      </c>
      <c r="F3" t="s">
        <v>55</v>
      </c>
      <c r="G3" t="s">
        <v>56</v>
      </c>
      <c r="H3" t="s">
        <v>57</v>
      </c>
    </row>
    <row r="4" spans="1:8" x14ac:dyDescent="0.35">
      <c r="A4" s="24">
        <v>2007</v>
      </c>
      <c r="B4" s="80">
        <v>97.5</v>
      </c>
      <c r="C4" s="80">
        <v>0.6</v>
      </c>
      <c r="D4" s="80">
        <v>0.6</v>
      </c>
      <c r="E4" s="80">
        <v>1.3</v>
      </c>
      <c r="F4" s="80">
        <v>0</v>
      </c>
      <c r="G4" s="80">
        <v>0</v>
      </c>
      <c r="H4" s="80">
        <v>0</v>
      </c>
    </row>
    <row r="5" spans="1:8" x14ac:dyDescent="0.35">
      <c r="A5" s="24">
        <v>2008</v>
      </c>
      <c r="B5" s="80">
        <v>97.4</v>
      </c>
      <c r="C5" s="80">
        <v>0.6</v>
      </c>
      <c r="D5" s="80">
        <v>0.6</v>
      </c>
      <c r="E5" s="80">
        <v>1.4</v>
      </c>
      <c r="F5" s="80">
        <v>0</v>
      </c>
      <c r="G5" s="80">
        <v>0</v>
      </c>
      <c r="H5" s="80">
        <v>0</v>
      </c>
    </row>
    <row r="6" spans="1:8" x14ac:dyDescent="0.35">
      <c r="A6" s="24">
        <v>2009</v>
      </c>
      <c r="B6" s="80">
        <v>96.8</v>
      </c>
      <c r="C6" s="80">
        <v>0.5</v>
      </c>
      <c r="D6" s="80">
        <v>0.7</v>
      </c>
      <c r="E6" s="80">
        <v>1.6</v>
      </c>
      <c r="F6" s="80">
        <v>0.1</v>
      </c>
      <c r="G6" s="80">
        <v>0.2</v>
      </c>
      <c r="H6" s="80">
        <v>0.1</v>
      </c>
    </row>
    <row r="7" spans="1:8" x14ac:dyDescent="0.35">
      <c r="A7" s="24">
        <v>2010</v>
      </c>
      <c r="B7" s="80">
        <v>96.2</v>
      </c>
      <c r="C7" s="80">
        <v>0.3</v>
      </c>
      <c r="D7" s="80">
        <v>0.6</v>
      </c>
      <c r="E7" s="80">
        <v>2.4</v>
      </c>
      <c r="F7" s="80">
        <v>0.1</v>
      </c>
      <c r="G7" s="80">
        <v>0.2</v>
      </c>
      <c r="H7" s="80">
        <v>0.2</v>
      </c>
    </row>
    <row r="8" spans="1:8" x14ac:dyDescent="0.35">
      <c r="A8" s="24">
        <v>2011</v>
      </c>
      <c r="B8" s="80">
        <v>96</v>
      </c>
      <c r="C8" s="80">
        <v>0.3</v>
      </c>
      <c r="D8" s="80">
        <v>0.6</v>
      </c>
      <c r="E8" s="80">
        <v>2.6</v>
      </c>
      <c r="F8" s="80">
        <v>0.1</v>
      </c>
      <c r="G8" s="80">
        <v>0.2</v>
      </c>
      <c r="H8" s="80">
        <v>0.2</v>
      </c>
    </row>
    <row r="9" spans="1:8" x14ac:dyDescent="0.35">
      <c r="A9" s="24">
        <v>2012</v>
      </c>
      <c r="B9" s="80">
        <v>96.1</v>
      </c>
      <c r="C9" s="80">
        <v>0.3</v>
      </c>
      <c r="D9" s="80">
        <v>0.6</v>
      </c>
      <c r="E9" s="80">
        <v>2.5</v>
      </c>
      <c r="F9" s="80">
        <v>0.1</v>
      </c>
      <c r="G9" s="80">
        <v>0.2</v>
      </c>
      <c r="H9" s="80">
        <v>0.4</v>
      </c>
    </row>
    <row r="10" spans="1:8" x14ac:dyDescent="0.35">
      <c r="A10" s="24">
        <v>2013</v>
      </c>
      <c r="B10" s="80">
        <v>95.3</v>
      </c>
      <c r="C10" s="80">
        <v>0.3</v>
      </c>
      <c r="D10" s="80">
        <v>0.6</v>
      </c>
      <c r="E10" s="80">
        <v>2.5</v>
      </c>
      <c r="F10" s="80">
        <v>0.7</v>
      </c>
      <c r="G10" s="80">
        <v>0.3</v>
      </c>
      <c r="H10" s="80">
        <v>0.3</v>
      </c>
    </row>
    <row r="11" spans="1:8" x14ac:dyDescent="0.35">
      <c r="A11" s="24">
        <v>2014</v>
      </c>
      <c r="B11" s="80">
        <v>95.2</v>
      </c>
      <c r="C11" s="80">
        <v>0.2</v>
      </c>
      <c r="D11" s="80">
        <v>0.6</v>
      </c>
      <c r="E11" s="80">
        <v>2.5</v>
      </c>
      <c r="F11" s="80">
        <v>0.7</v>
      </c>
      <c r="G11" s="80">
        <v>0.4</v>
      </c>
      <c r="H11" s="80">
        <v>0.3</v>
      </c>
    </row>
    <row r="12" spans="1:8" x14ac:dyDescent="0.35">
      <c r="A12" s="24">
        <v>2015</v>
      </c>
      <c r="B12" s="80">
        <v>95.4</v>
      </c>
      <c r="C12" s="80">
        <v>0.2</v>
      </c>
      <c r="D12" s="80">
        <v>0.6</v>
      </c>
      <c r="E12" s="80">
        <v>2.5</v>
      </c>
      <c r="F12" s="80">
        <v>0.8</v>
      </c>
      <c r="G12" s="80">
        <v>0.2</v>
      </c>
      <c r="H12" s="80">
        <v>0.3</v>
      </c>
    </row>
    <row r="13" spans="1:8" x14ac:dyDescent="0.35">
      <c r="A13" s="24">
        <v>2016</v>
      </c>
      <c r="B13" s="80">
        <v>95.2</v>
      </c>
      <c r="C13" s="80">
        <v>0.2</v>
      </c>
      <c r="D13" s="80">
        <v>0.7</v>
      </c>
      <c r="E13" s="80">
        <v>2.4</v>
      </c>
      <c r="F13" s="80">
        <v>0.9</v>
      </c>
      <c r="G13" s="80">
        <v>0.2</v>
      </c>
      <c r="H13" s="80">
        <v>0.4</v>
      </c>
    </row>
    <row r="14" spans="1:8" x14ac:dyDescent="0.35">
      <c r="A14" s="24">
        <v>2017</v>
      </c>
      <c r="B14" s="80">
        <v>94.5</v>
      </c>
      <c r="C14" s="80">
        <v>0.2</v>
      </c>
      <c r="D14" s="80">
        <v>0.8</v>
      </c>
      <c r="E14" s="80">
        <v>2.6</v>
      </c>
      <c r="F14" s="80">
        <v>1</v>
      </c>
      <c r="G14" s="80">
        <v>0.2</v>
      </c>
      <c r="H14" s="80">
        <v>0.7</v>
      </c>
    </row>
    <row r="15" spans="1:8" x14ac:dyDescent="0.35">
      <c r="A15" s="24">
        <v>2018</v>
      </c>
      <c r="B15" s="80">
        <v>94.3</v>
      </c>
      <c r="C15" s="80">
        <v>0.2</v>
      </c>
      <c r="D15" s="80">
        <v>1</v>
      </c>
      <c r="E15" s="80">
        <v>2.7</v>
      </c>
      <c r="F15" s="80">
        <v>1</v>
      </c>
      <c r="G15" s="80">
        <v>0.2</v>
      </c>
      <c r="H15" s="80">
        <v>0.7</v>
      </c>
    </row>
    <row r="16" spans="1:8" x14ac:dyDescent="0.35">
      <c r="A16" s="24">
        <v>2019</v>
      </c>
      <c r="B16" s="80">
        <v>94.3</v>
      </c>
      <c r="C16" s="80">
        <v>0.2</v>
      </c>
      <c r="D16" s="80">
        <v>1.1000000000000001</v>
      </c>
      <c r="E16" s="80">
        <v>2.6</v>
      </c>
      <c r="F16" s="80">
        <v>1</v>
      </c>
      <c r="G16" s="80">
        <v>0.2</v>
      </c>
      <c r="H16" s="80">
        <v>0.7</v>
      </c>
    </row>
    <row r="17" spans="1:8" x14ac:dyDescent="0.35">
      <c r="A17" s="24">
        <v>2020</v>
      </c>
      <c r="B17" s="80">
        <v>94</v>
      </c>
      <c r="C17" s="80">
        <v>0.2</v>
      </c>
      <c r="D17" s="80">
        <v>1.1000000000000001</v>
      </c>
      <c r="E17" s="80">
        <v>2.7</v>
      </c>
      <c r="F17" s="80">
        <v>1</v>
      </c>
      <c r="G17" s="80">
        <v>0.2</v>
      </c>
      <c r="H17" s="80">
        <v>0.8</v>
      </c>
    </row>
    <row r="18" spans="1:8" x14ac:dyDescent="0.35">
      <c r="A18" s="24">
        <v>2021</v>
      </c>
      <c r="B18" s="80">
        <v>93.3</v>
      </c>
      <c r="C18" s="80">
        <v>0.2</v>
      </c>
      <c r="D18" s="80">
        <v>1.1000000000000001</v>
      </c>
      <c r="E18" s="80">
        <v>3.3</v>
      </c>
      <c r="F18" s="80">
        <v>1</v>
      </c>
      <c r="G18" s="80">
        <v>0.2</v>
      </c>
      <c r="H18" s="80">
        <v>0.9</v>
      </c>
    </row>
    <row r="19" spans="1:8" x14ac:dyDescent="0.35">
      <c r="A19" s="24">
        <v>2022</v>
      </c>
      <c r="B19" s="80">
        <v>93.7</v>
      </c>
      <c r="C19" s="80">
        <v>0.2</v>
      </c>
      <c r="D19" s="80">
        <v>1.1000000000000001</v>
      </c>
      <c r="E19" s="80">
        <v>3</v>
      </c>
      <c r="F19" s="80">
        <v>1</v>
      </c>
      <c r="G19" s="80">
        <v>0.2</v>
      </c>
      <c r="H19" s="80">
        <v>0.8</v>
      </c>
    </row>
    <row r="20" spans="1:8" x14ac:dyDescent="0.35">
      <c r="A20" s="24" t="s">
        <v>38</v>
      </c>
      <c r="B20" s="80">
        <v>1525.2</v>
      </c>
      <c r="C20" s="80">
        <v>4.6999999999999984</v>
      </c>
      <c r="D20" s="80">
        <v>12.399999999999997</v>
      </c>
      <c r="E20" s="80">
        <v>38.6</v>
      </c>
      <c r="F20" s="80">
        <v>9.4999999999999982</v>
      </c>
      <c r="G20" s="80">
        <v>3.1000000000000005</v>
      </c>
      <c r="H20" s="80">
        <v>6.8000000000000007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6CAF-38FC-4B50-A266-C6E5C8C16532}">
  <sheetPr>
    <tabColor rgb="FFCC66FF"/>
  </sheetPr>
  <dimension ref="A3:B20"/>
  <sheetViews>
    <sheetView topLeftCell="A2" zoomScale="88" workbookViewId="0">
      <selection activeCell="M20" sqref="M20"/>
    </sheetView>
  </sheetViews>
  <sheetFormatPr defaultRowHeight="14.5" x14ac:dyDescent="0.35"/>
  <cols>
    <col min="1" max="1" width="12.7265625" bestFit="1" customWidth="1"/>
    <col min="2" max="2" width="34.90625" bestFit="1" customWidth="1"/>
  </cols>
  <sheetData>
    <row r="3" spans="1:2" x14ac:dyDescent="0.35">
      <c r="A3" s="23" t="s">
        <v>31</v>
      </c>
      <c r="B3" t="s">
        <v>58</v>
      </c>
    </row>
    <row r="4" spans="1:2" x14ac:dyDescent="0.35">
      <c r="A4" s="24">
        <v>2007</v>
      </c>
      <c r="B4" s="80">
        <v>0</v>
      </c>
    </row>
    <row r="5" spans="1:2" x14ac:dyDescent="0.35">
      <c r="A5" s="24">
        <v>2008</v>
      </c>
      <c r="B5" s="80">
        <v>30</v>
      </c>
    </row>
    <row r="6" spans="1:2" x14ac:dyDescent="0.35">
      <c r="A6" s="24">
        <v>2009</v>
      </c>
      <c r="B6" s="80">
        <v>184</v>
      </c>
    </row>
    <row r="7" spans="1:2" x14ac:dyDescent="0.35">
      <c r="A7" s="24">
        <v>2010</v>
      </c>
      <c r="B7" s="80">
        <v>459</v>
      </c>
    </row>
    <row r="8" spans="1:2" x14ac:dyDescent="0.35">
      <c r="A8" s="24">
        <v>2011</v>
      </c>
      <c r="B8" s="80">
        <v>582</v>
      </c>
    </row>
    <row r="9" spans="1:2" x14ac:dyDescent="0.35">
      <c r="A9" s="24">
        <v>2012</v>
      </c>
      <c r="B9" s="80">
        <v>951</v>
      </c>
    </row>
    <row r="10" spans="1:2" x14ac:dyDescent="0.35">
      <c r="A10" s="24">
        <v>2013</v>
      </c>
      <c r="B10" s="80">
        <v>1384</v>
      </c>
    </row>
    <row r="11" spans="1:2" x14ac:dyDescent="0.35">
      <c r="A11" s="24">
        <v>2014</v>
      </c>
      <c r="B11" s="80">
        <v>2148</v>
      </c>
    </row>
    <row r="12" spans="1:2" x14ac:dyDescent="0.35">
      <c r="A12" s="24">
        <v>2015</v>
      </c>
      <c r="B12" s="80">
        <v>3187</v>
      </c>
    </row>
    <row r="13" spans="1:2" x14ac:dyDescent="0.35">
      <c r="A13" s="24">
        <v>2016</v>
      </c>
      <c r="B13" s="80">
        <v>6020</v>
      </c>
    </row>
    <row r="14" spans="1:2" x14ac:dyDescent="0.35">
      <c r="A14" s="24">
        <v>2017</v>
      </c>
      <c r="B14" s="80">
        <v>8023</v>
      </c>
    </row>
    <row r="15" spans="1:2" x14ac:dyDescent="0.35">
      <c r="A15" s="24">
        <v>2018</v>
      </c>
      <c r="B15" s="80">
        <v>9693</v>
      </c>
    </row>
    <row r="16" spans="1:2" x14ac:dyDescent="0.35">
      <c r="A16" s="24">
        <v>2019</v>
      </c>
      <c r="B16" s="80">
        <v>13437</v>
      </c>
    </row>
    <row r="17" spans="1:2" x14ac:dyDescent="0.35">
      <c r="A17" s="24">
        <v>2020</v>
      </c>
      <c r="B17" s="80">
        <v>16955</v>
      </c>
    </row>
    <row r="18" spans="1:2" x14ac:dyDescent="0.35">
      <c r="A18" s="24">
        <v>2021</v>
      </c>
      <c r="B18" s="80">
        <v>19498</v>
      </c>
    </row>
    <row r="19" spans="1:2" x14ac:dyDescent="0.35">
      <c r="A19" s="24">
        <v>2022</v>
      </c>
      <c r="B19" s="80">
        <v>23937</v>
      </c>
    </row>
    <row r="20" spans="1:2" x14ac:dyDescent="0.35">
      <c r="A20" s="24" t="s">
        <v>38</v>
      </c>
      <c r="B20" s="80">
        <v>106488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8BC3-8A12-464A-A4A6-8F442342750B}">
  <sheetPr>
    <tabColor theme="5"/>
  </sheetPr>
  <dimension ref="A3:C20"/>
  <sheetViews>
    <sheetView topLeftCell="C4" workbookViewId="0">
      <selection activeCell="Q11" sqref="Q11"/>
    </sheetView>
  </sheetViews>
  <sheetFormatPr defaultRowHeight="14.5" x14ac:dyDescent="0.35"/>
  <cols>
    <col min="1" max="1" width="12.36328125" bestFit="1" customWidth="1"/>
    <col min="2" max="2" width="60.90625" bestFit="1" customWidth="1"/>
    <col min="3" max="3" width="60.54296875" bestFit="1" customWidth="1"/>
  </cols>
  <sheetData>
    <row r="3" spans="1:3" x14ac:dyDescent="0.35">
      <c r="A3" s="23" t="s">
        <v>31</v>
      </c>
      <c r="B3" t="s">
        <v>59</v>
      </c>
      <c r="C3" t="s">
        <v>60</v>
      </c>
    </row>
    <row r="4" spans="1:3" x14ac:dyDescent="0.35">
      <c r="A4" s="24">
        <v>2007</v>
      </c>
      <c r="B4" s="80">
        <v>34</v>
      </c>
      <c r="C4" s="80">
        <v>21.8</v>
      </c>
    </row>
    <row r="5" spans="1:3" x14ac:dyDescent="0.35">
      <c r="A5" s="24">
        <v>2008</v>
      </c>
      <c r="B5" s="80">
        <v>34.1</v>
      </c>
      <c r="C5" s="80">
        <v>21.8</v>
      </c>
    </row>
    <row r="6" spans="1:3" x14ac:dyDescent="0.35">
      <c r="A6" s="24">
        <v>2009</v>
      </c>
      <c r="B6" s="80">
        <v>35</v>
      </c>
      <c r="C6" s="80">
        <v>21.8</v>
      </c>
    </row>
    <row r="7" spans="1:3" x14ac:dyDescent="0.35">
      <c r="A7" s="24">
        <v>2010</v>
      </c>
      <c r="B7" s="80">
        <v>35.5</v>
      </c>
      <c r="C7" s="80">
        <v>21.7</v>
      </c>
    </row>
    <row r="8" spans="1:3" x14ac:dyDescent="0.35">
      <c r="A8" s="24">
        <v>2011</v>
      </c>
      <c r="B8" s="80">
        <v>35.299999999999997</v>
      </c>
      <c r="C8" s="80">
        <v>21.4</v>
      </c>
    </row>
    <row r="9" spans="1:3" x14ac:dyDescent="0.35">
      <c r="A9" s="24">
        <v>2012</v>
      </c>
      <c r="B9" s="80">
        <v>33.700000000000003</v>
      </c>
      <c r="C9" s="80">
        <v>21.1</v>
      </c>
    </row>
    <row r="10" spans="1:3" x14ac:dyDescent="0.35">
      <c r="A10" s="24">
        <v>2013</v>
      </c>
      <c r="B10" s="80">
        <v>35.200000000000003</v>
      </c>
      <c r="C10" s="80">
        <v>20.9</v>
      </c>
    </row>
    <row r="11" spans="1:3" x14ac:dyDescent="0.35">
      <c r="A11" s="24">
        <v>2014</v>
      </c>
      <c r="B11" s="80">
        <v>34.5</v>
      </c>
      <c r="C11" s="80">
        <v>21.1</v>
      </c>
    </row>
    <row r="12" spans="1:3" x14ac:dyDescent="0.35">
      <c r="A12" s="24">
        <v>2015</v>
      </c>
      <c r="B12" s="80">
        <v>34.4</v>
      </c>
      <c r="C12" s="80">
        <v>21.9</v>
      </c>
    </row>
    <row r="13" spans="1:3" x14ac:dyDescent="0.35">
      <c r="A13" s="24">
        <v>2016</v>
      </c>
      <c r="B13" s="80">
        <v>35</v>
      </c>
      <c r="C13" s="80">
        <v>21.6</v>
      </c>
    </row>
    <row r="14" spans="1:3" x14ac:dyDescent="0.35">
      <c r="A14" s="24">
        <v>2017</v>
      </c>
      <c r="B14" s="80">
        <v>34.6</v>
      </c>
      <c r="C14" s="80">
        <v>21.8</v>
      </c>
    </row>
    <row r="15" spans="1:3" x14ac:dyDescent="0.35">
      <c r="A15" s="24">
        <v>2018</v>
      </c>
      <c r="B15" s="80">
        <v>35</v>
      </c>
      <c r="C15" s="80">
        <v>21.3</v>
      </c>
    </row>
    <row r="16" spans="1:3" x14ac:dyDescent="0.35">
      <c r="A16" s="24">
        <v>2019</v>
      </c>
      <c r="B16" s="80">
        <v>34.799999999999997</v>
      </c>
      <c r="C16" s="80">
        <v>21.9</v>
      </c>
    </row>
    <row r="17" spans="1:3" x14ac:dyDescent="0.35">
      <c r="A17" s="24">
        <v>2020</v>
      </c>
      <c r="B17" s="80">
        <v>34.6</v>
      </c>
      <c r="C17" s="80">
        <v>21.9</v>
      </c>
    </row>
    <row r="18" spans="1:3" x14ac:dyDescent="0.35">
      <c r="A18" s="24">
        <v>2021</v>
      </c>
      <c r="B18" s="80">
        <v>34.700000000000003</v>
      </c>
      <c r="C18" s="80">
        <v>21.7</v>
      </c>
    </row>
    <row r="19" spans="1:3" x14ac:dyDescent="0.35">
      <c r="A19" s="24">
        <v>2022</v>
      </c>
      <c r="B19" s="80">
        <v>35.4</v>
      </c>
      <c r="C19" s="80">
        <v>22.2</v>
      </c>
    </row>
    <row r="20" spans="1:3" x14ac:dyDescent="0.35">
      <c r="A20" s="24" t="s">
        <v>38</v>
      </c>
      <c r="B20" s="80">
        <v>555.79999999999995</v>
      </c>
      <c r="C20" s="80">
        <v>345.9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1985-6FD2-4273-A59D-AC8FC7F220B3}">
  <sheetPr>
    <tabColor rgb="FFFF0000"/>
  </sheetPr>
  <dimension ref="A1:X105"/>
  <sheetViews>
    <sheetView zoomScale="51" workbookViewId="0">
      <selection activeCell="H26" sqref="H26:H31"/>
    </sheetView>
  </sheetViews>
  <sheetFormatPr defaultRowHeight="14.5" x14ac:dyDescent="0.35"/>
  <cols>
    <col min="1" max="1" width="8.7265625" style="19"/>
    <col min="2" max="2" width="35.36328125" customWidth="1"/>
    <col min="3" max="3" width="24.26953125" customWidth="1"/>
    <col min="4" max="4" width="38.36328125" style="28" customWidth="1"/>
    <col min="5" max="5" width="29.453125" style="28" customWidth="1"/>
    <col min="6" max="6" width="36.453125" style="28" customWidth="1"/>
    <col min="7" max="7" width="35.81640625" style="26" customWidth="1"/>
    <col min="8" max="8" width="49.36328125" style="26" customWidth="1"/>
    <col min="9" max="9" width="30.08984375" customWidth="1"/>
    <col min="10" max="10" width="24.6328125" customWidth="1"/>
    <col min="11" max="11" width="55.6328125" customWidth="1"/>
    <col min="12" max="12" width="55.453125" customWidth="1"/>
    <col min="13" max="13" width="27.90625" style="20" customWidth="1"/>
    <col min="14" max="14" width="30.453125" customWidth="1"/>
    <col min="15" max="15" width="39.7265625" customWidth="1"/>
    <col min="16" max="16" width="45.90625" customWidth="1"/>
    <col min="17" max="17" width="52.453125" customWidth="1"/>
    <col min="18" max="18" width="61.7265625" customWidth="1"/>
    <col min="19" max="19" width="52.1796875" customWidth="1"/>
    <col min="20" max="20" width="61.453125" customWidth="1"/>
    <col min="21" max="21" width="61.81640625" customWidth="1"/>
    <col min="22" max="22" width="26.1796875" customWidth="1"/>
    <col min="23" max="23" width="26.54296875" customWidth="1"/>
    <col min="24" max="24" width="26.1796875" customWidth="1"/>
  </cols>
  <sheetData>
    <row r="1" spans="1:24" x14ac:dyDescent="0.35">
      <c r="A1" s="1" t="s">
        <v>0</v>
      </c>
      <c r="B1" s="2" t="s">
        <v>1</v>
      </c>
      <c r="C1" s="2" t="s">
        <v>2</v>
      </c>
      <c r="D1" s="27" t="s">
        <v>25</v>
      </c>
      <c r="E1" s="27" t="s">
        <v>26</v>
      </c>
      <c r="F1" s="27" t="s">
        <v>27</v>
      </c>
      <c r="G1" s="25" t="s">
        <v>28</v>
      </c>
      <c r="H1" s="25" t="s">
        <v>29</v>
      </c>
      <c r="I1" s="3" t="s">
        <v>3</v>
      </c>
      <c r="J1" s="3" t="s">
        <v>4</v>
      </c>
      <c r="K1" s="4" t="s">
        <v>5</v>
      </c>
      <c r="L1" s="5" t="s">
        <v>6</v>
      </c>
      <c r="M1" s="6" t="s">
        <v>7</v>
      </c>
      <c r="N1" s="7" t="s">
        <v>8</v>
      </c>
      <c r="O1" s="8" t="s">
        <v>9</v>
      </c>
      <c r="P1" s="8" t="s">
        <v>10</v>
      </c>
      <c r="Q1" s="8" t="s">
        <v>11</v>
      </c>
      <c r="R1" s="8" t="s">
        <v>12</v>
      </c>
      <c r="S1" s="8" t="s">
        <v>13</v>
      </c>
      <c r="T1" s="8" t="s">
        <v>14</v>
      </c>
      <c r="U1" s="8" t="s">
        <v>15</v>
      </c>
      <c r="V1" s="9" t="s">
        <v>16</v>
      </c>
      <c r="W1" s="9" t="s">
        <v>17</v>
      </c>
      <c r="X1" s="9" t="s">
        <v>18</v>
      </c>
    </row>
    <row r="2" spans="1:24" x14ac:dyDescent="0.35">
      <c r="A2" s="1">
        <v>2022</v>
      </c>
      <c r="B2" s="10" t="s">
        <v>19</v>
      </c>
      <c r="C2" s="11">
        <v>71</v>
      </c>
      <c r="D2" s="73">
        <v>7.18</v>
      </c>
      <c r="E2" s="73">
        <v>6.96</v>
      </c>
      <c r="F2" s="73">
        <v>7.23</v>
      </c>
      <c r="G2" s="35">
        <v>2745</v>
      </c>
      <c r="H2" s="35">
        <v>3461</v>
      </c>
      <c r="I2" s="38">
        <v>210</v>
      </c>
      <c r="J2" s="38">
        <v>2207.1999999999998</v>
      </c>
      <c r="K2" s="50">
        <v>35.4</v>
      </c>
      <c r="L2" s="41">
        <v>22.2</v>
      </c>
      <c r="M2" s="53">
        <v>4.5999999999999996</v>
      </c>
      <c r="N2" s="44">
        <v>23937</v>
      </c>
      <c r="O2" s="29">
        <v>93.7</v>
      </c>
      <c r="P2" s="29">
        <v>0.2</v>
      </c>
      <c r="Q2" s="29">
        <v>1.1000000000000001</v>
      </c>
      <c r="R2" s="47">
        <v>1</v>
      </c>
      <c r="S2" s="29">
        <v>3</v>
      </c>
      <c r="T2" s="29">
        <v>0.2</v>
      </c>
      <c r="U2" s="29">
        <v>0.8</v>
      </c>
      <c r="V2" s="32">
        <f>7385000/1000000</f>
        <v>7.3849999999999998</v>
      </c>
      <c r="W2" s="32">
        <f>4188000/1000000</f>
        <v>4.1879999999999997</v>
      </c>
      <c r="X2" s="32">
        <f>3197000/1000000</f>
        <v>3.1970000000000001</v>
      </c>
    </row>
    <row r="3" spans="1:24" x14ac:dyDescent="0.35">
      <c r="A3" s="1">
        <v>2022</v>
      </c>
      <c r="B3" s="12" t="s">
        <v>20</v>
      </c>
      <c r="C3" s="13">
        <v>37</v>
      </c>
      <c r="D3" s="74"/>
      <c r="E3" s="74"/>
      <c r="F3" s="74"/>
      <c r="G3" s="36"/>
      <c r="H3" s="36"/>
      <c r="I3" s="39"/>
      <c r="J3" s="39"/>
      <c r="K3" s="51"/>
      <c r="L3" s="42"/>
      <c r="M3" s="54"/>
      <c r="N3" s="45"/>
      <c r="O3" s="30"/>
      <c r="P3" s="30"/>
      <c r="Q3" s="30"/>
      <c r="R3" s="48"/>
      <c r="S3" s="30"/>
      <c r="T3" s="30"/>
      <c r="U3" s="30"/>
      <c r="V3" s="33"/>
      <c r="W3" s="33"/>
      <c r="X3" s="33"/>
    </row>
    <row r="4" spans="1:24" x14ac:dyDescent="0.35">
      <c r="A4" s="1">
        <v>2022</v>
      </c>
      <c r="B4" s="14" t="s">
        <v>21</v>
      </c>
      <c r="C4" s="15">
        <v>6</v>
      </c>
      <c r="D4" s="74"/>
      <c r="E4" s="74"/>
      <c r="F4" s="74"/>
      <c r="G4" s="36"/>
      <c r="H4" s="36"/>
      <c r="I4" s="39"/>
      <c r="J4" s="39"/>
      <c r="K4" s="51"/>
      <c r="L4" s="42"/>
      <c r="M4" s="54"/>
      <c r="N4" s="45"/>
      <c r="O4" s="30"/>
      <c r="P4" s="30"/>
      <c r="Q4" s="30"/>
      <c r="R4" s="48"/>
      <c r="S4" s="30"/>
      <c r="T4" s="30"/>
      <c r="U4" s="30"/>
      <c r="V4" s="33"/>
      <c r="W4" s="33"/>
      <c r="X4" s="33"/>
    </row>
    <row r="5" spans="1:24" x14ac:dyDescent="0.35">
      <c r="A5" s="1">
        <v>2022</v>
      </c>
      <c r="B5" s="14" t="s">
        <v>22</v>
      </c>
      <c r="C5" s="15">
        <v>14</v>
      </c>
      <c r="D5" s="74"/>
      <c r="E5" s="74"/>
      <c r="F5" s="74"/>
      <c r="G5" s="36"/>
      <c r="H5" s="36"/>
      <c r="I5" s="39"/>
      <c r="J5" s="39"/>
      <c r="K5" s="51"/>
      <c r="L5" s="42"/>
      <c r="M5" s="54"/>
      <c r="N5" s="45"/>
      <c r="O5" s="30"/>
      <c r="P5" s="30"/>
      <c r="Q5" s="30"/>
      <c r="R5" s="48"/>
      <c r="S5" s="30"/>
      <c r="T5" s="30"/>
      <c r="U5" s="30"/>
      <c r="V5" s="33"/>
      <c r="W5" s="33"/>
      <c r="X5" s="33"/>
    </row>
    <row r="6" spans="1:24" x14ac:dyDescent="0.35">
      <c r="A6" s="1">
        <v>2022</v>
      </c>
      <c r="B6" s="14" t="s">
        <v>23</v>
      </c>
      <c r="C6" s="15">
        <v>18</v>
      </c>
      <c r="D6" s="74"/>
      <c r="E6" s="74"/>
      <c r="F6" s="74"/>
      <c r="G6" s="36"/>
      <c r="H6" s="36"/>
      <c r="I6" s="39"/>
      <c r="J6" s="39"/>
      <c r="K6" s="51"/>
      <c r="L6" s="42"/>
      <c r="M6" s="54"/>
      <c r="N6" s="45"/>
      <c r="O6" s="30"/>
      <c r="P6" s="30"/>
      <c r="Q6" s="30"/>
      <c r="R6" s="48"/>
      <c r="S6" s="30"/>
      <c r="T6" s="30"/>
      <c r="U6" s="30"/>
      <c r="V6" s="33"/>
      <c r="W6" s="33"/>
      <c r="X6" s="33"/>
    </row>
    <row r="7" spans="1:24" x14ac:dyDescent="0.35">
      <c r="A7" s="1">
        <v>2022</v>
      </c>
      <c r="B7" s="14" t="s">
        <v>24</v>
      </c>
      <c r="C7" s="15">
        <v>2</v>
      </c>
      <c r="D7" s="75"/>
      <c r="E7" s="75"/>
      <c r="F7" s="75"/>
      <c r="G7" s="37"/>
      <c r="H7" s="37"/>
      <c r="I7" s="40"/>
      <c r="J7" s="40"/>
      <c r="K7" s="52"/>
      <c r="L7" s="43"/>
      <c r="M7" s="55"/>
      <c r="N7" s="46"/>
      <c r="O7" s="31"/>
      <c r="P7" s="31"/>
      <c r="Q7" s="31"/>
      <c r="R7" s="49"/>
      <c r="S7" s="31"/>
      <c r="T7" s="31"/>
      <c r="U7" s="31"/>
      <c r="V7" s="34"/>
      <c r="W7" s="34"/>
      <c r="X7" s="34"/>
    </row>
    <row r="8" spans="1:24" x14ac:dyDescent="0.35">
      <c r="A8" s="1">
        <v>2021</v>
      </c>
      <c r="B8" s="16" t="s">
        <v>19</v>
      </c>
      <c r="C8" s="17">
        <v>76</v>
      </c>
      <c r="D8" s="73">
        <v>7.16</v>
      </c>
      <c r="E8" s="73">
        <v>6.93</v>
      </c>
      <c r="F8" s="73">
        <v>7.2</v>
      </c>
      <c r="G8" s="35">
        <v>2100</v>
      </c>
      <c r="H8" s="35">
        <v>3008</v>
      </c>
      <c r="I8" s="38">
        <v>182</v>
      </c>
      <c r="J8" s="38">
        <v>2809.6</v>
      </c>
      <c r="K8" s="41">
        <v>34.700000000000003</v>
      </c>
      <c r="L8" s="41">
        <v>21.7</v>
      </c>
      <c r="M8" s="53">
        <v>4.5999999999999996</v>
      </c>
      <c r="N8" s="44">
        <v>19498</v>
      </c>
      <c r="O8" s="29">
        <v>93.3</v>
      </c>
      <c r="P8" s="29">
        <v>0.2</v>
      </c>
      <c r="Q8" s="29">
        <v>1.1000000000000001</v>
      </c>
      <c r="R8" s="47">
        <v>1</v>
      </c>
      <c r="S8" s="29">
        <v>3.3</v>
      </c>
      <c r="T8" s="29">
        <v>0.2</v>
      </c>
      <c r="U8" s="29">
        <v>0.9</v>
      </c>
      <c r="V8" s="32">
        <f>6944000/1000000</f>
        <v>6.944</v>
      </c>
      <c r="W8" s="32">
        <f>3826000/1000000</f>
        <v>3.8260000000000001</v>
      </c>
      <c r="X8" s="32">
        <f>3118000/1000000</f>
        <v>3.1179999999999999</v>
      </c>
    </row>
    <row r="9" spans="1:24" x14ac:dyDescent="0.35">
      <c r="A9" s="1">
        <v>2021</v>
      </c>
      <c r="B9" s="14" t="s">
        <v>20</v>
      </c>
      <c r="C9" s="18">
        <v>39</v>
      </c>
      <c r="D9" s="74"/>
      <c r="E9" s="74"/>
      <c r="F9" s="74"/>
      <c r="G9" s="36"/>
      <c r="H9" s="36"/>
      <c r="I9" s="39"/>
      <c r="J9" s="39"/>
      <c r="K9" s="42"/>
      <c r="L9" s="42"/>
      <c r="M9" s="54"/>
      <c r="N9" s="45"/>
      <c r="O9" s="30"/>
      <c r="P9" s="30"/>
      <c r="Q9" s="30"/>
      <c r="R9" s="48"/>
      <c r="S9" s="30"/>
      <c r="T9" s="30"/>
      <c r="U9" s="30"/>
      <c r="V9" s="33"/>
      <c r="W9" s="33"/>
      <c r="X9" s="33"/>
    </row>
    <row r="10" spans="1:24" x14ac:dyDescent="0.35">
      <c r="A10" s="1">
        <v>2021</v>
      </c>
      <c r="B10" s="14" t="s">
        <v>21</v>
      </c>
      <c r="C10" s="18">
        <v>6</v>
      </c>
      <c r="D10" s="74"/>
      <c r="E10" s="74"/>
      <c r="F10" s="74"/>
      <c r="G10" s="36"/>
      <c r="H10" s="36"/>
      <c r="I10" s="39"/>
      <c r="J10" s="39"/>
      <c r="K10" s="42"/>
      <c r="L10" s="42"/>
      <c r="M10" s="54"/>
      <c r="N10" s="45"/>
      <c r="O10" s="30"/>
      <c r="P10" s="30"/>
      <c r="Q10" s="30"/>
      <c r="R10" s="48"/>
      <c r="S10" s="30"/>
      <c r="T10" s="30"/>
      <c r="U10" s="30"/>
      <c r="V10" s="33"/>
      <c r="W10" s="33"/>
      <c r="X10" s="33"/>
    </row>
    <row r="11" spans="1:24" x14ac:dyDescent="0.35">
      <c r="A11" s="1">
        <v>2021</v>
      </c>
      <c r="B11" s="14" t="s">
        <v>22</v>
      </c>
      <c r="C11" s="18">
        <v>13</v>
      </c>
      <c r="D11" s="74"/>
      <c r="E11" s="74"/>
      <c r="F11" s="74"/>
      <c r="G11" s="36"/>
      <c r="H11" s="36"/>
      <c r="I11" s="39"/>
      <c r="J11" s="39"/>
      <c r="K11" s="42"/>
      <c r="L11" s="42"/>
      <c r="M11" s="54"/>
      <c r="N11" s="45"/>
      <c r="O11" s="30"/>
      <c r="P11" s="30"/>
      <c r="Q11" s="30"/>
      <c r="R11" s="48"/>
      <c r="S11" s="30"/>
      <c r="T11" s="30"/>
      <c r="U11" s="30"/>
      <c r="V11" s="33"/>
      <c r="W11" s="33"/>
      <c r="X11" s="33"/>
    </row>
    <row r="12" spans="1:24" x14ac:dyDescent="0.35">
      <c r="A12" s="1">
        <v>2021</v>
      </c>
      <c r="B12" s="14" t="s">
        <v>23</v>
      </c>
      <c r="C12" s="18">
        <v>19</v>
      </c>
      <c r="D12" s="74"/>
      <c r="E12" s="74"/>
      <c r="F12" s="74"/>
      <c r="G12" s="36"/>
      <c r="H12" s="36"/>
      <c r="I12" s="39"/>
      <c r="J12" s="39"/>
      <c r="K12" s="42"/>
      <c r="L12" s="42"/>
      <c r="M12" s="54"/>
      <c r="N12" s="45"/>
      <c r="O12" s="30"/>
      <c r="P12" s="30"/>
      <c r="Q12" s="30"/>
      <c r="R12" s="48"/>
      <c r="S12" s="30"/>
      <c r="T12" s="30"/>
      <c r="U12" s="30"/>
      <c r="V12" s="33"/>
      <c r="W12" s="33"/>
      <c r="X12" s="33"/>
    </row>
    <row r="13" spans="1:24" x14ac:dyDescent="0.35">
      <c r="A13" s="1">
        <v>2021</v>
      </c>
      <c r="B13" s="14" t="s">
        <v>24</v>
      </c>
      <c r="C13" s="18">
        <v>4</v>
      </c>
      <c r="D13" s="75"/>
      <c r="E13" s="75"/>
      <c r="F13" s="75"/>
      <c r="G13" s="37"/>
      <c r="H13" s="37"/>
      <c r="I13" s="40"/>
      <c r="J13" s="40"/>
      <c r="K13" s="43"/>
      <c r="L13" s="43"/>
      <c r="M13" s="55"/>
      <c r="N13" s="46"/>
      <c r="O13" s="31"/>
      <c r="P13" s="31"/>
      <c r="Q13" s="31"/>
      <c r="R13" s="49"/>
      <c r="S13" s="31"/>
      <c r="T13" s="31"/>
      <c r="U13" s="31"/>
      <c r="V13" s="34"/>
      <c r="W13" s="34"/>
      <c r="X13" s="34"/>
    </row>
    <row r="14" spans="1:24" x14ac:dyDescent="0.35">
      <c r="A14" s="1">
        <v>2020</v>
      </c>
      <c r="B14" s="16" t="s">
        <v>19</v>
      </c>
      <c r="C14" s="17">
        <v>64</v>
      </c>
      <c r="D14" s="73">
        <v>7.16</v>
      </c>
      <c r="E14" s="73">
        <v>6.92</v>
      </c>
      <c r="F14" s="73">
        <v>7.19</v>
      </c>
      <c r="G14" s="35">
        <v>2023</v>
      </c>
      <c r="H14" s="35">
        <v>2878</v>
      </c>
      <c r="I14" s="38">
        <v>178</v>
      </c>
      <c r="J14" s="38">
        <v>1886.6</v>
      </c>
      <c r="K14" s="56">
        <v>34.6</v>
      </c>
      <c r="L14" s="41">
        <v>21.9</v>
      </c>
      <c r="M14" s="53">
        <v>4.5999999999999996</v>
      </c>
      <c r="N14" s="44">
        <v>16955</v>
      </c>
      <c r="O14" s="47">
        <v>94</v>
      </c>
      <c r="P14" s="29">
        <v>0.2</v>
      </c>
      <c r="Q14" s="29">
        <v>1.1000000000000001</v>
      </c>
      <c r="R14" s="47">
        <v>1</v>
      </c>
      <c r="S14" s="29">
        <v>2.7</v>
      </c>
      <c r="T14" s="29">
        <v>0.2</v>
      </c>
      <c r="U14" s="29">
        <v>0.8</v>
      </c>
      <c r="V14" s="32">
        <f>5880000/1000000</f>
        <v>5.88</v>
      </c>
      <c r="W14" s="32">
        <f>3040000/1000000</f>
        <v>3.04</v>
      </c>
      <c r="X14" s="32">
        <f>2841000/1000000</f>
        <v>2.8410000000000002</v>
      </c>
    </row>
    <row r="15" spans="1:24" x14ac:dyDescent="0.35">
      <c r="A15" s="1">
        <v>2020</v>
      </c>
      <c r="B15" s="14" t="s">
        <v>20</v>
      </c>
      <c r="C15" s="18">
        <v>38</v>
      </c>
      <c r="D15" s="74"/>
      <c r="E15" s="74"/>
      <c r="F15" s="74"/>
      <c r="G15" s="36"/>
      <c r="H15" s="36"/>
      <c r="I15" s="39"/>
      <c r="J15" s="39"/>
      <c r="K15" s="57"/>
      <c r="L15" s="42"/>
      <c r="M15" s="54"/>
      <c r="N15" s="45"/>
      <c r="O15" s="48"/>
      <c r="P15" s="30"/>
      <c r="Q15" s="30"/>
      <c r="R15" s="48"/>
      <c r="S15" s="30"/>
      <c r="T15" s="30"/>
      <c r="U15" s="30"/>
      <c r="V15" s="33"/>
      <c r="W15" s="33"/>
      <c r="X15" s="33"/>
    </row>
    <row r="16" spans="1:24" x14ac:dyDescent="0.35">
      <c r="A16" s="1">
        <v>2020</v>
      </c>
      <c r="B16" s="14" t="s">
        <v>21</v>
      </c>
      <c r="C16" s="18">
        <v>4</v>
      </c>
      <c r="D16" s="74"/>
      <c r="E16" s="74"/>
      <c r="F16" s="74"/>
      <c r="G16" s="36"/>
      <c r="H16" s="36"/>
      <c r="I16" s="39"/>
      <c r="J16" s="39"/>
      <c r="K16" s="57"/>
      <c r="L16" s="42"/>
      <c r="M16" s="54"/>
      <c r="N16" s="45"/>
      <c r="O16" s="48"/>
      <c r="P16" s="30"/>
      <c r="Q16" s="30"/>
      <c r="R16" s="48"/>
      <c r="S16" s="30"/>
      <c r="T16" s="30"/>
      <c r="U16" s="30"/>
      <c r="V16" s="33"/>
      <c r="W16" s="33"/>
      <c r="X16" s="33"/>
    </row>
    <row r="17" spans="1:24" x14ac:dyDescent="0.35">
      <c r="A17" s="1">
        <v>2020</v>
      </c>
      <c r="B17" s="14" t="s">
        <v>22</v>
      </c>
      <c r="C17" s="18">
        <v>11</v>
      </c>
      <c r="D17" s="74"/>
      <c r="E17" s="74"/>
      <c r="F17" s="74"/>
      <c r="G17" s="36"/>
      <c r="H17" s="36"/>
      <c r="I17" s="39"/>
      <c r="J17" s="39"/>
      <c r="K17" s="57"/>
      <c r="L17" s="42"/>
      <c r="M17" s="54"/>
      <c r="N17" s="45"/>
      <c r="O17" s="48"/>
      <c r="P17" s="30"/>
      <c r="Q17" s="30"/>
      <c r="R17" s="48"/>
      <c r="S17" s="30"/>
      <c r="T17" s="30"/>
      <c r="U17" s="30"/>
      <c r="V17" s="33"/>
      <c r="W17" s="33"/>
      <c r="X17" s="33"/>
    </row>
    <row r="18" spans="1:24" x14ac:dyDescent="0.35">
      <c r="A18" s="1">
        <v>2020</v>
      </c>
      <c r="B18" s="14" t="s">
        <v>23</v>
      </c>
      <c r="C18" s="18">
        <v>19</v>
      </c>
      <c r="D18" s="74"/>
      <c r="E18" s="74"/>
      <c r="F18" s="74"/>
      <c r="G18" s="36"/>
      <c r="H18" s="36"/>
      <c r="I18" s="39"/>
      <c r="J18" s="39"/>
      <c r="K18" s="57"/>
      <c r="L18" s="42"/>
      <c r="M18" s="54"/>
      <c r="N18" s="45"/>
      <c r="O18" s="48"/>
      <c r="P18" s="30"/>
      <c r="Q18" s="30"/>
      <c r="R18" s="48"/>
      <c r="S18" s="30"/>
      <c r="T18" s="30"/>
      <c r="U18" s="30"/>
      <c r="V18" s="33"/>
      <c r="W18" s="33"/>
      <c r="X18" s="33"/>
    </row>
    <row r="19" spans="1:24" x14ac:dyDescent="0.35">
      <c r="A19" s="1">
        <v>2020</v>
      </c>
      <c r="B19" s="14" t="s">
        <v>24</v>
      </c>
      <c r="C19" s="18">
        <v>4</v>
      </c>
      <c r="D19" s="75"/>
      <c r="E19" s="75"/>
      <c r="F19" s="75"/>
      <c r="G19" s="37"/>
      <c r="H19" s="37"/>
      <c r="I19" s="40"/>
      <c r="J19" s="40"/>
      <c r="K19" s="58"/>
      <c r="L19" s="43"/>
      <c r="M19" s="55"/>
      <c r="N19" s="46"/>
      <c r="O19" s="49"/>
      <c r="P19" s="31"/>
      <c r="Q19" s="31"/>
      <c r="R19" s="49"/>
      <c r="S19" s="31"/>
      <c r="T19" s="31"/>
      <c r="U19" s="31"/>
      <c r="V19" s="34"/>
      <c r="W19" s="34"/>
      <c r="X19" s="34"/>
    </row>
    <row r="20" spans="1:24" x14ac:dyDescent="0.35">
      <c r="A20" s="1">
        <v>2019</v>
      </c>
      <c r="B20" s="16" t="s">
        <v>19</v>
      </c>
      <c r="C20" s="17">
        <v>66</v>
      </c>
      <c r="D20" s="73">
        <v>7.12</v>
      </c>
      <c r="E20" s="77">
        <v>6.89</v>
      </c>
      <c r="F20" s="73">
        <v>7.16</v>
      </c>
      <c r="G20" s="35">
        <v>3384</v>
      </c>
      <c r="H20" s="35">
        <v>4099</v>
      </c>
      <c r="I20" s="38">
        <v>120</v>
      </c>
      <c r="J20" s="38">
        <v>1367.5</v>
      </c>
      <c r="K20" s="56">
        <v>34.799999999999997</v>
      </c>
      <c r="L20" s="41">
        <v>21.9</v>
      </c>
      <c r="M20" s="53">
        <v>4.5999999999999996</v>
      </c>
      <c r="N20" s="44">
        <v>13437</v>
      </c>
      <c r="O20" s="29">
        <v>94.3</v>
      </c>
      <c r="P20" s="29">
        <v>0.2</v>
      </c>
      <c r="Q20" s="29">
        <v>1.1000000000000001</v>
      </c>
      <c r="R20" s="47">
        <v>1</v>
      </c>
      <c r="S20" s="29">
        <v>2.6</v>
      </c>
      <c r="T20" s="29">
        <v>0.2</v>
      </c>
      <c r="U20" s="29">
        <v>0.7</v>
      </c>
      <c r="V20" s="32">
        <f>7234000/1000000</f>
        <v>7.234</v>
      </c>
      <c r="W20" s="32">
        <f>4247000/1000000</f>
        <v>4.2469999999999999</v>
      </c>
      <c r="X20" s="32">
        <f>2987000/1000000</f>
        <v>2.9870000000000001</v>
      </c>
    </row>
    <row r="21" spans="1:24" x14ac:dyDescent="0.35">
      <c r="A21" s="1">
        <v>2019</v>
      </c>
      <c r="B21" s="14" t="s">
        <v>20</v>
      </c>
      <c r="C21" s="18">
        <v>44</v>
      </c>
      <c r="D21" s="74"/>
      <c r="E21" s="78"/>
      <c r="F21" s="74"/>
      <c r="G21" s="36"/>
      <c r="H21" s="36"/>
      <c r="I21" s="39"/>
      <c r="J21" s="39"/>
      <c r="K21" s="57"/>
      <c r="L21" s="42"/>
      <c r="M21" s="54"/>
      <c r="N21" s="45"/>
      <c r="O21" s="30"/>
      <c r="P21" s="30"/>
      <c r="Q21" s="30"/>
      <c r="R21" s="48"/>
      <c r="S21" s="30"/>
      <c r="T21" s="30"/>
      <c r="U21" s="30"/>
      <c r="V21" s="33"/>
      <c r="W21" s="33"/>
      <c r="X21" s="33"/>
    </row>
    <row r="22" spans="1:24" x14ac:dyDescent="0.35">
      <c r="A22" s="1">
        <v>2019</v>
      </c>
      <c r="B22" s="14" t="s">
        <v>21</v>
      </c>
      <c r="C22" s="18">
        <v>4</v>
      </c>
      <c r="D22" s="74"/>
      <c r="E22" s="78"/>
      <c r="F22" s="74"/>
      <c r="G22" s="36"/>
      <c r="H22" s="36"/>
      <c r="I22" s="39"/>
      <c r="J22" s="39"/>
      <c r="K22" s="57"/>
      <c r="L22" s="42"/>
      <c r="M22" s="54"/>
      <c r="N22" s="45"/>
      <c r="O22" s="30"/>
      <c r="P22" s="30"/>
      <c r="Q22" s="30"/>
      <c r="R22" s="48"/>
      <c r="S22" s="30"/>
      <c r="T22" s="30"/>
      <c r="U22" s="30"/>
      <c r="V22" s="33"/>
      <c r="W22" s="33"/>
      <c r="X22" s="33"/>
    </row>
    <row r="23" spans="1:24" x14ac:dyDescent="0.35">
      <c r="A23" s="1">
        <v>2019</v>
      </c>
      <c r="B23" s="14" t="s">
        <v>22</v>
      </c>
      <c r="C23" s="18">
        <v>15</v>
      </c>
      <c r="D23" s="74"/>
      <c r="E23" s="78"/>
      <c r="F23" s="74"/>
      <c r="G23" s="36"/>
      <c r="H23" s="36"/>
      <c r="I23" s="39"/>
      <c r="J23" s="39"/>
      <c r="K23" s="57"/>
      <c r="L23" s="42"/>
      <c r="M23" s="54"/>
      <c r="N23" s="45"/>
      <c r="O23" s="30"/>
      <c r="P23" s="30"/>
      <c r="Q23" s="30"/>
      <c r="R23" s="48"/>
      <c r="S23" s="30"/>
      <c r="T23" s="30"/>
      <c r="U23" s="30"/>
      <c r="V23" s="33"/>
      <c r="W23" s="33"/>
      <c r="X23" s="33"/>
    </row>
    <row r="24" spans="1:24" x14ac:dyDescent="0.35">
      <c r="A24" s="1">
        <v>2019</v>
      </c>
      <c r="B24" s="14" t="s">
        <v>23</v>
      </c>
      <c r="C24" s="18">
        <v>18</v>
      </c>
      <c r="D24" s="74"/>
      <c r="E24" s="78"/>
      <c r="F24" s="74"/>
      <c r="G24" s="36"/>
      <c r="H24" s="36"/>
      <c r="I24" s="39"/>
      <c r="J24" s="39"/>
      <c r="K24" s="57"/>
      <c r="L24" s="42"/>
      <c r="M24" s="54"/>
      <c r="N24" s="45"/>
      <c r="O24" s="30"/>
      <c r="P24" s="30"/>
      <c r="Q24" s="30"/>
      <c r="R24" s="48"/>
      <c r="S24" s="30"/>
      <c r="T24" s="30"/>
      <c r="U24" s="30"/>
      <c r="V24" s="33"/>
      <c r="W24" s="33"/>
      <c r="X24" s="33"/>
    </row>
    <row r="25" spans="1:24" x14ac:dyDescent="0.35">
      <c r="A25" s="1">
        <v>2019</v>
      </c>
      <c r="B25" s="14" t="s">
        <v>24</v>
      </c>
      <c r="C25" s="18">
        <v>4</v>
      </c>
      <c r="D25" s="75"/>
      <c r="E25" s="79"/>
      <c r="F25" s="75"/>
      <c r="G25" s="37"/>
      <c r="H25" s="37"/>
      <c r="I25" s="40"/>
      <c r="J25" s="40"/>
      <c r="K25" s="58"/>
      <c r="L25" s="43"/>
      <c r="M25" s="55"/>
      <c r="N25" s="46"/>
      <c r="O25" s="31"/>
      <c r="P25" s="31"/>
      <c r="Q25" s="31"/>
      <c r="R25" s="49"/>
      <c r="S25" s="31"/>
      <c r="T25" s="31"/>
      <c r="U25" s="31"/>
      <c r="V25" s="34"/>
      <c r="W25" s="34"/>
      <c r="X25" s="34"/>
    </row>
    <row r="26" spans="1:24" x14ac:dyDescent="0.35">
      <c r="A26" s="1">
        <v>2018</v>
      </c>
      <c r="B26" s="16" t="s">
        <v>19</v>
      </c>
      <c r="C26" s="17">
        <v>71</v>
      </c>
      <c r="D26" s="73">
        <v>7.14</v>
      </c>
      <c r="E26" s="73">
        <v>6.89</v>
      </c>
      <c r="F26" s="73">
        <v>7.18</v>
      </c>
      <c r="G26" s="35">
        <v>3302</v>
      </c>
      <c r="H26" s="35">
        <v>4037</v>
      </c>
      <c r="I26" s="38">
        <v>188</v>
      </c>
      <c r="J26" s="38">
        <v>1708.2</v>
      </c>
      <c r="K26" s="59">
        <v>35</v>
      </c>
      <c r="L26" s="41">
        <v>21.3</v>
      </c>
      <c r="M26" s="53">
        <v>4.5999999999999996</v>
      </c>
      <c r="N26" s="44">
        <v>9693</v>
      </c>
      <c r="O26" s="29">
        <v>94.3</v>
      </c>
      <c r="P26" s="29">
        <v>0.2</v>
      </c>
      <c r="Q26" s="47">
        <v>1</v>
      </c>
      <c r="R26" s="47">
        <v>1</v>
      </c>
      <c r="S26" s="29">
        <v>2.7</v>
      </c>
      <c r="T26" s="29">
        <v>0.2</v>
      </c>
      <c r="U26" s="29">
        <v>0.7</v>
      </c>
      <c r="V26" s="32">
        <f>7695000/1000000</f>
        <v>7.6950000000000003</v>
      </c>
      <c r="W26" s="32">
        <f>4726000/1000000</f>
        <v>4.726</v>
      </c>
      <c r="X26" s="32">
        <f>2969000/1000000</f>
        <v>2.9689999999999999</v>
      </c>
    </row>
    <row r="27" spans="1:24" x14ac:dyDescent="0.35">
      <c r="A27" s="1">
        <v>2018</v>
      </c>
      <c r="B27" s="14" t="s">
        <v>20</v>
      </c>
      <c r="C27" s="18">
        <v>56</v>
      </c>
      <c r="D27" s="74"/>
      <c r="E27" s="74"/>
      <c r="F27" s="74"/>
      <c r="G27" s="36"/>
      <c r="H27" s="36"/>
      <c r="I27" s="39"/>
      <c r="J27" s="39"/>
      <c r="K27" s="60"/>
      <c r="L27" s="42"/>
      <c r="M27" s="54"/>
      <c r="N27" s="45"/>
      <c r="O27" s="30"/>
      <c r="P27" s="30"/>
      <c r="Q27" s="48"/>
      <c r="R27" s="48"/>
      <c r="S27" s="30"/>
      <c r="T27" s="30"/>
      <c r="U27" s="30"/>
      <c r="V27" s="33"/>
      <c r="W27" s="33"/>
      <c r="X27" s="33"/>
    </row>
    <row r="28" spans="1:24" x14ac:dyDescent="0.35">
      <c r="A28" s="1">
        <v>2018</v>
      </c>
      <c r="B28" s="14" t="s">
        <v>21</v>
      </c>
      <c r="C28" s="18">
        <v>4</v>
      </c>
      <c r="D28" s="74"/>
      <c r="E28" s="74"/>
      <c r="F28" s="74"/>
      <c r="G28" s="36"/>
      <c r="H28" s="36"/>
      <c r="I28" s="39"/>
      <c r="J28" s="39"/>
      <c r="K28" s="60"/>
      <c r="L28" s="42"/>
      <c r="M28" s="54"/>
      <c r="N28" s="45"/>
      <c r="O28" s="30"/>
      <c r="P28" s="30"/>
      <c r="Q28" s="48"/>
      <c r="R28" s="48"/>
      <c r="S28" s="30"/>
      <c r="T28" s="30"/>
      <c r="U28" s="30"/>
      <c r="V28" s="33"/>
      <c r="W28" s="33"/>
      <c r="X28" s="33"/>
    </row>
    <row r="29" spans="1:24" x14ac:dyDescent="0.35">
      <c r="A29" s="1">
        <v>2018</v>
      </c>
      <c r="B29" s="14" t="s">
        <v>22</v>
      </c>
      <c r="C29" s="18">
        <v>19</v>
      </c>
      <c r="D29" s="74"/>
      <c r="E29" s="74"/>
      <c r="F29" s="74"/>
      <c r="G29" s="36"/>
      <c r="H29" s="36"/>
      <c r="I29" s="39"/>
      <c r="J29" s="39"/>
      <c r="K29" s="60"/>
      <c r="L29" s="42"/>
      <c r="M29" s="54"/>
      <c r="N29" s="45"/>
      <c r="O29" s="30"/>
      <c r="P29" s="30"/>
      <c r="Q29" s="48"/>
      <c r="R29" s="48"/>
      <c r="S29" s="30"/>
      <c r="T29" s="30"/>
      <c r="U29" s="30"/>
      <c r="V29" s="33"/>
      <c r="W29" s="33"/>
      <c r="X29" s="33"/>
    </row>
    <row r="30" spans="1:24" x14ac:dyDescent="0.35">
      <c r="A30" s="1">
        <v>2018</v>
      </c>
      <c r="B30" s="14" t="s">
        <v>23</v>
      </c>
      <c r="C30" s="18">
        <v>17</v>
      </c>
      <c r="D30" s="74"/>
      <c r="E30" s="74"/>
      <c r="F30" s="74"/>
      <c r="G30" s="36"/>
      <c r="H30" s="36"/>
      <c r="I30" s="39"/>
      <c r="J30" s="39"/>
      <c r="K30" s="60"/>
      <c r="L30" s="42"/>
      <c r="M30" s="54"/>
      <c r="N30" s="45"/>
      <c r="O30" s="30"/>
      <c r="P30" s="30"/>
      <c r="Q30" s="48"/>
      <c r="R30" s="48"/>
      <c r="S30" s="30"/>
      <c r="T30" s="30"/>
      <c r="U30" s="30"/>
      <c r="V30" s="33"/>
      <c r="W30" s="33"/>
      <c r="X30" s="33"/>
    </row>
    <row r="31" spans="1:24" x14ac:dyDescent="0.35">
      <c r="A31" s="1">
        <v>2018</v>
      </c>
      <c r="B31" s="14" t="s">
        <v>24</v>
      </c>
      <c r="C31" s="18">
        <v>6</v>
      </c>
      <c r="D31" s="75"/>
      <c r="E31" s="75"/>
      <c r="F31" s="75"/>
      <c r="G31" s="37"/>
      <c r="H31" s="37"/>
      <c r="I31" s="40"/>
      <c r="J31" s="40"/>
      <c r="K31" s="61"/>
      <c r="L31" s="43"/>
      <c r="M31" s="55"/>
      <c r="N31" s="46"/>
      <c r="O31" s="31"/>
      <c r="P31" s="31"/>
      <c r="Q31" s="49"/>
      <c r="R31" s="49"/>
      <c r="S31" s="31"/>
      <c r="T31" s="31"/>
      <c r="U31" s="31"/>
      <c r="V31" s="34"/>
      <c r="W31" s="34"/>
      <c r="X31" s="34"/>
    </row>
    <row r="32" spans="1:24" x14ac:dyDescent="0.35">
      <c r="A32" s="1">
        <v>2017</v>
      </c>
      <c r="B32" s="16" t="s">
        <v>19</v>
      </c>
      <c r="C32" s="17">
        <v>77</v>
      </c>
      <c r="D32" s="73">
        <v>7.15</v>
      </c>
      <c r="E32" s="73">
        <v>6.92</v>
      </c>
      <c r="F32" s="73">
        <v>7.21</v>
      </c>
      <c r="G32" s="35">
        <v>3122</v>
      </c>
      <c r="H32" s="35">
        <v>3952</v>
      </c>
      <c r="I32" s="38">
        <v>204</v>
      </c>
      <c r="J32" s="38">
        <v>2045.6</v>
      </c>
      <c r="K32" s="56">
        <v>34.6</v>
      </c>
      <c r="L32" s="41">
        <v>21.8</v>
      </c>
      <c r="M32" s="53">
        <v>4.5999999999999996</v>
      </c>
      <c r="N32" s="44">
        <v>8023</v>
      </c>
      <c r="O32" s="29">
        <v>94.5</v>
      </c>
      <c r="P32" s="29">
        <v>0.2</v>
      </c>
      <c r="Q32" s="29">
        <v>0.8</v>
      </c>
      <c r="R32" s="47">
        <v>1</v>
      </c>
      <c r="S32" s="29">
        <v>2.6</v>
      </c>
      <c r="T32" s="29">
        <v>0.2</v>
      </c>
      <c r="U32" s="29">
        <v>0.7</v>
      </c>
      <c r="V32" s="32">
        <f>7704300/1000000</f>
        <v>7.7042999999999999</v>
      </c>
      <c r="W32" s="32">
        <f>4724300/1000000</f>
        <v>4.7243000000000004</v>
      </c>
      <c r="X32" s="32">
        <f>2980000/1000000</f>
        <v>2.98</v>
      </c>
    </row>
    <row r="33" spans="1:24" x14ac:dyDescent="0.35">
      <c r="A33" s="1">
        <v>2017</v>
      </c>
      <c r="B33" s="14" t="s">
        <v>20</v>
      </c>
      <c r="C33" s="18">
        <v>50</v>
      </c>
      <c r="D33" s="74"/>
      <c r="E33" s="74"/>
      <c r="F33" s="74"/>
      <c r="G33" s="36"/>
      <c r="H33" s="36"/>
      <c r="I33" s="39"/>
      <c r="J33" s="39"/>
      <c r="K33" s="57"/>
      <c r="L33" s="42"/>
      <c r="M33" s="54"/>
      <c r="N33" s="45"/>
      <c r="O33" s="30"/>
      <c r="P33" s="30"/>
      <c r="Q33" s="30"/>
      <c r="R33" s="48"/>
      <c r="S33" s="30"/>
      <c r="T33" s="30"/>
      <c r="U33" s="30"/>
      <c r="V33" s="33"/>
      <c r="W33" s="33"/>
      <c r="X33" s="33"/>
    </row>
    <row r="34" spans="1:24" x14ac:dyDescent="0.35">
      <c r="A34" s="1">
        <v>2017</v>
      </c>
      <c r="B34" s="14" t="s">
        <v>21</v>
      </c>
      <c r="C34" s="18">
        <v>6</v>
      </c>
      <c r="D34" s="74"/>
      <c r="E34" s="74"/>
      <c r="F34" s="74"/>
      <c r="G34" s="36"/>
      <c r="H34" s="36"/>
      <c r="I34" s="39"/>
      <c r="J34" s="39"/>
      <c r="K34" s="57"/>
      <c r="L34" s="42"/>
      <c r="M34" s="54"/>
      <c r="N34" s="45"/>
      <c r="O34" s="30"/>
      <c r="P34" s="30"/>
      <c r="Q34" s="30"/>
      <c r="R34" s="48"/>
      <c r="S34" s="30"/>
      <c r="T34" s="30"/>
      <c r="U34" s="30"/>
      <c r="V34" s="33"/>
      <c r="W34" s="33"/>
      <c r="X34" s="33"/>
    </row>
    <row r="35" spans="1:24" x14ac:dyDescent="0.35">
      <c r="A35" s="1">
        <v>2017</v>
      </c>
      <c r="B35" s="14" t="s">
        <v>22</v>
      </c>
      <c r="C35" s="18">
        <v>17</v>
      </c>
      <c r="D35" s="74"/>
      <c r="E35" s="74"/>
      <c r="F35" s="74"/>
      <c r="G35" s="36"/>
      <c r="H35" s="36"/>
      <c r="I35" s="39"/>
      <c r="J35" s="39"/>
      <c r="K35" s="57"/>
      <c r="L35" s="42"/>
      <c r="M35" s="54"/>
      <c r="N35" s="45"/>
      <c r="O35" s="30"/>
      <c r="P35" s="30"/>
      <c r="Q35" s="30"/>
      <c r="R35" s="48"/>
      <c r="S35" s="30"/>
      <c r="T35" s="30"/>
      <c r="U35" s="30"/>
      <c r="V35" s="33"/>
      <c r="W35" s="33"/>
      <c r="X35" s="33"/>
    </row>
    <row r="36" spans="1:24" x14ac:dyDescent="0.35">
      <c r="A36" s="1">
        <v>2017</v>
      </c>
      <c r="B36" s="14" t="s">
        <v>23</v>
      </c>
      <c r="C36" s="18">
        <v>16</v>
      </c>
      <c r="D36" s="74"/>
      <c r="E36" s="74"/>
      <c r="F36" s="74"/>
      <c r="G36" s="36"/>
      <c r="H36" s="36"/>
      <c r="I36" s="39"/>
      <c r="J36" s="39"/>
      <c r="K36" s="57"/>
      <c r="L36" s="42"/>
      <c r="M36" s="54"/>
      <c r="N36" s="45"/>
      <c r="O36" s="30"/>
      <c r="P36" s="30"/>
      <c r="Q36" s="30"/>
      <c r="R36" s="48"/>
      <c r="S36" s="30"/>
      <c r="T36" s="30"/>
      <c r="U36" s="30"/>
      <c r="V36" s="33"/>
      <c r="W36" s="33"/>
      <c r="X36" s="33"/>
    </row>
    <row r="37" spans="1:24" x14ac:dyDescent="0.35">
      <c r="A37" s="1">
        <v>2017</v>
      </c>
      <c r="B37" s="14" t="s">
        <v>24</v>
      </c>
      <c r="C37" s="18">
        <v>6</v>
      </c>
      <c r="D37" s="75"/>
      <c r="E37" s="75"/>
      <c r="F37" s="75"/>
      <c r="G37" s="37"/>
      <c r="H37" s="37"/>
      <c r="I37" s="40"/>
      <c r="J37" s="40"/>
      <c r="K37" s="58"/>
      <c r="L37" s="43"/>
      <c r="M37" s="55"/>
      <c r="N37" s="46"/>
      <c r="O37" s="31"/>
      <c r="P37" s="31"/>
      <c r="Q37" s="31"/>
      <c r="R37" s="49"/>
      <c r="S37" s="31"/>
      <c r="T37" s="31"/>
      <c r="U37" s="31"/>
      <c r="V37" s="34"/>
      <c r="W37" s="34"/>
      <c r="X37" s="34"/>
    </row>
    <row r="38" spans="1:24" x14ac:dyDescent="0.35">
      <c r="A38" s="1">
        <v>2016</v>
      </c>
      <c r="B38" s="16" t="s">
        <v>19</v>
      </c>
      <c r="C38" s="17">
        <v>78</v>
      </c>
      <c r="D38" s="73">
        <v>7.14</v>
      </c>
      <c r="E38" s="73">
        <v>6.89</v>
      </c>
      <c r="F38" s="73">
        <v>7.18</v>
      </c>
      <c r="G38" s="35">
        <v>3095</v>
      </c>
      <c r="H38" s="35">
        <v>3939</v>
      </c>
      <c r="I38" s="38">
        <v>179</v>
      </c>
      <c r="J38" s="38">
        <v>1955.7</v>
      </c>
      <c r="K38" s="59">
        <v>35</v>
      </c>
      <c r="L38" s="41">
        <v>21.6</v>
      </c>
      <c r="M38" s="53">
        <v>4.7</v>
      </c>
      <c r="N38" s="44">
        <v>6020</v>
      </c>
      <c r="O38" s="29">
        <v>95.2</v>
      </c>
      <c r="P38" s="29">
        <v>0.2</v>
      </c>
      <c r="Q38" s="29">
        <v>0.7</v>
      </c>
      <c r="R38" s="29">
        <v>0.9</v>
      </c>
      <c r="S38" s="29">
        <v>2.4</v>
      </c>
      <c r="T38" s="29">
        <v>0.2</v>
      </c>
      <c r="U38" s="29">
        <v>0.4</v>
      </c>
      <c r="V38" s="32">
        <f>7814200/1000000</f>
        <v>7.8141999999999996</v>
      </c>
      <c r="W38" s="32">
        <f>4769000/1000000</f>
        <v>4.7690000000000001</v>
      </c>
      <c r="X38" s="32">
        <f>3045200/1000000</f>
        <v>3.0451999999999999</v>
      </c>
    </row>
    <row r="39" spans="1:24" x14ac:dyDescent="0.35">
      <c r="A39" s="1">
        <v>2016</v>
      </c>
      <c r="B39" s="14" t="s">
        <v>20</v>
      </c>
      <c r="C39" s="18">
        <v>51</v>
      </c>
      <c r="D39" s="74"/>
      <c r="E39" s="74"/>
      <c r="F39" s="74"/>
      <c r="G39" s="36"/>
      <c r="H39" s="36"/>
      <c r="I39" s="39"/>
      <c r="J39" s="39"/>
      <c r="K39" s="60"/>
      <c r="L39" s="42"/>
      <c r="M39" s="54"/>
      <c r="N39" s="45"/>
      <c r="O39" s="30"/>
      <c r="P39" s="30"/>
      <c r="Q39" s="30"/>
      <c r="R39" s="30"/>
      <c r="S39" s="30"/>
      <c r="T39" s="30"/>
      <c r="U39" s="30"/>
      <c r="V39" s="33"/>
      <c r="W39" s="33"/>
      <c r="X39" s="33"/>
    </row>
    <row r="40" spans="1:24" x14ac:dyDescent="0.35">
      <c r="A40" s="1">
        <v>2016</v>
      </c>
      <c r="B40" s="14" t="s">
        <v>21</v>
      </c>
      <c r="C40" s="18">
        <v>7</v>
      </c>
      <c r="D40" s="74"/>
      <c r="E40" s="74"/>
      <c r="F40" s="74"/>
      <c r="G40" s="36"/>
      <c r="H40" s="36"/>
      <c r="I40" s="39"/>
      <c r="J40" s="39"/>
      <c r="K40" s="60"/>
      <c r="L40" s="42"/>
      <c r="M40" s="54"/>
      <c r="N40" s="45"/>
      <c r="O40" s="30"/>
      <c r="P40" s="30"/>
      <c r="Q40" s="30"/>
      <c r="R40" s="30"/>
      <c r="S40" s="30"/>
      <c r="T40" s="30"/>
      <c r="U40" s="30"/>
      <c r="V40" s="33"/>
      <c r="W40" s="33"/>
      <c r="X40" s="33"/>
    </row>
    <row r="41" spans="1:24" x14ac:dyDescent="0.35">
      <c r="A41" s="1">
        <v>2016</v>
      </c>
      <c r="B41" s="14" t="s">
        <v>22</v>
      </c>
      <c r="C41" s="18">
        <v>20</v>
      </c>
      <c r="D41" s="74"/>
      <c r="E41" s="74"/>
      <c r="F41" s="74"/>
      <c r="G41" s="36"/>
      <c r="H41" s="36"/>
      <c r="I41" s="39"/>
      <c r="J41" s="39"/>
      <c r="K41" s="60"/>
      <c r="L41" s="42"/>
      <c r="M41" s="54"/>
      <c r="N41" s="45"/>
      <c r="O41" s="30"/>
      <c r="P41" s="30"/>
      <c r="Q41" s="30"/>
      <c r="R41" s="30"/>
      <c r="S41" s="30"/>
      <c r="T41" s="30"/>
      <c r="U41" s="30"/>
      <c r="V41" s="33"/>
      <c r="W41" s="33"/>
      <c r="X41" s="33"/>
    </row>
    <row r="42" spans="1:24" x14ac:dyDescent="0.35">
      <c r="A42" s="1">
        <v>2016</v>
      </c>
      <c r="B42" s="14" t="s">
        <v>23</v>
      </c>
      <c r="C42" s="18">
        <v>14</v>
      </c>
      <c r="D42" s="74"/>
      <c r="E42" s="74"/>
      <c r="F42" s="74"/>
      <c r="G42" s="36"/>
      <c r="H42" s="36"/>
      <c r="I42" s="39"/>
      <c r="J42" s="39"/>
      <c r="K42" s="60"/>
      <c r="L42" s="42"/>
      <c r="M42" s="54"/>
      <c r="N42" s="45"/>
      <c r="O42" s="30"/>
      <c r="P42" s="30"/>
      <c r="Q42" s="30"/>
      <c r="R42" s="30"/>
      <c r="S42" s="30"/>
      <c r="T42" s="30"/>
      <c r="U42" s="30"/>
      <c r="V42" s="33"/>
      <c r="W42" s="33"/>
      <c r="X42" s="33"/>
    </row>
    <row r="43" spans="1:24" x14ac:dyDescent="0.35">
      <c r="A43" s="1">
        <v>2016</v>
      </c>
      <c r="B43" s="14" t="s">
        <v>24</v>
      </c>
      <c r="C43" s="18">
        <v>7</v>
      </c>
      <c r="D43" s="75"/>
      <c r="E43" s="75"/>
      <c r="F43" s="75"/>
      <c r="G43" s="37"/>
      <c r="H43" s="37"/>
      <c r="I43" s="40"/>
      <c r="J43" s="40"/>
      <c r="K43" s="61"/>
      <c r="L43" s="43"/>
      <c r="M43" s="55"/>
      <c r="N43" s="46"/>
      <c r="O43" s="31"/>
      <c r="P43" s="31"/>
      <c r="Q43" s="31"/>
      <c r="R43" s="31"/>
      <c r="S43" s="31"/>
      <c r="T43" s="31"/>
      <c r="U43" s="31"/>
      <c r="V43" s="34"/>
      <c r="W43" s="34"/>
      <c r="X43" s="34"/>
    </row>
    <row r="44" spans="1:24" x14ac:dyDescent="0.35">
      <c r="A44" s="1">
        <v>2015</v>
      </c>
      <c r="B44" s="16" t="s">
        <v>19</v>
      </c>
      <c r="C44" s="17">
        <v>79</v>
      </c>
      <c r="D44" s="73">
        <v>7.1</v>
      </c>
      <c r="E44" s="73">
        <v>6.87</v>
      </c>
      <c r="F44" s="73">
        <v>7.13</v>
      </c>
      <c r="G44" s="35">
        <v>2817</v>
      </c>
      <c r="H44" s="35">
        <v>3981</v>
      </c>
      <c r="I44" s="38">
        <v>125</v>
      </c>
      <c r="J44" s="38">
        <v>1266.8</v>
      </c>
      <c r="K44" s="56">
        <v>34.4</v>
      </c>
      <c r="L44" s="41">
        <v>21.9</v>
      </c>
      <c r="M44" s="53">
        <v>4.7</v>
      </c>
      <c r="N44" s="44">
        <v>3187</v>
      </c>
      <c r="O44" s="29">
        <v>95.4</v>
      </c>
      <c r="P44" s="29">
        <v>0.2</v>
      </c>
      <c r="Q44" s="29">
        <v>0.6</v>
      </c>
      <c r="R44" s="29">
        <v>0.8</v>
      </c>
      <c r="S44" s="29">
        <v>2.5</v>
      </c>
      <c r="T44" s="29">
        <v>0.2</v>
      </c>
      <c r="U44" s="29">
        <v>0.3</v>
      </c>
      <c r="V44" s="32">
        <f>7673500/1000000</f>
        <v>7.6734999999999998</v>
      </c>
      <c r="W44" s="32">
        <f>4649700/1000000</f>
        <v>4.6497000000000002</v>
      </c>
      <c r="X44" s="32">
        <f>3023800/1000000</f>
        <v>3.0238</v>
      </c>
    </row>
    <row r="45" spans="1:24" x14ac:dyDescent="0.35">
      <c r="A45" s="1">
        <v>2015</v>
      </c>
      <c r="B45" s="14" t="s">
        <v>20</v>
      </c>
      <c r="C45" s="18">
        <v>51</v>
      </c>
      <c r="D45" s="74"/>
      <c r="E45" s="74"/>
      <c r="F45" s="74"/>
      <c r="G45" s="36"/>
      <c r="H45" s="36"/>
      <c r="I45" s="39"/>
      <c r="J45" s="39"/>
      <c r="K45" s="57"/>
      <c r="L45" s="42"/>
      <c r="M45" s="54"/>
      <c r="N45" s="45"/>
      <c r="O45" s="30"/>
      <c r="P45" s="30"/>
      <c r="Q45" s="30"/>
      <c r="R45" s="30"/>
      <c r="S45" s="30"/>
      <c r="T45" s="30"/>
      <c r="U45" s="30"/>
      <c r="V45" s="33"/>
      <c r="W45" s="33"/>
      <c r="X45" s="33"/>
    </row>
    <row r="46" spans="1:24" x14ac:dyDescent="0.35">
      <c r="A46" s="1">
        <v>2015</v>
      </c>
      <c r="B46" s="14" t="s">
        <v>21</v>
      </c>
      <c r="C46" s="18">
        <v>7</v>
      </c>
      <c r="D46" s="74"/>
      <c r="E46" s="74"/>
      <c r="F46" s="74"/>
      <c r="G46" s="36"/>
      <c r="H46" s="36"/>
      <c r="I46" s="39"/>
      <c r="J46" s="39"/>
      <c r="K46" s="57"/>
      <c r="L46" s="42"/>
      <c r="M46" s="54"/>
      <c r="N46" s="45"/>
      <c r="O46" s="30"/>
      <c r="P46" s="30"/>
      <c r="Q46" s="30"/>
      <c r="R46" s="30"/>
      <c r="S46" s="30"/>
      <c r="T46" s="30"/>
      <c r="U46" s="30"/>
      <c r="V46" s="33"/>
      <c r="W46" s="33"/>
      <c r="X46" s="33"/>
    </row>
    <row r="47" spans="1:24" x14ac:dyDescent="0.35">
      <c r="A47" s="1">
        <v>2015</v>
      </c>
      <c r="B47" s="14" t="s">
        <v>22</v>
      </c>
      <c r="C47" s="18">
        <v>19</v>
      </c>
      <c r="D47" s="74"/>
      <c r="E47" s="74"/>
      <c r="F47" s="74"/>
      <c r="G47" s="36"/>
      <c r="H47" s="36"/>
      <c r="I47" s="39"/>
      <c r="J47" s="39"/>
      <c r="K47" s="57"/>
      <c r="L47" s="42"/>
      <c r="M47" s="54"/>
      <c r="N47" s="45"/>
      <c r="O47" s="30"/>
      <c r="P47" s="30"/>
      <c r="Q47" s="30"/>
      <c r="R47" s="30"/>
      <c r="S47" s="30"/>
      <c r="T47" s="30"/>
      <c r="U47" s="30"/>
      <c r="V47" s="33"/>
      <c r="W47" s="33"/>
      <c r="X47" s="33"/>
    </row>
    <row r="48" spans="1:24" x14ac:dyDescent="0.35">
      <c r="A48" s="1">
        <v>2015</v>
      </c>
      <c r="B48" s="14" t="s">
        <v>23</v>
      </c>
      <c r="C48" s="18">
        <v>13</v>
      </c>
      <c r="D48" s="74"/>
      <c r="E48" s="74"/>
      <c r="F48" s="74"/>
      <c r="G48" s="36"/>
      <c r="H48" s="36"/>
      <c r="I48" s="39"/>
      <c r="J48" s="39"/>
      <c r="K48" s="57"/>
      <c r="L48" s="42"/>
      <c r="M48" s="54"/>
      <c r="N48" s="45"/>
      <c r="O48" s="30"/>
      <c r="P48" s="30"/>
      <c r="Q48" s="30"/>
      <c r="R48" s="30"/>
      <c r="S48" s="30"/>
      <c r="T48" s="30"/>
      <c r="U48" s="30"/>
      <c r="V48" s="33"/>
      <c r="W48" s="33"/>
      <c r="X48" s="33"/>
    </row>
    <row r="49" spans="1:24" x14ac:dyDescent="0.35">
      <c r="A49" s="1">
        <v>2015</v>
      </c>
      <c r="B49" s="14" t="s">
        <v>24</v>
      </c>
      <c r="C49" s="18">
        <v>8</v>
      </c>
      <c r="D49" s="75"/>
      <c r="E49" s="75"/>
      <c r="F49" s="75"/>
      <c r="G49" s="37"/>
      <c r="H49" s="37"/>
      <c r="I49" s="40"/>
      <c r="J49" s="40"/>
      <c r="K49" s="58"/>
      <c r="L49" s="43"/>
      <c r="M49" s="55"/>
      <c r="N49" s="46"/>
      <c r="O49" s="31"/>
      <c r="P49" s="31"/>
      <c r="Q49" s="31"/>
      <c r="R49" s="31"/>
      <c r="S49" s="31"/>
      <c r="T49" s="31"/>
      <c r="U49" s="31"/>
      <c r="V49" s="34"/>
      <c r="W49" s="34"/>
      <c r="X49" s="34"/>
    </row>
    <row r="50" spans="1:24" x14ac:dyDescent="0.35">
      <c r="A50" s="1">
        <v>2014</v>
      </c>
      <c r="B50" s="16" t="s">
        <v>19</v>
      </c>
      <c r="C50" s="17">
        <v>80</v>
      </c>
      <c r="D50" s="73">
        <v>7.14</v>
      </c>
      <c r="E50" s="73">
        <v>6.9</v>
      </c>
      <c r="F50" s="73">
        <v>7.15</v>
      </c>
      <c r="G50" s="35">
        <v>2762</v>
      </c>
      <c r="H50" s="35">
        <v>3751</v>
      </c>
      <c r="I50" s="38">
        <v>152</v>
      </c>
      <c r="J50" s="38">
        <v>1538.4</v>
      </c>
      <c r="K50" s="56">
        <v>34.5</v>
      </c>
      <c r="L50" s="41">
        <v>21.1</v>
      </c>
      <c r="M50" s="53">
        <v>4.7</v>
      </c>
      <c r="N50" s="44">
        <v>2148</v>
      </c>
      <c r="O50" s="29">
        <v>95.2</v>
      </c>
      <c r="P50" s="29">
        <v>0.2</v>
      </c>
      <c r="Q50" s="29">
        <v>0.6</v>
      </c>
      <c r="R50" s="29">
        <v>0.7</v>
      </c>
      <c r="S50" s="29">
        <v>2.5</v>
      </c>
      <c r="T50" s="29">
        <v>0.4</v>
      </c>
      <c r="U50" s="29">
        <v>0.3</v>
      </c>
      <c r="V50" s="32">
        <f>7514500/1000000</f>
        <v>7.5145</v>
      </c>
      <c r="W50" s="32">
        <f>4471100/1000000</f>
        <v>4.4710999999999999</v>
      </c>
      <c r="X50" s="32">
        <f>3043400/1000000</f>
        <v>3.0434000000000001</v>
      </c>
    </row>
    <row r="51" spans="1:24" x14ac:dyDescent="0.35">
      <c r="A51" s="1">
        <v>2014</v>
      </c>
      <c r="B51" s="14" t="s">
        <v>20</v>
      </c>
      <c r="C51" s="18">
        <v>52</v>
      </c>
      <c r="D51" s="74"/>
      <c r="E51" s="74"/>
      <c r="F51" s="74"/>
      <c r="G51" s="36"/>
      <c r="H51" s="36"/>
      <c r="I51" s="39"/>
      <c r="J51" s="39"/>
      <c r="K51" s="57"/>
      <c r="L51" s="42"/>
      <c r="M51" s="54"/>
      <c r="N51" s="45"/>
      <c r="O51" s="30"/>
      <c r="P51" s="30"/>
      <c r="Q51" s="30"/>
      <c r="R51" s="30"/>
      <c r="S51" s="30"/>
      <c r="T51" s="30"/>
      <c r="U51" s="30"/>
      <c r="V51" s="33"/>
      <c r="W51" s="33"/>
      <c r="X51" s="33"/>
    </row>
    <row r="52" spans="1:24" x14ac:dyDescent="0.35">
      <c r="A52" s="1">
        <v>2014</v>
      </c>
      <c r="B52" s="14" t="s">
        <v>21</v>
      </c>
      <c r="C52" s="18">
        <v>9</v>
      </c>
      <c r="D52" s="74"/>
      <c r="E52" s="74"/>
      <c r="F52" s="74"/>
      <c r="G52" s="36"/>
      <c r="H52" s="36"/>
      <c r="I52" s="39"/>
      <c r="J52" s="39"/>
      <c r="K52" s="57"/>
      <c r="L52" s="42"/>
      <c r="M52" s="54"/>
      <c r="N52" s="45"/>
      <c r="O52" s="30"/>
      <c r="P52" s="30"/>
      <c r="Q52" s="30"/>
      <c r="R52" s="30"/>
      <c r="S52" s="30"/>
      <c r="T52" s="30"/>
      <c r="U52" s="30"/>
      <c r="V52" s="33"/>
      <c r="W52" s="33"/>
      <c r="X52" s="33"/>
    </row>
    <row r="53" spans="1:24" x14ac:dyDescent="0.35">
      <c r="A53" s="1">
        <v>2014</v>
      </c>
      <c r="B53" s="14" t="s">
        <v>22</v>
      </c>
      <c r="C53" s="18">
        <v>20</v>
      </c>
      <c r="D53" s="74"/>
      <c r="E53" s="74"/>
      <c r="F53" s="74"/>
      <c r="G53" s="36"/>
      <c r="H53" s="36"/>
      <c r="I53" s="39"/>
      <c r="J53" s="39"/>
      <c r="K53" s="57"/>
      <c r="L53" s="42"/>
      <c r="M53" s="54"/>
      <c r="N53" s="45"/>
      <c r="O53" s="30"/>
      <c r="P53" s="30"/>
      <c r="Q53" s="30"/>
      <c r="R53" s="30"/>
      <c r="S53" s="30"/>
      <c r="T53" s="30"/>
      <c r="U53" s="30"/>
      <c r="V53" s="33"/>
      <c r="W53" s="33"/>
      <c r="X53" s="33"/>
    </row>
    <row r="54" spans="1:24" x14ac:dyDescent="0.35">
      <c r="A54" s="1">
        <v>2014</v>
      </c>
      <c r="B54" s="14" t="s">
        <v>23</v>
      </c>
      <c r="C54" s="18">
        <v>12</v>
      </c>
      <c r="D54" s="74"/>
      <c r="E54" s="74"/>
      <c r="F54" s="74"/>
      <c r="G54" s="36"/>
      <c r="H54" s="36"/>
      <c r="I54" s="39"/>
      <c r="J54" s="39"/>
      <c r="K54" s="57"/>
      <c r="L54" s="42"/>
      <c r="M54" s="54"/>
      <c r="N54" s="45"/>
      <c r="O54" s="30"/>
      <c r="P54" s="30"/>
      <c r="Q54" s="30"/>
      <c r="R54" s="30"/>
      <c r="S54" s="30"/>
      <c r="T54" s="30"/>
      <c r="U54" s="30"/>
      <c r="V54" s="33"/>
      <c r="W54" s="33"/>
      <c r="X54" s="33"/>
    </row>
    <row r="55" spans="1:24" x14ac:dyDescent="0.35">
      <c r="A55" s="1">
        <v>2014</v>
      </c>
      <c r="B55" s="14" t="s">
        <v>24</v>
      </c>
      <c r="C55" s="18">
        <v>11</v>
      </c>
      <c r="D55" s="75"/>
      <c r="E55" s="75"/>
      <c r="F55" s="75"/>
      <c r="G55" s="37"/>
      <c r="H55" s="37"/>
      <c r="I55" s="40"/>
      <c r="J55" s="40"/>
      <c r="K55" s="58"/>
      <c r="L55" s="43"/>
      <c r="M55" s="55"/>
      <c r="N55" s="46"/>
      <c r="O55" s="31"/>
      <c r="P55" s="31"/>
      <c r="Q55" s="31"/>
      <c r="R55" s="31"/>
      <c r="S55" s="31"/>
      <c r="T55" s="31"/>
      <c r="U55" s="31"/>
      <c r="V55" s="34"/>
      <c r="W55" s="34"/>
      <c r="X55" s="34"/>
    </row>
    <row r="56" spans="1:24" x14ac:dyDescent="0.35">
      <c r="A56" s="1">
        <v>2013</v>
      </c>
      <c r="B56" s="16" t="s">
        <v>19</v>
      </c>
      <c r="C56" s="17">
        <v>77</v>
      </c>
      <c r="D56" s="73">
        <v>7.18</v>
      </c>
      <c r="E56" s="73">
        <v>6.94</v>
      </c>
      <c r="F56" s="73">
        <v>7.22</v>
      </c>
      <c r="G56" s="35">
        <v>2623</v>
      </c>
      <c r="H56" s="35">
        <v>3601</v>
      </c>
      <c r="I56" s="38">
        <v>206</v>
      </c>
      <c r="J56" s="38">
        <v>2748.4</v>
      </c>
      <c r="K56" s="56">
        <v>35.200000000000003</v>
      </c>
      <c r="L56" s="41">
        <v>20.9</v>
      </c>
      <c r="M56" s="53">
        <v>4.7</v>
      </c>
      <c r="N56" s="44">
        <v>1384</v>
      </c>
      <c r="O56" s="29">
        <v>95.3</v>
      </c>
      <c r="P56" s="29">
        <v>0.3</v>
      </c>
      <c r="Q56" s="29">
        <v>0.6</v>
      </c>
      <c r="R56" s="29">
        <v>0.7</v>
      </c>
      <c r="S56" s="29">
        <v>2.5</v>
      </c>
      <c r="T56" s="29">
        <v>0.3</v>
      </c>
      <c r="U56" s="29">
        <v>0.3</v>
      </c>
      <c r="V56" s="32">
        <f>7851500/1000000</f>
        <v>7.8514999999999997</v>
      </c>
      <c r="W56" s="32">
        <f>4825900/1000000</f>
        <v>4.8258999999999999</v>
      </c>
      <c r="X56" s="32">
        <f>3025600/1000000</f>
        <v>3.0255999999999998</v>
      </c>
    </row>
    <row r="57" spans="1:24" x14ac:dyDescent="0.35">
      <c r="A57" s="1">
        <v>2013</v>
      </c>
      <c r="B57" s="14" t="s">
        <v>20</v>
      </c>
      <c r="C57" s="18">
        <v>54</v>
      </c>
      <c r="D57" s="74"/>
      <c r="E57" s="74"/>
      <c r="F57" s="74"/>
      <c r="G57" s="36"/>
      <c r="H57" s="36"/>
      <c r="I57" s="39"/>
      <c r="J57" s="39"/>
      <c r="K57" s="57"/>
      <c r="L57" s="42"/>
      <c r="M57" s="54"/>
      <c r="N57" s="45"/>
      <c r="O57" s="30"/>
      <c r="P57" s="30"/>
      <c r="Q57" s="30"/>
      <c r="R57" s="30"/>
      <c r="S57" s="30"/>
      <c r="T57" s="30"/>
      <c r="U57" s="30"/>
      <c r="V57" s="33"/>
      <c r="W57" s="33"/>
      <c r="X57" s="33"/>
    </row>
    <row r="58" spans="1:24" x14ac:dyDescent="0.35">
      <c r="A58" s="1">
        <v>2013</v>
      </c>
      <c r="B58" s="14" t="s">
        <v>21</v>
      </c>
      <c r="C58" s="18">
        <v>11</v>
      </c>
      <c r="D58" s="74"/>
      <c r="E58" s="74"/>
      <c r="F58" s="74"/>
      <c r="G58" s="36"/>
      <c r="H58" s="36"/>
      <c r="I58" s="39"/>
      <c r="J58" s="39"/>
      <c r="K58" s="57"/>
      <c r="L58" s="42"/>
      <c r="M58" s="54"/>
      <c r="N58" s="45"/>
      <c r="O58" s="30"/>
      <c r="P58" s="30"/>
      <c r="Q58" s="30"/>
      <c r="R58" s="30"/>
      <c r="S58" s="30"/>
      <c r="T58" s="30"/>
      <c r="U58" s="30"/>
      <c r="V58" s="33"/>
      <c r="W58" s="33"/>
      <c r="X58" s="33"/>
    </row>
    <row r="59" spans="1:24" x14ac:dyDescent="0.35">
      <c r="A59" s="1">
        <v>2013</v>
      </c>
      <c r="B59" s="14" t="s">
        <v>22</v>
      </c>
      <c r="C59" s="18">
        <v>20</v>
      </c>
      <c r="D59" s="74"/>
      <c r="E59" s="74"/>
      <c r="F59" s="74"/>
      <c r="G59" s="36"/>
      <c r="H59" s="36"/>
      <c r="I59" s="39"/>
      <c r="J59" s="39"/>
      <c r="K59" s="57"/>
      <c r="L59" s="42"/>
      <c r="M59" s="54"/>
      <c r="N59" s="45"/>
      <c r="O59" s="30"/>
      <c r="P59" s="30"/>
      <c r="Q59" s="30"/>
      <c r="R59" s="30"/>
      <c r="S59" s="30"/>
      <c r="T59" s="30"/>
      <c r="U59" s="30"/>
      <c r="V59" s="33"/>
      <c r="W59" s="33"/>
      <c r="X59" s="33"/>
    </row>
    <row r="60" spans="1:24" x14ac:dyDescent="0.35">
      <c r="A60" s="1">
        <v>2013</v>
      </c>
      <c r="B60" s="14" t="s">
        <v>23</v>
      </c>
      <c r="C60" s="18">
        <v>13</v>
      </c>
      <c r="D60" s="74"/>
      <c r="E60" s="74"/>
      <c r="F60" s="74"/>
      <c r="G60" s="36"/>
      <c r="H60" s="36"/>
      <c r="I60" s="39"/>
      <c r="J60" s="39"/>
      <c r="K60" s="57"/>
      <c r="L60" s="42"/>
      <c r="M60" s="54"/>
      <c r="N60" s="45"/>
      <c r="O60" s="30"/>
      <c r="P60" s="30"/>
      <c r="Q60" s="30"/>
      <c r="R60" s="30"/>
      <c r="S60" s="30"/>
      <c r="T60" s="30"/>
      <c r="U60" s="30"/>
      <c r="V60" s="33"/>
      <c r="W60" s="33"/>
      <c r="X60" s="33"/>
    </row>
    <row r="61" spans="1:24" x14ac:dyDescent="0.35">
      <c r="A61" s="1">
        <v>2013</v>
      </c>
      <c r="B61" s="14" t="s">
        <v>24</v>
      </c>
      <c r="C61" s="18">
        <v>10</v>
      </c>
      <c r="D61" s="75"/>
      <c r="E61" s="75"/>
      <c r="F61" s="75"/>
      <c r="G61" s="37"/>
      <c r="H61" s="37"/>
      <c r="I61" s="40"/>
      <c r="J61" s="40"/>
      <c r="K61" s="58"/>
      <c r="L61" s="43"/>
      <c r="M61" s="55"/>
      <c r="N61" s="46"/>
      <c r="O61" s="31"/>
      <c r="P61" s="31"/>
      <c r="Q61" s="31"/>
      <c r="R61" s="31"/>
      <c r="S61" s="31"/>
      <c r="T61" s="31"/>
      <c r="U61" s="31"/>
      <c r="V61" s="34"/>
      <c r="W61" s="34"/>
      <c r="X61" s="34"/>
    </row>
    <row r="62" spans="1:24" x14ac:dyDescent="0.35">
      <c r="A62" s="1">
        <v>2012</v>
      </c>
      <c r="B62" s="16" t="s">
        <v>19</v>
      </c>
      <c r="C62" s="17">
        <v>69</v>
      </c>
      <c r="D62" s="73">
        <v>7.16</v>
      </c>
      <c r="E62" s="73">
        <v>6.92</v>
      </c>
      <c r="F62" s="73">
        <v>7.19</v>
      </c>
      <c r="G62" s="35">
        <v>2525</v>
      </c>
      <c r="H62" s="35">
        <v>3481</v>
      </c>
      <c r="I62" s="38">
        <v>191</v>
      </c>
      <c r="J62" s="38">
        <v>2159.9</v>
      </c>
      <c r="K62" s="56">
        <v>33.700000000000003</v>
      </c>
      <c r="L62" s="41">
        <v>21.1</v>
      </c>
      <c r="M62" s="53">
        <v>4.7</v>
      </c>
      <c r="N62" s="44">
        <v>951</v>
      </c>
      <c r="O62" s="29">
        <v>96.1</v>
      </c>
      <c r="P62" s="29">
        <v>0.3</v>
      </c>
      <c r="Q62" s="29">
        <v>0.6</v>
      </c>
      <c r="R62" s="29">
        <v>0.1</v>
      </c>
      <c r="S62" s="29">
        <v>2.5</v>
      </c>
      <c r="T62" s="29">
        <v>0.2</v>
      </c>
      <c r="U62" s="29">
        <v>0.4</v>
      </c>
      <c r="V62" s="32">
        <f>7269503/1000000</f>
        <v>7.2695030000000003</v>
      </c>
      <c r="W62" s="32">
        <f>4335569/1000000</f>
        <v>4.3355689999999996</v>
      </c>
      <c r="X62" s="32">
        <f>2933934/1000000</f>
        <v>2.9339339999999998</v>
      </c>
    </row>
    <row r="63" spans="1:24" x14ac:dyDescent="0.35">
      <c r="A63" s="1">
        <v>2012</v>
      </c>
      <c r="B63" s="14" t="s">
        <v>20</v>
      </c>
      <c r="C63" s="18">
        <v>56</v>
      </c>
      <c r="D63" s="74"/>
      <c r="E63" s="74"/>
      <c r="F63" s="74"/>
      <c r="G63" s="36"/>
      <c r="H63" s="36"/>
      <c r="I63" s="39"/>
      <c r="J63" s="39"/>
      <c r="K63" s="57"/>
      <c r="L63" s="42"/>
      <c r="M63" s="54"/>
      <c r="N63" s="45"/>
      <c r="O63" s="30"/>
      <c r="P63" s="30"/>
      <c r="Q63" s="30"/>
      <c r="R63" s="30"/>
      <c r="S63" s="30"/>
      <c r="T63" s="30"/>
      <c r="U63" s="30"/>
      <c r="V63" s="33"/>
      <c r="W63" s="33"/>
      <c r="X63" s="33"/>
    </row>
    <row r="64" spans="1:24" x14ac:dyDescent="0.35">
      <c r="A64" s="1">
        <v>2012</v>
      </c>
      <c r="B64" s="14" t="s">
        <v>21</v>
      </c>
      <c r="C64" s="18">
        <v>10</v>
      </c>
      <c r="D64" s="74"/>
      <c r="E64" s="74"/>
      <c r="F64" s="74"/>
      <c r="G64" s="36"/>
      <c r="H64" s="36"/>
      <c r="I64" s="39"/>
      <c r="J64" s="39"/>
      <c r="K64" s="57"/>
      <c r="L64" s="42"/>
      <c r="M64" s="54"/>
      <c r="N64" s="45"/>
      <c r="O64" s="30"/>
      <c r="P64" s="30"/>
      <c r="Q64" s="30"/>
      <c r="R64" s="30"/>
      <c r="S64" s="30"/>
      <c r="T64" s="30"/>
      <c r="U64" s="30"/>
      <c r="V64" s="33"/>
      <c r="W64" s="33"/>
      <c r="X64" s="33"/>
    </row>
    <row r="65" spans="1:24" x14ac:dyDescent="0.35">
      <c r="A65" s="1">
        <v>2012</v>
      </c>
      <c r="B65" s="14" t="s">
        <v>22</v>
      </c>
      <c r="C65" s="18">
        <v>26</v>
      </c>
      <c r="D65" s="74"/>
      <c r="E65" s="74"/>
      <c r="F65" s="74"/>
      <c r="G65" s="36"/>
      <c r="H65" s="36"/>
      <c r="I65" s="39"/>
      <c r="J65" s="39"/>
      <c r="K65" s="57"/>
      <c r="L65" s="42"/>
      <c r="M65" s="54"/>
      <c r="N65" s="45"/>
      <c r="O65" s="30"/>
      <c r="P65" s="30"/>
      <c r="Q65" s="30"/>
      <c r="R65" s="30"/>
      <c r="S65" s="30"/>
      <c r="T65" s="30"/>
      <c r="U65" s="30"/>
      <c r="V65" s="33"/>
      <c r="W65" s="33"/>
      <c r="X65" s="33"/>
    </row>
    <row r="66" spans="1:24" x14ac:dyDescent="0.35">
      <c r="A66" s="1">
        <v>2012</v>
      </c>
      <c r="B66" s="14" t="s">
        <v>23</v>
      </c>
      <c r="C66" s="18">
        <v>12</v>
      </c>
      <c r="D66" s="74"/>
      <c r="E66" s="74"/>
      <c r="F66" s="74"/>
      <c r="G66" s="36"/>
      <c r="H66" s="36"/>
      <c r="I66" s="39"/>
      <c r="J66" s="39"/>
      <c r="K66" s="57"/>
      <c r="L66" s="42"/>
      <c r="M66" s="54"/>
      <c r="N66" s="45"/>
      <c r="O66" s="30"/>
      <c r="P66" s="30"/>
      <c r="Q66" s="30"/>
      <c r="R66" s="30"/>
      <c r="S66" s="30"/>
      <c r="T66" s="30"/>
      <c r="U66" s="30"/>
      <c r="V66" s="33"/>
      <c r="W66" s="33"/>
      <c r="X66" s="33"/>
    </row>
    <row r="67" spans="1:24" x14ac:dyDescent="0.35">
      <c r="A67" s="1">
        <v>2012</v>
      </c>
      <c r="B67" s="14" t="s">
        <v>24</v>
      </c>
      <c r="C67" s="18">
        <v>11</v>
      </c>
      <c r="D67" s="75"/>
      <c r="E67" s="75"/>
      <c r="F67" s="75"/>
      <c r="G67" s="37"/>
      <c r="H67" s="37"/>
      <c r="I67" s="40"/>
      <c r="J67" s="40"/>
      <c r="K67" s="58"/>
      <c r="L67" s="43"/>
      <c r="M67" s="55"/>
      <c r="N67" s="46"/>
      <c r="O67" s="31"/>
      <c r="P67" s="31"/>
      <c r="Q67" s="31"/>
      <c r="R67" s="31"/>
      <c r="S67" s="31"/>
      <c r="T67" s="31"/>
      <c r="U67" s="31"/>
      <c r="V67" s="34"/>
      <c r="W67" s="34"/>
      <c r="X67" s="34"/>
    </row>
    <row r="68" spans="1:24" x14ac:dyDescent="0.35">
      <c r="A68" s="1">
        <v>2011</v>
      </c>
      <c r="B68" s="16" t="s">
        <v>19</v>
      </c>
      <c r="C68" s="17">
        <v>64</v>
      </c>
      <c r="D68" s="76">
        <v>7.16</v>
      </c>
      <c r="E68" s="76">
        <v>6.94</v>
      </c>
      <c r="F68" s="76">
        <v>7.21</v>
      </c>
      <c r="G68" s="62">
        <v>2295</v>
      </c>
      <c r="H68" s="62">
        <v>3385</v>
      </c>
      <c r="I68" s="63">
        <v>188</v>
      </c>
      <c r="J68" s="63">
        <v>2524.1999999999998</v>
      </c>
      <c r="K68" s="56">
        <v>35.299999999999997</v>
      </c>
      <c r="L68" s="41">
        <v>21.4</v>
      </c>
      <c r="M68" s="53">
        <v>4.7</v>
      </c>
      <c r="N68" s="44">
        <v>582</v>
      </c>
      <c r="O68" s="47">
        <v>96</v>
      </c>
      <c r="P68" s="29">
        <v>0.3</v>
      </c>
      <c r="Q68" s="29">
        <v>0.6</v>
      </c>
      <c r="R68" s="29">
        <v>0.1</v>
      </c>
      <c r="S68" s="29">
        <v>2.6</v>
      </c>
      <c r="T68" s="29">
        <v>0.2</v>
      </c>
      <c r="U68" s="29">
        <v>0.2</v>
      </c>
      <c r="V68" s="64">
        <f>6900000/1000000</f>
        <v>6.9</v>
      </c>
      <c r="W68" s="67">
        <v>2.86</v>
      </c>
      <c r="X68" s="67">
        <v>4.04</v>
      </c>
    </row>
    <row r="69" spans="1:24" x14ac:dyDescent="0.35">
      <c r="A69" s="1">
        <v>2011</v>
      </c>
      <c r="B69" s="14" t="s">
        <v>20</v>
      </c>
      <c r="C69" s="18">
        <v>56</v>
      </c>
      <c r="D69" s="76"/>
      <c r="E69" s="76"/>
      <c r="F69" s="76"/>
      <c r="G69" s="62"/>
      <c r="H69" s="62"/>
      <c r="I69" s="63"/>
      <c r="J69" s="63"/>
      <c r="K69" s="57"/>
      <c r="L69" s="42"/>
      <c r="M69" s="54"/>
      <c r="N69" s="45"/>
      <c r="O69" s="48"/>
      <c r="P69" s="30"/>
      <c r="Q69" s="30"/>
      <c r="R69" s="30"/>
      <c r="S69" s="30"/>
      <c r="T69" s="30"/>
      <c r="U69" s="30"/>
      <c r="V69" s="65"/>
      <c r="W69" s="68"/>
      <c r="X69" s="68"/>
    </row>
    <row r="70" spans="1:24" x14ac:dyDescent="0.35">
      <c r="A70" s="1">
        <v>2011</v>
      </c>
      <c r="B70" s="14" t="s">
        <v>21</v>
      </c>
      <c r="C70" s="18">
        <v>11</v>
      </c>
      <c r="D70" s="76"/>
      <c r="E70" s="76"/>
      <c r="F70" s="76"/>
      <c r="G70" s="62"/>
      <c r="H70" s="62"/>
      <c r="I70" s="63"/>
      <c r="J70" s="63"/>
      <c r="K70" s="57"/>
      <c r="L70" s="42"/>
      <c r="M70" s="54"/>
      <c r="N70" s="45"/>
      <c r="O70" s="48"/>
      <c r="P70" s="30"/>
      <c r="Q70" s="30"/>
      <c r="R70" s="30"/>
      <c r="S70" s="30"/>
      <c r="T70" s="30"/>
      <c r="U70" s="30"/>
      <c r="V70" s="65"/>
      <c r="W70" s="68"/>
      <c r="X70" s="68"/>
    </row>
    <row r="71" spans="1:24" x14ac:dyDescent="0.35">
      <c r="A71" s="1">
        <v>2011</v>
      </c>
      <c r="B71" s="14" t="s">
        <v>22</v>
      </c>
      <c r="C71" s="18">
        <v>29</v>
      </c>
      <c r="D71" s="76"/>
      <c r="E71" s="76"/>
      <c r="F71" s="76"/>
      <c r="G71" s="62"/>
      <c r="H71" s="62"/>
      <c r="I71" s="63"/>
      <c r="J71" s="63"/>
      <c r="K71" s="57"/>
      <c r="L71" s="42"/>
      <c r="M71" s="54"/>
      <c r="N71" s="45"/>
      <c r="O71" s="48"/>
      <c r="P71" s="30"/>
      <c r="Q71" s="30"/>
      <c r="R71" s="30"/>
      <c r="S71" s="30"/>
      <c r="T71" s="30"/>
      <c r="U71" s="30"/>
      <c r="V71" s="65"/>
      <c r="W71" s="68"/>
      <c r="X71" s="68"/>
    </row>
    <row r="72" spans="1:24" x14ac:dyDescent="0.35">
      <c r="A72" s="1">
        <v>2011</v>
      </c>
      <c r="B72" s="14" t="s">
        <v>23</v>
      </c>
      <c r="C72" s="18">
        <v>10</v>
      </c>
      <c r="D72" s="76"/>
      <c r="E72" s="76"/>
      <c r="F72" s="76"/>
      <c r="G72" s="62"/>
      <c r="H72" s="62"/>
      <c r="I72" s="63"/>
      <c r="J72" s="63"/>
      <c r="K72" s="57"/>
      <c r="L72" s="42"/>
      <c r="M72" s="54"/>
      <c r="N72" s="45"/>
      <c r="O72" s="48"/>
      <c r="P72" s="30"/>
      <c r="Q72" s="30"/>
      <c r="R72" s="30"/>
      <c r="S72" s="30"/>
      <c r="T72" s="30"/>
      <c r="U72" s="30"/>
      <c r="V72" s="65"/>
      <c r="W72" s="68"/>
      <c r="X72" s="68"/>
    </row>
    <row r="73" spans="1:24" x14ac:dyDescent="0.35">
      <c r="A73" s="1">
        <v>2011</v>
      </c>
      <c r="B73" s="14" t="s">
        <v>24</v>
      </c>
      <c r="C73" s="18">
        <v>13</v>
      </c>
      <c r="D73" s="76"/>
      <c r="E73" s="76"/>
      <c r="F73" s="76"/>
      <c r="G73" s="62"/>
      <c r="H73" s="62"/>
      <c r="I73" s="63"/>
      <c r="J73" s="63"/>
      <c r="K73" s="58"/>
      <c r="L73" s="43"/>
      <c r="M73" s="55"/>
      <c r="N73" s="46"/>
      <c r="O73" s="49"/>
      <c r="P73" s="31"/>
      <c r="Q73" s="31"/>
      <c r="R73" s="31"/>
      <c r="S73" s="31"/>
      <c r="T73" s="31"/>
      <c r="U73" s="31"/>
      <c r="V73" s="66"/>
      <c r="W73" s="69"/>
      <c r="X73" s="69"/>
    </row>
    <row r="74" spans="1:24" x14ac:dyDescent="0.35">
      <c r="A74" s="1">
        <v>2010</v>
      </c>
      <c r="B74" s="16" t="s">
        <v>19</v>
      </c>
      <c r="C74" s="17">
        <v>70</v>
      </c>
      <c r="D74" s="76">
        <v>7.16</v>
      </c>
      <c r="E74" s="76">
        <v>6.91</v>
      </c>
      <c r="F74" s="76">
        <v>7.19</v>
      </c>
      <c r="G74" s="62">
        <v>2069</v>
      </c>
      <c r="H74" s="62">
        <v>3199</v>
      </c>
      <c r="I74" s="63">
        <v>178</v>
      </c>
      <c r="J74" s="63">
        <v>2075.1</v>
      </c>
      <c r="K74" s="56">
        <v>35.5</v>
      </c>
      <c r="L74" s="41">
        <v>21.7</v>
      </c>
      <c r="M74" s="53">
        <v>4.7</v>
      </c>
      <c r="N74" s="44">
        <v>459</v>
      </c>
      <c r="O74" s="29">
        <v>96.2</v>
      </c>
      <c r="P74" s="29">
        <v>0.3</v>
      </c>
      <c r="Q74" s="29">
        <v>0.6</v>
      </c>
      <c r="R74" s="29">
        <v>0.1</v>
      </c>
      <c r="S74" s="29">
        <v>2.4</v>
      </c>
      <c r="T74" s="29">
        <v>0.2</v>
      </c>
      <c r="U74" s="29">
        <v>0.2</v>
      </c>
      <c r="V74" s="32">
        <v>6.52</v>
      </c>
      <c r="W74" s="67">
        <v>2.76</v>
      </c>
      <c r="X74" s="67">
        <v>3.76</v>
      </c>
    </row>
    <row r="75" spans="1:24" x14ac:dyDescent="0.35">
      <c r="A75" s="1">
        <v>2010</v>
      </c>
      <c r="B75" s="14" t="s">
        <v>20</v>
      </c>
      <c r="C75" s="18">
        <v>53</v>
      </c>
      <c r="D75" s="76"/>
      <c r="E75" s="76"/>
      <c r="F75" s="76"/>
      <c r="G75" s="62"/>
      <c r="H75" s="62"/>
      <c r="I75" s="63"/>
      <c r="J75" s="63"/>
      <c r="K75" s="57"/>
      <c r="L75" s="42"/>
      <c r="M75" s="54"/>
      <c r="N75" s="45"/>
      <c r="O75" s="30"/>
      <c r="P75" s="30"/>
      <c r="Q75" s="30"/>
      <c r="R75" s="30"/>
      <c r="S75" s="30"/>
      <c r="T75" s="30"/>
      <c r="U75" s="30"/>
      <c r="V75" s="33"/>
      <c r="W75" s="68"/>
      <c r="X75" s="68"/>
    </row>
    <row r="76" spans="1:24" x14ac:dyDescent="0.35">
      <c r="A76" s="1">
        <v>2010</v>
      </c>
      <c r="B76" s="14" t="s">
        <v>21</v>
      </c>
      <c r="C76" s="18">
        <v>11</v>
      </c>
      <c r="D76" s="76"/>
      <c r="E76" s="76"/>
      <c r="F76" s="76"/>
      <c r="G76" s="62"/>
      <c r="H76" s="62"/>
      <c r="I76" s="63"/>
      <c r="J76" s="63"/>
      <c r="K76" s="57"/>
      <c r="L76" s="42"/>
      <c r="M76" s="54"/>
      <c r="N76" s="45"/>
      <c r="O76" s="30"/>
      <c r="P76" s="30"/>
      <c r="Q76" s="30"/>
      <c r="R76" s="30"/>
      <c r="S76" s="30"/>
      <c r="T76" s="30"/>
      <c r="U76" s="30"/>
      <c r="V76" s="33"/>
      <c r="W76" s="68"/>
      <c r="X76" s="68"/>
    </row>
    <row r="77" spans="1:24" x14ac:dyDescent="0.35">
      <c r="A77" s="1">
        <v>2010</v>
      </c>
      <c r="B77" s="14" t="s">
        <v>22</v>
      </c>
      <c r="C77" s="18">
        <v>24</v>
      </c>
      <c r="D77" s="76"/>
      <c r="E77" s="76"/>
      <c r="F77" s="76"/>
      <c r="G77" s="62"/>
      <c r="H77" s="62"/>
      <c r="I77" s="63"/>
      <c r="J77" s="63"/>
      <c r="K77" s="57"/>
      <c r="L77" s="42"/>
      <c r="M77" s="54"/>
      <c r="N77" s="45"/>
      <c r="O77" s="30"/>
      <c r="P77" s="30"/>
      <c r="Q77" s="30"/>
      <c r="R77" s="30"/>
      <c r="S77" s="30"/>
      <c r="T77" s="30"/>
      <c r="U77" s="30"/>
      <c r="V77" s="33"/>
      <c r="W77" s="68"/>
      <c r="X77" s="68"/>
    </row>
    <row r="78" spans="1:24" x14ac:dyDescent="0.35">
      <c r="A78" s="1">
        <v>2010</v>
      </c>
      <c r="B78" s="14" t="s">
        <v>23</v>
      </c>
      <c r="C78" s="18">
        <v>16</v>
      </c>
      <c r="D78" s="76"/>
      <c r="E78" s="76"/>
      <c r="F78" s="76"/>
      <c r="G78" s="62"/>
      <c r="H78" s="62"/>
      <c r="I78" s="63"/>
      <c r="J78" s="63"/>
      <c r="K78" s="57"/>
      <c r="L78" s="42"/>
      <c r="M78" s="54"/>
      <c r="N78" s="45"/>
      <c r="O78" s="30"/>
      <c r="P78" s="30"/>
      <c r="Q78" s="30"/>
      <c r="R78" s="30"/>
      <c r="S78" s="30"/>
      <c r="T78" s="30"/>
      <c r="U78" s="30"/>
      <c r="V78" s="33"/>
      <c r="W78" s="68"/>
      <c r="X78" s="68"/>
    </row>
    <row r="79" spans="1:24" x14ac:dyDescent="0.35">
      <c r="A79" s="1">
        <v>2010</v>
      </c>
      <c r="B79" s="14" t="s">
        <v>24</v>
      </c>
      <c r="C79" s="18">
        <v>12</v>
      </c>
      <c r="D79" s="76"/>
      <c r="E79" s="76"/>
      <c r="F79" s="76"/>
      <c r="G79" s="62"/>
      <c r="H79" s="62"/>
      <c r="I79" s="63"/>
      <c r="J79" s="63"/>
      <c r="K79" s="58"/>
      <c r="L79" s="43"/>
      <c r="M79" s="55"/>
      <c r="N79" s="46"/>
      <c r="O79" s="31"/>
      <c r="P79" s="31"/>
      <c r="Q79" s="31"/>
      <c r="R79" s="31"/>
      <c r="S79" s="31"/>
      <c r="T79" s="31"/>
      <c r="U79" s="31"/>
      <c r="V79" s="34"/>
      <c r="W79" s="69"/>
      <c r="X79" s="69"/>
    </row>
    <row r="80" spans="1:24" x14ac:dyDescent="0.35">
      <c r="A80" s="1">
        <v>2009</v>
      </c>
      <c r="B80" s="16" t="s">
        <v>19</v>
      </c>
      <c r="C80" s="17">
        <v>72</v>
      </c>
      <c r="D80" s="76">
        <v>7.12</v>
      </c>
      <c r="E80" s="76">
        <v>6.88</v>
      </c>
      <c r="F80" s="76">
        <v>7.16</v>
      </c>
      <c r="G80" s="62">
        <v>1782</v>
      </c>
      <c r="H80" s="62">
        <v>3047</v>
      </c>
      <c r="I80" s="63">
        <v>166</v>
      </c>
      <c r="J80" s="63">
        <v>1920.9</v>
      </c>
      <c r="K80" s="59">
        <v>35</v>
      </c>
      <c r="L80" s="41">
        <v>21.8</v>
      </c>
      <c r="M80" s="53">
        <v>4.7</v>
      </c>
      <c r="N80" s="44">
        <v>184</v>
      </c>
      <c r="O80" s="29">
        <v>96.8</v>
      </c>
      <c r="P80" s="29">
        <v>0.5</v>
      </c>
      <c r="Q80" s="29">
        <v>0.7</v>
      </c>
      <c r="R80" s="29">
        <v>0.1</v>
      </c>
      <c r="S80" s="29">
        <v>1.6</v>
      </c>
      <c r="T80" s="29">
        <v>0.2</v>
      </c>
      <c r="U80" s="29">
        <v>0.1</v>
      </c>
      <c r="V80" s="32">
        <v>6.11</v>
      </c>
      <c r="W80" s="67">
        <v>2.63</v>
      </c>
      <c r="X80" s="70">
        <v>3.49</v>
      </c>
    </row>
    <row r="81" spans="1:24" x14ac:dyDescent="0.35">
      <c r="A81" s="1">
        <v>2009</v>
      </c>
      <c r="B81" s="14" t="s">
        <v>20</v>
      </c>
      <c r="C81" s="18">
        <v>48</v>
      </c>
      <c r="D81" s="76"/>
      <c r="E81" s="76"/>
      <c r="F81" s="76"/>
      <c r="G81" s="62"/>
      <c r="H81" s="62"/>
      <c r="I81" s="63"/>
      <c r="J81" s="63"/>
      <c r="K81" s="60"/>
      <c r="L81" s="42"/>
      <c r="M81" s="54"/>
      <c r="N81" s="45"/>
      <c r="O81" s="30"/>
      <c r="P81" s="30"/>
      <c r="Q81" s="30"/>
      <c r="R81" s="30"/>
      <c r="S81" s="30"/>
      <c r="T81" s="30"/>
      <c r="U81" s="30"/>
      <c r="V81" s="33"/>
      <c r="W81" s="68"/>
      <c r="X81" s="71"/>
    </row>
    <row r="82" spans="1:24" x14ac:dyDescent="0.35">
      <c r="A82" s="1">
        <v>2009</v>
      </c>
      <c r="B82" s="14" t="s">
        <v>21</v>
      </c>
      <c r="C82" s="18">
        <v>9</v>
      </c>
      <c r="D82" s="76"/>
      <c r="E82" s="76"/>
      <c r="F82" s="76"/>
      <c r="G82" s="62"/>
      <c r="H82" s="62"/>
      <c r="I82" s="63"/>
      <c r="J82" s="63"/>
      <c r="K82" s="60"/>
      <c r="L82" s="42"/>
      <c r="M82" s="54"/>
      <c r="N82" s="45"/>
      <c r="O82" s="30"/>
      <c r="P82" s="30"/>
      <c r="Q82" s="30"/>
      <c r="R82" s="30"/>
      <c r="S82" s="30"/>
      <c r="T82" s="30"/>
      <c r="U82" s="30"/>
      <c r="V82" s="33"/>
      <c r="W82" s="68"/>
      <c r="X82" s="71"/>
    </row>
    <row r="83" spans="1:24" x14ac:dyDescent="0.35">
      <c r="A83" s="1">
        <v>2009</v>
      </c>
      <c r="B83" s="14" t="s">
        <v>22</v>
      </c>
      <c r="C83" s="18">
        <v>21</v>
      </c>
      <c r="D83" s="76"/>
      <c r="E83" s="76"/>
      <c r="F83" s="76"/>
      <c r="G83" s="62"/>
      <c r="H83" s="62"/>
      <c r="I83" s="63"/>
      <c r="J83" s="63"/>
      <c r="K83" s="60"/>
      <c r="L83" s="42"/>
      <c r="M83" s="54"/>
      <c r="N83" s="45"/>
      <c r="O83" s="30"/>
      <c r="P83" s="30"/>
      <c r="Q83" s="30"/>
      <c r="R83" s="30"/>
      <c r="S83" s="30"/>
      <c r="T83" s="30"/>
      <c r="U83" s="30"/>
      <c r="V83" s="33"/>
      <c r="W83" s="68"/>
      <c r="X83" s="71"/>
    </row>
    <row r="84" spans="1:24" x14ac:dyDescent="0.35">
      <c r="A84" s="1">
        <v>2009</v>
      </c>
      <c r="B84" s="14" t="s">
        <v>23</v>
      </c>
      <c r="C84" s="18">
        <v>13</v>
      </c>
      <c r="D84" s="76"/>
      <c r="E84" s="76"/>
      <c r="F84" s="76"/>
      <c r="G84" s="62"/>
      <c r="H84" s="62"/>
      <c r="I84" s="63"/>
      <c r="J84" s="63"/>
      <c r="K84" s="60"/>
      <c r="L84" s="42"/>
      <c r="M84" s="54"/>
      <c r="N84" s="45"/>
      <c r="O84" s="30"/>
      <c r="P84" s="30"/>
      <c r="Q84" s="30"/>
      <c r="R84" s="30"/>
      <c r="S84" s="30"/>
      <c r="T84" s="30"/>
      <c r="U84" s="30"/>
      <c r="V84" s="33"/>
      <c r="W84" s="68"/>
      <c r="X84" s="71"/>
    </row>
    <row r="85" spans="1:24" x14ac:dyDescent="0.35">
      <c r="A85" s="1">
        <v>2009</v>
      </c>
      <c r="B85" s="14" t="s">
        <v>24</v>
      </c>
      <c r="C85" s="18">
        <v>12</v>
      </c>
      <c r="D85" s="76"/>
      <c r="E85" s="76"/>
      <c r="F85" s="76"/>
      <c r="G85" s="62"/>
      <c r="H85" s="62"/>
      <c r="I85" s="63"/>
      <c r="J85" s="63"/>
      <c r="K85" s="61"/>
      <c r="L85" s="43"/>
      <c r="M85" s="55"/>
      <c r="N85" s="46"/>
      <c r="O85" s="31"/>
      <c r="P85" s="31"/>
      <c r="Q85" s="31"/>
      <c r="R85" s="31"/>
      <c r="S85" s="31"/>
      <c r="T85" s="31"/>
      <c r="U85" s="31"/>
      <c r="V85" s="34"/>
      <c r="W85" s="69"/>
      <c r="X85" s="72"/>
    </row>
    <row r="86" spans="1:24" x14ac:dyDescent="0.35">
      <c r="A86" s="1">
        <v>2008</v>
      </c>
      <c r="B86" s="16" t="s">
        <v>19</v>
      </c>
      <c r="C86" s="17">
        <v>71</v>
      </c>
      <c r="D86" s="76">
        <v>7.13</v>
      </c>
      <c r="E86" s="76">
        <v>6.9</v>
      </c>
      <c r="F86" s="76">
        <v>7.17</v>
      </c>
      <c r="G86" s="62">
        <v>1698</v>
      </c>
      <c r="H86" s="62">
        <v>3087</v>
      </c>
      <c r="I86" s="63">
        <v>182</v>
      </c>
      <c r="J86" s="63">
        <v>2325.1</v>
      </c>
      <c r="K86" s="56">
        <v>34.1</v>
      </c>
      <c r="L86" s="41">
        <v>21.8</v>
      </c>
      <c r="M86" s="53">
        <v>4.7</v>
      </c>
      <c r="N86" s="44">
        <v>30</v>
      </c>
      <c r="O86" s="29">
        <v>97.4</v>
      </c>
      <c r="P86" s="29">
        <v>0.6</v>
      </c>
      <c r="Q86" s="29">
        <v>0.6</v>
      </c>
      <c r="R86" s="47">
        <v>0</v>
      </c>
      <c r="S86" s="29">
        <v>1.4</v>
      </c>
      <c r="T86" s="47">
        <v>0</v>
      </c>
      <c r="U86" s="47">
        <v>0</v>
      </c>
      <c r="V86" s="32">
        <v>5.97</v>
      </c>
      <c r="W86" s="67">
        <v>2.62</v>
      </c>
      <c r="X86" s="67">
        <v>3.34</v>
      </c>
    </row>
    <row r="87" spans="1:24" x14ac:dyDescent="0.35">
      <c r="A87" s="1">
        <v>2008</v>
      </c>
      <c r="B87" s="14" t="s">
        <v>20</v>
      </c>
      <c r="C87" s="18">
        <v>48</v>
      </c>
      <c r="D87" s="76"/>
      <c r="E87" s="76"/>
      <c r="F87" s="76"/>
      <c r="G87" s="62"/>
      <c r="H87" s="62"/>
      <c r="I87" s="63"/>
      <c r="J87" s="63"/>
      <c r="K87" s="57"/>
      <c r="L87" s="42"/>
      <c r="M87" s="54"/>
      <c r="N87" s="45"/>
      <c r="O87" s="30"/>
      <c r="P87" s="30"/>
      <c r="Q87" s="30"/>
      <c r="R87" s="48"/>
      <c r="S87" s="30"/>
      <c r="T87" s="48"/>
      <c r="U87" s="48"/>
      <c r="V87" s="33"/>
      <c r="W87" s="68"/>
      <c r="X87" s="68"/>
    </row>
    <row r="88" spans="1:24" x14ac:dyDescent="0.35">
      <c r="A88" s="1">
        <v>2008</v>
      </c>
      <c r="B88" s="14" t="s">
        <v>21</v>
      </c>
      <c r="C88" s="18">
        <v>9</v>
      </c>
      <c r="D88" s="76"/>
      <c r="E88" s="76"/>
      <c r="F88" s="76"/>
      <c r="G88" s="62"/>
      <c r="H88" s="62"/>
      <c r="I88" s="63"/>
      <c r="J88" s="63"/>
      <c r="K88" s="57"/>
      <c r="L88" s="42"/>
      <c r="M88" s="54"/>
      <c r="N88" s="45"/>
      <c r="O88" s="30"/>
      <c r="P88" s="30"/>
      <c r="Q88" s="30"/>
      <c r="R88" s="48"/>
      <c r="S88" s="30"/>
      <c r="T88" s="48"/>
      <c r="U88" s="48"/>
      <c r="V88" s="33"/>
      <c r="W88" s="68"/>
      <c r="X88" s="68"/>
    </row>
    <row r="89" spans="1:24" x14ac:dyDescent="0.35">
      <c r="A89" s="1">
        <v>2008</v>
      </c>
      <c r="B89" s="14" t="s">
        <v>22</v>
      </c>
      <c r="C89" s="18">
        <v>18</v>
      </c>
      <c r="D89" s="76"/>
      <c r="E89" s="76"/>
      <c r="F89" s="76"/>
      <c r="G89" s="62"/>
      <c r="H89" s="62"/>
      <c r="I89" s="63"/>
      <c r="J89" s="63"/>
      <c r="K89" s="57"/>
      <c r="L89" s="42"/>
      <c r="M89" s="54"/>
      <c r="N89" s="45"/>
      <c r="O89" s="30"/>
      <c r="P89" s="30"/>
      <c r="Q89" s="30"/>
      <c r="R89" s="48"/>
      <c r="S89" s="30"/>
      <c r="T89" s="48"/>
      <c r="U89" s="48"/>
      <c r="V89" s="33"/>
      <c r="W89" s="68"/>
      <c r="X89" s="68"/>
    </row>
    <row r="90" spans="1:24" x14ac:dyDescent="0.35">
      <c r="A90" s="1">
        <v>2008</v>
      </c>
      <c r="B90" s="14" t="s">
        <v>23</v>
      </c>
      <c r="C90" s="18">
        <v>12</v>
      </c>
      <c r="D90" s="76"/>
      <c r="E90" s="76"/>
      <c r="F90" s="76"/>
      <c r="G90" s="62"/>
      <c r="H90" s="62"/>
      <c r="I90" s="63"/>
      <c r="J90" s="63"/>
      <c r="K90" s="57"/>
      <c r="L90" s="42"/>
      <c r="M90" s="54"/>
      <c r="N90" s="45"/>
      <c r="O90" s="30"/>
      <c r="P90" s="30"/>
      <c r="Q90" s="30"/>
      <c r="R90" s="48"/>
      <c r="S90" s="30"/>
      <c r="T90" s="48"/>
      <c r="U90" s="48"/>
      <c r="V90" s="33"/>
      <c r="W90" s="68"/>
      <c r="X90" s="68"/>
    </row>
    <row r="91" spans="1:24" x14ac:dyDescent="0.35">
      <c r="A91" s="1">
        <v>2008</v>
      </c>
      <c r="B91" s="14" t="s">
        <v>24</v>
      </c>
      <c r="C91" s="18">
        <v>12</v>
      </c>
      <c r="D91" s="76"/>
      <c r="E91" s="76"/>
      <c r="F91" s="76"/>
      <c r="G91" s="62"/>
      <c r="H91" s="62"/>
      <c r="I91" s="63"/>
      <c r="J91" s="63"/>
      <c r="K91" s="58"/>
      <c r="L91" s="43"/>
      <c r="M91" s="55"/>
      <c r="N91" s="46"/>
      <c r="O91" s="31"/>
      <c r="P91" s="31"/>
      <c r="Q91" s="31"/>
      <c r="R91" s="49"/>
      <c r="S91" s="31"/>
      <c r="T91" s="49"/>
      <c r="U91" s="49"/>
      <c r="V91" s="34"/>
      <c r="W91" s="69"/>
      <c r="X91" s="69"/>
    </row>
    <row r="92" spans="1:24" x14ac:dyDescent="0.35">
      <c r="A92" s="1">
        <v>2007</v>
      </c>
      <c r="B92" s="16" t="s">
        <v>19</v>
      </c>
      <c r="C92" s="17">
        <v>52</v>
      </c>
      <c r="D92" s="73">
        <v>7.08</v>
      </c>
      <c r="E92" s="73">
        <v>6.86</v>
      </c>
      <c r="F92" s="73">
        <v>7.13</v>
      </c>
      <c r="G92" s="35">
        <v>1527</v>
      </c>
      <c r="H92" s="35">
        <v>2932</v>
      </c>
      <c r="I92" s="38">
        <v>195</v>
      </c>
      <c r="J92" s="38">
        <v>2886.2</v>
      </c>
      <c r="K92" s="59">
        <v>34</v>
      </c>
      <c r="L92" s="41">
        <v>21.8</v>
      </c>
      <c r="M92" s="53">
        <v>4.8</v>
      </c>
      <c r="N92" s="44">
        <v>0</v>
      </c>
      <c r="O92" s="29">
        <v>97.5</v>
      </c>
      <c r="P92" s="29">
        <v>0.6</v>
      </c>
      <c r="Q92" s="29">
        <v>0.6</v>
      </c>
      <c r="R92" s="47">
        <v>0</v>
      </c>
      <c r="S92" s="29">
        <v>1.3</v>
      </c>
      <c r="T92" s="47">
        <v>0</v>
      </c>
      <c r="U92" s="47">
        <v>0</v>
      </c>
      <c r="V92" s="64">
        <v>5.6</v>
      </c>
      <c r="W92" s="67">
        <v>2.57</v>
      </c>
      <c r="X92" s="67">
        <v>3.03</v>
      </c>
    </row>
    <row r="93" spans="1:24" x14ac:dyDescent="0.35">
      <c r="A93" s="1">
        <v>2007</v>
      </c>
      <c r="B93" s="14" t="s">
        <v>20</v>
      </c>
      <c r="C93" s="18">
        <v>51</v>
      </c>
      <c r="D93" s="74"/>
      <c r="E93" s="74"/>
      <c r="F93" s="74"/>
      <c r="G93" s="36"/>
      <c r="H93" s="36"/>
      <c r="I93" s="39"/>
      <c r="J93" s="39"/>
      <c r="K93" s="60"/>
      <c r="L93" s="42"/>
      <c r="M93" s="54"/>
      <c r="N93" s="45"/>
      <c r="O93" s="30"/>
      <c r="P93" s="30"/>
      <c r="Q93" s="30"/>
      <c r="R93" s="48"/>
      <c r="S93" s="30"/>
      <c r="T93" s="48"/>
      <c r="U93" s="48"/>
      <c r="V93" s="65"/>
      <c r="W93" s="68"/>
      <c r="X93" s="68"/>
    </row>
    <row r="94" spans="1:24" x14ac:dyDescent="0.35">
      <c r="A94" s="1">
        <v>2007</v>
      </c>
      <c r="B94" s="14" t="s">
        <v>21</v>
      </c>
      <c r="C94" s="18">
        <v>11</v>
      </c>
      <c r="D94" s="74"/>
      <c r="E94" s="74"/>
      <c r="F94" s="74"/>
      <c r="G94" s="36"/>
      <c r="H94" s="36"/>
      <c r="I94" s="39"/>
      <c r="J94" s="39"/>
      <c r="K94" s="60"/>
      <c r="L94" s="42"/>
      <c r="M94" s="54"/>
      <c r="N94" s="45"/>
      <c r="O94" s="30"/>
      <c r="P94" s="30"/>
      <c r="Q94" s="30"/>
      <c r="R94" s="48"/>
      <c r="S94" s="30"/>
      <c r="T94" s="48"/>
      <c r="U94" s="48"/>
      <c r="V94" s="65"/>
      <c r="W94" s="68"/>
      <c r="X94" s="68"/>
    </row>
    <row r="95" spans="1:24" x14ac:dyDescent="0.35">
      <c r="A95" s="1">
        <v>2007</v>
      </c>
      <c r="B95" s="14" t="s">
        <v>22</v>
      </c>
      <c r="C95" s="18">
        <v>9</v>
      </c>
      <c r="D95" s="74"/>
      <c r="E95" s="74"/>
      <c r="F95" s="74"/>
      <c r="G95" s="36"/>
      <c r="H95" s="36"/>
      <c r="I95" s="39"/>
      <c r="J95" s="39"/>
      <c r="K95" s="60"/>
      <c r="L95" s="42"/>
      <c r="M95" s="54"/>
      <c r="N95" s="45"/>
      <c r="O95" s="30"/>
      <c r="P95" s="30"/>
      <c r="Q95" s="30"/>
      <c r="R95" s="48"/>
      <c r="S95" s="30"/>
      <c r="T95" s="48"/>
      <c r="U95" s="48"/>
      <c r="V95" s="65"/>
      <c r="W95" s="68"/>
      <c r="X95" s="68"/>
    </row>
    <row r="96" spans="1:24" x14ac:dyDescent="0.35">
      <c r="A96" s="1">
        <v>2007</v>
      </c>
      <c r="B96" s="14" t="s">
        <v>23</v>
      </c>
      <c r="C96" s="18">
        <v>9</v>
      </c>
      <c r="D96" s="74"/>
      <c r="E96" s="74"/>
      <c r="F96" s="74"/>
      <c r="G96" s="36"/>
      <c r="H96" s="36"/>
      <c r="I96" s="39"/>
      <c r="J96" s="39"/>
      <c r="K96" s="60"/>
      <c r="L96" s="42"/>
      <c r="M96" s="54"/>
      <c r="N96" s="45"/>
      <c r="O96" s="30"/>
      <c r="P96" s="30"/>
      <c r="Q96" s="30"/>
      <c r="R96" s="48"/>
      <c r="S96" s="30"/>
      <c r="T96" s="48"/>
      <c r="U96" s="48"/>
      <c r="V96" s="65"/>
      <c r="W96" s="68"/>
      <c r="X96" s="68"/>
    </row>
    <row r="97" spans="1:24" x14ac:dyDescent="0.35">
      <c r="A97" s="1">
        <v>2007</v>
      </c>
      <c r="B97" s="14" t="s">
        <v>24</v>
      </c>
      <c r="C97" s="18">
        <v>5</v>
      </c>
      <c r="D97" s="75"/>
      <c r="E97" s="75"/>
      <c r="F97" s="75"/>
      <c r="G97" s="37"/>
      <c r="H97" s="37"/>
      <c r="I97" s="40"/>
      <c r="J97" s="40"/>
      <c r="K97" s="61"/>
      <c r="L97" s="43"/>
      <c r="M97" s="55"/>
      <c r="N97" s="46"/>
      <c r="O97" s="31"/>
      <c r="P97" s="31"/>
      <c r="Q97" s="31"/>
      <c r="R97" s="49"/>
      <c r="S97" s="31"/>
      <c r="T97" s="49"/>
      <c r="U97" s="49"/>
      <c r="V97" s="66"/>
      <c r="W97" s="69"/>
      <c r="X97" s="69"/>
    </row>
    <row r="101" spans="1:24" x14ac:dyDescent="0.35">
      <c r="N101" s="21"/>
    </row>
    <row r="105" spans="1:24" x14ac:dyDescent="0.35">
      <c r="R105" s="22"/>
    </row>
  </sheetData>
  <mergeCells count="336">
    <mergeCell ref="E32:E37"/>
    <mergeCell ref="F32:F37"/>
    <mergeCell ref="E92:E97"/>
    <mergeCell ref="F92:F97"/>
    <mergeCell ref="E74:E79"/>
    <mergeCell ref="F74:F79"/>
    <mergeCell ref="E80:E85"/>
    <mergeCell ref="F80:F85"/>
    <mergeCell ref="E86:E91"/>
    <mergeCell ref="F86:F91"/>
    <mergeCell ref="E56:E61"/>
    <mergeCell ref="F56:F61"/>
    <mergeCell ref="E62:E67"/>
    <mergeCell ref="F62:F67"/>
    <mergeCell ref="E68:E73"/>
    <mergeCell ref="F68:F73"/>
    <mergeCell ref="D86:D91"/>
    <mergeCell ref="D92:D97"/>
    <mergeCell ref="E2:E7"/>
    <mergeCell ref="F2:F7"/>
    <mergeCell ref="E8:E13"/>
    <mergeCell ref="F8:F13"/>
    <mergeCell ref="E14:E19"/>
    <mergeCell ref="F14:F19"/>
    <mergeCell ref="D38:D43"/>
    <mergeCell ref="D44:D49"/>
    <mergeCell ref="D50:D55"/>
    <mergeCell ref="D56:D61"/>
    <mergeCell ref="D62:D67"/>
    <mergeCell ref="D68:D73"/>
    <mergeCell ref="E38:E43"/>
    <mergeCell ref="F38:F43"/>
    <mergeCell ref="E44:E49"/>
    <mergeCell ref="F44:F49"/>
    <mergeCell ref="E50:E55"/>
    <mergeCell ref="F50:F55"/>
    <mergeCell ref="E20:E25"/>
    <mergeCell ref="F20:F25"/>
    <mergeCell ref="E26:E31"/>
    <mergeCell ref="F26:F31"/>
    <mergeCell ref="G74:G79"/>
    <mergeCell ref="G80:G85"/>
    <mergeCell ref="G86:G91"/>
    <mergeCell ref="G92:G97"/>
    <mergeCell ref="D2:D7"/>
    <mergeCell ref="D8:D13"/>
    <mergeCell ref="D14:D19"/>
    <mergeCell ref="D20:D25"/>
    <mergeCell ref="D26:D31"/>
    <mergeCell ref="D32:D37"/>
    <mergeCell ref="G38:G43"/>
    <mergeCell ref="G44:G49"/>
    <mergeCell ref="G50:G55"/>
    <mergeCell ref="G56:G61"/>
    <mergeCell ref="G62:G67"/>
    <mergeCell ref="G68:G73"/>
    <mergeCell ref="G2:G7"/>
    <mergeCell ref="G8:G13"/>
    <mergeCell ref="G14:G19"/>
    <mergeCell ref="G20:G25"/>
    <mergeCell ref="G26:G31"/>
    <mergeCell ref="G32:G37"/>
    <mergeCell ref="D74:D79"/>
    <mergeCell ref="D80:D85"/>
    <mergeCell ref="U92:U97"/>
    <mergeCell ref="V92:V97"/>
    <mergeCell ref="W92:W97"/>
    <mergeCell ref="X92:X97"/>
    <mergeCell ref="M92:M97"/>
    <mergeCell ref="N92:N97"/>
    <mergeCell ref="O92:O97"/>
    <mergeCell ref="P92:P97"/>
    <mergeCell ref="Q92:Q97"/>
    <mergeCell ref="R92:R97"/>
    <mergeCell ref="T86:T91"/>
    <mergeCell ref="U86:U91"/>
    <mergeCell ref="V86:V91"/>
    <mergeCell ref="W86:W91"/>
    <mergeCell ref="X86:X91"/>
    <mergeCell ref="H92:H97"/>
    <mergeCell ref="I92:I97"/>
    <mergeCell ref="J92:J97"/>
    <mergeCell ref="K92:K97"/>
    <mergeCell ref="L92:L97"/>
    <mergeCell ref="N86:N91"/>
    <mergeCell ref="O86:O91"/>
    <mergeCell ref="P86:P91"/>
    <mergeCell ref="Q86:Q91"/>
    <mergeCell ref="R86:R91"/>
    <mergeCell ref="S86:S91"/>
    <mergeCell ref="H86:H91"/>
    <mergeCell ref="I86:I91"/>
    <mergeCell ref="J86:J91"/>
    <mergeCell ref="K86:K91"/>
    <mergeCell ref="L86:L91"/>
    <mergeCell ref="M86:M91"/>
    <mergeCell ref="S92:S97"/>
    <mergeCell ref="T92:T97"/>
    <mergeCell ref="U80:U85"/>
    <mergeCell ref="V80:V85"/>
    <mergeCell ref="W80:W85"/>
    <mergeCell ref="X80:X85"/>
    <mergeCell ref="M80:M85"/>
    <mergeCell ref="N80:N85"/>
    <mergeCell ref="O80:O85"/>
    <mergeCell ref="P80:P85"/>
    <mergeCell ref="Q80:Q85"/>
    <mergeCell ref="R80:R85"/>
    <mergeCell ref="T74:T79"/>
    <mergeCell ref="U74:U79"/>
    <mergeCell ref="V74:V79"/>
    <mergeCell ref="W74:W79"/>
    <mergeCell ref="X74:X79"/>
    <mergeCell ref="H80:H85"/>
    <mergeCell ref="I80:I85"/>
    <mergeCell ref="J80:J85"/>
    <mergeCell ref="K80:K85"/>
    <mergeCell ref="L80:L85"/>
    <mergeCell ref="N74:N79"/>
    <mergeCell ref="O74:O79"/>
    <mergeCell ref="P74:P79"/>
    <mergeCell ref="Q74:Q79"/>
    <mergeCell ref="R74:R79"/>
    <mergeCell ref="S74:S79"/>
    <mergeCell ref="H74:H79"/>
    <mergeCell ref="I74:I79"/>
    <mergeCell ref="J74:J79"/>
    <mergeCell ref="K74:K79"/>
    <mergeCell ref="L74:L79"/>
    <mergeCell ref="M74:M79"/>
    <mergeCell ref="S80:S85"/>
    <mergeCell ref="T80:T85"/>
    <mergeCell ref="U68:U73"/>
    <mergeCell ref="V68:V73"/>
    <mergeCell ref="W68:W73"/>
    <mergeCell ref="X68:X73"/>
    <mergeCell ref="M68:M73"/>
    <mergeCell ref="N68:N73"/>
    <mergeCell ref="O68:O73"/>
    <mergeCell ref="P68:P73"/>
    <mergeCell ref="Q68:Q73"/>
    <mergeCell ref="R68:R73"/>
    <mergeCell ref="T62:T67"/>
    <mergeCell ref="U62:U67"/>
    <mergeCell ref="V62:V67"/>
    <mergeCell ref="W62:W67"/>
    <mergeCell ref="X62:X67"/>
    <mergeCell ref="H68:H73"/>
    <mergeCell ref="I68:I73"/>
    <mergeCell ref="J68:J73"/>
    <mergeCell ref="K68:K73"/>
    <mergeCell ref="L68:L73"/>
    <mergeCell ref="N62:N67"/>
    <mergeCell ref="O62:O67"/>
    <mergeCell ref="P62:P67"/>
    <mergeCell ref="Q62:Q67"/>
    <mergeCell ref="R62:R67"/>
    <mergeCell ref="S62:S67"/>
    <mergeCell ref="H62:H67"/>
    <mergeCell ref="I62:I67"/>
    <mergeCell ref="J62:J67"/>
    <mergeCell ref="K62:K67"/>
    <mergeCell ref="L62:L67"/>
    <mergeCell ref="M62:M67"/>
    <mergeCell ref="S68:S73"/>
    <mergeCell ref="T68:T73"/>
    <mergeCell ref="U56:U61"/>
    <mergeCell ref="V56:V61"/>
    <mergeCell ref="W56:W61"/>
    <mergeCell ref="X56:X61"/>
    <mergeCell ref="M56:M61"/>
    <mergeCell ref="N56:N61"/>
    <mergeCell ref="O56:O61"/>
    <mergeCell ref="P56:P61"/>
    <mergeCell ref="Q56:Q61"/>
    <mergeCell ref="R56:R61"/>
    <mergeCell ref="T50:T55"/>
    <mergeCell ref="U50:U55"/>
    <mergeCell ref="V50:V55"/>
    <mergeCell ref="W50:W55"/>
    <mergeCell ref="X50:X55"/>
    <mergeCell ref="H56:H61"/>
    <mergeCell ref="I56:I61"/>
    <mergeCell ref="J56:J61"/>
    <mergeCell ref="K56:K61"/>
    <mergeCell ref="L56:L61"/>
    <mergeCell ref="N50:N55"/>
    <mergeCell ref="O50:O55"/>
    <mergeCell ref="P50:P55"/>
    <mergeCell ref="Q50:Q55"/>
    <mergeCell ref="R50:R55"/>
    <mergeCell ref="S50:S55"/>
    <mergeCell ref="H50:H55"/>
    <mergeCell ref="I50:I55"/>
    <mergeCell ref="J50:J55"/>
    <mergeCell ref="K50:K55"/>
    <mergeCell ref="L50:L55"/>
    <mergeCell ref="M50:M55"/>
    <mergeCell ref="S56:S61"/>
    <mergeCell ref="T56:T61"/>
    <mergeCell ref="U44:U49"/>
    <mergeCell ref="V44:V49"/>
    <mergeCell ref="W44:W49"/>
    <mergeCell ref="X44:X49"/>
    <mergeCell ref="M44:M49"/>
    <mergeCell ref="N44:N49"/>
    <mergeCell ref="O44:O49"/>
    <mergeCell ref="P44:P49"/>
    <mergeCell ref="Q44:Q49"/>
    <mergeCell ref="R44:R49"/>
    <mergeCell ref="T38:T43"/>
    <mergeCell ref="U38:U43"/>
    <mergeCell ref="V38:V43"/>
    <mergeCell ref="W38:W43"/>
    <mergeCell ref="X38:X43"/>
    <mergeCell ref="H44:H49"/>
    <mergeCell ref="I44:I49"/>
    <mergeCell ref="J44:J49"/>
    <mergeCell ref="K44:K49"/>
    <mergeCell ref="L44:L49"/>
    <mergeCell ref="N38:N43"/>
    <mergeCell ref="O38:O43"/>
    <mergeCell ref="P38:P43"/>
    <mergeCell ref="Q38:Q43"/>
    <mergeCell ref="R38:R43"/>
    <mergeCell ref="S38:S43"/>
    <mergeCell ref="H38:H43"/>
    <mergeCell ref="I38:I43"/>
    <mergeCell ref="J38:J43"/>
    <mergeCell ref="K38:K43"/>
    <mergeCell ref="L38:L43"/>
    <mergeCell ref="M38:M43"/>
    <mergeCell ref="S44:S49"/>
    <mergeCell ref="T44:T49"/>
    <mergeCell ref="U32:U37"/>
    <mergeCell ref="V32:V37"/>
    <mergeCell ref="W32:W37"/>
    <mergeCell ref="X32:X37"/>
    <mergeCell ref="M32:M37"/>
    <mergeCell ref="N32:N37"/>
    <mergeCell ref="O32:O37"/>
    <mergeCell ref="P32:P37"/>
    <mergeCell ref="Q32:Q37"/>
    <mergeCell ref="R32:R37"/>
    <mergeCell ref="T26:T31"/>
    <mergeCell ref="U26:U31"/>
    <mergeCell ref="V26:V31"/>
    <mergeCell ref="W26:W31"/>
    <mergeCell ref="X26:X31"/>
    <mergeCell ref="H32:H37"/>
    <mergeCell ref="I32:I37"/>
    <mergeCell ref="J32:J37"/>
    <mergeCell ref="K32:K37"/>
    <mergeCell ref="L32:L37"/>
    <mergeCell ref="N26:N31"/>
    <mergeCell ref="O26:O31"/>
    <mergeCell ref="P26:P31"/>
    <mergeCell ref="Q26:Q31"/>
    <mergeCell ref="R26:R31"/>
    <mergeCell ref="S26:S31"/>
    <mergeCell ref="H26:H31"/>
    <mergeCell ref="I26:I31"/>
    <mergeCell ref="J26:J31"/>
    <mergeCell ref="K26:K31"/>
    <mergeCell ref="L26:L31"/>
    <mergeCell ref="M26:M31"/>
    <mergeCell ref="S32:S37"/>
    <mergeCell ref="T32:T37"/>
    <mergeCell ref="U20:U25"/>
    <mergeCell ref="V20:V25"/>
    <mergeCell ref="W20:W25"/>
    <mergeCell ref="X20:X25"/>
    <mergeCell ref="M20:M25"/>
    <mergeCell ref="N20:N25"/>
    <mergeCell ref="O20:O25"/>
    <mergeCell ref="P20:P25"/>
    <mergeCell ref="Q20:Q25"/>
    <mergeCell ref="R20:R25"/>
    <mergeCell ref="T14:T19"/>
    <mergeCell ref="U14:U19"/>
    <mergeCell ref="V14:V19"/>
    <mergeCell ref="W14:W19"/>
    <mergeCell ref="X14:X19"/>
    <mergeCell ref="H20:H25"/>
    <mergeCell ref="I20:I25"/>
    <mergeCell ref="J20:J25"/>
    <mergeCell ref="K20:K25"/>
    <mergeCell ref="L20:L25"/>
    <mergeCell ref="N14:N19"/>
    <mergeCell ref="O14:O19"/>
    <mergeCell ref="P14:P19"/>
    <mergeCell ref="Q14:Q19"/>
    <mergeCell ref="R14:R19"/>
    <mergeCell ref="S14:S19"/>
    <mergeCell ref="H14:H19"/>
    <mergeCell ref="I14:I19"/>
    <mergeCell ref="J14:J19"/>
    <mergeCell ref="K14:K19"/>
    <mergeCell ref="L14:L19"/>
    <mergeCell ref="M14:M19"/>
    <mergeCell ref="S20:S25"/>
    <mergeCell ref="T20:T25"/>
    <mergeCell ref="U8:U13"/>
    <mergeCell ref="V8:V13"/>
    <mergeCell ref="W8:W13"/>
    <mergeCell ref="X8:X13"/>
    <mergeCell ref="M8:M13"/>
    <mergeCell ref="N8:N13"/>
    <mergeCell ref="O8:O13"/>
    <mergeCell ref="P8:P13"/>
    <mergeCell ref="Q8:Q13"/>
    <mergeCell ref="R8:R13"/>
    <mergeCell ref="T2:T7"/>
    <mergeCell ref="U2:U7"/>
    <mergeCell ref="V2:V7"/>
    <mergeCell ref="W2:W7"/>
    <mergeCell ref="X2:X7"/>
    <mergeCell ref="H8:H13"/>
    <mergeCell ref="I8:I13"/>
    <mergeCell ref="J8:J13"/>
    <mergeCell ref="K8:K13"/>
    <mergeCell ref="L8:L13"/>
    <mergeCell ref="N2:N7"/>
    <mergeCell ref="O2:O7"/>
    <mergeCell ref="P2:P7"/>
    <mergeCell ref="Q2:Q7"/>
    <mergeCell ref="R2:R7"/>
    <mergeCell ref="S2:S7"/>
    <mergeCell ref="H2:H7"/>
    <mergeCell ref="I2:I7"/>
    <mergeCell ref="J2:J7"/>
    <mergeCell ref="K2:K7"/>
    <mergeCell ref="L2:L7"/>
    <mergeCell ref="M2:M7"/>
    <mergeCell ref="S8:S13"/>
    <mergeCell ref="T8:T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Waste recycled by waste type</vt:lpstr>
      <vt:lpstr>Sea level</vt:lpstr>
      <vt:lpstr>Transport usage</vt:lpstr>
      <vt:lpstr>Rainfall</vt:lpstr>
      <vt:lpstr>Protected area in singapore</vt:lpstr>
      <vt:lpstr>Waste produce</vt:lpstr>
      <vt:lpstr>Greenhouse gas emission</vt:lpstr>
      <vt:lpstr>Solar panel</vt:lpstr>
      <vt:lpstr>Maximum and minimum temperature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 TIAN HUI</dc:creator>
  <cp:lastModifiedBy>HO TIAN HUI</cp:lastModifiedBy>
  <dcterms:created xsi:type="dcterms:W3CDTF">2024-01-27T15:01:43Z</dcterms:created>
  <dcterms:modified xsi:type="dcterms:W3CDTF">2024-07-12T03:02:08Z</dcterms:modified>
</cp:coreProperties>
</file>