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derase\panosc\Work Packages\WP1 Management\Plans\"/>
    </mc:Choice>
  </mc:AlternateContent>
  <bookViews>
    <workbookView xWindow="0" yWindow="0" windowWidth="28800" windowHeight="13035" activeTab="8"/>
  </bookViews>
  <sheets>
    <sheet name="PaNOSC budget" sheetId="1" r:id="rId1"/>
    <sheet name="EGI budget" sheetId="2" r:id="rId2"/>
    <sheet name="Budget Travel" sheetId="3" r:id="rId3"/>
    <sheet name="Purchases" sheetId="4" r:id="rId4"/>
    <sheet name="Cloud services" sheetId="5" r:id="rId5"/>
    <sheet name="WP partners" sheetId="6" r:id="rId6"/>
    <sheet name="ELI budget" sheetId="7" r:id="rId7"/>
    <sheet name="PaNDaaS budget" sheetId="8" r:id="rId8"/>
    <sheet name="Gantt" sheetId="9" r:id="rId9"/>
  </sheets>
  <definedNames>
    <definedName name="_Toc396751647" localSheetId="7">'PaNDaaS budget'!$E$150</definedName>
    <definedName name="_xlnm.Print_Area" localSheetId="8">Gantt!$A$1:$BA$51</definedName>
  </definedNames>
  <calcPr calcId="152511"/>
</workbook>
</file>

<file path=xl/calcChain.xml><?xml version="1.0" encoding="utf-8"?>
<calcChain xmlns="http://schemas.openxmlformats.org/spreadsheetml/2006/main">
  <c r="E51" i="9" l="1"/>
  <c r="D51" i="9"/>
  <c r="C51" i="9"/>
  <c r="B51" i="9"/>
  <c r="E50" i="9"/>
  <c r="D50" i="9"/>
  <c r="C50" i="9"/>
  <c r="B50" i="9"/>
  <c r="E49" i="9"/>
  <c r="D49" i="9"/>
  <c r="C49" i="9"/>
  <c r="B49" i="9"/>
  <c r="A49" i="9"/>
  <c r="E48" i="9"/>
  <c r="D48" i="9"/>
  <c r="C48" i="9"/>
  <c r="B48" i="9"/>
  <c r="E47" i="9"/>
  <c r="D47" i="9"/>
  <c r="C47" i="9"/>
  <c r="B47" i="9"/>
  <c r="E46" i="9"/>
  <c r="D46" i="9"/>
  <c r="C46" i="9"/>
  <c r="B46" i="9"/>
  <c r="E45" i="9"/>
  <c r="D45" i="9"/>
  <c r="C45" i="9"/>
  <c r="B45" i="9"/>
  <c r="E44" i="9"/>
  <c r="D44" i="9"/>
  <c r="C44" i="9"/>
  <c r="B44" i="9"/>
  <c r="E43" i="9"/>
  <c r="D43" i="9"/>
  <c r="C43" i="9"/>
  <c r="B43" i="9"/>
  <c r="E42" i="9"/>
  <c r="D42" i="9"/>
  <c r="C42" i="9"/>
  <c r="B42" i="9"/>
  <c r="E41" i="9"/>
  <c r="D41" i="9"/>
  <c r="C41" i="9"/>
  <c r="B41" i="9"/>
  <c r="A41" i="9"/>
  <c r="E40" i="9"/>
  <c r="D40" i="9"/>
  <c r="C40" i="9"/>
  <c r="B40" i="9"/>
  <c r="E39" i="9"/>
  <c r="D39" i="9"/>
  <c r="C39" i="9"/>
  <c r="B39" i="9"/>
  <c r="E38" i="9"/>
  <c r="D38" i="9"/>
  <c r="C38" i="9"/>
  <c r="B38" i="9"/>
  <c r="E37" i="9"/>
  <c r="D37" i="9"/>
  <c r="C37" i="9"/>
  <c r="B37" i="9"/>
  <c r="A37" i="9"/>
  <c r="E36" i="9"/>
  <c r="D36" i="9"/>
  <c r="C36" i="9"/>
  <c r="B36" i="9"/>
  <c r="E35" i="9"/>
  <c r="D35" i="9"/>
  <c r="C35" i="9"/>
  <c r="B35" i="9"/>
  <c r="E34" i="9"/>
  <c r="D34" i="9"/>
  <c r="C34" i="9"/>
  <c r="B34" i="9"/>
  <c r="E33" i="9"/>
  <c r="D33" i="9"/>
  <c r="C33" i="9"/>
  <c r="B33" i="9"/>
  <c r="E32" i="9"/>
  <c r="D32" i="9"/>
  <c r="C32" i="9"/>
  <c r="B32" i="9"/>
  <c r="E31" i="9"/>
  <c r="D31" i="9"/>
  <c r="C31" i="9"/>
  <c r="B31" i="9"/>
  <c r="E30" i="9"/>
  <c r="D30" i="9"/>
  <c r="C30" i="9"/>
  <c r="B30" i="9"/>
  <c r="E29" i="9"/>
  <c r="D29" i="9"/>
  <c r="C29" i="9"/>
  <c r="B29" i="9"/>
  <c r="A29" i="9"/>
  <c r="E28" i="9"/>
  <c r="D28" i="9"/>
  <c r="C28" i="9"/>
  <c r="B28" i="9"/>
  <c r="E27" i="9"/>
  <c r="D27" i="9"/>
  <c r="C27" i="9"/>
  <c r="B27" i="9"/>
  <c r="E26" i="9"/>
  <c r="D26" i="9"/>
  <c r="C26" i="9"/>
  <c r="B26" i="9"/>
  <c r="E25" i="9"/>
  <c r="D25" i="9"/>
  <c r="C25" i="9"/>
  <c r="B25" i="9"/>
  <c r="E24" i="9"/>
  <c r="D24" i="9"/>
  <c r="C24" i="9"/>
  <c r="B24" i="9"/>
  <c r="A24" i="9"/>
  <c r="E23" i="9"/>
  <c r="D23" i="9"/>
  <c r="C23" i="9"/>
  <c r="B23" i="9"/>
  <c r="E22" i="9"/>
  <c r="D22" i="9"/>
  <c r="C22" i="9"/>
  <c r="B22" i="9"/>
  <c r="E21" i="9"/>
  <c r="D21" i="9"/>
  <c r="C21" i="9"/>
  <c r="B21" i="9"/>
  <c r="E20" i="9"/>
  <c r="D20" i="9"/>
  <c r="C20" i="9"/>
  <c r="B20" i="9"/>
  <c r="E19" i="9"/>
  <c r="D19" i="9"/>
  <c r="C19" i="9"/>
  <c r="B19" i="9"/>
  <c r="E18" i="9"/>
  <c r="D18" i="9"/>
  <c r="C18" i="9"/>
  <c r="B18" i="9"/>
  <c r="A18" i="9"/>
  <c r="E17" i="9"/>
  <c r="D17" i="9"/>
  <c r="C17" i="9"/>
  <c r="B17" i="9"/>
  <c r="E16" i="9"/>
  <c r="D16" i="9"/>
  <c r="C16" i="9"/>
  <c r="B16" i="9"/>
  <c r="E15" i="9"/>
  <c r="D15" i="9"/>
  <c r="C15" i="9"/>
  <c r="B15" i="9"/>
  <c r="E14" i="9"/>
  <c r="D14" i="9"/>
  <c r="C14" i="9"/>
  <c r="B14" i="9"/>
  <c r="E13" i="9"/>
  <c r="D13" i="9"/>
  <c r="C13" i="9"/>
  <c r="B13" i="9"/>
  <c r="A13" i="9"/>
  <c r="E12" i="9"/>
  <c r="D12" i="9"/>
  <c r="C12" i="9"/>
  <c r="B12" i="9"/>
  <c r="E11" i="9"/>
  <c r="D11" i="9"/>
  <c r="C11" i="9"/>
  <c r="B11" i="9"/>
  <c r="E10" i="9"/>
  <c r="D10" i="9"/>
  <c r="C10" i="9"/>
  <c r="B10" i="9"/>
  <c r="E9" i="9"/>
  <c r="D9" i="9"/>
  <c r="C9" i="9"/>
  <c r="B9" i="9"/>
  <c r="E8" i="9"/>
  <c r="D8" i="9"/>
  <c r="C8" i="9"/>
  <c r="B8" i="9"/>
  <c r="E7" i="9"/>
  <c r="D7" i="9"/>
  <c r="C7" i="9"/>
  <c r="B7" i="9"/>
  <c r="A7" i="9"/>
  <c r="E6" i="9"/>
  <c r="D6" i="9"/>
  <c r="C6" i="9"/>
  <c r="B6" i="9"/>
  <c r="E5" i="9"/>
  <c r="D5" i="9"/>
  <c r="C5" i="9"/>
  <c r="B5" i="9"/>
  <c r="E4" i="9"/>
  <c r="D4" i="9"/>
  <c r="C4" i="9"/>
  <c r="B4" i="9"/>
  <c r="A4" i="9"/>
  <c r="C133" i="8"/>
  <c r="C131" i="8"/>
  <c r="C118" i="8"/>
  <c r="N115" i="8"/>
  <c r="U114" i="8"/>
  <c r="U115" i="8" s="1"/>
  <c r="T114" i="8"/>
  <c r="T115" i="8" s="1"/>
  <c r="N114" i="8"/>
  <c r="N117" i="8" s="1"/>
  <c r="M114" i="8"/>
  <c r="M115" i="8" s="1"/>
  <c r="L114" i="8"/>
  <c r="L115" i="8" s="1"/>
  <c r="D114" i="8"/>
  <c r="X112" i="8"/>
  <c r="V112" i="8"/>
  <c r="R112" i="8"/>
  <c r="P112" i="8"/>
  <c r="O112" i="8"/>
  <c r="J112" i="8"/>
  <c r="G112" i="8"/>
  <c r="C112" i="8" s="1"/>
  <c r="F112" i="8"/>
  <c r="E112" i="8"/>
  <c r="D112" i="8"/>
  <c r="C111" i="8"/>
  <c r="C110" i="8"/>
  <c r="C109" i="8"/>
  <c r="C108" i="8"/>
  <c r="C107" i="8"/>
  <c r="C106" i="8"/>
  <c r="T104" i="8"/>
  <c r="Q104" i="8"/>
  <c r="G104" i="8"/>
  <c r="F104" i="8"/>
  <c r="F114" i="8" s="1"/>
  <c r="C103" i="8"/>
  <c r="C102" i="8"/>
  <c r="C101" i="8"/>
  <c r="C100" i="8"/>
  <c r="C99" i="8"/>
  <c r="X97" i="8"/>
  <c r="V97" i="8"/>
  <c r="V114" i="8" s="1"/>
  <c r="T97" i="8"/>
  <c r="S97" i="8"/>
  <c r="R97" i="8"/>
  <c r="Q97" i="8"/>
  <c r="P97" i="8"/>
  <c r="N97" i="8"/>
  <c r="J97" i="8"/>
  <c r="I97" i="8"/>
  <c r="H97" i="8"/>
  <c r="E97" i="8"/>
  <c r="E114" i="8" s="1"/>
  <c r="D97" i="8"/>
  <c r="C96" i="8"/>
  <c r="C95" i="8"/>
  <c r="C94" i="8"/>
  <c r="C93" i="8"/>
  <c r="C92" i="8"/>
  <c r="C91" i="8"/>
  <c r="X89" i="8"/>
  <c r="V89" i="8"/>
  <c r="S89" i="8"/>
  <c r="P89" i="8"/>
  <c r="L89" i="8"/>
  <c r="J89" i="8"/>
  <c r="I89" i="8"/>
  <c r="H89" i="8"/>
  <c r="G89" i="8"/>
  <c r="F89" i="8"/>
  <c r="E89" i="8"/>
  <c r="D89" i="8"/>
  <c r="C88" i="8"/>
  <c r="C87" i="8"/>
  <c r="C86" i="8"/>
  <c r="C85" i="8"/>
  <c r="X83" i="8"/>
  <c r="S83" i="8"/>
  <c r="R83" i="8"/>
  <c r="P83" i="8"/>
  <c r="K83" i="8"/>
  <c r="J83" i="8"/>
  <c r="I83" i="8"/>
  <c r="C83" i="8" s="1"/>
  <c r="H83" i="8"/>
  <c r="G83" i="8"/>
  <c r="F83" i="8"/>
  <c r="C82" i="8"/>
  <c r="C81" i="8"/>
  <c r="C80" i="8"/>
  <c r="C79" i="8"/>
  <c r="C78" i="8"/>
  <c r="C77" i="8"/>
  <c r="X75" i="8"/>
  <c r="V75" i="8"/>
  <c r="T75" i="8"/>
  <c r="S75" i="8"/>
  <c r="R75" i="8"/>
  <c r="Q75" i="8"/>
  <c r="P75" i="8"/>
  <c r="O75" i="8"/>
  <c r="N75" i="8"/>
  <c r="M75" i="8"/>
  <c r="L75" i="8"/>
  <c r="K75" i="8"/>
  <c r="J75" i="8"/>
  <c r="I75" i="8"/>
  <c r="C75" i="8" s="1"/>
  <c r="H75" i="8"/>
  <c r="G75" i="8"/>
  <c r="F75" i="8"/>
  <c r="E75" i="8"/>
  <c r="D75" i="8"/>
  <c r="C74" i="8"/>
  <c r="C73" i="8"/>
  <c r="C72" i="8"/>
  <c r="C71" i="8"/>
  <c r="C70" i="8"/>
  <c r="C69" i="8"/>
  <c r="C68" i="8"/>
  <c r="C67" i="8"/>
  <c r="C66" i="8"/>
  <c r="X64" i="8"/>
  <c r="C64" i="8" s="1"/>
  <c r="P64" i="8"/>
  <c r="L64" i="8"/>
  <c r="H64" i="8"/>
  <c r="E64" i="8"/>
  <c r="D64" i="8"/>
  <c r="C63" i="8"/>
  <c r="C62" i="8"/>
  <c r="C61" i="8"/>
  <c r="C60" i="8"/>
  <c r="C59" i="8"/>
  <c r="C58" i="8"/>
  <c r="C57" i="8"/>
  <c r="C56" i="8"/>
  <c r="C55" i="8"/>
  <c r="C54" i="8"/>
  <c r="C53" i="8"/>
  <c r="C52" i="8"/>
  <c r="T50" i="8"/>
  <c r="S50" i="8"/>
  <c r="R50" i="8"/>
  <c r="P50" i="8"/>
  <c r="L50" i="8"/>
  <c r="J50" i="8"/>
  <c r="G50" i="8"/>
  <c r="C49" i="8"/>
  <c r="C48" i="8"/>
  <c r="C47" i="8"/>
  <c r="C46" i="8"/>
  <c r="C45" i="8"/>
  <c r="C44" i="8"/>
  <c r="C43" i="8"/>
  <c r="C42" i="8"/>
  <c r="C41" i="8"/>
  <c r="C40" i="8"/>
  <c r="V38" i="8"/>
  <c r="O38" i="8"/>
  <c r="N38" i="8"/>
  <c r="H38" i="8"/>
  <c r="G38" i="8"/>
  <c r="E38" i="8"/>
  <c r="D38" i="8"/>
  <c r="C38" i="8" s="1"/>
  <c r="C37" i="8"/>
  <c r="C36" i="8"/>
  <c r="C35" i="8"/>
  <c r="C34" i="8"/>
  <c r="C33" i="8"/>
  <c r="C32" i="8"/>
  <c r="C31" i="8"/>
  <c r="C30" i="8"/>
  <c r="C29" i="8"/>
  <c r="C28" i="8"/>
  <c r="C27" i="8"/>
  <c r="X25" i="8"/>
  <c r="X114" i="8" s="1"/>
  <c r="W25" i="8"/>
  <c r="W114" i="8" s="1"/>
  <c r="V25" i="8"/>
  <c r="U25" i="8"/>
  <c r="T25" i="8"/>
  <c r="S25" i="8"/>
  <c r="R25" i="8"/>
  <c r="R114" i="8" s="1"/>
  <c r="Q25" i="8"/>
  <c r="Q114" i="8" s="1"/>
  <c r="P25" i="8"/>
  <c r="P114" i="8" s="1"/>
  <c r="O25" i="8"/>
  <c r="O114" i="8" s="1"/>
  <c r="N25" i="8"/>
  <c r="M25" i="8"/>
  <c r="L25" i="8"/>
  <c r="K25" i="8"/>
  <c r="K114" i="8" s="1"/>
  <c r="J25" i="8"/>
  <c r="J114" i="8" s="1"/>
  <c r="I25" i="8"/>
  <c r="I114" i="8" s="1"/>
  <c r="H25" i="8"/>
  <c r="H114" i="8" s="1"/>
  <c r="G25" i="8"/>
  <c r="G114" i="8" s="1"/>
  <c r="F25" i="8"/>
  <c r="E25" i="8"/>
  <c r="D25" i="8"/>
  <c r="C20" i="8"/>
  <c r="C19" i="8"/>
  <c r="C18" i="8"/>
  <c r="C17" i="8"/>
  <c r="D15" i="8"/>
  <c r="C15" i="8"/>
  <c r="C14" i="8"/>
  <c r="C13" i="8"/>
  <c r="C12" i="8"/>
  <c r="C11" i="8"/>
  <c r="C10" i="8"/>
  <c r="D31" i="7"/>
  <c r="D27" i="7"/>
  <c r="D21" i="7"/>
  <c r="D30" i="7" s="1"/>
  <c r="D14" i="7"/>
  <c r="E5" i="7"/>
  <c r="K25" i="5"/>
  <c r="J25" i="5"/>
  <c r="I25" i="5"/>
  <c r="L25" i="5" s="1"/>
  <c r="H25" i="5"/>
  <c r="K24" i="5"/>
  <c r="J24" i="5"/>
  <c r="L24" i="5" s="1"/>
  <c r="I24" i="5"/>
  <c r="H24" i="5"/>
  <c r="D23" i="5"/>
  <c r="E22" i="5"/>
  <c r="D22" i="5"/>
  <c r="C16" i="5"/>
  <c r="H15" i="5"/>
  <c r="F13" i="5"/>
  <c r="E13" i="5"/>
  <c r="D13" i="5"/>
  <c r="H12" i="5"/>
  <c r="H13" i="5" s="1"/>
  <c r="P11" i="5"/>
  <c r="H11" i="5"/>
  <c r="E23" i="5" s="1"/>
  <c r="P10" i="5"/>
  <c r="C10" i="5"/>
  <c r="P9" i="5"/>
  <c r="K9" i="5"/>
  <c r="L9" i="5" s="1"/>
  <c r="M9" i="5" s="1"/>
  <c r="J9" i="5"/>
  <c r="G9" i="5"/>
  <c r="F9" i="5"/>
  <c r="P8" i="5"/>
  <c r="L8" i="5"/>
  <c r="M8" i="5" s="1"/>
  <c r="K8" i="5"/>
  <c r="J8" i="5"/>
  <c r="J7" i="5"/>
  <c r="I7" i="5"/>
  <c r="P7" i="5" s="1"/>
  <c r="H7" i="5"/>
  <c r="E24" i="5" s="1"/>
  <c r="G7" i="5"/>
  <c r="F7" i="5"/>
  <c r="E7" i="5"/>
  <c r="D7" i="5"/>
  <c r="C7" i="5"/>
  <c r="I6" i="5"/>
  <c r="G6" i="5"/>
  <c r="F6" i="5"/>
  <c r="E6" i="5"/>
  <c r="D6" i="5"/>
  <c r="C6" i="5"/>
  <c r="H5" i="5"/>
  <c r="P5" i="5" s="1"/>
  <c r="P4" i="5"/>
  <c r="M4" i="5"/>
  <c r="H4" i="5"/>
  <c r="K4" i="5" s="1"/>
  <c r="L4" i="5" s="1"/>
  <c r="K3" i="5"/>
  <c r="H3" i="5"/>
  <c r="P3" i="5" s="1"/>
  <c r="C3" i="5"/>
  <c r="J15" i="4"/>
  <c r="I15" i="4"/>
  <c r="H15" i="4"/>
  <c r="I84" i="1" s="1"/>
  <c r="G15" i="4"/>
  <c r="H84" i="1" s="1"/>
  <c r="F15" i="4"/>
  <c r="G84" i="1" s="1"/>
  <c r="E15" i="4"/>
  <c r="F84" i="1" s="1"/>
  <c r="D15" i="4"/>
  <c r="J14" i="4"/>
  <c r="J16" i="4" s="1"/>
  <c r="I14" i="4"/>
  <c r="I16" i="4" s="1"/>
  <c r="G14" i="4"/>
  <c r="H83" i="1" s="1"/>
  <c r="E14" i="4"/>
  <c r="F83" i="1" s="1"/>
  <c r="D14" i="4"/>
  <c r="D16" i="4" s="1"/>
  <c r="C12" i="4"/>
  <c r="C11" i="4"/>
  <c r="I10" i="4"/>
  <c r="H10" i="4"/>
  <c r="H14" i="4" s="1"/>
  <c r="G10" i="4"/>
  <c r="F10" i="4"/>
  <c r="E10" i="4"/>
  <c r="D10" i="4"/>
  <c r="C9" i="4"/>
  <c r="C8" i="4"/>
  <c r="C7" i="4"/>
  <c r="C6" i="4"/>
  <c r="C5" i="4"/>
  <c r="C4" i="4"/>
  <c r="C3" i="4"/>
  <c r="H28" i="3"/>
  <c r="H27" i="3"/>
  <c r="H26" i="3"/>
  <c r="H25" i="3"/>
  <c r="H24" i="3"/>
  <c r="H23" i="3"/>
  <c r="L18" i="3"/>
  <c r="K18" i="3"/>
  <c r="H17" i="3"/>
  <c r="J17" i="3" s="1"/>
  <c r="K17" i="3" s="1"/>
  <c r="L17" i="3" s="1"/>
  <c r="F17" i="3"/>
  <c r="L16" i="3"/>
  <c r="H16" i="3"/>
  <c r="J16" i="3" s="1"/>
  <c r="K16" i="3" s="1"/>
  <c r="F16" i="3"/>
  <c r="H15" i="3"/>
  <c r="J15" i="3" s="1"/>
  <c r="K15" i="3" s="1"/>
  <c r="L15" i="3" s="1"/>
  <c r="F15" i="3"/>
  <c r="H14" i="3"/>
  <c r="J14" i="3" s="1"/>
  <c r="K14" i="3" s="1"/>
  <c r="L14" i="3" s="1"/>
  <c r="F14" i="3"/>
  <c r="AA13" i="3"/>
  <c r="AA14" i="3" s="1"/>
  <c r="F13" i="3"/>
  <c r="H13" i="3" s="1"/>
  <c r="J13" i="3" s="1"/>
  <c r="K13" i="3" s="1"/>
  <c r="L13" i="3" s="1"/>
  <c r="J12" i="3"/>
  <c r="K12" i="3" s="1"/>
  <c r="L12" i="3" s="1"/>
  <c r="H12" i="3"/>
  <c r="F12" i="3"/>
  <c r="AA11" i="3"/>
  <c r="F11" i="3"/>
  <c r="H11" i="3" s="1"/>
  <c r="J11" i="3" s="1"/>
  <c r="K11" i="3" s="1"/>
  <c r="L11" i="3" s="1"/>
  <c r="AA10" i="3"/>
  <c r="F10" i="3"/>
  <c r="H10" i="3" s="1"/>
  <c r="J10" i="3" s="1"/>
  <c r="K10" i="3" s="1"/>
  <c r="L10" i="3" s="1"/>
  <c r="AA9" i="3"/>
  <c r="L9" i="3"/>
  <c r="H9" i="3"/>
  <c r="J9" i="3" s="1"/>
  <c r="K9" i="3" s="1"/>
  <c r="F9" i="3"/>
  <c r="AA8" i="3"/>
  <c r="J8" i="3"/>
  <c r="K8" i="3" s="1"/>
  <c r="L8" i="3" s="1"/>
  <c r="H8" i="3"/>
  <c r="F8" i="3"/>
  <c r="AA7" i="3"/>
  <c r="J6" i="3"/>
  <c r="K6" i="3" s="1"/>
  <c r="L6" i="3" s="1"/>
  <c r="F5" i="3"/>
  <c r="H5" i="3" s="1"/>
  <c r="J5" i="3" s="1"/>
  <c r="K5" i="3" s="1"/>
  <c r="L5" i="3" s="1"/>
  <c r="G23" i="3" s="1"/>
  <c r="F4" i="3"/>
  <c r="H4" i="3" s="1"/>
  <c r="J4" i="3" s="1"/>
  <c r="K4" i="3" s="1"/>
  <c r="L4" i="3" s="1"/>
  <c r="E39" i="7" s="1"/>
  <c r="C4" i="3"/>
  <c r="F3" i="3"/>
  <c r="H3" i="3" s="1"/>
  <c r="J3" i="3" s="1"/>
  <c r="K3" i="3" s="1"/>
  <c r="L3" i="3" s="1"/>
  <c r="F16" i="2"/>
  <c r="F15" i="2"/>
  <c r="J8" i="2"/>
  <c r="D8" i="2"/>
  <c r="J5" i="2"/>
  <c r="K5" i="2" s="1"/>
  <c r="G5" i="2"/>
  <c r="J4" i="2"/>
  <c r="G4" i="2"/>
  <c r="K4" i="2" s="1"/>
  <c r="J3" i="2"/>
  <c r="G3" i="2"/>
  <c r="K3" i="2" s="1"/>
  <c r="G2" i="2"/>
  <c r="C113" i="1"/>
  <c r="C112" i="1"/>
  <c r="C111" i="1"/>
  <c r="C110" i="1"/>
  <c r="C109" i="1"/>
  <c r="C108" i="1"/>
  <c r="C107" i="1"/>
  <c r="C106" i="1"/>
  <c r="C105" i="1"/>
  <c r="K84" i="1"/>
  <c r="J84" i="1"/>
  <c r="E84" i="1"/>
  <c r="D84" i="1" s="1"/>
  <c r="K83" i="1"/>
  <c r="J83" i="1"/>
  <c r="E83" i="1"/>
  <c r="K82" i="1"/>
  <c r="K74" i="1"/>
  <c r="J74" i="1"/>
  <c r="I74" i="1"/>
  <c r="H74" i="1"/>
  <c r="G74" i="1"/>
  <c r="F74" i="1"/>
  <c r="E74" i="1"/>
  <c r="D74" i="1"/>
  <c r="R73" i="1"/>
  <c r="P73" i="1"/>
  <c r="D73" i="1"/>
  <c r="R72" i="1"/>
  <c r="P72" i="1"/>
  <c r="D72" i="1"/>
  <c r="R71" i="1"/>
  <c r="P71" i="1"/>
  <c r="D71" i="1"/>
  <c r="K69" i="1"/>
  <c r="J69" i="1"/>
  <c r="I69" i="1"/>
  <c r="H69" i="1"/>
  <c r="G69" i="1"/>
  <c r="F69" i="1"/>
  <c r="D69" i="1" s="1"/>
  <c r="E69" i="1"/>
  <c r="R68" i="1"/>
  <c r="P68" i="1"/>
  <c r="D68" i="1"/>
  <c r="R67" i="1"/>
  <c r="P67" i="1"/>
  <c r="D67" i="1"/>
  <c r="R66" i="1"/>
  <c r="P66" i="1"/>
  <c r="D66" i="1"/>
  <c r="R65" i="1"/>
  <c r="P65" i="1"/>
  <c r="D65" i="1"/>
  <c r="R64" i="1"/>
  <c r="P64" i="1"/>
  <c r="D64" i="1"/>
  <c r="R63" i="1"/>
  <c r="P63" i="1"/>
  <c r="D63" i="1"/>
  <c r="R62" i="1"/>
  <c r="P62" i="1"/>
  <c r="D62" i="1"/>
  <c r="R61" i="1"/>
  <c r="P61" i="1"/>
  <c r="D61" i="1"/>
  <c r="K59" i="1"/>
  <c r="J59" i="1"/>
  <c r="I59" i="1"/>
  <c r="H59" i="1"/>
  <c r="G59" i="1"/>
  <c r="F59" i="1"/>
  <c r="E59" i="1"/>
  <c r="D59" i="1" s="1"/>
  <c r="R58" i="1"/>
  <c r="P58" i="1"/>
  <c r="D58" i="1"/>
  <c r="R57" i="1"/>
  <c r="P57" i="1"/>
  <c r="D57" i="1"/>
  <c r="R56" i="1"/>
  <c r="P56" i="1"/>
  <c r="D56" i="1"/>
  <c r="R55" i="1"/>
  <c r="P55" i="1"/>
  <c r="D55" i="1"/>
  <c r="J53" i="1"/>
  <c r="I53" i="1"/>
  <c r="H53" i="1"/>
  <c r="G53" i="1"/>
  <c r="F53" i="1"/>
  <c r="D53" i="1" s="1"/>
  <c r="E53" i="1"/>
  <c r="R52" i="1"/>
  <c r="P52" i="1"/>
  <c r="D52" i="1"/>
  <c r="R51" i="1"/>
  <c r="P51" i="1"/>
  <c r="D51" i="1"/>
  <c r="R50" i="1"/>
  <c r="P50" i="1"/>
  <c r="D50" i="1"/>
  <c r="R49" i="1"/>
  <c r="P49" i="1"/>
  <c r="D49" i="1"/>
  <c r="R48" i="1"/>
  <c r="P48" i="1"/>
  <c r="D48" i="1"/>
  <c r="R47" i="1"/>
  <c r="P47" i="1"/>
  <c r="D47" i="1"/>
  <c r="R46" i="1"/>
  <c r="P46" i="1"/>
  <c r="D46" i="1"/>
  <c r="R45" i="1"/>
  <c r="P45" i="1"/>
  <c r="D45" i="1"/>
  <c r="K42" i="1"/>
  <c r="J42" i="1"/>
  <c r="I42" i="1"/>
  <c r="H42" i="1"/>
  <c r="G42" i="1"/>
  <c r="F42" i="1"/>
  <c r="E42" i="1"/>
  <c r="D42" i="1"/>
  <c r="R41" i="1"/>
  <c r="P41" i="1"/>
  <c r="D41" i="1"/>
  <c r="R40" i="1"/>
  <c r="P40" i="1"/>
  <c r="D40" i="1"/>
  <c r="R39" i="1"/>
  <c r="P39" i="1"/>
  <c r="D39" i="1"/>
  <c r="R38" i="1"/>
  <c r="P38" i="1"/>
  <c r="D38" i="1"/>
  <c r="R37" i="1"/>
  <c r="P37" i="1"/>
  <c r="D37" i="1"/>
  <c r="K35" i="1"/>
  <c r="J35" i="1"/>
  <c r="I35" i="1"/>
  <c r="H35" i="1"/>
  <c r="G35" i="1"/>
  <c r="F35" i="1"/>
  <c r="E35" i="1"/>
  <c r="D35" i="1"/>
  <c r="R34" i="1"/>
  <c r="P34" i="1"/>
  <c r="D34" i="1"/>
  <c r="R33" i="1"/>
  <c r="P33" i="1"/>
  <c r="D33" i="1"/>
  <c r="R32" i="1"/>
  <c r="P32" i="1"/>
  <c r="D32" i="1"/>
  <c r="R31" i="1"/>
  <c r="P31" i="1"/>
  <c r="D31" i="1"/>
  <c r="R30" i="1"/>
  <c r="P30" i="1"/>
  <c r="D30" i="1"/>
  <c r="R29" i="1"/>
  <c r="P29" i="1"/>
  <c r="D29" i="1"/>
  <c r="K27" i="1"/>
  <c r="J27" i="1"/>
  <c r="I27" i="1"/>
  <c r="H27" i="1"/>
  <c r="G27" i="1"/>
  <c r="F27" i="1"/>
  <c r="E27" i="1"/>
  <c r="D27" i="1" s="1"/>
  <c r="R26" i="1"/>
  <c r="P26" i="1"/>
  <c r="D26" i="1"/>
  <c r="R25" i="1"/>
  <c r="P25" i="1"/>
  <c r="D25" i="1"/>
  <c r="R24" i="1"/>
  <c r="P24" i="1"/>
  <c r="D24" i="1"/>
  <c r="R23" i="1"/>
  <c r="P23" i="1"/>
  <c r="D23" i="1"/>
  <c r="R22" i="1"/>
  <c r="P22" i="1"/>
  <c r="D22" i="1"/>
  <c r="R21" i="1"/>
  <c r="P21" i="1"/>
  <c r="D21" i="1"/>
  <c r="R20" i="1"/>
  <c r="P20" i="1"/>
  <c r="D20" i="1"/>
  <c r="K18" i="1"/>
  <c r="K77" i="1" s="1"/>
  <c r="K78" i="1" s="1"/>
  <c r="J18" i="1"/>
  <c r="I18" i="1"/>
  <c r="H18" i="1"/>
  <c r="G18" i="1"/>
  <c r="F18" i="1"/>
  <c r="E18" i="1"/>
  <c r="D18" i="1" s="1"/>
  <c r="R17" i="1"/>
  <c r="P17" i="1"/>
  <c r="D17" i="1"/>
  <c r="R16" i="1"/>
  <c r="P16" i="1"/>
  <c r="D16" i="1"/>
  <c r="R15" i="1"/>
  <c r="P15" i="1"/>
  <c r="D15" i="1"/>
  <c r="R14" i="1"/>
  <c r="P14" i="1"/>
  <c r="D14" i="1"/>
  <c r="R13" i="1"/>
  <c r="P13" i="1"/>
  <c r="D13" i="1"/>
  <c r="R12" i="1"/>
  <c r="P12" i="1"/>
  <c r="D12" i="1"/>
  <c r="K9" i="1"/>
  <c r="J9" i="1"/>
  <c r="J77" i="1" s="1"/>
  <c r="I9" i="1"/>
  <c r="H9" i="1"/>
  <c r="H77" i="1" s="1"/>
  <c r="G9" i="1"/>
  <c r="G77" i="1" s="1"/>
  <c r="F9" i="1"/>
  <c r="F77" i="1" s="1"/>
  <c r="E9" i="1"/>
  <c r="D9" i="1" s="1"/>
  <c r="R8" i="1"/>
  <c r="P8" i="1"/>
  <c r="D8" i="1"/>
  <c r="R7" i="1"/>
  <c r="P7" i="1"/>
  <c r="D7" i="1"/>
  <c r="R6" i="1"/>
  <c r="P6" i="1"/>
  <c r="D6" i="1"/>
  <c r="E82" i="1" l="1"/>
  <c r="P13" i="5"/>
  <c r="K13" i="5"/>
  <c r="L13" i="5" s="1"/>
  <c r="M13" i="5" s="1"/>
  <c r="J13" i="5"/>
  <c r="Q115" i="8"/>
  <c r="Q117" i="8"/>
  <c r="F80" i="1"/>
  <c r="F78" i="1"/>
  <c r="K2" i="2"/>
  <c r="C10" i="4"/>
  <c r="F14" i="4"/>
  <c r="J115" i="8"/>
  <c r="J117" i="8"/>
  <c r="R117" i="8"/>
  <c r="R115" i="8"/>
  <c r="C89" i="8"/>
  <c r="F117" i="8"/>
  <c r="F115" i="8"/>
  <c r="E115" i="8"/>
  <c r="E117" i="8"/>
  <c r="N119" i="8"/>
  <c r="G80" i="1"/>
  <c r="G78" i="1"/>
  <c r="L59" i="1"/>
  <c r="D111" i="1" s="1"/>
  <c r="K115" i="8"/>
  <c r="K117" i="8"/>
  <c r="S114" i="8"/>
  <c r="V117" i="8"/>
  <c r="V115" i="8"/>
  <c r="I115" i="8"/>
  <c r="I117" i="8"/>
  <c r="I83" i="1"/>
  <c r="H16" i="4"/>
  <c r="D6" i="7" s="1"/>
  <c r="E16" i="4"/>
  <c r="C25" i="8"/>
  <c r="D77" i="1"/>
  <c r="D78" i="1" s="1"/>
  <c r="H80" i="1"/>
  <c r="H78" i="1"/>
  <c r="E40" i="7"/>
  <c r="I77" i="1"/>
  <c r="C15" i="4"/>
  <c r="C50" i="8"/>
  <c r="D115" i="8"/>
  <c r="D117" i="8"/>
  <c r="L27" i="1"/>
  <c r="D107" i="1" s="1"/>
  <c r="E77" i="1"/>
  <c r="G26" i="3"/>
  <c r="H82" i="1" s="1"/>
  <c r="E38" i="7"/>
  <c r="G25" i="3"/>
  <c r="G82" i="1" s="1"/>
  <c r="G28" i="3"/>
  <c r="J82" i="1" s="1"/>
  <c r="G24" i="3"/>
  <c r="F82" i="1" s="1"/>
  <c r="G27" i="3"/>
  <c r="K7" i="5"/>
  <c r="L3" i="5"/>
  <c r="G117" i="8"/>
  <c r="G115" i="8"/>
  <c r="O117" i="8"/>
  <c r="O115" i="8"/>
  <c r="W117" i="8"/>
  <c r="W115" i="8"/>
  <c r="J80" i="1"/>
  <c r="J78" i="1"/>
  <c r="E21" i="5"/>
  <c r="D21" i="5"/>
  <c r="H14" i="5"/>
  <c r="P12" i="5"/>
  <c r="K12" i="5"/>
  <c r="L12" i="5" s="1"/>
  <c r="M12" i="5" s="1"/>
  <c r="H115" i="8"/>
  <c r="H117" i="8"/>
  <c r="P115" i="8"/>
  <c r="P117" i="8"/>
  <c r="X115" i="8"/>
  <c r="X117" i="8"/>
  <c r="C97" i="8"/>
  <c r="C114" i="8" s="1"/>
  <c r="C115" i="8" s="1"/>
  <c r="C104" i="8"/>
  <c r="G16" i="4"/>
  <c r="G8" i="2"/>
  <c r="J5" i="5"/>
  <c r="J6" i="5" s="1"/>
  <c r="K5" i="5"/>
  <c r="D24" i="5"/>
  <c r="L117" i="8"/>
  <c r="T117" i="8"/>
  <c r="J4" i="5"/>
  <c r="H6" i="5"/>
  <c r="P6" i="5" s="1"/>
  <c r="M117" i="8"/>
  <c r="U117" i="8"/>
  <c r="C134" i="8"/>
  <c r="C136" i="8" s="1"/>
  <c r="J2" i="2"/>
  <c r="C14" i="4"/>
  <c r="K8" i="2" l="1"/>
  <c r="M2" i="2"/>
  <c r="L119" i="8"/>
  <c r="K14" i="5"/>
  <c r="L14" i="5" s="1"/>
  <c r="M14" i="5" s="1"/>
  <c r="P14" i="5"/>
  <c r="P16" i="5" s="1"/>
  <c r="W122" i="8"/>
  <c r="D119" i="8"/>
  <c r="I119" i="8"/>
  <c r="L18" i="1"/>
  <c r="D106" i="1" s="1"/>
  <c r="X119" i="8"/>
  <c r="H85" i="1"/>
  <c r="H81" i="1"/>
  <c r="G81" i="1"/>
  <c r="L53" i="1"/>
  <c r="D110" i="1" s="1"/>
  <c r="T119" i="8"/>
  <c r="R119" i="8"/>
  <c r="F85" i="1"/>
  <c r="F81" i="1"/>
  <c r="G30" i="3"/>
  <c r="H30" i="3" s="1"/>
  <c r="F119" i="8"/>
  <c r="P119" i="8"/>
  <c r="U122" i="8"/>
  <c r="E41" i="7"/>
  <c r="L9" i="1"/>
  <c r="D105" i="1" s="1"/>
  <c r="V119" i="8"/>
  <c r="J119" i="8"/>
  <c r="Q119" i="8"/>
  <c r="L5" i="5"/>
  <c r="K6" i="5"/>
  <c r="O119" i="8"/>
  <c r="M119" i="8"/>
  <c r="E12" i="2"/>
  <c r="H10" i="2"/>
  <c r="K80" i="1"/>
  <c r="H119" i="8"/>
  <c r="G119" i="8"/>
  <c r="S115" i="8"/>
  <c r="S117" i="8"/>
  <c r="E119" i="8"/>
  <c r="L69" i="1"/>
  <c r="D112" i="1" s="1"/>
  <c r="I82" i="1"/>
  <c r="D82" i="1" s="1"/>
  <c r="D102" i="1" s="1"/>
  <c r="D5" i="7"/>
  <c r="J85" i="1"/>
  <c r="J81" i="1"/>
  <c r="M3" i="5"/>
  <c r="M7" i="5" s="1"/>
  <c r="L7" i="5"/>
  <c r="K119" i="8"/>
  <c r="G83" i="1"/>
  <c r="D83" i="1" s="1"/>
  <c r="D101" i="1" s="1"/>
  <c r="F16" i="4"/>
  <c r="C16" i="4" s="1"/>
  <c r="L74" i="1"/>
  <c r="D113" i="1" s="1"/>
  <c r="L35" i="1"/>
  <c r="D108" i="1" s="1"/>
  <c r="E78" i="1"/>
  <c r="E80" i="1"/>
  <c r="I80" i="1"/>
  <c r="I78" i="1"/>
  <c r="L42" i="1"/>
  <c r="D109" i="1" s="1"/>
  <c r="V120" i="8" l="1"/>
  <c r="I85" i="1"/>
  <c r="I81" i="1"/>
  <c r="D7" i="7"/>
  <c r="D8" i="7" s="1"/>
  <c r="M5" i="5"/>
  <c r="M6" i="5" s="1"/>
  <c r="L6" i="5"/>
  <c r="K85" i="1"/>
  <c r="K81" i="1"/>
  <c r="L120" i="8"/>
  <c r="H120" i="8"/>
  <c r="E85" i="1"/>
  <c r="E81" i="1"/>
  <c r="D80" i="1"/>
  <c r="S122" i="8"/>
  <c r="Q120" i="8"/>
  <c r="G85" i="1"/>
  <c r="C117" i="8"/>
  <c r="E120" i="8"/>
  <c r="R120" i="8"/>
  <c r="C119" i="8"/>
  <c r="K120" i="8"/>
  <c r="M120" i="8"/>
  <c r="G120" i="8"/>
  <c r="J120" i="8"/>
  <c r="P120" i="8"/>
  <c r="G6" i="7"/>
  <c r="O120" i="8"/>
  <c r="X120" i="8"/>
  <c r="N121" i="8" l="1"/>
  <c r="P121" i="8"/>
  <c r="J121" i="8"/>
  <c r="G121" i="8"/>
  <c r="D121" i="8"/>
  <c r="R121" i="8"/>
  <c r="M121" i="8"/>
  <c r="U121" i="8"/>
  <c r="K121" i="8"/>
  <c r="Q121" i="8"/>
  <c r="E121" i="8"/>
  <c r="L121" i="8"/>
  <c r="H121" i="8"/>
  <c r="I121" i="8"/>
  <c r="V121" i="8"/>
  <c r="O121" i="8"/>
  <c r="F121" i="8"/>
  <c r="W121" i="8"/>
  <c r="X121" i="8"/>
  <c r="T121" i="8"/>
  <c r="D81" i="1"/>
  <c r="D100" i="1"/>
  <c r="G87" i="1"/>
  <c r="H6" i="7"/>
  <c r="E87" i="1"/>
  <c r="D85" i="1"/>
  <c r="I87" i="1"/>
  <c r="U120" i="8"/>
  <c r="W120" i="8"/>
  <c r="N120" i="8"/>
  <c r="J92" i="1"/>
  <c r="J76" i="1" s="1"/>
  <c r="I92" i="1"/>
  <c r="I76" i="1" s="1"/>
  <c r="H92" i="1"/>
  <c r="H76" i="1" s="1"/>
  <c r="G92" i="1"/>
  <c r="G76" i="1" s="1"/>
  <c r="F92" i="1"/>
  <c r="F76" i="1" s="1"/>
  <c r="E92" i="1"/>
  <c r="E76" i="1" s="1"/>
  <c r="K87" i="1"/>
  <c r="T120" i="8"/>
  <c r="D120" i="8"/>
  <c r="S121" i="8"/>
  <c r="I120" i="8"/>
  <c r="F120" i="8"/>
  <c r="C120" i="8" l="1"/>
  <c r="C121" i="8"/>
  <c r="D89" i="1"/>
  <c r="H87" i="1"/>
  <c r="J87" i="1"/>
  <c r="F87" i="1"/>
  <c r="D87" i="1" s="1"/>
</calcChain>
</file>

<file path=xl/comments1.xml><?xml version="1.0" encoding="utf-8"?>
<comments xmlns="http://schemas.openxmlformats.org/spreadsheetml/2006/main">
  <authors>
    <author/>
  </authors>
  <commentList>
    <comment ref="K7" authorId="0" shapeId="0">
      <text>
        <r>
          <rPr>
            <sz val="11"/>
            <color rgb="FF000000"/>
            <rFont val="Calibri"/>
            <family val="2"/>
          </rPr>
          <t>is this correct? how is column G accounted for?
	-Carsten Grote</t>
        </r>
      </text>
    </comment>
    <comment ref="B15" authorId="0" shapeId="0">
      <text>
        <r>
          <rPr>
            <sz val="11"/>
            <color rgb="FF000000"/>
            <rFont val="Calibri"/>
            <family val="2"/>
          </rPr>
          <t>This will be many small jobs. The service will just be more like a web-service that needs load-balancing. Some of the software can use gpu power.
----
do we consider load balancing somewhere in this proposal?
	-Thomas Rod</t>
        </r>
      </text>
    </comment>
  </commentList>
</comments>
</file>

<file path=xl/sharedStrings.xml><?xml version="1.0" encoding="utf-8"?>
<sst xmlns="http://schemas.openxmlformats.org/spreadsheetml/2006/main" count="971" uniqueCount="704">
  <si>
    <t>Duration [PY1-PY2]</t>
  </si>
  <si>
    <t>Effort Distribution (PM)</t>
  </si>
  <si>
    <t>TOT Effort (PMs)</t>
  </si>
  <si>
    <t>Partner</t>
  </si>
  <si>
    <t>PM Rate (euro)</t>
  </si>
  <si>
    <t>(A) DIrect Personal Cost (Euro)</t>
  </si>
  <si>
    <t>(B) Other direct cost (equipment, travel)</t>
  </si>
  <si>
    <t>(C) Direct cost of subcontracting</t>
  </si>
  <si>
    <t>(D) Indirect cost (=0.25* (A+B))</t>
  </si>
  <si>
    <t>Total estimated eligible costs (A+B+C+D)</t>
  </si>
  <si>
    <t>Reimbursement rate</t>
  </si>
  <si>
    <t xml:space="preserve">Cloud Compute 
</t>
  </si>
  <si>
    <t>Special server (64 cores / 1 TB Ram) = 1000 Hours (for 1st Y) + 2000 H (2nd Y) + 4000 H (3rdY) + 10000 H (4th Y)
ARCHIVING: 300 TB of tapes for open data backup</t>
  </si>
  <si>
    <t>PY1-PY4 with capacity doubling every year</t>
  </si>
  <si>
    <t>CESNET (Standard server only)</t>
  </si>
  <si>
    <t>Standard server (16 cores/128 GB Ram) = 20000 Hours (for 1st Y) + 40000 H (2nd Y) + 100000 H (3rdY) + 200000 H (4th Y)
ONLINE STORAGE: 50 TB 
ARCHIVING: 200 TB (can be increased, extra capacity needs to be invoiced)</t>
  </si>
  <si>
    <t>DESY (special server only)</t>
  </si>
  <si>
    <t>Notebooks and Applications on Demand</t>
  </si>
  <si>
    <t xml:space="preserve">Deployment and operation of Jupyter notebook service for PaNoSC community integrated with federated authentication, persistent storage for user notebooks, and access to PaNoSC datasets. </t>
  </si>
  <si>
    <t>P1-P4</t>
  </si>
  <si>
    <t>EGI F</t>
  </si>
  <si>
    <t>Data transfer/FTS3</t>
  </si>
  <si>
    <t>. Alpha testing (YEAR 1): requirements analysis, piloting, porting of existing applications to FTS3, FTS3 operations: 4 PMs/YEAR 1. 
. Beta testing (YEAR 2,3,4): FTS3 operations in production, support to users and service providers: 1 PM from YEAR 2 till the end of the project</t>
  </si>
  <si>
    <t>PY1: 4 PM
PY2-3-4: 1 PM</t>
  </si>
  <si>
    <t>STFC</t>
  </si>
  <si>
    <t>Archiving</t>
  </si>
  <si>
    <t xml:space="preserve">TOTAL </t>
  </si>
  <si>
    <t>min</t>
  </si>
  <si>
    <t>max</t>
  </si>
  <si>
    <t>Travel type</t>
  </si>
  <si>
    <t>Travel cost</t>
  </si>
  <si>
    <t>Daily Accommodation</t>
  </si>
  <si>
    <t>Daily Subsistence</t>
  </si>
  <si>
    <t>Avg. number of nights</t>
  </si>
  <si>
    <t>Total pp</t>
  </si>
  <si>
    <t>Persons per partner</t>
  </si>
  <si>
    <t>Total per trip</t>
  </si>
  <si>
    <t>Trips per year</t>
  </si>
  <si>
    <t>Partner Annual Total</t>
  </si>
  <si>
    <t>Partner total</t>
  </si>
  <si>
    <t>Notes</t>
  </si>
  <si>
    <t>Between partners</t>
  </si>
  <si>
    <t>all partners inc. EGI</t>
  </si>
  <si>
    <t>Calculation from OpenDreamKit for a site with 1 PI and 1 FTE</t>
  </si>
  <si>
    <t>Within partner sites</t>
  </si>
  <si>
    <t>Only for ELI and CERIC</t>
  </si>
  <si>
    <t>Calculation from OpenDreamKit</t>
  </si>
  <si>
    <t>All partners to Brussels</t>
  </si>
  <si>
    <t>cost</t>
  </si>
  <si>
    <t>FTE</t>
  </si>
  <si>
    <t>PI</t>
  </si>
  <si>
    <t>site</t>
  </si>
  <si>
    <t>total per year</t>
  </si>
  <si>
    <t>Annual conference Hosting</t>
  </si>
  <si>
    <t>N/A</t>
  </si>
  <si>
    <t>Moved to Purchases</t>
  </si>
  <si>
    <t>Duration</t>
  </si>
  <si>
    <t>per year</t>
  </si>
  <si>
    <t>WP1 trips between partners</t>
  </si>
  <si>
    <t>Only ESRF, not needed</t>
  </si>
  <si>
    <t xml:space="preserve">Project meetings </t>
  </si>
  <si>
    <t>2 day</t>
  </si>
  <si>
    <t>WP2 trips between partners</t>
  </si>
  <si>
    <t>all partners except EGI</t>
  </si>
  <si>
    <t>conference Europe</t>
  </si>
  <si>
    <t>5 day</t>
  </si>
  <si>
    <t>WP3 trips between partners</t>
  </si>
  <si>
    <t>conference international</t>
  </si>
  <si>
    <t>WP4 trips between partners</t>
  </si>
  <si>
    <t>project partner visit and coding sprints</t>
  </si>
  <si>
    <t>WP5 trips between partners</t>
  </si>
  <si>
    <t>hosting international visitors</t>
  </si>
  <si>
    <t>WP6 trips between partners</t>
  </si>
  <si>
    <t>WP7 trips between partners</t>
  </si>
  <si>
    <t>WP8 trips between partners</t>
  </si>
  <si>
    <t>total over 4 years</t>
  </si>
  <si>
    <t>WP9 travel for outreach</t>
  </si>
  <si>
    <t>Only CERIC</t>
  </si>
  <si>
    <t>European conference</t>
  </si>
  <si>
    <t>Overseas conference</t>
  </si>
  <si>
    <t>Inviting/visiting Jupyter team (Oslo/Berkeley)</t>
  </si>
  <si>
    <t>XFEL</t>
  </si>
  <si>
    <t>- registration cost? (EOSCPilot meeting was only 100EUR, but it all accumulates)</t>
  </si>
  <si>
    <t>- Registration cost for conferences considered in Purchases tab</t>
  </si>
  <si>
    <t>Partners</t>
  </si>
  <si>
    <t>Logic</t>
  </si>
  <si>
    <t>Travel budget</t>
  </si>
  <si>
    <t>ESRF</t>
  </si>
  <si>
    <t>Travels between partners + WP trips</t>
  </si>
  <si>
    <t>Persons traveling per year</t>
  </si>
  <si>
    <t>ILL</t>
  </si>
  <si>
    <t>Travels between partners + WP trips + inviting Jupyter team</t>
  </si>
  <si>
    <t>ESS</t>
  </si>
  <si>
    <t>ELI</t>
  </si>
  <si>
    <t>Travels between partners + WP trips + within partner sites</t>
  </si>
  <si>
    <t>CERIC</t>
  </si>
  <si>
    <t>Travels between partners + WP trips + within partner sites + WP9</t>
  </si>
  <si>
    <t>EGI</t>
  </si>
  <si>
    <t>Travel to participate in WP6</t>
  </si>
  <si>
    <t>TOTAL</t>
  </si>
  <si>
    <t>of total budget</t>
  </si>
  <si>
    <t>With overheads around 5%</t>
  </si>
  <si>
    <t>for psicollogycal reasons lets try to be under half million</t>
  </si>
  <si>
    <t>Work Package</t>
  </si>
  <si>
    <t>Purchase Name</t>
  </si>
  <si>
    <t>Total</t>
  </si>
  <si>
    <t>Overheads possible?</t>
  </si>
  <si>
    <t>Project Management tool</t>
  </si>
  <si>
    <t>Y</t>
  </si>
  <si>
    <t>ESRF will provide Jira to all partners for free</t>
  </si>
  <si>
    <t>Public site</t>
  </si>
  <si>
    <t>Roberto broke down the figure as (Visual Identity 7k; Website 17k; Hosting and Support 6k)</t>
  </si>
  <si>
    <t>Cloud Tools &amp; Services</t>
  </si>
  <si>
    <t>CFS (Certificate Financial Statement)</t>
  </si>
  <si>
    <t>Green means validated</t>
  </si>
  <si>
    <t>Coms and promotional materials</t>
  </si>
  <si>
    <t>Training materials (e.g videos)</t>
  </si>
  <si>
    <t>Annual conference not travel items</t>
  </si>
  <si>
    <t>Volunteers needed to take on 3k. For the time being assigned to XFEL and ESS and subject to approval</t>
  </si>
  <si>
    <t>All</t>
  </si>
  <si>
    <t>Conference fees</t>
  </si>
  <si>
    <t>Workshop organisation</t>
  </si>
  <si>
    <t>Open access publications</t>
  </si>
  <si>
    <t>Total (items allowing overheads)</t>
  </si>
  <si>
    <t>Total (items NOT allowing overheads)</t>
  </si>
  <si>
    <t>No overheads allowed for subcontracting</t>
  </si>
  <si>
    <t>PLEASE NOTE: Column K explains for which items overheads (+25%) will be added in the main PaNOSC budget sheet</t>
  </si>
  <si>
    <t>Service</t>
  </si>
  <si>
    <t>Machine Name</t>
  </si>
  <si>
    <t xml:space="preserve">vCPUs </t>
  </si>
  <si>
    <t>Memory (GBs)</t>
  </si>
  <si>
    <t>Storage (GBs)</t>
  </si>
  <si>
    <t>Simultaneous users</t>
  </si>
  <si>
    <t>Price per hour</t>
  </si>
  <si>
    <t>Hours per job</t>
  </si>
  <si>
    <t>Cost per job</t>
  </si>
  <si>
    <t>Price per day</t>
  </si>
  <si>
    <t>Price per year</t>
  </si>
  <si>
    <t>Price per 4 years</t>
  </si>
  <si>
    <t>Reserved price</t>
  </si>
  <si>
    <t>spot</t>
  </si>
  <si>
    <t>total project</t>
  </si>
  <si>
    <t>Jupyter</t>
  </si>
  <si>
    <t>WP</t>
  </si>
  <si>
    <t>Xrystal</t>
  </si>
  <si>
    <t>r4.4xlarge</t>
  </si>
  <si>
    <t>Title</t>
  </si>
  <si>
    <t>Lead</t>
  </si>
  <si>
    <t>Co-Lead</t>
  </si>
  <si>
    <t>Leader</t>
  </si>
  <si>
    <t>Co-Leader</t>
  </si>
  <si>
    <t>Management</t>
  </si>
  <si>
    <t>Jordi (ESRF)</t>
  </si>
  <si>
    <t>Data Policy and Stewardship</t>
  </si>
  <si>
    <t>Ptycho</t>
  </si>
  <si>
    <t>x1.16xlarge</t>
  </si>
  <si>
    <t>Andy (ESRF)</t>
  </si>
  <si>
    <t>Data Catalog Services</t>
  </si>
  <si>
    <t>Tobias *ESS)</t>
  </si>
  <si>
    <t>Data Analysis Services</t>
  </si>
  <si>
    <t>Hans (XFEL)</t>
  </si>
  <si>
    <t>Data Modelling and Simulation</t>
  </si>
  <si>
    <t>Carsten (XFEL)</t>
  </si>
  <si>
    <t>EOSC Integration</t>
  </si>
  <si>
    <t>Jean Francois (ILL)</t>
  </si>
  <si>
    <t>Sustainibility</t>
  </si>
  <si>
    <t>Roberto (CERIC)</t>
  </si>
  <si>
    <t>User Training</t>
  </si>
  <si>
    <t>Thomas (ESS)</t>
  </si>
  <si>
    <t>Tamas (ELI)</t>
  </si>
  <si>
    <t>Outreach and Communication</t>
  </si>
  <si>
    <t>Nicoleta (CERIC)</t>
  </si>
  <si>
    <t>XFEL.EU</t>
  </si>
  <si>
    <t>Ptycho (as ESRF)</t>
  </si>
  <si>
    <t>Jupyter (as ESRF)</t>
  </si>
  <si>
    <t>SIMEX/WPG</t>
  </si>
  <si>
    <t>SIMEX/MD</t>
  </si>
  <si>
    <t>p3.16xlarge</t>
  </si>
  <si>
    <t>SIMEX/DFT (WP5)</t>
  </si>
  <si>
    <t>2 x c5.18xlarge</t>
  </si>
  <si>
    <t>Please note: This sheet was added on 06/09/2018 by Jordi Bodera following feedback received from Serena about the Grant Agreement</t>
  </si>
  <si>
    <t>Entity</t>
  </si>
  <si>
    <t>Concept</t>
  </si>
  <si>
    <t>Cost</t>
  </si>
  <si>
    <t>Justification in Google spreadsheets</t>
  </si>
  <si>
    <t>Content in submitted in Annex 1 Part B</t>
  </si>
  <si>
    <t>ELI-DC</t>
  </si>
  <si>
    <t>Travel</t>
  </si>
  <si>
    <t>Purchases</t>
  </si>
  <si>
    <t>Certificate of financial statement, annual conference (non-travel items), conference fees, workshop organisation, open access publications</t>
  </si>
  <si>
    <t>SIMEX/Spinw (WP5)</t>
  </si>
  <si>
    <t>c5.9xlarge</t>
  </si>
  <si>
    <t>Personnel</t>
  </si>
  <si>
    <t>253 person-months at 55500 per year</t>
  </si>
  <si>
    <t>SIMEX/McStas (WP5)</t>
  </si>
  <si>
    <t>c5.18xlarge</t>
  </si>
  <si>
    <t>Including 25% overheads for purhases and travel</t>
  </si>
  <si>
    <t>WP4 (sans, refl, qens, powder)</t>
  </si>
  <si>
    <t>p3.2xlarge</t>
  </si>
  <si>
    <t>of which</t>
  </si>
  <si>
    <t>IP-ASCR</t>
  </si>
  <si>
    <t>WP3 personnel</t>
  </si>
  <si>
    <t>WP3 Data Catalog Services (26 person-months)</t>
  </si>
  <si>
    <t>WP4 personnel</t>
  </si>
  <si>
    <t>WP4 Data Analysis Services (17 person-months)</t>
  </si>
  <si>
    <t>WP6 personnel</t>
  </si>
  <si>
    <t>WP6 EOSC Integration (4 person-months)</t>
  </si>
  <si>
    <t>WP4 (ins, sxtal, img)</t>
  </si>
  <si>
    <t>WP8 personnel</t>
  </si>
  <si>
    <t>WP8 Staff and User Training (16 person-months)</t>
  </si>
  <si>
    <t>ELI-HU</t>
  </si>
  <si>
    <t>WP5 personnel</t>
  </si>
  <si>
    <t>WP5 Virtual Neutron and X-ray Laboratory (25 person-months)</t>
  </si>
  <si>
    <t>IFIN-HH</t>
  </si>
  <si>
    <t>EUR/vCPU/h</t>
  </si>
  <si>
    <t>EUR/Gb/h</t>
  </si>
  <si>
    <t>c5</t>
  </si>
  <si>
    <t>Total ELI 3rd linked parties</t>
  </si>
  <si>
    <t>214 person-months in total 
(78 in WP3, 51 in WP4, 25 in WP5, 12 in WP6 and 48 in WP8</t>
  </si>
  <si>
    <t>TOTAL personnel remains</t>
  </si>
  <si>
    <t>p3</t>
  </si>
  <si>
    <t>Missing 39 person-months 
(3 in WP1, 20 in WP2, -1 in WP4, -1 in WP5, 12 in WP7, 6 in WP9)</t>
  </si>
  <si>
    <t>Possible way to split 23 526.25 among the three 3rd linked parties</t>
  </si>
  <si>
    <t>x1</t>
  </si>
  <si>
    <t>Travel to visit other consortium partners that contribute to the same work packages</t>
  </si>
  <si>
    <t>Y1</t>
  </si>
  <si>
    <t>r4</t>
  </si>
  <si>
    <t>Travel to other linked 3rd parties and ELI-DC to ensure good coordination within ELI</t>
  </si>
  <si>
    <t>Travel to conferences</t>
  </si>
  <si>
    <t>Start month</t>
  </si>
  <si>
    <t>End month</t>
  </si>
  <si>
    <t>Length in months</t>
  </si>
  <si>
    <t>start -1</t>
  </si>
  <si>
    <t>WP1 Management</t>
  </si>
  <si>
    <t>T1.1</t>
  </si>
  <si>
    <t>Creation of PID and Executive Committee</t>
  </si>
  <si>
    <t>T1.2</t>
  </si>
  <si>
    <t>Project Management and coordination</t>
  </si>
  <si>
    <t>T1.3</t>
  </si>
  <si>
    <t>Administration and local coordination</t>
  </si>
  <si>
    <t>Sub-total</t>
  </si>
  <si>
    <t>PaNDaaS work package matrix (in p-month)</t>
  </si>
  <si>
    <t>Part. #</t>
  </si>
  <si>
    <t>Task title</t>
  </si>
  <si>
    <t>ALBA</t>
  </si>
  <si>
    <t>CYI</t>
  </si>
  <si>
    <t>DESY</t>
  </si>
  <si>
    <t>DLS</t>
  </si>
  <si>
    <t>ELI-ALPS</t>
  </si>
  <si>
    <t>ELETTRA</t>
  </si>
  <si>
    <t>ENTROUV</t>
  </si>
  <si>
    <t>EXACT</t>
  </si>
  <si>
    <t>E-XFEL</t>
  </si>
  <si>
    <t>HZB</t>
  </si>
  <si>
    <t>KIT</t>
  </si>
  <si>
    <t>MAX-IV</t>
  </si>
  <si>
    <t>PSI</t>
  </si>
  <si>
    <t>SESAME</t>
  </si>
  <si>
    <t>SLAC</t>
  </si>
  <si>
    <t>SOLEIL</t>
  </si>
  <si>
    <t>SNS</t>
  </si>
  <si>
    <t>Partner description</t>
  </si>
  <si>
    <t>Commitment Letter</t>
  </si>
  <si>
    <t>WP2 Data Policy and Stewardship</t>
  </si>
  <si>
    <t>1 - Management</t>
  </si>
  <si>
    <t>Total WP</t>
  </si>
  <si>
    <t>T1</t>
  </si>
  <si>
    <t>Project Management</t>
  </si>
  <si>
    <t>T2.1</t>
  </si>
  <si>
    <t>Lesson learned and FAI Definitions</t>
  </si>
  <si>
    <t>T2</t>
  </si>
  <si>
    <t>Com &amp; Interaction Commission</t>
  </si>
  <si>
    <t>T3</t>
  </si>
  <si>
    <t>Mgt. Internal Communication</t>
  </si>
  <si>
    <t>T4</t>
  </si>
  <si>
    <t>Mgt. Meetings</t>
  </si>
  <si>
    <t>T5</t>
  </si>
  <si>
    <t>Mgt. Project Reporting</t>
  </si>
  <si>
    <t>T2.2</t>
  </si>
  <si>
    <t>Update PaNOSC data policy framework</t>
  </si>
  <si>
    <t>2- Dis &amp; Outreach</t>
  </si>
  <si>
    <t>T2.3</t>
  </si>
  <si>
    <t>Overall Coordination</t>
  </si>
  <si>
    <t>Aprove Data Policy framework</t>
  </si>
  <si>
    <t>T2.4</t>
  </si>
  <si>
    <t>Create Guidelines</t>
  </si>
  <si>
    <t>T2.5</t>
  </si>
  <si>
    <t>Implement DMP template</t>
  </si>
  <si>
    <t>Public Web Site</t>
  </si>
  <si>
    <t>T2.6</t>
  </si>
  <si>
    <t>Validation of Data Policy implementation</t>
  </si>
  <si>
    <t>Scientific Articles, dissemination material</t>
  </si>
  <si>
    <t>Participation in events</t>
  </si>
  <si>
    <t>Organisation topical workshops</t>
  </si>
  <si>
    <t>T6</t>
  </si>
  <si>
    <t>Establish links</t>
  </si>
  <si>
    <t>T7</t>
  </si>
  <si>
    <t>Articles in periodic newsletters</t>
  </si>
  <si>
    <t>T8</t>
  </si>
  <si>
    <t>Production of posters</t>
  </si>
  <si>
    <t>WP3 Data Catalog Services</t>
  </si>
  <si>
    <t>T3.1</t>
  </si>
  <si>
    <t>Develop API</t>
  </si>
  <si>
    <t>3 - Health &amp; LS UCs</t>
  </si>
  <si>
    <t>Select softw. for Structural Biology</t>
  </si>
  <si>
    <t>Select softw. for Serial Crystallography</t>
  </si>
  <si>
    <t>merged with T3.1</t>
  </si>
  <si>
    <t>Select softw. for optimised phase contrast imaging</t>
  </si>
  <si>
    <t>Select softw. for BioSAXS (Molecular Dynamics)</t>
  </si>
  <si>
    <t>Select softw. for Cellular Soft X-Rays</t>
  </si>
  <si>
    <t xml:space="preserve">Select softw. for 2D crystal FEL diffraction analysis </t>
  </si>
  <si>
    <t>Select softw. for XFEL CrystFEL</t>
  </si>
  <si>
    <t>Service &amp; Service Verification 1</t>
  </si>
  <si>
    <t>T9</t>
  </si>
  <si>
    <t>Service &amp; Service Verification 2</t>
  </si>
  <si>
    <t>T10</t>
  </si>
  <si>
    <t>Service &amp; Service Verification 3</t>
  </si>
  <si>
    <t>T11</t>
  </si>
  <si>
    <t>Service &amp; Service Verification 4</t>
  </si>
  <si>
    <t>T3.2</t>
  </si>
  <si>
    <t>Provisioning Federated search</t>
  </si>
  <si>
    <t>T3.3</t>
  </si>
  <si>
    <t>Local Deployment</t>
  </si>
  <si>
    <t>T3.4</t>
  </si>
  <si>
    <t>Catalog integration</t>
  </si>
  <si>
    <t>T3.5</t>
  </si>
  <si>
    <t>Meta Anthology for Catalogues</t>
  </si>
  <si>
    <t>4 - Materials Science UCs</t>
  </si>
  <si>
    <t>Select softw. for Single cryst. neutron scat</t>
  </si>
  <si>
    <t xml:space="preserve"> </t>
  </si>
  <si>
    <t>Select softw. for absorption and emission spectrocopy</t>
  </si>
  <si>
    <t>Select softw. for resonant diffraction pump-probe data</t>
  </si>
  <si>
    <t>Select softw. for gisaxs</t>
  </si>
  <si>
    <t>WP4 Data Analysis Services</t>
  </si>
  <si>
    <t>Select softw. for SANS and SAXS</t>
  </si>
  <si>
    <t>T4.1</t>
  </si>
  <si>
    <t>Survey</t>
  </si>
  <si>
    <t>Select softw. for spectroscopy</t>
  </si>
  <si>
    <t>T4.2</t>
  </si>
  <si>
    <t>Remote Desktop based analysis services</t>
  </si>
  <si>
    <t>T4.3</t>
  </si>
  <si>
    <t>EOSC integration and common portal</t>
  </si>
  <si>
    <t>5 - Industrial UCs</t>
  </si>
  <si>
    <t>Select softw. for Nanoelectronics</t>
  </si>
  <si>
    <t>T4.4</t>
  </si>
  <si>
    <t>Jupyter based analysis services</t>
  </si>
  <si>
    <t>Select softw. for Nanotomography</t>
  </si>
  <si>
    <t>T4.5</t>
  </si>
  <si>
    <t>Deployment</t>
  </si>
  <si>
    <t>Select softw. for Catalysis</t>
  </si>
  <si>
    <t>Select softw. for pharmaceuticals</t>
  </si>
  <si>
    <t>T4.6</t>
  </si>
  <si>
    <t>Select softw. for neutron protein crystallography</t>
  </si>
  <si>
    <t>Demonstrator</t>
  </si>
  <si>
    <t>Select softw. For strain-stress automatic proc.</t>
  </si>
  <si>
    <t>Select softw. for Nuclear and particle physics</t>
  </si>
  <si>
    <t>Select softw for quantum magnetism + fields</t>
  </si>
  <si>
    <t>WP5 Virtual Neutron and X-ray Laboratory</t>
  </si>
  <si>
    <t>T12</t>
  </si>
  <si>
    <t>T5.1</t>
  </si>
  <si>
    <t>Simulation Infrastructure</t>
  </si>
  <si>
    <t>6 - Architecture and Ref Impl.</t>
  </si>
  <si>
    <t>T5.2</t>
  </si>
  <si>
    <t>Define minimum set of functionalities</t>
  </si>
  <si>
    <t>Source simulation services</t>
  </si>
  <si>
    <t>T5.3</t>
  </si>
  <si>
    <t>Beamline simulation services</t>
  </si>
  <si>
    <t>Select cloud platform</t>
  </si>
  <si>
    <t>Review and select hybrid cloud API layers</t>
  </si>
  <si>
    <t>T5.4</t>
  </si>
  <si>
    <t>Edit technical reference implementation manual</t>
  </si>
  <si>
    <t>Signal generation simulation</t>
  </si>
  <si>
    <t>Implement basic architecture in all RIs</t>
  </si>
  <si>
    <t>T5.5</t>
  </si>
  <si>
    <t>Simulation data workflows</t>
  </si>
  <si>
    <t>Development User access web portal</t>
  </si>
  <si>
    <t>Evaluate and implement Remote Desktop solution</t>
  </si>
  <si>
    <t>Common Monitoring and accounting tools</t>
  </si>
  <si>
    <t>System Image configuration, deployment</t>
  </si>
  <si>
    <t>7 - Common Tools</t>
  </si>
  <si>
    <t xml:space="preserve">Enabling access with Umbrella ID </t>
  </si>
  <si>
    <t>LOA &amp; Authorisation</t>
  </si>
  <si>
    <t>Service catalogue</t>
  </si>
  <si>
    <t>WP6 EOSC Integration</t>
  </si>
  <si>
    <t>Data movement service</t>
  </si>
  <si>
    <t>T6.1</t>
  </si>
  <si>
    <t>Management of the integration with e-Infrastructures</t>
  </si>
  <si>
    <t>Other cloud infrastructures</t>
  </si>
  <si>
    <t>Cloud security</t>
  </si>
  <si>
    <t>T6.2</t>
  </si>
  <si>
    <t>8 - Online</t>
  </si>
  <si>
    <t>EOSC Hub Service Catalogue</t>
  </si>
  <si>
    <t>Data streaming architecture</t>
  </si>
  <si>
    <t>T6.3</t>
  </si>
  <si>
    <t>Optimized reduction/analysis algorithms</t>
  </si>
  <si>
    <t>Data availability for services</t>
  </si>
  <si>
    <t>Workflow control and configuration</t>
  </si>
  <si>
    <t>External tools integration</t>
  </si>
  <si>
    <t>T6.4</t>
  </si>
  <si>
    <t>AAI Integration</t>
  </si>
  <si>
    <t>T6.5</t>
  </si>
  <si>
    <t>Services Support</t>
  </si>
  <si>
    <t>T6.6</t>
  </si>
  <si>
    <t>PaN Software Catalogue</t>
  </si>
  <si>
    <t>T6.7</t>
  </si>
  <si>
    <t>Data archiving pilot</t>
  </si>
  <si>
    <t>T6.8</t>
  </si>
  <si>
    <t>Procure commercial cloud</t>
  </si>
  <si>
    <t>9 - Data Access and Visualisation and Workflow</t>
  </si>
  <si>
    <t>Data access</t>
  </si>
  <si>
    <t>Data browsers</t>
  </si>
  <si>
    <t>Data caching</t>
  </si>
  <si>
    <t>Volume rendering</t>
  </si>
  <si>
    <t>Analysis workflows</t>
  </si>
  <si>
    <t>Workflow preservation</t>
  </si>
  <si>
    <t>WP7 Sustainibility</t>
  </si>
  <si>
    <t>T7.1</t>
  </si>
  <si>
    <t>Stakeholder definition</t>
  </si>
  <si>
    <t>10 - User support tools &amp; training</t>
  </si>
  <si>
    <t>Community portal</t>
  </si>
  <si>
    <t>T7.2</t>
  </si>
  <si>
    <t>Metrics and costs</t>
  </si>
  <si>
    <t>Coordinate and edit technical documentation</t>
  </si>
  <si>
    <t>User training</t>
  </si>
  <si>
    <t>Programmer training</t>
  </si>
  <si>
    <t>T7.3</t>
  </si>
  <si>
    <t>Business models</t>
  </si>
  <si>
    <t>Setup and run helpdesk</t>
  </si>
  <si>
    <t>T7.4</t>
  </si>
  <si>
    <t>Sustainability plan</t>
  </si>
  <si>
    <t xml:space="preserve">11 - Business Model &amp; Sustainab. </t>
  </si>
  <si>
    <t>Data management plan</t>
  </si>
  <si>
    <t>Market analysis and segmentation</t>
  </si>
  <si>
    <t>Staff training in data stewardship</t>
  </si>
  <si>
    <t>Financial plans, cloud and data preservation</t>
  </si>
  <si>
    <t>Service management/strategy/design</t>
  </si>
  <si>
    <t>T8.1</t>
  </si>
  <si>
    <t>Sustainability and maintainability</t>
  </si>
  <si>
    <t>Externalise</t>
  </si>
  <si>
    <t>Federation</t>
  </si>
  <si>
    <t>T8.2</t>
  </si>
  <si>
    <t>Integrate Jupyter technology</t>
  </si>
  <si>
    <t>T8.3</t>
  </si>
  <si>
    <t>Integrate ESFRIs</t>
  </si>
  <si>
    <t xml:space="preserve">PM Total WPs </t>
  </si>
  <si>
    <t>T8.4</t>
  </si>
  <si>
    <t>Staff training in e-learning platform</t>
  </si>
  <si>
    <t>T8.5</t>
  </si>
  <si>
    <t>T8.6</t>
  </si>
  <si>
    <t>Training materials to foster the uptake of PaNOSC services</t>
  </si>
  <si>
    <t>T8.7</t>
  </si>
  <si>
    <t>Introductory course to materials science</t>
  </si>
  <si>
    <t>PY Total WPs</t>
  </si>
  <si>
    <t>Year 1</t>
  </si>
  <si>
    <t>Year 2</t>
  </si>
  <si>
    <t>Year 3</t>
  </si>
  <si>
    <t>Year 4</t>
  </si>
  <si>
    <t>Id</t>
  </si>
  <si>
    <t>Task Name</t>
  </si>
  <si>
    <t>Start</t>
  </si>
  <si>
    <t>End</t>
  </si>
  <si>
    <t>Average yearly staff cost</t>
  </si>
  <si>
    <t>T8.8</t>
  </si>
  <si>
    <t>PaNOSC schools for students</t>
  </si>
  <si>
    <t>Total in k€ (without overhead)</t>
  </si>
  <si>
    <t>WP9 Outreach &amp;Communication</t>
  </si>
  <si>
    <t>T9.1</t>
  </si>
  <si>
    <t>Internal and external communication</t>
  </si>
  <si>
    <t>Total in k€ (+25% overhead, without non-funded partners)</t>
  </si>
  <si>
    <t>T9.2</t>
  </si>
  <si>
    <t>Dissemination of results</t>
  </si>
  <si>
    <t>T9.3</t>
  </si>
  <si>
    <t>Collaboration actions with other clusters</t>
  </si>
  <si>
    <t>in % of total funded</t>
  </si>
  <si>
    <t xml:space="preserve">Remaining Person Months </t>
  </si>
  <si>
    <t>Red if too high, Green otherwise</t>
  </si>
  <si>
    <t>Average yearly staff cost (kEUR)</t>
  </si>
  <si>
    <t>varied</t>
  </si>
  <si>
    <t>in % of total project</t>
  </si>
  <si>
    <t>Total in k€ for personnel (without overhead)</t>
  </si>
  <si>
    <t>Total in K€ for personal (with +25% overheads)</t>
  </si>
  <si>
    <t>Subcontracting/PSI Swiss funding/USA</t>
  </si>
  <si>
    <t>Purchases (allowing overheads)</t>
  </si>
  <si>
    <t>Travel cost reasoning:</t>
  </si>
  <si>
    <t>I average trip = 600€. 3*5 for annual meetings, 3x10 trips for WP coordination = 45 * 600 = 27k€ for a standard partner</t>
  </si>
  <si>
    <t>ESRF + 15 trips for coordination activities = 24k€</t>
  </si>
  <si>
    <t>CYI + SESAME = 1000 € per trip = 45k€</t>
  </si>
  <si>
    <t>Management + Policies</t>
  </si>
  <si>
    <t>Outreach + Dissemination</t>
  </si>
  <si>
    <t>Data analysis services</t>
  </si>
  <si>
    <t>Purchases NOT allowing overheads (subcontracting)</t>
  </si>
  <si>
    <t>Research and technical development</t>
  </si>
  <si>
    <t>All partners expenditure up to (12M - EGI allowance)/6 = 1876k</t>
  </si>
  <si>
    <t>Money left (up to 12m): (in kEUR)</t>
  </si>
  <si>
    <t>Max number of Person Months per partner</t>
  </si>
  <si>
    <t>Cost Breakdown</t>
  </si>
  <si>
    <t>Staff Costs</t>
  </si>
  <si>
    <t>Effort Breakdown</t>
  </si>
  <si>
    <t>D1.1</t>
  </si>
  <si>
    <t>Project initiation Documentation</t>
  </si>
  <si>
    <t>D1.2</t>
  </si>
  <si>
    <t>Mid-Year summary</t>
  </si>
  <si>
    <t>D1.3</t>
  </si>
  <si>
    <t>Annual workshop report</t>
  </si>
  <si>
    <t>D1.4</t>
  </si>
  <si>
    <t>D2.1</t>
  </si>
  <si>
    <t>PaNOSC data policy framework updated</t>
  </si>
  <si>
    <t>D2.2</t>
  </si>
  <si>
    <t>TMP Template published</t>
  </si>
  <si>
    <t>D2.3</t>
  </si>
  <si>
    <t>Guidelines published</t>
  </si>
  <si>
    <t>D2.4</t>
  </si>
  <si>
    <t>Integration of the policy in the User Access &amp; Facility information systems</t>
  </si>
  <si>
    <t>D3.1</t>
  </si>
  <si>
    <t>API Definition</t>
  </si>
  <si>
    <t>D3.2</t>
  </si>
  <si>
    <t>Demonstrator implementation</t>
  </si>
  <si>
    <t>D3.3</t>
  </si>
  <si>
    <t>Catalog service</t>
  </si>
  <si>
    <t>D3.4</t>
  </si>
  <si>
    <t>Implementation report from facilities</t>
  </si>
  <si>
    <t>D3.5</t>
  </si>
  <si>
    <t>NeXus Metadata Mapping Schema and proposed new Definitions</t>
  </si>
  <si>
    <t>D4.1</t>
  </si>
  <si>
    <t>Report data analysis capture</t>
  </si>
  <si>
    <t>D4.2</t>
  </si>
  <si>
    <t>Prototype remote desktop and Jupyter service</t>
  </si>
  <si>
    <t>D4.3</t>
  </si>
  <si>
    <t>Remote desktop and Jupyter analysis service tested at EOSC</t>
  </si>
  <si>
    <t>D4.4</t>
  </si>
  <si>
    <t>D5.1</t>
  </si>
  <si>
    <t>Prototype simulation data formats</t>
  </si>
  <si>
    <t>D5.2</t>
  </si>
  <si>
    <t>Documented simulation APIs</t>
  </si>
  <si>
    <t>D5.3</t>
  </si>
  <si>
    <t>Documented simulation tasks executable</t>
  </si>
  <si>
    <t>Software tested &amp; released including interactive simulation &amp; analysis workflow</t>
  </si>
  <si>
    <t>D6.1</t>
  </si>
  <si>
    <t>DataHub: EGI DataHub integration with the facilities data repositories</t>
  </si>
  <si>
    <t>D6.2</t>
  </si>
  <si>
    <t>Compute cloud: integration of local compute resources into the EOSC cloud</t>
  </si>
  <si>
    <t>D6.3</t>
  </si>
  <si>
    <t>AAI: Integration of the PaN AAI into the EOSC</t>
  </si>
  <si>
    <t>D6.4</t>
  </si>
  <si>
    <t xml:space="preserve">Software catalogue: Demonstration of the PaN software catalogue integration into EOSC
</t>
  </si>
  <si>
    <t>D6.5</t>
  </si>
  <si>
    <t>Report on EOSC integration</t>
  </si>
  <si>
    <t>D7.1</t>
  </si>
  <si>
    <t>Photon and Neutron EOSC Stakeholder Feedback</t>
  </si>
  <si>
    <t>D7.2</t>
  </si>
  <si>
    <t>Photon and Neutron EOSC metrics and costs model</t>
  </si>
  <si>
    <t>D7.3</t>
  </si>
  <si>
    <t>Photon and Neutron EOSC Business model reference document</t>
  </si>
  <si>
    <t>D7.4</t>
  </si>
  <si>
    <t>Photon and Neutron EOSC Sustainability plan</t>
  </si>
  <si>
    <t>D8.1</t>
  </si>
  <si>
    <t>Report on lessons learned and future prospects for adopting best practises data stewardship at the PaNOSC facilities</t>
  </si>
  <si>
    <t>D8.2</t>
  </si>
  <si>
    <t>Report on lessons learned for adopting the e-learning platform at the PaNOSC facilities, task 8.4</t>
  </si>
  <si>
    <t>D8.3</t>
  </si>
  <si>
    <t>Teaching material accessible in the e-learning platform at panlearning.org, task 8.5-7</t>
  </si>
  <si>
    <t>D8.4</t>
  </si>
  <si>
    <t>Closing report including report from summer school, task 8.8</t>
  </si>
  <si>
    <t>D9.1</t>
  </si>
  <si>
    <t>PaNOSC’s Communication and Dissemination Plan</t>
  </si>
  <si>
    <t>D9.2</t>
  </si>
  <si>
    <t>PaNOSC’s Website</t>
  </si>
  <si>
    <t>D9.3</t>
  </si>
  <si>
    <t>PaNOSC’s repository for internal communication</t>
  </si>
  <si>
    <t>D9.4</t>
  </si>
  <si>
    <t>Dissemination and Outreach activities</t>
  </si>
  <si>
    <t>WP8 Staff training in data stewardship</t>
  </si>
  <si>
    <t>DELIVERABLES</t>
  </si>
  <si>
    <t>MILESTONES</t>
  </si>
  <si>
    <t>INTERNAL MILESTONES</t>
  </si>
  <si>
    <t>6,18,30,42</t>
  </si>
  <si>
    <t>12,24,36,48</t>
  </si>
  <si>
    <t xml:space="preserve">MS1.1 </t>
  </si>
  <si>
    <t xml:space="preserve">Project Initiation Stage completed </t>
  </si>
  <si>
    <t xml:space="preserve">MS1.2 </t>
  </si>
  <si>
    <t xml:space="preserve">First Annual report </t>
  </si>
  <si>
    <t xml:space="preserve">MS1.3 </t>
  </si>
  <si>
    <t xml:space="preserve">Second Annual report </t>
  </si>
  <si>
    <t xml:space="preserve">MS1.4 </t>
  </si>
  <si>
    <t xml:space="preserve">Third Annual report </t>
  </si>
  <si>
    <t xml:space="preserve">MS1.5 </t>
  </si>
  <si>
    <t xml:space="preserve">Final Annual report </t>
  </si>
  <si>
    <t xml:space="preserve">MS2.1 </t>
  </si>
  <si>
    <t xml:space="preserve">First version of PaNOSC DP framework </t>
  </si>
  <si>
    <t xml:space="preserve">MS2.2 </t>
  </si>
  <si>
    <t xml:space="preserve">Adoption of PaNOSC DP framework </t>
  </si>
  <si>
    <t xml:space="preserve">MS2.3 </t>
  </si>
  <si>
    <t xml:space="preserve">Implementation of PaNOSC DP framework </t>
  </si>
  <si>
    <t xml:space="preserve">MS3.1 </t>
  </si>
  <si>
    <t xml:space="preserve">Survey of Catalogue APIS and Roadmap to EOSC Integration </t>
  </si>
  <si>
    <t xml:space="preserve">MS3.2 </t>
  </si>
  <si>
    <t xml:space="preserve">Anthology Feedback to API Tasks </t>
  </si>
  <si>
    <t xml:space="preserve">MS3.3 </t>
  </si>
  <si>
    <t xml:space="preserve">Catalogue Integration Best Practices Meeting </t>
  </si>
  <si>
    <t xml:space="preserve">MS4.1 </t>
  </si>
  <si>
    <t xml:space="preserve">Prototype data analysis services completed </t>
  </si>
  <si>
    <t xml:space="preserve">MS4.2 </t>
  </si>
  <si>
    <t xml:space="preserve">Data analysis services accessible through EOSC </t>
  </si>
  <si>
    <t xml:space="preserve">MS5.1 </t>
  </si>
  <si>
    <t xml:space="preserve">Simulation codes in PaNData Software Catalog </t>
  </si>
  <si>
    <t xml:space="preserve">MS5.2 </t>
  </si>
  <si>
    <t xml:space="preserve">Demonstration of simulation services </t>
  </si>
  <si>
    <t xml:space="preserve">MS5.3 </t>
  </si>
  <si>
    <t xml:space="preserve">VINYL software release </t>
  </si>
  <si>
    <t xml:space="preserve">MS5.4 </t>
  </si>
  <si>
    <t xml:space="preserve">Validation of simulation services </t>
  </si>
  <si>
    <t xml:space="preserve">MS6.1 </t>
  </si>
  <si>
    <t xml:space="preserve">Implementation of AAI integration at the level of the Identity providers. </t>
  </si>
  <si>
    <t xml:space="preserve">MS6.2 </t>
  </si>
  <si>
    <t xml:space="preserve">First release of PaNOSC services </t>
  </si>
  <si>
    <t xml:space="preserve">MS6.3 </t>
  </si>
  <si>
    <t xml:space="preserve">Second release of PaNOSC services, data and resources </t>
  </si>
  <si>
    <t xml:space="preserve">MS7.1 </t>
  </si>
  <si>
    <t xml:space="preserve">Stakeholder database ready </t>
  </si>
  <si>
    <t xml:space="preserve">MS7.2 </t>
  </si>
  <si>
    <t xml:space="preserve">Final Sustainability Plan </t>
  </si>
  <si>
    <t xml:space="preserve">MS8.1 </t>
  </si>
  <si>
    <t xml:space="preserve">Joint WP4 &amp; 8 plan </t>
  </si>
  <si>
    <t xml:space="preserve">MS8.2 </t>
  </si>
  <si>
    <t xml:space="preserve">Joint WP5 &amp; 8 plan </t>
  </si>
  <si>
    <t xml:space="preserve">MS8.3 </t>
  </si>
  <si>
    <t xml:space="preserve">pan-learning.org up running </t>
  </si>
  <si>
    <t xml:space="preserve">MS8.4 </t>
  </si>
  <si>
    <t xml:space="preserve">Jupyter integrated with e-learning platform </t>
  </si>
  <si>
    <t xml:space="preserve">MS8.5 </t>
  </si>
  <si>
    <t xml:space="preserve">e-learning virtual facilities </t>
  </si>
  <si>
    <t xml:space="preserve">MS9.1 </t>
  </si>
  <si>
    <t xml:space="preserve">PaNOSC’s Website Ready </t>
  </si>
  <si>
    <t>Month</t>
  </si>
  <si>
    <t>draft of new data policy framework</t>
  </si>
  <si>
    <t>plan of how the DP will be adopted at all sites</t>
  </si>
  <si>
    <t>draft of guidelines for DP best practices</t>
  </si>
  <si>
    <t>DMP design</t>
  </si>
  <si>
    <t>DP adoption status report</t>
  </si>
  <si>
    <t>DMP online</t>
  </si>
  <si>
    <t>IMS2.1a</t>
  </si>
  <si>
    <t>IMS2.2a</t>
  </si>
  <si>
    <t>IMS2.4a</t>
  </si>
  <si>
    <t>IMS2.5a</t>
  </si>
  <si>
    <t>IMS2.6a</t>
  </si>
  <si>
    <t>IMS2.7a</t>
  </si>
  <si>
    <t>IM3.1</t>
  </si>
  <si>
    <t>IM3.2</t>
  </si>
  <si>
    <t>IM3.3</t>
  </si>
  <si>
    <t>IM3.4</t>
  </si>
  <si>
    <t>IM3.5</t>
  </si>
  <si>
    <t>IM3.6</t>
  </si>
  <si>
    <t>IM3.7</t>
  </si>
  <si>
    <t>WP3 Meeting at GA</t>
  </si>
  <si>
    <t>API Feedback from ExPaNDS</t>
  </si>
  <si>
    <t>Community Meeting on NeXus Ontologies</t>
  </si>
  <si>
    <t>Draft of Proposed Metadata Schema for Harvesting Services</t>
  </si>
  <si>
    <t>ExPaNDS Catalogue Release</t>
  </si>
  <si>
    <t>architecture and design of DAAS</t>
  </si>
  <si>
    <t>web visualisation demonstrator</t>
  </si>
  <si>
    <t>containers for simulation services</t>
  </si>
  <si>
    <t>infrastructure for simulation services</t>
  </si>
  <si>
    <t>report on user feedback of simulation services</t>
  </si>
  <si>
    <t>AAI prototype</t>
  </si>
  <si>
    <t>data transfer demonstrator</t>
  </si>
  <si>
    <t>IMS4.1a</t>
  </si>
  <si>
    <t>IMS4.2a</t>
  </si>
  <si>
    <t>IMS5.1a</t>
  </si>
  <si>
    <t>IMS5.2a</t>
  </si>
  <si>
    <t>IMS5.2b</t>
  </si>
  <si>
    <t>IMS6.1a</t>
  </si>
  <si>
    <t>IMS6.2a</t>
  </si>
  <si>
    <t>IMS7</t>
  </si>
  <si>
    <t>IMS8.1</t>
  </si>
  <si>
    <t>IMS8.2</t>
  </si>
  <si>
    <t>IMS8.3</t>
  </si>
  <si>
    <t>IMS8.4</t>
  </si>
  <si>
    <t>IMS8.5</t>
  </si>
  <si>
    <t>IMS8.6</t>
  </si>
  <si>
    <t>IMS8.7</t>
  </si>
  <si>
    <t>IMS8.8</t>
  </si>
  <si>
    <t>IMS8.9</t>
  </si>
  <si>
    <t>IMS8.10</t>
  </si>
  <si>
    <t>IMS8.11</t>
  </si>
  <si>
    <t>IMS8.12</t>
  </si>
  <si>
    <t>VC in preparation for annual meeting completed</t>
  </si>
  <si>
    <t>Mid-year VC completed</t>
  </si>
  <si>
    <t>MS8.4 moved forward to end of 2020 [T8.2]</t>
  </si>
  <si>
    <t>Wish-list from partners defined [T8.3]</t>
  </si>
  <si>
    <t>Workshop scheduled [T8.3]</t>
  </si>
  <si>
    <t>Budget clarification for hardware [T8.1]</t>
  </si>
  <si>
    <t>Solution for Jupyter integration found [T8.2]</t>
  </si>
  <si>
    <t>First facility specific course integrated [T8.3]</t>
  </si>
  <si>
    <t>Course / tutorial using Jupyter developed [T8.2 / T8.3]</t>
  </si>
  <si>
    <t>2nd facility specific course integrated [T8.3]</t>
  </si>
  <si>
    <t>IMS9.1</t>
  </si>
  <si>
    <t>IMS9.2</t>
  </si>
  <si>
    <t>IMS9.3</t>
  </si>
  <si>
    <t>IMS9.4</t>
  </si>
  <si>
    <t>Report on Y1 outreach activities published</t>
  </si>
  <si>
    <t>All website sections completed</t>
  </si>
  <si>
    <t>First use cases (2-3) published on the website</t>
  </si>
  <si>
    <t>List of user meetings, where PaNOSC/ExPaNDS goals/achievements will be presented, defined</t>
  </si>
  <si>
    <t>WP7 Sustainability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</si>
</sst>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\(#,##0.00\)"/>
    <numFmt numFmtId="165" formatCode="#\ ##0"/>
    <numFmt numFmtId="166" formatCode="0.000"/>
    <numFmt numFmtId="167" formatCode="0.0"/>
  </numFmts>
  <fonts count="39">
    <font>
      <sz val="11"/>
      <color rgb="FF000000"/>
      <name val="Calibri"/>
    </font>
    <font>
      <b/>
      <sz val="9"/>
      <name val="Arial"/>
      <family val="2"/>
    </font>
    <font>
      <sz val="11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trike/>
      <sz val="11"/>
      <name val="Calibri"/>
      <family val="2"/>
    </font>
    <font>
      <strike/>
      <sz val="11"/>
      <name val="Calibri"/>
      <family val="2"/>
    </font>
    <font>
      <i/>
      <sz val="11"/>
      <name val="Calibri"/>
      <family val="2"/>
    </font>
    <font>
      <b/>
      <sz val="11"/>
      <color rgb="FFFF0000"/>
      <name val="Calibri"/>
      <family val="2"/>
    </font>
    <font>
      <u/>
      <sz val="11"/>
      <color rgb="FF0000FF"/>
      <name val="Calibri"/>
      <family val="2"/>
    </font>
    <font>
      <b/>
      <sz val="11"/>
      <name val="Calibri"/>
      <family val="2"/>
    </font>
    <font>
      <strike/>
      <sz val="11"/>
      <name val="Arial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sz val="11"/>
      <color rgb="FFFFFFFF"/>
      <name val="Calibri"/>
      <family val="2"/>
    </font>
    <font>
      <sz val="11"/>
      <color rgb="FF1155CC"/>
      <name val="Inconsolata"/>
    </font>
    <font>
      <b/>
      <sz val="18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9C6500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trike/>
      <sz val="11"/>
      <color rgb="FF000000"/>
      <name val="Calibri"/>
      <family val="2"/>
    </font>
    <font>
      <b/>
      <strike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</font>
    <font>
      <sz val="12"/>
      <color rgb="FF000000"/>
      <name val="Calibri"/>
      <family val="2"/>
    </font>
    <font>
      <b/>
      <sz val="11"/>
      <color rgb="FFFF0000"/>
      <name val="Calibri"/>
      <family val="2"/>
    </font>
    <font>
      <i/>
      <sz val="10"/>
      <name val="Calibri"/>
      <family val="2"/>
    </font>
    <font>
      <sz val="11"/>
      <color rgb="FF000000"/>
      <name val="Calibri"/>
      <family val="2"/>
    </font>
    <font>
      <sz val="11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DDD9C3"/>
        <bgColor rgb="FFDDD9C3"/>
      </patternFill>
    </fill>
    <fill>
      <patternFill patternType="solid">
        <fgColor rgb="FFE5B8B7"/>
        <bgColor rgb="FFE5B8B7"/>
      </patternFill>
    </fill>
    <fill>
      <patternFill patternType="solid">
        <fgColor rgb="FFB7E1CD"/>
        <bgColor rgb="FFB7E1CD"/>
      </patternFill>
    </fill>
    <fill>
      <patternFill patternType="solid">
        <fgColor rgb="FFFCE8B2"/>
        <bgColor rgb="FFFCE8B2"/>
      </patternFill>
    </fill>
    <fill>
      <patternFill patternType="solid">
        <fgColor rgb="FFF4C7C3"/>
        <bgColor rgb="FFF4C7C3"/>
      </patternFill>
    </fill>
    <fill>
      <patternFill patternType="solid">
        <fgColor rgb="FF6FA8DC"/>
        <bgColor rgb="FF6FA8DC"/>
      </patternFill>
    </fill>
    <fill>
      <patternFill patternType="solid">
        <fgColor rgb="FFF6B26B"/>
        <bgColor rgb="FFF6B26B"/>
      </patternFill>
    </fill>
    <fill>
      <patternFill patternType="solid">
        <fgColor rgb="FF45818E"/>
        <bgColor rgb="FF45818E"/>
      </patternFill>
    </fill>
    <fill>
      <patternFill patternType="solid">
        <fgColor rgb="FFF1C232"/>
        <bgColor rgb="FFF1C232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tted">
        <color rgb="FF7F7F7F"/>
      </left>
      <right/>
      <top style="dotted">
        <color rgb="FF7F7F7F"/>
      </top>
      <bottom/>
      <diagonal/>
    </border>
    <border>
      <left/>
      <right/>
      <top style="dotted">
        <color rgb="FF7F7F7F"/>
      </top>
      <bottom/>
      <diagonal/>
    </border>
    <border>
      <left/>
      <right/>
      <top style="hair">
        <color rgb="FF7F7F7F"/>
      </top>
      <bottom/>
      <diagonal/>
    </border>
    <border>
      <left/>
      <right style="dotted">
        <color rgb="FF7F7F7F"/>
      </right>
      <top style="dotted">
        <color rgb="FF7F7F7F"/>
      </top>
      <bottom/>
      <diagonal/>
    </border>
    <border>
      <left style="dotted">
        <color rgb="FF7F7F7F"/>
      </left>
      <right/>
      <top/>
      <bottom/>
      <diagonal/>
    </border>
    <border>
      <left/>
      <right style="dotted">
        <color rgb="FF7F7F7F"/>
      </right>
      <top/>
      <bottom/>
      <diagonal/>
    </border>
    <border>
      <left style="dotted">
        <color rgb="FF7F7F7F"/>
      </left>
      <right/>
      <top/>
      <bottom style="dotted">
        <color rgb="FF7F7F7F"/>
      </bottom>
      <diagonal/>
    </border>
    <border>
      <left/>
      <right/>
      <top/>
      <bottom style="dotted">
        <color rgb="FF7F7F7F"/>
      </bottom>
      <diagonal/>
    </border>
    <border>
      <left/>
      <right/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 style="dotted">
        <color rgb="FF7F7F7F"/>
      </right>
      <top/>
      <bottom style="dotted">
        <color rgb="FF7F7F7F"/>
      </bottom>
      <diagonal/>
    </border>
    <border>
      <left/>
      <right/>
      <top/>
      <bottom/>
      <diagonal/>
    </border>
    <border>
      <left style="dotted">
        <color rgb="FF7F7F7F"/>
      </left>
      <right style="dotted">
        <color rgb="FF7F7F7F"/>
      </right>
      <top style="dotted">
        <color rgb="FF7F7F7F"/>
      </top>
      <bottom style="dotted">
        <color rgb="FF7F7F7F"/>
      </bottom>
      <diagonal/>
    </border>
    <border>
      <left style="hair">
        <color rgb="FF7F7F7F"/>
      </left>
      <right style="hair">
        <color rgb="FF7F7F7F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dotted">
        <color rgb="FF7F7F7F"/>
      </left>
      <right style="dotted">
        <color rgb="FF7F7F7F"/>
      </right>
      <top/>
      <bottom/>
      <diagonal/>
    </border>
  </borders>
  <cellStyleXfs count="1">
    <xf numFmtId="0" fontId="0" fillId="0" borderId="0"/>
  </cellStyleXfs>
  <cellXfs count="251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center" wrapText="1"/>
    </xf>
    <xf numFmtId="0" fontId="2" fillId="0" borderId="0" xfId="0" applyFont="1" applyAlignment="1"/>
    <xf numFmtId="0" fontId="1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4" fillId="3" borderId="0" xfId="0" applyFont="1" applyFill="1" applyAlignment="1">
      <alignment horizontal="right" wrapText="1"/>
    </xf>
    <xf numFmtId="3" fontId="4" fillId="3" borderId="0" xfId="0" applyNumberFormat="1" applyFont="1" applyFill="1" applyAlignment="1">
      <alignment horizontal="right" wrapText="1"/>
    </xf>
    <xf numFmtId="0" fontId="2" fillId="3" borderId="0" xfId="0" applyFont="1" applyFill="1" applyAlignment="1"/>
    <xf numFmtId="0" fontId="4" fillId="0" borderId="0" xfId="0" applyFont="1" applyAlignment="1">
      <alignment horizontal="right" wrapText="1"/>
    </xf>
    <xf numFmtId="0" fontId="3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3" fontId="4" fillId="0" borderId="0" xfId="0" applyNumberFormat="1" applyFont="1" applyAlignment="1">
      <alignment horizontal="right" wrapText="1"/>
    </xf>
    <xf numFmtId="3" fontId="4" fillId="0" borderId="0" xfId="0" applyNumberFormat="1" applyFont="1" applyAlignment="1">
      <alignment horizontal="right" wrapText="1"/>
    </xf>
    <xf numFmtId="0" fontId="1" fillId="3" borderId="0" xfId="0" applyFont="1" applyFill="1" applyAlignment="1">
      <alignment wrapText="1"/>
    </xf>
    <xf numFmtId="3" fontId="2" fillId="3" borderId="0" xfId="0" applyNumberFormat="1" applyFont="1" applyFill="1" applyAlignment="1"/>
    <xf numFmtId="0" fontId="1" fillId="5" borderId="0" xfId="0" applyFont="1" applyFill="1" applyAlignment="1">
      <alignment wrapText="1"/>
    </xf>
    <xf numFmtId="0" fontId="2" fillId="5" borderId="0" xfId="0" applyFont="1" applyFill="1" applyAlignment="1"/>
    <xf numFmtId="0" fontId="4" fillId="5" borderId="0" xfId="0" applyFont="1" applyFill="1" applyAlignment="1">
      <alignment horizontal="right" wrapText="1"/>
    </xf>
    <xf numFmtId="0" fontId="2" fillId="5" borderId="0" xfId="0" applyFont="1" applyFill="1" applyAlignment="1"/>
    <xf numFmtId="3" fontId="2" fillId="0" borderId="0" xfId="0" applyNumberFormat="1" applyFont="1" applyAlignment="1"/>
    <xf numFmtId="0" fontId="5" fillId="0" borderId="0" xfId="0" applyFont="1" applyAlignment="1">
      <alignment vertical="center"/>
    </xf>
    <xf numFmtId="0" fontId="6" fillId="0" borderId="0" xfId="0" applyFont="1" applyAlignment="1"/>
    <xf numFmtId="0" fontId="5" fillId="0" borderId="0" xfId="0" applyFont="1" applyAlignment="1"/>
    <xf numFmtId="0" fontId="7" fillId="0" borderId="0" xfId="0" applyFont="1" applyAlignment="1">
      <alignment horizontal="right"/>
    </xf>
    <xf numFmtId="0" fontId="5" fillId="0" borderId="0" xfId="0" applyFont="1"/>
    <xf numFmtId="0" fontId="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8" borderId="1" xfId="0" applyFont="1" applyFill="1" applyBorder="1" applyAlignment="1">
      <alignment vertical="center"/>
    </xf>
    <xf numFmtId="0" fontId="9" fillId="8" borderId="1" xfId="0" applyFont="1" applyFill="1" applyBorder="1" applyAlignment="1">
      <alignment vertical="center" wrapText="1"/>
    </xf>
    <xf numFmtId="0" fontId="8" fillId="8" borderId="1" xfId="0" applyFont="1" applyFill="1" applyBorder="1" applyAlignment="1"/>
    <xf numFmtId="0" fontId="8" fillId="8" borderId="1" xfId="0" applyFont="1" applyFill="1" applyBorder="1" applyAlignment="1"/>
    <xf numFmtId="0" fontId="8" fillId="8" borderId="1" xfId="0" applyFont="1" applyFill="1" applyBorder="1"/>
    <xf numFmtId="0" fontId="8" fillId="0" borderId="0" xfId="0" applyFont="1" applyAlignment="1"/>
    <xf numFmtId="0" fontId="8" fillId="9" borderId="1" xfId="0" applyFont="1" applyFill="1" applyBorder="1" applyAlignment="1">
      <alignment vertical="center"/>
    </xf>
    <xf numFmtId="0" fontId="9" fillId="9" borderId="1" xfId="0" applyFont="1" applyFill="1" applyBorder="1" applyAlignment="1">
      <alignment vertical="center" wrapText="1"/>
    </xf>
    <xf numFmtId="0" fontId="8" fillId="9" borderId="1" xfId="0" applyFont="1" applyFill="1" applyBorder="1" applyAlignment="1"/>
    <xf numFmtId="0" fontId="8" fillId="9" borderId="1" xfId="0" applyFont="1" applyFill="1" applyBorder="1" applyAlignment="1"/>
    <xf numFmtId="0" fontId="8" fillId="9" borderId="1" xfId="0" applyFont="1" applyFill="1" applyBorder="1"/>
    <xf numFmtId="0" fontId="5" fillId="9" borderId="1" xfId="0" applyFont="1" applyFill="1" applyBorder="1" applyAlignment="1"/>
    <xf numFmtId="0" fontId="8" fillId="8" borderId="1" xfId="0" applyFont="1" applyFill="1" applyBorder="1" applyAlignment="1">
      <alignment vertical="center" wrapText="1"/>
    </xf>
    <xf numFmtId="0" fontId="10" fillId="9" borderId="1" xfId="0" applyFont="1" applyFill="1" applyBorder="1" applyAlignment="1">
      <alignment vertical="center" wrapText="1"/>
    </xf>
    <xf numFmtId="0" fontId="11" fillId="9" borderId="1" xfId="0" applyFont="1" applyFill="1" applyBorder="1" applyAlignment="1">
      <alignment horizontal="right" vertical="center" wrapText="1"/>
    </xf>
    <xf numFmtId="0" fontId="10" fillId="9" borderId="1" xfId="0" applyFont="1" applyFill="1" applyBorder="1" applyAlignment="1">
      <alignment horizontal="right" vertical="center"/>
    </xf>
    <xf numFmtId="0" fontId="10" fillId="9" borderId="1" xfId="0" applyFont="1" applyFill="1" applyBorder="1" applyAlignment="1">
      <alignment vertical="center"/>
    </xf>
    <xf numFmtId="0" fontId="10" fillId="9" borderId="1" xfId="0" applyFont="1" applyFill="1" applyBorder="1" applyAlignment="1">
      <alignment vertical="center"/>
    </xf>
    <xf numFmtId="0" fontId="10" fillId="9" borderId="1" xfId="0" applyFont="1" applyFill="1" applyBorder="1" applyAlignment="1">
      <alignment vertical="center"/>
    </xf>
    <xf numFmtId="0" fontId="11" fillId="8" borderId="1" xfId="0" applyFont="1" applyFill="1" applyBorder="1" applyAlignment="1">
      <alignment horizontal="right" vertical="center" wrapText="1"/>
    </xf>
    <xf numFmtId="0" fontId="10" fillId="8" borderId="1" xfId="0" applyFont="1" applyFill="1" applyBorder="1" applyAlignment="1"/>
    <xf numFmtId="0" fontId="12" fillId="8" borderId="1" xfId="0" applyFont="1" applyFill="1" applyBorder="1" applyAlignment="1"/>
    <xf numFmtId="0" fontId="5" fillId="8" borderId="1" xfId="0" applyFont="1" applyFill="1" applyBorder="1" applyAlignment="1"/>
    <xf numFmtId="0" fontId="9" fillId="9" borderId="1" xfId="0" applyFont="1" applyFill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8" fillId="0" borderId="0" xfId="0" applyFont="1" applyAlignme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10" fontId="8" fillId="0" borderId="0" xfId="0" applyNumberFormat="1" applyFont="1"/>
    <xf numFmtId="0" fontId="8" fillId="0" borderId="0" xfId="0" applyFont="1" applyAlignment="1">
      <alignment vertical="center"/>
    </xf>
    <xf numFmtId="0" fontId="5" fillId="6" borderId="1" xfId="0" applyFont="1" applyFill="1" applyBorder="1" applyAlignment="1">
      <alignment vertical="center"/>
    </xf>
    <xf numFmtId="0" fontId="6" fillId="6" borderId="1" xfId="0" applyFont="1" applyFill="1" applyBorder="1" applyAlignment="1"/>
    <xf numFmtId="0" fontId="0" fillId="0" borderId="1" xfId="0" applyFont="1" applyBorder="1" applyAlignment="1">
      <alignment horizontal="right"/>
    </xf>
    <xf numFmtId="0" fontId="9" fillId="0" borderId="1" xfId="0" applyFont="1" applyBorder="1" applyAlignment="1"/>
    <xf numFmtId="1" fontId="8" fillId="0" borderId="0" xfId="0" applyNumberFormat="1" applyFont="1"/>
    <xf numFmtId="0" fontId="9" fillId="0" borderId="1" xfId="0" applyFont="1" applyBorder="1"/>
    <xf numFmtId="1" fontId="9" fillId="0" borderId="0" xfId="0" applyNumberFormat="1" applyFont="1"/>
    <xf numFmtId="0" fontId="0" fillId="0" borderId="2" xfId="0" applyFont="1" applyBorder="1" applyAlignment="1">
      <alignment horizontal="right"/>
    </xf>
    <xf numFmtId="0" fontId="5" fillId="0" borderId="1" xfId="0" applyFont="1" applyBorder="1"/>
    <xf numFmtId="10" fontId="5" fillId="0" borderId="0" xfId="0" applyNumberFormat="1" applyFont="1"/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9" fillId="0" borderId="0" xfId="0" applyFont="1"/>
    <xf numFmtId="0" fontId="13" fillId="0" borderId="0" xfId="0" applyFont="1" applyAlignment="1"/>
    <xf numFmtId="0" fontId="0" fillId="0" borderId="0" xfId="0" applyFont="1"/>
    <xf numFmtId="0" fontId="0" fillId="0" borderId="0" xfId="0" applyFont="1" applyAlignment="1"/>
    <xf numFmtId="0" fontId="7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5" fillId="10" borderId="0" xfId="0" applyFont="1" applyFill="1" applyAlignment="1"/>
    <xf numFmtId="0" fontId="8" fillId="8" borderId="0" xfId="0" applyFont="1" applyFill="1" applyAlignment="1"/>
    <xf numFmtId="0" fontId="8" fillId="0" borderId="0" xfId="0" applyFont="1" applyAlignment="1">
      <alignment wrapText="1"/>
    </xf>
    <xf numFmtId="0" fontId="8" fillId="11" borderId="0" xfId="0" applyFont="1" applyFill="1" applyAlignment="1"/>
    <xf numFmtId="0" fontId="8" fillId="10" borderId="0" xfId="0" applyFont="1" applyFill="1" applyAlignment="1"/>
    <xf numFmtId="0" fontId="8" fillId="8" borderId="0" xfId="0" applyFont="1" applyFill="1"/>
    <xf numFmtId="0" fontId="9" fillId="0" borderId="0" xfId="0" applyFont="1"/>
    <xf numFmtId="0" fontId="9" fillId="0" borderId="0" xfId="0" applyFont="1" applyAlignment="1"/>
    <xf numFmtId="0" fontId="5" fillId="0" borderId="0" xfId="0" applyFont="1" applyAlignment="1">
      <alignment horizontal="right"/>
    </xf>
    <xf numFmtId="164" fontId="8" fillId="0" borderId="0" xfId="0" applyNumberFormat="1" applyFont="1"/>
    <xf numFmtId="164" fontId="8" fillId="0" borderId="0" xfId="0" applyNumberFormat="1" applyFont="1" applyAlignment="1"/>
    <xf numFmtId="0" fontId="14" fillId="0" borderId="0" xfId="0" applyFont="1" applyAlignment="1"/>
    <xf numFmtId="0" fontId="7" fillId="0" borderId="0" xfId="0" applyFont="1" applyAlignment="1"/>
    <xf numFmtId="164" fontId="9" fillId="0" borderId="0" xfId="0" applyNumberFormat="1" applyFont="1"/>
    <xf numFmtId="0" fontId="15" fillId="0" borderId="0" xfId="0" applyFont="1" applyAlignment="1"/>
    <xf numFmtId="0" fontId="0" fillId="0" borderId="0" xfId="0" applyFont="1" applyAlignment="1">
      <alignment horizontal="right"/>
    </xf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16" fillId="0" borderId="0" xfId="0" applyFont="1" applyAlignment="1"/>
    <xf numFmtId="0" fontId="17" fillId="0" borderId="0" xfId="0" applyFont="1" applyAlignment="1"/>
    <xf numFmtId="0" fontId="18" fillId="0" borderId="0" xfId="0" applyFont="1"/>
    <xf numFmtId="0" fontId="8" fillId="0" borderId="0" xfId="0" applyFont="1" applyAlignment="1">
      <alignment wrapText="1"/>
    </xf>
    <xf numFmtId="0" fontId="5" fillId="0" borderId="0" xfId="0" applyFont="1" applyAlignment="1">
      <alignment wrapText="1"/>
    </xf>
    <xf numFmtId="2" fontId="8" fillId="0" borderId="0" xfId="0" applyNumberFormat="1" applyFont="1" applyAlignment="1"/>
    <xf numFmtId="165" fontId="8" fillId="0" borderId="0" xfId="0" applyNumberFormat="1" applyFont="1"/>
    <xf numFmtId="0" fontId="8" fillId="12" borderId="0" xfId="0" applyFont="1" applyFill="1"/>
    <xf numFmtId="0" fontId="19" fillId="12" borderId="0" xfId="0" applyFont="1" applyFill="1" applyAlignment="1"/>
    <xf numFmtId="0" fontId="19" fillId="12" borderId="0" xfId="0" applyFont="1" applyFill="1"/>
    <xf numFmtId="0" fontId="8" fillId="12" borderId="0" xfId="0" applyFont="1" applyFill="1" applyAlignment="1">
      <alignment wrapText="1"/>
    </xf>
    <xf numFmtId="166" fontId="8" fillId="0" borderId="0" xfId="0" applyNumberFormat="1" applyFont="1"/>
    <xf numFmtId="164" fontId="20" fillId="8" borderId="0" xfId="0" applyNumberFormat="1" applyFont="1" applyFill="1" applyAlignment="1"/>
    <xf numFmtId="0" fontId="8" fillId="0" borderId="0" xfId="0" applyFont="1" applyAlignment="1">
      <alignment horizontal="right" wrapText="1"/>
    </xf>
    <xf numFmtId="0" fontId="19" fillId="12" borderId="0" xfId="0" applyFont="1" applyFill="1" applyAlignment="1">
      <alignment horizontal="right" wrapText="1"/>
    </xf>
    <xf numFmtId="0" fontId="21" fillId="0" borderId="0" xfId="0" applyFont="1" applyAlignment="1"/>
    <xf numFmtId="0" fontId="21" fillId="0" borderId="0" xfId="0" applyFont="1"/>
    <xf numFmtId="0" fontId="22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0" fillId="0" borderId="5" xfId="0" applyFont="1" applyBorder="1" applyAlignment="1">
      <alignment horizontal="right"/>
    </xf>
    <xf numFmtId="0" fontId="0" fillId="0" borderId="6" xfId="0" applyFont="1" applyBorder="1" applyAlignment="1"/>
    <xf numFmtId="0" fontId="0" fillId="0" borderId="5" xfId="0" applyFont="1" applyBorder="1"/>
    <xf numFmtId="0" fontId="0" fillId="0" borderId="5" xfId="0" applyFont="1" applyBorder="1" applyAlignment="1"/>
    <xf numFmtId="0" fontId="0" fillId="0" borderId="7" xfId="0" applyFont="1" applyBorder="1" applyAlignment="1"/>
    <xf numFmtId="0" fontId="0" fillId="8" borderId="0" xfId="0" applyFont="1" applyFill="1" applyAlignment="1"/>
    <xf numFmtId="0" fontId="0" fillId="0" borderId="9" xfId="0" applyFont="1" applyBorder="1" applyAlignment="1"/>
    <xf numFmtId="0" fontId="0" fillId="0" borderId="11" xfId="0" applyFont="1" applyBorder="1" applyAlignment="1">
      <alignment horizontal="right"/>
    </xf>
    <xf numFmtId="0" fontId="7" fillId="0" borderId="11" xfId="0" applyFont="1" applyBorder="1"/>
    <xf numFmtId="0" fontId="7" fillId="0" borderId="5" xfId="0" applyFont="1" applyBorder="1"/>
    <xf numFmtId="0" fontId="23" fillId="13" borderId="12" xfId="0" applyFont="1" applyFill="1" applyBorder="1" applyAlignment="1">
      <alignment horizontal="right"/>
    </xf>
    <xf numFmtId="0" fontId="0" fillId="0" borderId="11" xfId="0" applyFont="1" applyBorder="1"/>
    <xf numFmtId="0" fontId="24" fillId="14" borderId="12" xfId="0" applyFont="1" applyFill="1" applyBorder="1" applyAlignment="1">
      <alignment horizontal="right"/>
    </xf>
    <xf numFmtId="0" fontId="25" fillId="15" borderId="12" xfId="0" applyFont="1" applyFill="1" applyBorder="1" applyAlignment="1">
      <alignment horizontal="right"/>
    </xf>
    <xf numFmtId="0" fontId="0" fillId="0" borderId="0" xfId="0" applyFont="1" applyAlignment="1">
      <alignment horizontal="center" vertical="center"/>
    </xf>
    <xf numFmtId="0" fontId="24" fillId="14" borderId="12" xfId="0" applyFont="1" applyFill="1" applyBorder="1"/>
    <xf numFmtId="0" fontId="7" fillId="0" borderId="0" xfId="0" applyFont="1"/>
    <xf numFmtId="0" fontId="26" fillId="0" borderId="0" xfId="0" applyFont="1"/>
    <xf numFmtId="0" fontId="0" fillId="16" borderId="12" xfId="0" applyFont="1" applyFill="1" applyBorder="1"/>
    <xf numFmtId="0" fontId="0" fillId="0" borderId="5" xfId="0" applyFont="1" applyBorder="1" applyAlignment="1">
      <alignment horizontal="left"/>
    </xf>
    <xf numFmtId="0" fontId="0" fillId="0" borderId="7" xfId="0" applyFont="1" applyBorder="1"/>
    <xf numFmtId="0" fontId="0" fillId="0" borderId="0" xfId="0" applyFont="1" applyAlignment="1"/>
    <xf numFmtId="0" fontId="0" fillId="17" borderId="12" xfId="0" applyFont="1" applyFill="1" applyBorder="1"/>
    <xf numFmtId="0" fontId="27" fillId="0" borderId="0" xfId="0" applyFont="1" applyAlignment="1"/>
    <xf numFmtId="0" fontId="15" fillId="0" borderId="9" xfId="0" applyFont="1" applyBorder="1" applyAlignment="1"/>
    <xf numFmtId="0" fontId="27" fillId="0" borderId="0" xfId="0" applyFont="1"/>
    <xf numFmtId="0" fontId="7" fillId="0" borderId="0" xfId="0" applyFont="1" applyAlignment="1"/>
    <xf numFmtId="0" fontId="0" fillId="0" borderId="0" xfId="0" applyFont="1" applyAlignment="1">
      <alignment horizontal="left"/>
    </xf>
    <xf numFmtId="0" fontId="7" fillId="0" borderId="9" xfId="0" applyFont="1" applyBorder="1" applyAlignment="1"/>
    <xf numFmtId="0" fontId="27" fillId="17" borderId="12" xfId="0" applyFont="1" applyFill="1" applyBorder="1"/>
    <xf numFmtId="0" fontId="28" fillId="0" borderId="11" xfId="0" applyFont="1" applyBorder="1"/>
    <xf numFmtId="0" fontId="29" fillId="0" borderId="11" xfId="0" applyFont="1" applyBorder="1"/>
    <xf numFmtId="0" fontId="7" fillId="0" borderId="5" xfId="0" applyFont="1" applyBorder="1" applyAlignment="1"/>
    <xf numFmtId="0" fontId="0" fillId="8" borderId="13" xfId="0" applyFont="1" applyFill="1" applyBorder="1"/>
    <xf numFmtId="0" fontId="30" fillId="0" borderId="5" xfId="0" applyFont="1" applyBorder="1"/>
    <xf numFmtId="0" fontId="30" fillId="0" borderId="0" xfId="0" applyFont="1" applyAlignment="1"/>
    <xf numFmtId="0" fontId="31" fillId="0" borderId="0" xfId="0" applyFont="1" applyAlignment="1"/>
    <xf numFmtId="0" fontId="32" fillId="0" borderId="0" xfId="0" applyFont="1"/>
    <xf numFmtId="0" fontId="30" fillId="0" borderId="9" xfId="0" applyFont="1" applyBorder="1" applyAlignment="1"/>
    <xf numFmtId="0" fontId="10" fillId="0" borderId="0" xfId="0" applyFont="1" applyAlignment="1"/>
    <xf numFmtId="0" fontId="10" fillId="0" borderId="0" xfId="0" applyFont="1"/>
    <xf numFmtId="0" fontId="31" fillId="0" borderId="9" xfId="0" applyFont="1" applyBorder="1" applyAlignme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right"/>
    </xf>
    <xf numFmtId="0" fontId="0" fillId="8" borderId="12" xfId="0" applyFont="1" applyFill="1" applyBorder="1"/>
    <xf numFmtId="0" fontId="0" fillId="0" borderId="0" xfId="0" applyFont="1" applyAlignment="1">
      <alignment horizontal="center" vertical="center" wrapText="1"/>
    </xf>
    <xf numFmtId="0" fontId="29" fillId="0" borderId="11" xfId="0" applyFont="1" applyBorder="1" applyAlignment="1"/>
    <xf numFmtId="0" fontId="29" fillId="8" borderId="11" xfId="0" applyFont="1" applyFill="1" applyBorder="1" applyAlignment="1"/>
    <xf numFmtId="0" fontId="29" fillId="0" borderId="14" xfId="0" applyFont="1" applyBorder="1" applyAlignment="1"/>
    <xf numFmtId="0" fontId="33" fillId="0" borderId="0" xfId="0" applyFont="1" applyAlignment="1"/>
    <xf numFmtId="0" fontId="0" fillId="0" borderId="11" xfId="0" applyFont="1" applyBorder="1" applyAlignment="1"/>
    <xf numFmtId="0" fontId="0" fillId="0" borderId="14" xfId="0" applyFont="1" applyBorder="1" applyAlignment="1"/>
    <xf numFmtId="0" fontId="34" fillId="0" borderId="0" xfId="0" applyFont="1"/>
    <xf numFmtId="0" fontId="29" fillId="0" borderId="14" xfId="0" applyFont="1" applyBorder="1"/>
    <xf numFmtId="0" fontId="35" fillId="17" borderId="12" xfId="0" applyFont="1" applyFill="1" applyBorder="1"/>
    <xf numFmtId="0" fontId="0" fillId="0" borderId="16" xfId="0" applyFont="1" applyBorder="1"/>
    <xf numFmtId="0" fontId="32" fillId="17" borderId="12" xfId="0" applyFont="1" applyFill="1" applyBorder="1"/>
    <xf numFmtId="0" fontId="0" fillId="0" borderId="17" xfId="0" applyFont="1" applyBorder="1" applyAlignment="1"/>
    <xf numFmtId="0" fontId="0" fillId="0" borderId="16" xfId="0" applyFont="1" applyBorder="1" applyAlignment="1"/>
    <xf numFmtId="167" fontId="7" fillId="0" borderId="0" xfId="0" applyNumberFormat="1" applyFont="1"/>
    <xf numFmtId="0" fontId="8" fillId="0" borderId="0" xfId="0" applyFont="1" applyAlignment="1">
      <alignment horizontal="center"/>
    </xf>
    <xf numFmtId="0" fontId="0" fillId="0" borderId="20" xfId="0" applyFont="1" applyBorder="1" applyAlignment="1"/>
    <xf numFmtId="0" fontId="5" fillId="0" borderId="0" xfId="0" applyFont="1" applyAlignment="1">
      <alignment horizontal="center"/>
    </xf>
    <xf numFmtId="0" fontId="0" fillId="8" borderId="0" xfId="0" applyFont="1" applyFill="1" applyAlignment="1">
      <alignment horizontal="center" vertical="center" wrapText="1"/>
    </xf>
    <xf numFmtId="0" fontId="15" fillId="0" borderId="0" xfId="0" applyFont="1"/>
    <xf numFmtId="165" fontId="0" fillId="0" borderId="0" xfId="0" applyNumberFormat="1" applyFont="1"/>
    <xf numFmtId="0" fontId="0" fillId="8" borderId="0" xfId="0" applyFont="1" applyFill="1" applyAlignment="1"/>
    <xf numFmtId="0" fontId="8" fillId="18" borderId="0" xfId="0" applyFont="1" applyFill="1"/>
    <xf numFmtId="0" fontId="7" fillId="0" borderId="0" xfId="0" applyFont="1" applyAlignment="1">
      <alignment horizontal="right"/>
    </xf>
    <xf numFmtId="2" fontId="7" fillId="0" borderId="0" xfId="0" applyNumberFormat="1" applyFont="1"/>
    <xf numFmtId="0" fontId="8" fillId="0" borderId="0" xfId="0" applyFont="1" applyAlignment="1">
      <alignment horizontal="center"/>
    </xf>
    <xf numFmtId="0" fontId="8" fillId="19" borderId="0" xfId="0" applyFont="1" applyFill="1"/>
    <xf numFmtId="2" fontId="8" fillId="0" borderId="0" xfId="0" applyNumberFormat="1" applyFont="1" applyAlignment="1">
      <alignment horizontal="center"/>
    </xf>
    <xf numFmtId="167" fontId="0" fillId="0" borderId="0" xfId="0" applyNumberFormat="1" applyFont="1"/>
    <xf numFmtId="2" fontId="35" fillId="0" borderId="0" xfId="0" applyNumberFormat="1" applyFont="1"/>
    <xf numFmtId="0" fontId="27" fillId="11" borderId="0" xfId="0" applyFont="1" applyFill="1" applyAlignment="1"/>
    <xf numFmtId="0" fontId="7" fillId="11" borderId="0" xfId="0" applyFont="1" applyFill="1" applyAlignment="1"/>
    <xf numFmtId="0" fontId="8" fillId="3" borderId="0" xfId="0" applyFont="1" applyFill="1"/>
    <xf numFmtId="165" fontId="9" fillId="0" borderId="0" xfId="0" applyNumberFormat="1" applyFont="1"/>
    <xf numFmtId="0" fontId="8" fillId="20" borderId="0" xfId="0" applyFont="1" applyFill="1"/>
    <xf numFmtId="2" fontId="0" fillId="0" borderId="0" xfId="0" applyNumberFormat="1" applyFont="1"/>
    <xf numFmtId="0" fontId="8" fillId="5" borderId="0" xfId="0" applyFont="1" applyFill="1"/>
    <xf numFmtId="4" fontId="0" fillId="0" borderId="0" xfId="0" applyNumberFormat="1" applyFont="1"/>
    <xf numFmtId="2" fontId="8" fillId="0" borderId="0" xfId="0" applyNumberFormat="1" applyFont="1"/>
    <xf numFmtId="0" fontId="8" fillId="21" borderId="0" xfId="0" applyFont="1" applyFill="1" applyAlignment="1">
      <alignment horizontal="center" vertical="center" wrapText="1"/>
    </xf>
    <xf numFmtId="0" fontId="8" fillId="21" borderId="0" xfId="0" applyFont="1" applyFill="1"/>
    <xf numFmtId="4" fontId="8" fillId="0" borderId="0" xfId="0" applyNumberFormat="1" applyFont="1"/>
    <xf numFmtId="0" fontId="8" fillId="22" borderId="0" xfId="0" applyFont="1" applyFill="1"/>
    <xf numFmtId="0" fontId="8" fillId="23" borderId="0" xfId="0" applyFont="1" applyFill="1" applyAlignment="1">
      <alignment horizontal="center" vertical="center" wrapText="1"/>
    </xf>
    <xf numFmtId="0" fontId="8" fillId="23" borderId="0" xfId="0" applyFont="1" applyFill="1"/>
    <xf numFmtId="0" fontId="8" fillId="24" borderId="0" xfId="0" applyFont="1" applyFill="1"/>
    <xf numFmtId="0" fontId="0" fillId="0" borderId="0" xfId="0" applyFont="1" applyAlignment="1"/>
    <xf numFmtId="0" fontId="0" fillId="25" borderId="0" xfId="0" applyFont="1" applyFill="1" applyAlignment="1"/>
    <xf numFmtId="0" fontId="37" fillId="0" borderId="0" xfId="0" applyFont="1" applyAlignment="1"/>
    <xf numFmtId="0" fontId="38" fillId="0" borderId="19" xfId="0" applyFont="1" applyBorder="1" applyAlignment="1">
      <alignment vertical="center"/>
    </xf>
    <xf numFmtId="0" fontId="38" fillId="0" borderId="0" xfId="0" applyFont="1" applyAlignment="1">
      <alignment vertical="center"/>
    </xf>
    <xf numFmtId="0" fontId="38" fillId="25" borderId="19" xfId="0" applyFont="1" applyFill="1" applyBorder="1" applyAlignment="1">
      <alignment vertical="center"/>
    </xf>
    <xf numFmtId="0" fontId="38" fillId="25" borderId="0" xfId="0" applyFont="1" applyFill="1" applyAlignment="1">
      <alignment vertical="center"/>
    </xf>
    <xf numFmtId="0" fontId="37" fillId="25" borderId="0" xfId="0" applyFont="1" applyFill="1" applyAlignment="1"/>
    <xf numFmtId="0" fontId="0" fillId="0" borderId="0" xfId="0" applyFont="1" applyFill="1" applyAlignment="1"/>
    <xf numFmtId="0" fontId="37" fillId="0" borderId="4" xfId="0" applyFont="1" applyBorder="1" applyAlignment="1">
      <alignment horizontal="center" vertical="center" wrapText="1"/>
    </xf>
    <xf numFmtId="0" fontId="8" fillId="0" borderId="8" xfId="0" applyFont="1" applyBorder="1"/>
    <xf numFmtId="0" fontId="8" fillId="0" borderId="10" xfId="0" applyFont="1" applyBorder="1"/>
    <xf numFmtId="0" fontId="0" fillId="8" borderId="15" xfId="0" applyFont="1" applyFill="1" applyBorder="1" applyAlignment="1">
      <alignment horizontal="center" vertical="center" wrapText="1"/>
    </xf>
    <xf numFmtId="0" fontId="8" fillId="0" borderId="18" xfId="0" applyFont="1" applyBorder="1"/>
    <xf numFmtId="0" fontId="8" fillId="0" borderId="19" xfId="0" applyFont="1" applyBorder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4" xfId="0" applyFont="1" applyBorder="1" applyAlignment="1">
      <alignment horizontal="center" vertical="center" wrapText="1"/>
    </xf>
    <xf numFmtId="0" fontId="9" fillId="0" borderId="2" xfId="0" applyFont="1" applyBorder="1" applyAlignment="1"/>
    <xf numFmtId="0" fontId="8" fillId="0" borderId="3" xfId="0" applyFont="1" applyBorder="1"/>
    <xf numFmtId="0" fontId="6" fillId="6" borderId="2" xfId="0" applyFont="1" applyFill="1" applyBorder="1" applyAlignment="1"/>
    <xf numFmtId="0" fontId="5" fillId="0" borderId="2" xfId="0" applyFont="1" applyBorder="1" applyAlignment="1">
      <alignment horizontal="right" vertical="center"/>
    </xf>
    <xf numFmtId="0" fontId="8" fillId="0" borderId="0" xfId="0" applyFont="1" applyAlignment="1">
      <alignment wrapText="1"/>
    </xf>
    <xf numFmtId="0" fontId="5" fillId="0" borderId="0" xfId="0" applyFont="1" applyAlignment="1"/>
    <xf numFmtId="0" fontId="19" fillId="12" borderId="0" xfId="0" applyFont="1" applyFill="1" applyAlignment="1">
      <alignment wrapText="1"/>
    </xf>
    <xf numFmtId="0" fontId="37" fillId="0" borderId="0" xfId="0" applyFont="1" applyAlignment="1">
      <alignment horizontal="center" vertical="center" wrapText="1"/>
    </xf>
    <xf numFmtId="0" fontId="37" fillId="25" borderId="0" xfId="0" applyFont="1" applyFill="1" applyAlignment="1">
      <alignment horizontal="center" vertical="center" wrapText="1"/>
    </xf>
    <xf numFmtId="0" fontId="0" fillId="25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8" fillId="18" borderId="0" xfId="0" applyFont="1" applyFill="1" applyAlignment="1">
      <alignment horizontal="center" vertical="center" wrapText="1"/>
    </xf>
    <xf numFmtId="0" fontId="8" fillId="20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8" fillId="22" borderId="0" xfId="0" applyFont="1" applyFill="1" applyAlignment="1">
      <alignment horizontal="center" vertical="center" wrapText="1"/>
    </xf>
    <xf numFmtId="0" fontId="36" fillId="0" borderId="0" xfId="0" applyFont="1" applyAlignment="1">
      <alignment horizontal="center"/>
    </xf>
    <xf numFmtId="0" fontId="8" fillId="24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23" borderId="0" xfId="0" applyFont="1" applyFill="1" applyAlignment="1">
      <alignment horizontal="center" vertical="center" wrapText="1"/>
    </xf>
    <xf numFmtId="0" fontId="8" fillId="21" borderId="0" xfId="0" applyFont="1" applyFill="1" applyAlignment="1">
      <alignment horizontal="center" vertical="center" wrapText="1"/>
    </xf>
    <xf numFmtId="0" fontId="8" fillId="19" borderId="0" xfId="0" applyFont="1" applyFill="1" applyAlignment="1">
      <alignment horizontal="center" vertical="center" wrapText="1"/>
    </xf>
  </cellXfs>
  <cellStyles count="1">
    <cellStyle name="Normal" xfId="0" builtinId="0"/>
  </cellStyles>
  <dxfs count="13">
    <dxf>
      <fill>
        <patternFill patternType="solid">
          <fgColor rgb="FFF1C232"/>
          <bgColor rgb="FFF1C232"/>
        </patternFill>
      </fill>
    </dxf>
    <dxf>
      <fill>
        <patternFill patternType="solid">
          <fgColor rgb="FF45818E"/>
          <bgColor rgb="FF45818E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GB"/>
              <a:t>Gantt chart of workpackage tasks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9.0832776666445833E-2"/>
          <c:y val="9.1359773371104819E-2"/>
          <c:w val="0.77983235105039972"/>
          <c:h val="0.81129049706400946"/>
        </c:manualLayout>
      </c:layout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'PaNOSC budget'!$B$6:$B$73</c:f>
              <c:strCache>
                <c:ptCount val="68"/>
                <c:pt idx="0">
                  <c:v>T1.1</c:v>
                </c:pt>
                <c:pt idx="1">
                  <c:v>T1.2</c:v>
                </c:pt>
                <c:pt idx="2">
                  <c:v>T1.3</c:v>
                </c:pt>
                <c:pt idx="6">
                  <c:v>T2.1</c:v>
                </c:pt>
                <c:pt idx="7">
                  <c:v>T2.2</c:v>
                </c:pt>
                <c:pt idx="8">
                  <c:v>T2.3</c:v>
                </c:pt>
                <c:pt idx="9">
                  <c:v>T2.4</c:v>
                </c:pt>
                <c:pt idx="10">
                  <c:v>T2.5</c:v>
                </c:pt>
                <c:pt idx="11">
                  <c:v>T2.6</c:v>
                </c:pt>
                <c:pt idx="14">
                  <c:v>T3.1</c:v>
                </c:pt>
                <c:pt idx="17">
                  <c:v>T3.2</c:v>
                </c:pt>
                <c:pt idx="18">
                  <c:v>T3.3</c:v>
                </c:pt>
                <c:pt idx="19">
                  <c:v>T3.4</c:v>
                </c:pt>
                <c:pt idx="20">
                  <c:v>T3.5</c:v>
                </c:pt>
                <c:pt idx="23">
                  <c:v>T4.1</c:v>
                </c:pt>
                <c:pt idx="24">
                  <c:v>T4.2</c:v>
                </c:pt>
                <c:pt idx="25">
                  <c:v>T4.3</c:v>
                </c:pt>
                <c:pt idx="26">
                  <c:v>T4.4</c:v>
                </c:pt>
                <c:pt idx="27">
                  <c:v>T4.5</c:v>
                </c:pt>
                <c:pt idx="28">
                  <c:v>T4.6</c:v>
                </c:pt>
                <c:pt idx="31">
                  <c:v>T5.1</c:v>
                </c:pt>
                <c:pt idx="32">
                  <c:v>T5.2</c:v>
                </c:pt>
                <c:pt idx="33">
                  <c:v>T5.3</c:v>
                </c:pt>
                <c:pt idx="34">
                  <c:v>T5.4</c:v>
                </c:pt>
                <c:pt idx="35">
                  <c:v>T5.5</c:v>
                </c:pt>
                <c:pt idx="39">
                  <c:v>T6.1</c:v>
                </c:pt>
                <c:pt idx="40">
                  <c:v>T6.2</c:v>
                </c:pt>
                <c:pt idx="41">
                  <c:v>T6.3</c:v>
                </c:pt>
                <c:pt idx="42">
                  <c:v>T6.4</c:v>
                </c:pt>
                <c:pt idx="43">
                  <c:v>T6.5</c:v>
                </c:pt>
                <c:pt idx="44">
                  <c:v>T6.6</c:v>
                </c:pt>
                <c:pt idx="45">
                  <c:v>T6.7</c:v>
                </c:pt>
                <c:pt idx="46">
                  <c:v>T6.8</c:v>
                </c:pt>
                <c:pt idx="49">
                  <c:v>T7.1</c:v>
                </c:pt>
                <c:pt idx="50">
                  <c:v>T7.2</c:v>
                </c:pt>
                <c:pt idx="51">
                  <c:v>T7.3</c:v>
                </c:pt>
                <c:pt idx="52">
                  <c:v>T7.4</c:v>
                </c:pt>
                <c:pt idx="55">
                  <c:v>T8.1</c:v>
                </c:pt>
                <c:pt idx="56">
                  <c:v>T8.2</c:v>
                </c:pt>
                <c:pt idx="57">
                  <c:v>T8.3</c:v>
                </c:pt>
                <c:pt idx="58">
                  <c:v>T8.4</c:v>
                </c:pt>
                <c:pt idx="59">
                  <c:v>T8.5</c:v>
                </c:pt>
                <c:pt idx="60">
                  <c:v>T8.6</c:v>
                </c:pt>
                <c:pt idx="61">
                  <c:v>T8.7</c:v>
                </c:pt>
                <c:pt idx="62">
                  <c:v>T8.8</c:v>
                </c:pt>
                <c:pt idx="65">
                  <c:v>T9.1</c:v>
                </c:pt>
                <c:pt idx="66">
                  <c:v>T9.2</c:v>
                </c:pt>
                <c:pt idx="67">
                  <c:v>T9.3</c:v>
                </c:pt>
              </c:strCache>
            </c:strRef>
          </c:cat>
          <c:val>
            <c:numRef>
              <c:f>'PaNOSC budget'!$R$6:$R$73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  <c:pt idx="9">
                  <c:v>0</c:v>
                </c:pt>
                <c:pt idx="10">
                  <c:v>11</c:v>
                </c:pt>
                <c:pt idx="11">
                  <c:v>11</c:v>
                </c:pt>
                <c:pt idx="14">
                  <c:v>0</c:v>
                </c:pt>
                <c:pt idx="15">
                  <c:v>-1</c:v>
                </c:pt>
                <c:pt idx="16">
                  <c:v>-1</c:v>
                </c:pt>
                <c:pt idx="17">
                  <c:v>7</c:v>
                </c:pt>
                <c:pt idx="18">
                  <c:v>19</c:v>
                </c:pt>
                <c:pt idx="19">
                  <c:v>11</c:v>
                </c:pt>
                <c:pt idx="20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12</c:v>
                </c:pt>
                <c:pt idx="26">
                  <c:v>0</c:v>
                </c:pt>
                <c:pt idx="27">
                  <c:v>12</c:v>
                </c:pt>
                <c:pt idx="28">
                  <c:v>36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24</c:v>
                </c:pt>
                <c:pt idx="35">
                  <c:v>36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29</c:v>
                </c:pt>
                <c:pt idx="49">
                  <c:v>0</c:v>
                </c:pt>
                <c:pt idx="50">
                  <c:v>8</c:v>
                </c:pt>
                <c:pt idx="51">
                  <c:v>12</c:v>
                </c:pt>
                <c:pt idx="52">
                  <c:v>18</c:v>
                </c:pt>
                <c:pt idx="55">
                  <c:v>3</c:v>
                </c:pt>
                <c:pt idx="56">
                  <c:v>18</c:v>
                </c:pt>
                <c:pt idx="57">
                  <c:v>24</c:v>
                </c:pt>
                <c:pt idx="58">
                  <c:v>12</c:v>
                </c:pt>
                <c:pt idx="59">
                  <c:v>24</c:v>
                </c:pt>
                <c:pt idx="60">
                  <c:v>30</c:v>
                </c:pt>
                <c:pt idx="61">
                  <c:v>30</c:v>
                </c:pt>
                <c:pt idx="62">
                  <c:v>41</c:v>
                </c:pt>
                <c:pt idx="65">
                  <c:v>0</c:v>
                </c:pt>
                <c:pt idx="66">
                  <c:v>12</c:v>
                </c:pt>
                <c:pt idx="6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cat>
            <c:strRef>
              <c:f>'PaNOSC budget'!$B$6:$B$73</c:f>
              <c:strCache>
                <c:ptCount val="68"/>
                <c:pt idx="0">
                  <c:v>T1.1</c:v>
                </c:pt>
                <c:pt idx="1">
                  <c:v>T1.2</c:v>
                </c:pt>
                <c:pt idx="2">
                  <c:v>T1.3</c:v>
                </c:pt>
                <c:pt idx="6">
                  <c:v>T2.1</c:v>
                </c:pt>
                <c:pt idx="7">
                  <c:v>T2.2</c:v>
                </c:pt>
                <c:pt idx="8">
                  <c:v>T2.3</c:v>
                </c:pt>
                <c:pt idx="9">
                  <c:v>T2.4</c:v>
                </c:pt>
                <c:pt idx="10">
                  <c:v>T2.5</c:v>
                </c:pt>
                <c:pt idx="11">
                  <c:v>T2.6</c:v>
                </c:pt>
                <c:pt idx="14">
                  <c:v>T3.1</c:v>
                </c:pt>
                <c:pt idx="17">
                  <c:v>T3.2</c:v>
                </c:pt>
                <c:pt idx="18">
                  <c:v>T3.3</c:v>
                </c:pt>
                <c:pt idx="19">
                  <c:v>T3.4</c:v>
                </c:pt>
                <c:pt idx="20">
                  <c:v>T3.5</c:v>
                </c:pt>
                <c:pt idx="23">
                  <c:v>T4.1</c:v>
                </c:pt>
                <c:pt idx="24">
                  <c:v>T4.2</c:v>
                </c:pt>
                <c:pt idx="25">
                  <c:v>T4.3</c:v>
                </c:pt>
                <c:pt idx="26">
                  <c:v>T4.4</c:v>
                </c:pt>
                <c:pt idx="27">
                  <c:v>T4.5</c:v>
                </c:pt>
                <c:pt idx="28">
                  <c:v>T4.6</c:v>
                </c:pt>
                <c:pt idx="31">
                  <c:v>T5.1</c:v>
                </c:pt>
                <c:pt idx="32">
                  <c:v>T5.2</c:v>
                </c:pt>
                <c:pt idx="33">
                  <c:v>T5.3</c:v>
                </c:pt>
                <c:pt idx="34">
                  <c:v>T5.4</c:v>
                </c:pt>
                <c:pt idx="35">
                  <c:v>T5.5</c:v>
                </c:pt>
                <c:pt idx="39">
                  <c:v>T6.1</c:v>
                </c:pt>
                <c:pt idx="40">
                  <c:v>T6.2</c:v>
                </c:pt>
                <c:pt idx="41">
                  <c:v>T6.3</c:v>
                </c:pt>
                <c:pt idx="42">
                  <c:v>T6.4</c:v>
                </c:pt>
                <c:pt idx="43">
                  <c:v>T6.5</c:v>
                </c:pt>
                <c:pt idx="44">
                  <c:v>T6.6</c:v>
                </c:pt>
                <c:pt idx="45">
                  <c:v>T6.7</c:v>
                </c:pt>
                <c:pt idx="46">
                  <c:v>T6.8</c:v>
                </c:pt>
                <c:pt idx="49">
                  <c:v>T7.1</c:v>
                </c:pt>
                <c:pt idx="50">
                  <c:v>T7.2</c:v>
                </c:pt>
                <c:pt idx="51">
                  <c:v>T7.3</c:v>
                </c:pt>
                <c:pt idx="52">
                  <c:v>T7.4</c:v>
                </c:pt>
                <c:pt idx="55">
                  <c:v>T8.1</c:v>
                </c:pt>
                <c:pt idx="56">
                  <c:v>T8.2</c:v>
                </c:pt>
                <c:pt idx="57">
                  <c:v>T8.3</c:v>
                </c:pt>
                <c:pt idx="58">
                  <c:v>T8.4</c:v>
                </c:pt>
                <c:pt idx="59">
                  <c:v>T8.5</c:v>
                </c:pt>
                <c:pt idx="60">
                  <c:v>T8.6</c:v>
                </c:pt>
                <c:pt idx="61">
                  <c:v>T8.7</c:v>
                </c:pt>
                <c:pt idx="62">
                  <c:v>T8.8</c:v>
                </c:pt>
                <c:pt idx="65">
                  <c:v>T9.1</c:v>
                </c:pt>
                <c:pt idx="66">
                  <c:v>T9.2</c:v>
                </c:pt>
                <c:pt idx="67">
                  <c:v>T9.3</c:v>
                </c:pt>
              </c:strCache>
            </c:strRef>
          </c:cat>
          <c:val>
            <c:numRef>
              <c:f>'PaNOSC budget'!$P$6:$P$73</c:f>
              <c:numCache>
                <c:formatCode>General</c:formatCode>
                <c:ptCount val="68"/>
                <c:pt idx="0">
                  <c:v>2</c:v>
                </c:pt>
                <c:pt idx="1">
                  <c:v>48</c:v>
                </c:pt>
                <c:pt idx="2">
                  <c:v>48</c:v>
                </c:pt>
                <c:pt idx="6">
                  <c:v>6</c:v>
                </c:pt>
                <c:pt idx="7">
                  <c:v>13</c:v>
                </c:pt>
                <c:pt idx="8">
                  <c:v>28</c:v>
                </c:pt>
                <c:pt idx="9">
                  <c:v>24</c:v>
                </c:pt>
                <c:pt idx="10">
                  <c:v>25</c:v>
                </c:pt>
                <c:pt idx="11">
                  <c:v>25</c:v>
                </c:pt>
                <c:pt idx="14">
                  <c:v>28</c:v>
                </c:pt>
                <c:pt idx="15">
                  <c:v>1</c:v>
                </c:pt>
                <c:pt idx="16">
                  <c:v>1</c:v>
                </c:pt>
                <c:pt idx="17">
                  <c:v>13</c:v>
                </c:pt>
                <c:pt idx="18">
                  <c:v>25</c:v>
                </c:pt>
                <c:pt idx="19">
                  <c:v>37</c:v>
                </c:pt>
                <c:pt idx="20">
                  <c:v>42</c:v>
                </c:pt>
                <c:pt idx="23">
                  <c:v>12</c:v>
                </c:pt>
                <c:pt idx="24">
                  <c:v>36</c:v>
                </c:pt>
                <c:pt idx="25">
                  <c:v>36</c:v>
                </c:pt>
                <c:pt idx="26">
                  <c:v>48</c:v>
                </c:pt>
                <c:pt idx="27">
                  <c:v>36</c:v>
                </c:pt>
                <c:pt idx="28">
                  <c:v>12</c:v>
                </c:pt>
                <c:pt idx="31">
                  <c:v>48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12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36</c:v>
                </c:pt>
                <c:pt idx="43">
                  <c:v>37</c:v>
                </c:pt>
                <c:pt idx="44">
                  <c:v>25</c:v>
                </c:pt>
                <c:pt idx="45">
                  <c:v>37</c:v>
                </c:pt>
                <c:pt idx="46">
                  <c:v>13</c:v>
                </c:pt>
                <c:pt idx="49">
                  <c:v>48</c:v>
                </c:pt>
                <c:pt idx="50">
                  <c:v>28</c:v>
                </c:pt>
                <c:pt idx="51">
                  <c:v>30</c:v>
                </c:pt>
                <c:pt idx="52">
                  <c:v>30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30</c:v>
                </c:pt>
                <c:pt idx="59">
                  <c:v>8</c:v>
                </c:pt>
                <c:pt idx="60">
                  <c:v>12</c:v>
                </c:pt>
                <c:pt idx="61">
                  <c:v>12</c:v>
                </c:pt>
                <c:pt idx="62">
                  <c:v>7</c:v>
                </c:pt>
                <c:pt idx="65">
                  <c:v>48</c:v>
                </c:pt>
                <c:pt idx="66">
                  <c:v>36</c:v>
                </c:pt>
                <c:pt idx="67">
                  <c:v>48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574768"/>
        <c:axId val="145575152"/>
      </c:barChart>
      <c:catAx>
        <c:axId val="145574768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45575152"/>
        <c:crosses val="autoZero"/>
        <c:auto val="1"/>
        <c:lblAlgn val="ctr"/>
        <c:lblOffset val="100"/>
        <c:noMultiLvlLbl val="1"/>
      </c:catAx>
      <c:valAx>
        <c:axId val="145575152"/>
        <c:scaling>
          <c:orientation val="minMax"/>
          <c:max val="48"/>
          <c:min val="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45574768"/>
        <c:crosses val="max"/>
        <c:crossBetween val="between"/>
        <c:majorUnit val="12"/>
        <c:minorUnit val="2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366CC"/>
              </a:solidFill>
            </c:spPr>
          </c:dPt>
          <c:dPt>
            <c:idx val="1"/>
            <c:bubble3D val="0"/>
            <c:spPr>
              <a:solidFill>
                <a:srgbClr val="DC3912"/>
              </a:solidFill>
            </c:spPr>
          </c:dPt>
          <c:dPt>
            <c:idx val="2"/>
            <c:bubble3D val="0"/>
            <c:spPr>
              <a:solidFill>
                <a:srgbClr val="FF9900"/>
              </a:solidFill>
            </c:spPr>
          </c:dPt>
          <c:cat>
            <c:strRef>
              <c:f>'PaNOSC budget'!$C$100:$C$102</c:f>
              <c:strCache>
                <c:ptCount val="3"/>
                <c:pt idx="0">
                  <c:v>Staff Costs</c:v>
                </c:pt>
                <c:pt idx="1">
                  <c:v>Purchases</c:v>
                </c:pt>
                <c:pt idx="2">
                  <c:v>Travel</c:v>
                </c:pt>
              </c:strCache>
            </c:strRef>
          </c:cat>
          <c:val>
            <c:numRef>
              <c:f>'PaNOSC budget'!$D$100:$D$102</c:f>
              <c:numCache>
                <c:formatCode>0</c:formatCode>
                <c:ptCount val="3"/>
                <c:pt idx="0">
                  <c:v>10938799.583333336</c:v>
                </c:pt>
                <c:pt idx="1">
                  <c:v>412250</c:v>
                </c:pt>
                <c:pt idx="2">
                  <c:v>606137.5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GB"/>
              <a:t>Person/monhts breakdown per work package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221039625301375"/>
          <c:y val="0.10582624716553282"/>
          <c:w val="0.84127697838187299"/>
          <c:h val="0.61679280045351481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'PaNOSC budget'!$C$105:$C$113</c:f>
              <c:strCache>
                <c:ptCount val="9"/>
                <c:pt idx="0">
                  <c:v>WP1 Management</c:v>
                </c:pt>
                <c:pt idx="1">
                  <c:v>WP2 Data Policy and Stewardship</c:v>
                </c:pt>
                <c:pt idx="2">
                  <c:v>WP3 Data Catalog Services</c:v>
                </c:pt>
                <c:pt idx="3">
                  <c:v>WP4 Data Analysis Services</c:v>
                </c:pt>
                <c:pt idx="4">
                  <c:v>WP5 Virtual Neutron and X-ray Laboratory</c:v>
                </c:pt>
                <c:pt idx="5">
                  <c:v>WP6 EOSC Integration</c:v>
                </c:pt>
                <c:pt idx="6">
                  <c:v>WP7 Sustainability</c:v>
                </c:pt>
                <c:pt idx="7">
                  <c:v>Staff training in data stewardship</c:v>
                </c:pt>
                <c:pt idx="8">
                  <c:v>WP9 Outreach &amp;Communication</c:v>
                </c:pt>
              </c:strCache>
            </c:strRef>
          </c:cat>
          <c:val>
            <c:numRef>
              <c:f>'PaNOSC budget'!$D$105:$D$113</c:f>
              <c:numCache>
                <c:formatCode>0.00%</c:formatCode>
                <c:ptCount val="9"/>
                <c:pt idx="0">
                  <c:v>4.6209386281588445E-2</c:v>
                </c:pt>
                <c:pt idx="1">
                  <c:v>5.4873646209386284E-2</c:v>
                </c:pt>
                <c:pt idx="2">
                  <c:v>0.21010830324909746</c:v>
                </c:pt>
                <c:pt idx="3">
                  <c:v>0.22310469314079423</c:v>
                </c:pt>
                <c:pt idx="4">
                  <c:v>0.15812274368231047</c:v>
                </c:pt>
                <c:pt idx="5">
                  <c:v>0.13862815884476534</c:v>
                </c:pt>
                <c:pt idx="6">
                  <c:v>4.043321299638989E-2</c:v>
                </c:pt>
                <c:pt idx="7">
                  <c:v>7.7978339350180503E-2</c:v>
                </c:pt>
                <c:pt idx="8">
                  <c:v>5.0541516245487361E-2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057160"/>
        <c:axId val="146057544"/>
      </c:barChart>
      <c:catAx>
        <c:axId val="14605716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46057544"/>
        <c:crosses val="autoZero"/>
        <c:auto val="1"/>
        <c:lblAlgn val="ctr"/>
        <c:lblOffset val="100"/>
        <c:noMultiLvlLbl val="1"/>
      </c:catAx>
      <c:valAx>
        <c:axId val="146057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4605716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GB"/>
              <a:t>Funding allocated to each partner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366CC"/>
              </a:solidFill>
            </c:spPr>
          </c:dPt>
          <c:cat>
            <c:strRef>
              <c:f>'PaNOSC budget'!$E$4:$K$4</c:f>
              <c:strCache>
                <c:ptCount val="7"/>
                <c:pt idx="0">
                  <c:v>ESRF</c:v>
                </c:pt>
                <c:pt idx="1">
                  <c:v>ILL</c:v>
                </c:pt>
                <c:pt idx="2">
                  <c:v>XFEL.EU</c:v>
                </c:pt>
                <c:pt idx="3">
                  <c:v>ESS</c:v>
                </c:pt>
                <c:pt idx="4">
                  <c:v>ELI</c:v>
                </c:pt>
                <c:pt idx="5">
                  <c:v>CERIC</c:v>
                </c:pt>
                <c:pt idx="6">
                  <c:v>EGI</c:v>
                </c:pt>
              </c:strCache>
            </c:strRef>
          </c:cat>
          <c:val>
            <c:numRef>
              <c:f>'PaNOSC budget'!$E$85:$K$85</c:f>
              <c:numCache>
                <c:formatCode>#\ ##0</c:formatCode>
                <c:ptCount val="7"/>
                <c:pt idx="0">
                  <c:v>2027027.0833333335</c:v>
                </c:pt>
                <c:pt idx="1">
                  <c:v>1877693.75</c:v>
                </c:pt>
                <c:pt idx="2">
                  <c:v>1889256.25</c:v>
                </c:pt>
                <c:pt idx="3">
                  <c:v>1959256.25</c:v>
                </c:pt>
                <c:pt idx="4">
                  <c:v>1665912.5</c:v>
                </c:pt>
                <c:pt idx="5">
                  <c:v>1894918.75</c:v>
                </c:pt>
                <c:pt idx="6">
                  <c:v>643122.5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GB"/>
              <a:t>Travel budget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'Budget Travel'!$G$20:$G$22</c:f>
              <c:strCache>
                <c:ptCount val="3"/>
                <c:pt idx="0">
                  <c:v>- registration cost? (EOSCPilot meeting was only 100EUR, but it all accumulates)</c:v>
                </c:pt>
                <c:pt idx="1">
                  <c:v>- Registration cost for conferences considered in Purchases tab</c:v>
                </c:pt>
                <c:pt idx="2">
                  <c:v>Travel budget</c:v>
                </c:pt>
              </c:strCache>
            </c:strRef>
          </c:tx>
          <c:dPt>
            <c:idx val="0"/>
            <c:bubble3D val="0"/>
            <c:spPr>
              <a:solidFill>
                <a:srgbClr val="3366CC"/>
              </a:solidFill>
            </c:spPr>
          </c:dPt>
          <c:dPt>
            <c:idx val="1"/>
            <c:bubble3D val="0"/>
            <c:spPr>
              <a:solidFill>
                <a:srgbClr val="DC3912"/>
              </a:solidFill>
            </c:spPr>
          </c:dPt>
          <c:dPt>
            <c:idx val="2"/>
            <c:bubble3D val="0"/>
            <c:spPr>
              <a:solidFill>
                <a:srgbClr val="FF9900"/>
              </a:solidFill>
            </c:spPr>
          </c:dPt>
          <c:dPt>
            <c:idx val="3"/>
            <c:bubble3D val="0"/>
            <c:spPr>
              <a:solidFill>
                <a:srgbClr val="109618"/>
              </a:solidFill>
            </c:spPr>
          </c:dPt>
          <c:dPt>
            <c:idx val="4"/>
            <c:bubble3D val="0"/>
            <c:spPr>
              <a:solidFill>
                <a:srgbClr val="990099"/>
              </a:solidFill>
            </c:spPr>
          </c:dPt>
          <c:dPt>
            <c:idx val="5"/>
            <c:bubble3D val="0"/>
            <c:spPr>
              <a:solidFill>
                <a:srgbClr val="0099C6"/>
              </a:solidFill>
            </c:spPr>
          </c:dPt>
          <c:dPt>
            <c:idx val="6"/>
            <c:bubble3D val="0"/>
            <c:spPr>
              <a:solidFill>
                <a:srgbClr val="DD4477"/>
              </a:solidFill>
            </c:spPr>
          </c:dPt>
          <c:cat>
            <c:strRef>
              <c:f>'Budget Travel'!$A$23:$A$29</c:f>
              <c:strCache>
                <c:ptCount val="7"/>
                <c:pt idx="0">
                  <c:v>ESRF</c:v>
                </c:pt>
                <c:pt idx="1">
                  <c:v>ILL</c:v>
                </c:pt>
                <c:pt idx="2">
                  <c:v>XFEL</c:v>
                </c:pt>
                <c:pt idx="3">
                  <c:v>ESS</c:v>
                </c:pt>
                <c:pt idx="4">
                  <c:v>ELI</c:v>
                </c:pt>
                <c:pt idx="5">
                  <c:v>CERIC</c:v>
                </c:pt>
                <c:pt idx="6">
                  <c:v>EGI</c:v>
                </c:pt>
              </c:strCache>
            </c:strRef>
          </c:cat>
          <c:val>
            <c:numRef>
              <c:f>'Budget Travel'!$G$23:$G$29</c:f>
              <c:numCache>
                <c:formatCode>General</c:formatCode>
                <c:ptCount val="7"/>
                <c:pt idx="0">
                  <c:v>58905</c:v>
                </c:pt>
                <c:pt idx="1">
                  <c:v>58905</c:v>
                </c:pt>
                <c:pt idx="2">
                  <c:v>80905</c:v>
                </c:pt>
                <c:pt idx="3">
                  <c:v>58905</c:v>
                </c:pt>
                <c:pt idx="4">
                  <c:v>94105</c:v>
                </c:pt>
                <c:pt idx="5">
                  <c:v>108185</c:v>
                </c:pt>
                <c:pt idx="6">
                  <c:v>25000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</c:dPt>
          <c:dPt>
            <c:idx val="1"/>
            <c:bubble3D val="0"/>
            <c:spPr>
              <a:solidFill>
                <a:srgbClr val="C0504D"/>
              </a:solidFill>
            </c:spPr>
          </c:dPt>
          <c:dPt>
            <c:idx val="2"/>
            <c:bubble3D val="0"/>
            <c:spPr>
              <a:solidFill>
                <a:srgbClr val="9BBB59"/>
              </a:solidFill>
            </c:spPr>
          </c:dPt>
          <c:dPt>
            <c:idx val="3"/>
            <c:bubble3D val="0"/>
            <c:spPr>
              <a:solidFill>
                <a:srgbClr val="8064A2"/>
              </a:solidFill>
            </c:spPr>
          </c:dPt>
          <c:cat>
            <c:strRef>
              <c:f>'PaNDaaS budget'!$B$131:$B$134</c:f>
              <c:strCache>
                <c:ptCount val="4"/>
                <c:pt idx="0">
                  <c:v>Management + Policies</c:v>
                </c:pt>
                <c:pt idx="1">
                  <c:v>Outreach + Dissemination</c:v>
                </c:pt>
                <c:pt idx="2">
                  <c:v>Data analysis services</c:v>
                </c:pt>
                <c:pt idx="3">
                  <c:v>Research and technical development</c:v>
                </c:pt>
              </c:strCache>
            </c:strRef>
          </c:cat>
          <c:val>
            <c:numRef>
              <c:f>'PaNDaaS budget'!$C$131:$C$134</c:f>
              <c:numCache>
                <c:formatCode>General</c:formatCode>
                <c:ptCount val="4"/>
                <c:pt idx="0">
                  <c:v>91</c:v>
                </c:pt>
                <c:pt idx="1">
                  <c:v>33</c:v>
                </c:pt>
                <c:pt idx="2">
                  <c:v>380</c:v>
                </c:pt>
                <c:pt idx="3">
                  <c:v>1049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114300</xdr:colOff>
      <xdr:row>31</xdr:row>
      <xdr:rowOff>161925</xdr:rowOff>
    </xdr:from>
    <xdr:ext cx="5076825" cy="8153400"/>
    <xdr:graphicFrame macro=""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219075</xdr:colOff>
      <xdr:row>93</xdr:row>
      <xdr:rowOff>171450</xdr:rowOff>
    </xdr:from>
    <xdr:ext cx="3609975" cy="1981200"/>
    <xdr:graphicFrame macro=""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304800</xdr:colOff>
      <xdr:row>105</xdr:row>
      <xdr:rowOff>76200</xdr:rowOff>
    </xdr:from>
    <xdr:ext cx="4933950" cy="3990975"/>
    <xdr:graphicFrame macro=""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16</xdr:col>
      <xdr:colOff>180975</xdr:colOff>
      <xdr:row>93</xdr:row>
      <xdr:rowOff>171450</xdr:rowOff>
    </xdr:from>
    <xdr:ext cx="5715000" cy="3533775"/>
    <xdr:graphicFrame macro=""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914400</xdr:colOff>
      <xdr:row>19</xdr:row>
      <xdr:rowOff>19050</xdr:rowOff>
    </xdr:from>
    <xdr:ext cx="5715000" cy="35337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</xdr:colOff>
      <xdr:row>126</xdr:row>
      <xdr:rowOff>57150</xdr:rowOff>
    </xdr:from>
    <xdr:ext cx="5381625" cy="2933700"/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194164</xdr:colOff>
      <xdr:row>2</xdr:row>
      <xdr:rowOff>38832</xdr:rowOff>
    </xdr:from>
    <xdr:ext cx="381000" cy="9163783"/>
    <xdr:grpSp>
      <xdr:nvGrpSpPr>
        <xdr:cNvPr id="76" name="Shape 2" title="Drawing"/>
        <xdr:cNvGrpSpPr/>
      </xdr:nvGrpSpPr>
      <xdr:grpSpPr>
        <a:xfrm>
          <a:off x="11007840" y="419832"/>
          <a:ext cx="381000" cy="9163783"/>
          <a:chOff x="473250" y="131125"/>
          <a:chExt cx="5715000" cy="8296200"/>
        </a:xfrm>
      </xdr:grpSpPr>
      <xdr:cxnSp macro="">
        <xdr:nvCxnSpPr>
          <xdr:cNvPr id="77" name="Shape 53"/>
          <xdr:cNvCxnSpPr/>
        </xdr:nvCxnSpPr>
        <xdr:spPr>
          <a:xfrm>
            <a:off x="3505200" y="131125"/>
            <a:ext cx="9600" cy="8296200"/>
          </a:xfrm>
          <a:prstGeom prst="straightConnector1">
            <a:avLst/>
          </a:prstGeom>
          <a:noFill/>
          <a:ln w="38100" cap="flat" cmpd="sng">
            <a:solidFill>
              <a:srgbClr val="666666"/>
            </a:solidFill>
            <a:prstDash val="dot"/>
            <a:round/>
            <a:headEnd type="none" w="med" len="med"/>
            <a:tailEnd type="none" w="med" len="med"/>
          </a:ln>
        </xdr:spPr>
      </xdr:cxnSp>
      <xdr:sp macro="" textlink="">
        <xdr:nvSpPr>
          <xdr:cNvPr id="78" name="Shape 54"/>
          <xdr:cNvSpPr txBox="1"/>
        </xdr:nvSpPr>
        <xdr:spPr>
          <a:xfrm rot="-5400000">
            <a:off x="473250" y="3661825"/>
            <a:ext cx="5715000" cy="3489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>
              <a:solidFill>
                <a:srgbClr val="666666"/>
              </a:solidFill>
            </a:endParaRPr>
          </a:p>
        </xdr:txBody>
      </xdr:sp>
    </xdr:grpSp>
    <xdr:clientData fLocksWithSheet="0"/>
  </xdr:oneCellAnchor>
  <xdr:oneCellAnchor>
    <xdr:from>
      <xdr:col>27</xdr:col>
      <xdr:colOff>158262</xdr:colOff>
      <xdr:row>2</xdr:row>
      <xdr:rowOff>35902</xdr:rowOff>
    </xdr:from>
    <xdr:ext cx="447675" cy="9174040"/>
    <xdr:grpSp>
      <xdr:nvGrpSpPr>
        <xdr:cNvPr id="73" name="Shape 2" title="Drawing"/>
        <xdr:cNvGrpSpPr/>
      </xdr:nvGrpSpPr>
      <xdr:grpSpPr>
        <a:xfrm>
          <a:off x="8551468" y="416902"/>
          <a:ext cx="447675" cy="9174040"/>
          <a:chOff x="403050" y="131125"/>
          <a:chExt cx="5715000" cy="8296200"/>
        </a:xfrm>
      </xdr:grpSpPr>
      <xdr:cxnSp macro="">
        <xdr:nvCxnSpPr>
          <xdr:cNvPr id="74" name="Shape 51"/>
          <xdr:cNvCxnSpPr/>
        </xdr:nvCxnSpPr>
        <xdr:spPr>
          <a:xfrm>
            <a:off x="3505200" y="131125"/>
            <a:ext cx="9600" cy="8296200"/>
          </a:xfrm>
          <a:prstGeom prst="straightConnector1">
            <a:avLst/>
          </a:prstGeom>
          <a:noFill/>
          <a:ln w="38100" cap="flat" cmpd="sng">
            <a:solidFill>
              <a:srgbClr val="666666"/>
            </a:solidFill>
            <a:prstDash val="dot"/>
            <a:round/>
            <a:headEnd type="none" w="med" len="med"/>
            <a:tailEnd type="none" w="med" len="med"/>
          </a:ln>
        </xdr:spPr>
      </xdr:cxnSp>
      <xdr:sp macro="" textlink="">
        <xdr:nvSpPr>
          <xdr:cNvPr id="75" name="Shape 52"/>
          <xdr:cNvSpPr txBox="1"/>
        </xdr:nvSpPr>
        <xdr:spPr>
          <a:xfrm rot="-5400000">
            <a:off x="403050" y="5395375"/>
            <a:ext cx="5715000" cy="3489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>
              <a:solidFill>
                <a:srgbClr val="666666"/>
              </a:solidFill>
            </a:endParaRPr>
          </a:p>
        </xdr:txBody>
      </xdr:sp>
    </xdr:grpSp>
    <xdr:clientData fLocksWithSheet="0"/>
  </xdr:oneCellAnchor>
  <xdr:oneCellAnchor>
    <xdr:from>
      <xdr:col>15</xdr:col>
      <xdr:colOff>162658</xdr:colOff>
      <xdr:row>2</xdr:row>
      <xdr:rowOff>35169</xdr:rowOff>
    </xdr:from>
    <xdr:ext cx="447675" cy="9189427"/>
    <xdr:grpSp>
      <xdr:nvGrpSpPr>
        <xdr:cNvPr id="82" name="Shape 2" title="Drawing"/>
        <xdr:cNvGrpSpPr/>
      </xdr:nvGrpSpPr>
      <xdr:grpSpPr>
        <a:xfrm>
          <a:off x="6135393" y="416169"/>
          <a:ext cx="447675" cy="9189427"/>
          <a:chOff x="403050" y="131125"/>
          <a:chExt cx="5715000" cy="8296200"/>
        </a:xfrm>
      </xdr:grpSpPr>
      <xdr:cxnSp macro="">
        <xdr:nvCxnSpPr>
          <xdr:cNvPr id="83" name="Shape 58"/>
          <xdr:cNvCxnSpPr/>
        </xdr:nvCxnSpPr>
        <xdr:spPr>
          <a:xfrm>
            <a:off x="3505200" y="131125"/>
            <a:ext cx="9600" cy="8296200"/>
          </a:xfrm>
          <a:prstGeom prst="straightConnector1">
            <a:avLst/>
          </a:prstGeom>
          <a:noFill/>
          <a:ln w="38100" cap="flat" cmpd="sng">
            <a:solidFill>
              <a:srgbClr val="666666"/>
            </a:solidFill>
            <a:prstDash val="dot"/>
            <a:round/>
            <a:headEnd type="none" w="med" len="med"/>
            <a:tailEnd type="none" w="med" len="med"/>
          </a:ln>
        </xdr:spPr>
      </xdr:cxnSp>
      <xdr:sp macro="" textlink="">
        <xdr:nvSpPr>
          <xdr:cNvPr id="84" name="Shape 59"/>
          <xdr:cNvSpPr txBox="1"/>
        </xdr:nvSpPr>
        <xdr:spPr>
          <a:xfrm rot="-5400000">
            <a:off x="403050" y="5395375"/>
            <a:ext cx="5715000" cy="3489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>
              <a:solidFill>
                <a:srgbClr val="666666"/>
              </a:solidFill>
            </a:endParaRPr>
          </a:p>
        </xdr:txBody>
      </xdr:sp>
    </xdr:grpSp>
    <xdr:clientData fLocksWithSheet="0"/>
  </xdr:oneCellAnchor>
  <xdr:oneCellAnchor>
    <xdr:from>
      <xdr:col>5</xdr:col>
      <xdr:colOff>175114</xdr:colOff>
      <xdr:row>2</xdr:row>
      <xdr:rowOff>23446</xdr:rowOff>
    </xdr:from>
    <xdr:ext cx="428625" cy="9208477"/>
    <xdr:grpSp>
      <xdr:nvGrpSpPr>
        <xdr:cNvPr id="70" name="Shape 2" title="Drawing"/>
        <xdr:cNvGrpSpPr/>
      </xdr:nvGrpSpPr>
      <xdr:grpSpPr>
        <a:xfrm>
          <a:off x="4130790" y="404446"/>
          <a:ext cx="428625" cy="9208477"/>
          <a:chOff x="-849450" y="131125"/>
          <a:chExt cx="8258100" cy="8296200"/>
        </a:xfrm>
      </xdr:grpSpPr>
      <xdr:cxnSp macro="">
        <xdr:nvCxnSpPr>
          <xdr:cNvPr id="71" name="Shape 49"/>
          <xdr:cNvCxnSpPr/>
        </xdr:nvCxnSpPr>
        <xdr:spPr>
          <a:xfrm>
            <a:off x="3505200" y="131125"/>
            <a:ext cx="9600" cy="8296200"/>
          </a:xfrm>
          <a:prstGeom prst="straightConnector1">
            <a:avLst/>
          </a:prstGeom>
          <a:noFill/>
          <a:ln w="38100" cap="flat" cmpd="sng">
            <a:solidFill>
              <a:srgbClr val="666666"/>
            </a:solidFill>
            <a:prstDash val="dot"/>
            <a:round/>
            <a:headEnd type="none" w="med" len="med"/>
            <a:tailEnd type="none" w="med" len="med"/>
          </a:ln>
        </xdr:spPr>
      </xdr:cxnSp>
      <xdr:sp macro="" textlink="">
        <xdr:nvSpPr>
          <xdr:cNvPr id="72" name="Shape 50"/>
          <xdr:cNvSpPr txBox="1"/>
        </xdr:nvSpPr>
        <xdr:spPr>
          <a:xfrm rot="5400000">
            <a:off x="-849450" y="4085800"/>
            <a:ext cx="8258100" cy="3489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666666"/>
                </a:solidFill>
              </a:rPr>
              <a:t>PROJECT INITIATION</a:t>
            </a:r>
            <a:endParaRPr sz="1400">
              <a:solidFill>
                <a:srgbClr val="666666"/>
              </a:solidFill>
            </a:endParaRPr>
          </a:p>
        </xdr:txBody>
      </xdr:sp>
    </xdr:grpSp>
    <xdr:clientData fLocksWithSheet="0"/>
  </xdr:oneCellAnchor>
  <xdr:oneCellAnchor>
    <xdr:from>
      <xdr:col>6</xdr:col>
      <xdr:colOff>57150</xdr:colOff>
      <xdr:row>1</xdr:row>
      <xdr:rowOff>180975</xdr:rowOff>
    </xdr:from>
    <xdr:ext cx="1685925" cy="419100"/>
    <xdr:grpSp>
      <xdr:nvGrpSpPr>
        <xdr:cNvPr id="2" name="Shape 2" title="Drawing"/>
        <xdr:cNvGrpSpPr/>
      </xdr:nvGrpSpPr>
      <xdr:grpSpPr>
        <a:xfrm>
          <a:off x="4214532" y="371475"/>
          <a:ext cx="1685925" cy="419100"/>
          <a:chOff x="4857750" y="833325"/>
          <a:chExt cx="1668175" cy="400200"/>
        </a:xfrm>
      </xdr:grpSpPr>
      <xdr:sp macro="" textlink="">
        <xdr:nvSpPr>
          <xdr:cNvPr id="3" name="Shape 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6AA84F"/>
          </a:solidFill>
          <a:ln w="9525" cap="flat" cmpd="sng">
            <a:solidFill>
              <a:schemeClr val="accent6">
                <a:lumMod val="50000"/>
              </a:schemeClr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4" name="Shape 4"/>
          <xdr:cNvSpPr txBox="1"/>
        </xdr:nvSpPr>
        <xdr:spPr>
          <a:xfrm>
            <a:off x="4977925" y="833325"/>
            <a:ext cx="15480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MS1.1</a:t>
            </a:r>
            <a:endParaRPr sz="1100"/>
          </a:p>
        </xdr:txBody>
      </xdr:sp>
    </xdr:grpSp>
    <xdr:clientData fLocksWithSheet="0"/>
  </xdr:oneCellAnchor>
  <xdr:oneCellAnchor>
    <xdr:from>
      <xdr:col>16</xdr:col>
      <xdr:colOff>38102</xdr:colOff>
      <xdr:row>4</xdr:row>
      <xdr:rowOff>25773</xdr:rowOff>
    </xdr:from>
    <xdr:ext cx="634255" cy="419100"/>
    <xdr:grpSp>
      <xdr:nvGrpSpPr>
        <xdr:cNvPr id="5" name="Shape 2" title="Drawing"/>
        <xdr:cNvGrpSpPr/>
      </xdr:nvGrpSpPr>
      <xdr:grpSpPr>
        <a:xfrm>
          <a:off x="6212543" y="675714"/>
          <a:ext cx="634255" cy="419100"/>
          <a:chOff x="4857750" y="876127"/>
          <a:chExt cx="627196" cy="400200"/>
        </a:xfrm>
      </xdr:grpSpPr>
      <xdr:sp macro="" textlink="">
        <xdr:nvSpPr>
          <xdr:cNvPr id="6" name="Shape 5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6AA84F"/>
          </a:solidFill>
          <a:ln w="9525" cap="flat" cmpd="sng">
            <a:solidFill>
              <a:schemeClr val="accent6">
                <a:lumMod val="50000"/>
              </a:schemeClr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7" name="Shape 6"/>
          <xdr:cNvSpPr txBox="1"/>
        </xdr:nvSpPr>
        <xdr:spPr>
          <a:xfrm>
            <a:off x="4985026" y="876127"/>
            <a:ext cx="49992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MS1.2</a:t>
            </a:r>
            <a:endParaRPr sz="1100"/>
          </a:p>
        </xdr:txBody>
      </xdr:sp>
    </xdr:grpSp>
    <xdr:clientData fLocksWithSheet="0"/>
  </xdr:oneCellAnchor>
  <xdr:oneCellAnchor>
    <xdr:from>
      <xdr:col>28</xdr:col>
      <xdr:colOff>38100</xdr:colOff>
      <xdr:row>4</xdr:row>
      <xdr:rowOff>14568</xdr:rowOff>
    </xdr:from>
    <xdr:ext cx="1647825" cy="419100"/>
    <xdr:grpSp>
      <xdr:nvGrpSpPr>
        <xdr:cNvPr id="8" name="Shape 2" title="Drawing"/>
        <xdr:cNvGrpSpPr/>
      </xdr:nvGrpSpPr>
      <xdr:grpSpPr>
        <a:xfrm>
          <a:off x="8633012" y="664509"/>
          <a:ext cx="1647825" cy="419100"/>
          <a:chOff x="4857750" y="865427"/>
          <a:chExt cx="1632425" cy="400200"/>
        </a:xfrm>
      </xdr:grpSpPr>
      <xdr:sp macro="" textlink="">
        <xdr:nvSpPr>
          <xdr:cNvPr id="9" name="Shape 7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6AA84F"/>
          </a:solidFill>
          <a:ln w="9525" cap="flat" cmpd="sng">
            <a:solidFill>
              <a:schemeClr val="accent6">
                <a:lumMod val="50000"/>
              </a:schemeClr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0" name="Shape 8"/>
          <xdr:cNvSpPr txBox="1"/>
        </xdr:nvSpPr>
        <xdr:spPr>
          <a:xfrm>
            <a:off x="4975775" y="865427"/>
            <a:ext cx="15144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MS1.3 </a:t>
            </a:r>
            <a:endParaRPr sz="1100"/>
          </a:p>
        </xdr:txBody>
      </xdr:sp>
    </xdr:grpSp>
    <xdr:clientData fLocksWithSheet="0"/>
  </xdr:oneCellAnchor>
  <xdr:oneCellAnchor>
    <xdr:from>
      <xdr:col>40</xdr:col>
      <xdr:colOff>38103</xdr:colOff>
      <xdr:row>4</xdr:row>
      <xdr:rowOff>5043</xdr:rowOff>
    </xdr:from>
    <xdr:ext cx="757519" cy="419100"/>
    <xdr:grpSp>
      <xdr:nvGrpSpPr>
        <xdr:cNvPr id="11" name="Shape 2" title="Drawing"/>
        <xdr:cNvGrpSpPr/>
      </xdr:nvGrpSpPr>
      <xdr:grpSpPr>
        <a:xfrm>
          <a:off x="11053485" y="654984"/>
          <a:ext cx="757519" cy="419100"/>
          <a:chOff x="4857750" y="865427"/>
          <a:chExt cx="749088" cy="400200"/>
        </a:xfrm>
      </xdr:grpSpPr>
      <xdr:sp macro="" textlink="">
        <xdr:nvSpPr>
          <xdr:cNvPr id="12" name="Shape 9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6AA84F"/>
          </a:solidFill>
          <a:ln w="9525" cap="flat" cmpd="sng">
            <a:solidFill>
              <a:schemeClr val="accent6">
                <a:lumMod val="50000"/>
              </a:schemeClr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3" name="Shape 10"/>
          <xdr:cNvSpPr txBox="1"/>
        </xdr:nvSpPr>
        <xdr:spPr>
          <a:xfrm>
            <a:off x="4985025" y="865427"/>
            <a:ext cx="621813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MS1.4 </a:t>
            </a:r>
            <a:endParaRPr sz="1100"/>
          </a:p>
        </xdr:txBody>
      </xdr:sp>
    </xdr:grpSp>
    <xdr:clientData fLocksWithSheet="0"/>
  </xdr:oneCellAnchor>
  <xdr:oneCellAnchor>
    <xdr:from>
      <xdr:col>49</xdr:col>
      <xdr:colOff>123262</xdr:colOff>
      <xdr:row>4</xdr:row>
      <xdr:rowOff>18490</xdr:rowOff>
    </xdr:from>
    <xdr:ext cx="666813" cy="419100"/>
    <xdr:grpSp>
      <xdr:nvGrpSpPr>
        <xdr:cNvPr id="14" name="Shape 2" title="Drawing"/>
        <xdr:cNvGrpSpPr/>
      </xdr:nvGrpSpPr>
      <xdr:grpSpPr>
        <a:xfrm>
          <a:off x="12953997" y="668431"/>
          <a:ext cx="666813" cy="419100"/>
          <a:chOff x="4370853" y="874831"/>
          <a:chExt cx="658497" cy="400200"/>
        </a:xfrm>
      </xdr:grpSpPr>
      <xdr:sp macro="" textlink="">
        <xdr:nvSpPr>
          <xdr:cNvPr id="15" name="Shape 11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6AA84F"/>
          </a:solidFill>
          <a:ln w="9525" cap="flat" cmpd="sng">
            <a:solidFill>
              <a:schemeClr val="accent6">
                <a:lumMod val="50000"/>
              </a:schemeClr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6" name="Shape 12"/>
          <xdr:cNvSpPr txBox="1"/>
        </xdr:nvSpPr>
        <xdr:spPr>
          <a:xfrm>
            <a:off x="4370853" y="874831"/>
            <a:ext cx="608641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MS1.5 </a:t>
            </a:r>
            <a:endParaRPr sz="1100"/>
          </a:p>
        </xdr:txBody>
      </xdr:sp>
    </xdr:grpSp>
    <xdr:clientData fLocksWithSheet="0"/>
  </xdr:oneCellAnchor>
  <xdr:oneCellAnchor>
    <xdr:from>
      <xdr:col>15</xdr:col>
      <xdr:colOff>190500</xdr:colOff>
      <xdr:row>6</xdr:row>
      <xdr:rowOff>161925</xdr:rowOff>
    </xdr:from>
    <xdr:ext cx="1724025" cy="314325"/>
    <xdr:grpSp>
      <xdr:nvGrpSpPr>
        <xdr:cNvPr id="17" name="Shape 2" title="Drawing"/>
        <xdr:cNvGrpSpPr/>
      </xdr:nvGrpSpPr>
      <xdr:grpSpPr>
        <a:xfrm>
          <a:off x="6163235" y="1192866"/>
          <a:ext cx="1724025" cy="314325"/>
          <a:chOff x="4857750" y="888075"/>
          <a:chExt cx="1702550" cy="290700"/>
        </a:xfrm>
      </xdr:grpSpPr>
      <xdr:sp macro="" textlink="">
        <xdr:nvSpPr>
          <xdr:cNvPr id="18" name="Shape 1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F1C232"/>
          </a:solidFill>
          <a:ln w="9525" cap="flat" cmpd="sng">
            <a:solidFill>
              <a:schemeClr val="accent2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9" name="Shape 14"/>
          <xdr:cNvSpPr txBox="1"/>
        </xdr:nvSpPr>
        <xdr:spPr>
          <a:xfrm>
            <a:off x="4946000" y="888075"/>
            <a:ext cx="1614300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MS2.1 </a:t>
            </a:r>
            <a:endParaRPr sz="1100"/>
          </a:p>
        </xdr:txBody>
      </xdr:sp>
    </xdr:grpSp>
    <xdr:clientData fLocksWithSheet="0"/>
  </xdr:oneCellAnchor>
  <xdr:oneCellAnchor>
    <xdr:from>
      <xdr:col>9</xdr:col>
      <xdr:colOff>170716</xdr:colOff>
      <xdr:row>35</xdr:row>
      <xdr:rowOff>129084</xdr:rowOff>
    </xdr:from>
    <xdr:ext cx="669725" cy="419100"/>
    <xdr:grpSp>
      <xdr:nvGrpSpPr>
        <xdr:cNvPr id="20" name="Shape 2" title="Drawing"/>
        <xdr:cNvGrpSpPr/>
      </xdr:nvGrpSpPr>
      <xdr:grpSpPr>
        <a:xfrm>
          <a:off x="4933216" y="6684525"/>
          <a:ext cx="669725" cy="419100"/>
          <a:chOff x="4857750" y="876128"/>
          <a:chExt cx="660936" cy="400200"/>
        </a:xfrm>
      </xdr:grpSpPr>
      <xdr:grpSp>
        <xdr:nvGrpSpPr>
          <xdr:cNvPr id="21" name="Shape 15"/>
          <xdr:cNvGrpSpPr/>
        </xdr:nvGrpSpPr>
        <xdr:grpSpPr>
          <a:xfrm>
            <a:off x="4857750" y="876128"/>
            <a:ext cx="660936" cy="400200"/>
            <a:chOff x="4857750" y="876128"/>
            <a:chExt cx="660936" cy="400200"/>
          </a:xfrm>
        </xdr:grpSpPr>
        <xdr:sp macro="" textlink="">
          <xdr:nvSpPr>
            <xdr:cNvPr id="22" name="Shape 16"/>
            <xdr:cNvSpPr/>
          </xdr:nvSpPr>
          <xdr:spPr>
            <a:xfrm>
              <a:off x="4857750" y="942975"/>
              <a:ext cx="171600" cy="180900"/>
            </a:xfrm>
            <a:prstGeom prst="diamond">
              <a:avLst/>
            </a:prstGeom>
            <a:solidFill>
              <a:srgbClr val="B45F06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23" name="Shape 17"/>
            <xdr:cNvSpPr txBox="1"/>
          </xdr:nvSpPr>
          <xdr:spPr>
            <a:xfrm>
              <a:off x="4976727" y="876128"/>
              <a:ext cx="541959" cy="4002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/>
                <a:t>MS7.1 </a:t>
              </a:r>
              <a:endParaRPr sz="1100"/>
            </a:p>
          </xdr:txBody>
        </xdr:sp>
      </xdr:grpSp>
    </xdr:grpSp>
    <xdr:clientData fLocksWithSheet="0"/>
  </xdr:oneCellAnchor>
  <xdr:oneCellAnchor>
    <xdr:from>
      <xdr:col>49</xdr:col>
      <xdr:colOff>112057</xdr:colOff>
      <xdr:row>38</xdr:row>
      <xdr:rowOff>156883</xdr:rowOff>
    </xdr:from>
    <xdr:ext cx="673474" cy="313506"/>
    <xdr:grpSp>
      <xdr:nvGrpSpPr>
        <xdr:cNvPr id="28" name="Shape 2" title="Drawing"/>
        <xdr:cNvGrpSpPr/>
      </xdr:nvGrpSpPr>
      <xdr:grpSpPr>
        <a:xfrm>
          <a:off x="12942792" y="7283824"/>
          <a:ext cx="673474" cy="313506"/>
          <a:chOff x="4366237" y="857957"/>
          <a:chExt cx="663113" cy="299368"/>
        </a:xfrm>
      </xdr:grpSpPr>
      <xdr:sp macro="" textlink="">
        <xdr:nvSpPr>
          <xdr:cNvPr id="29" name="Shape 21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B45F06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30" name="Shape 22"/>
          <xdr:cNvSpPr txBox="1"/>
        </xdr:nvSpPr>
        <xdr:spPr>
          <a:xfrm>
            <a:off x="4366237" y="857957"/>
            <a:ext cx="567712" cy="299368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MS7.2 </a:t>
            </a:r>
            <a:endParaRPr sz="1100"/>
          </a:p>
        </xdr:txBody>
      </xdr:sp>
    </xdr:grpSp>
    <xdr:clientData fLocksWithSheet="0"/>
  </xdr:oneCellAnchor>
  <xdr:oneCellAnchor>
    <xdr:from>
      <xdr:col>40</xdr:col>
      <xdr:colOff>28575</xdr:colOff>
      <xdr:row>7</xdr:row>
      <xdr:rowOff>123825</xdr:rowOff>
    </xdr:from>
    <xdr:ext cx="1819275" cy="314325"/>
    <xdr:grpSp>
      <xdr:nvGrpSpPr>
        <xdr:cNvPr id="31" name="Shape 2" title="Drawing"/>
        <xdr:cNvGrpSpPr/>
      </xdr:nvGrpSpPr>
      <xdr:grpSpPr>
        <a:xfrm>
          <a:off x="11043957" y="1345266"/>
          <a:ext cx="1819275" cy="314325"/>
          <a:chOff x="4857750" y="888075"/>
          <a:chExt cx="1796600" cy="290700"/>
        </a:xfrm>
      </xdr:grpSpPr>
      <xdr:sp macro="" textlink="">
        <xdr:nvSpPr>
          <xdr:cNvPr id="32" name="Shape 2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F1C232"/>
          </a:solidFill>
          <a:ln w="9525" cap="flat" cmpd="sng">
            <a:solidFill>
              <a:schemeClr val="accent2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33" name="Shape 24"/>
          <xdr:cNvSpPr txBox="1"/>
        </xdr:nvSpPr>
        <xdr:spPr>
          <a:xfrm>
            <a:off x="4965050" y="888075"/>
            <a:ext cx="1689300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MS2.3 </a:t>
            </a:r>
            <a:endParaRPr sz="1100"/>
          </a:p>
        </xdr:txBody>
      </xdr:sp>
    </xdr:grpSp>
    <xdr:clientData fLocksWithSheet="0"/>
  </xdr:oneCellAnchor>
  <xdr:oneCellAnchor>
    <xdr:from>
      <xdr:col>16</xdr:col>
      <xdr:colOff>66679</xdr:colOff>
      <xdr:row>11</xdr:row>
      <xdr:rowOff>133350</xdr:rowOff>
    </xdr:from>
    <xdr:ext cx="706529" cy="314325"/>
    <xdr:grpSp>
      <xdr:nvGrpSpPr>
        <xdr:cNvPr id="34" name="Shape 2" title="Drawing"/>
        <xdr:cNvGrpSpPr/>
      </xdr:nvGrpSpPr>
      <xdr:grpSpPr>
        <a:xfrm>
          <a:off x="6241120" y="2116791"/>
          <a:ext cx="706529" cy="314325"/>
          <a:chOff x="4857750" y="888075"/>
          <a:chExt cx="702243" cy="290700"/>
        </a:xfrm>
      </xdr:grpSpPr>
      <xdr:sp macro="" textlink="">
        <xdr:nvSpPr>
          <xdr:cNvPr id="35" name="Shape 25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C78D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36" name="Shape 26"/>
          <xdr:cNvSpPr txBox="1"/>
        </xdr:nvSpPr>
        <xdr:spPr>
          <a:xfrm>
            <a:off x="4954325" y="888075"/>
            <a:ext cx="605668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MS3.2 </a:t>
            </a:r>
            <a:endParaRPr sz="1100"/>
          </a:p>
        </xdr:txBody>
      </xdr:sp>
    </xdr:grpSp>
    <xdr:clientData fLocksWithSheet="0"/>
  </xdr:oneCellAnchor>
  <xdr:oneCellAnchor>
    <xdr:from>
      <xdr:col>34</xdr:col>
      <xdr:colOff>47627</xdr:colOff>
      <xdr:row>14</xdr:row>
      <xdr:rowOff>114300</xdr:rowOff>
    </xdr:from>
    <xdr:ext cx="848846" cy="314325"/>
    <xdr:grpSp>
      <xdr:nvGrpSpPr>
        <xdr:cNvPr id="37" name="Shape 2" title="Drawing"/>
        <xdr:cNvGrpSpPr/>
      </xdr:nvGrpSpPr>
      <xdr:grpSpPr>
        <a:xfrm>
          <a:off x="9852774" y="2669241"/>
          <a:ext cx="848846" cy="314325"/>
          <a:chOff x="4857750" y="888075"/>
          <a:chExt cx="841510" cy="290700"/>
        </a:xfrm>
      </xdr:grpSpPr>
      <xdr:sp macro="" textlink="">
        <xdr:nvSpPr>
          <xdr:cNvPr id="38" name="Shape 27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C78D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39" name="Shape 28"/>
          <xdr:cNvSpPr txBox="1"/>
        </xdr:nvSpPr>
        <xdr:spPr>
          <a:xfrm>
            <a:off x="4975775" y="888075"/>
            <a:ext cx="723485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MS3.3</a:t>
            </a:r>
            <a:endParaRPr sz="1100"/>
          </a:p>
        </xdr:txBody>
      </xdr:sp>
    </xdr:grpSp>
    <xdr:clientData fLocksWithSheet="0"/>
  </xdr:oneCellAnchor>
  <xdr:oneCellAnchor>
    <xdr:from>
      <xdr:col>21</xdr:col>
      <xdr:colOff>183170</xdr:colOff>
      <xdr:row>18</xdr:row>
      <xdr:rowOff>116541</xdr:rowOff>
    </xdr:from>
    <xdr:ext cx="724504" cy="552450"/>
    <xdr:grpSp>
      <xdr:nvGrpSpPr>
        <xdr:cNvPr id="40" name="Shape 2" title="Drawing"/>
        <xdr:cNvGrpSpPr/>
      </xdr:nvGrpSpPr>
      <xdr:grpSpPr>
        <a:xfrm>
          <a:off x="7366141" y="3433482"/>
          <a:ext cx="724504" cy="552450"/>
          <a:chOff x="4897587" y="929351"/>
          <a:chExt cx="716221" cy="290700"/>
        </a:xfrm>
      </xdr:grpSpPr>
      <xdr:sp macro="" textlink="">
        <xdr:nvSpPr>
          <xdr:cNvPr id="41" name="Shape 29"/>
          <xdr:cNvSpPr/>
        </xdr:nvSpPr>
        <xdr:spPr>
          <a:xfrm>
            <a:off x="4897587" y="1037666"/>
            <a:ext cx="137620" cy="86209"/>
          </a:xfrm>
          <a:prstGeom prst="diamond">
            <a:avLst/>
          </a:prstGeom>
          <a:solidFill>
            <a:srgbClr val="CC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42" name="Shape 30"/>
          <xdr:cNvSpPr txBox="1"/>
        </xdr:nvSpPr>
        <xdr:spPr>
          <a:xfrm>
            <a:off x="5001431" y="929351"/>
            <a:ext cx="612377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MS4.1 </a:t>
            </a:r>
            <a:endParaRPr sz="1100"/>
          </a:p>
        </xdr:txBody>
      </xdr:sp>
    </xdr:grpSp>
    <xdr:clientData fLocksWithSheet="0"/>
  </xdr:oneCellAnchor>
  <xdr:oneCellAnchor>
    <xdr:from>
      <xdr:col>46</xdr:col>
      <xdr:colOff>2925</xdr:colOff>
      <xdr:row>19</xdr:row>
      <xdr:rowOff>120894</xdr:rowOff>
    </xdr:from>
    <xdr:ext cx="703047" cy="305309"/>
    <xdr:grpSp>
      <xdr:nvGrpSpPr>
        <xdr:cNvPr id="43" name="Shape 2" title="Drawing"/>
        <xdr:cNvGrpSpPr/>
      </xdr:nvGrpSpPr>
      <xdr:grpSpPr>
        <a:xfrm>
          <a:off x="12228543" y="3628335"/>
          <a:ext cx="703047" cy="305309"/>
          <a:chOff x="4857750" y="903422"/>
          <a:chExt cx="694694" cy="290700"/>
        </a:xfrm>
      </xdr:grpSpPr>
      <xdr:sp macro="" textlink="">
        <xdr:nvSpPr>
          <xdr:cNvPr id="44" name="Shape 31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CC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45" name="Shape 32"/>
          <xdr:cNvSpPr txBox="1"/>
        </xdr:nvSpPr>
        <xdr:spPr>
          <a:xfrm>
            <a:off x="4973596" y="903422"/>
            <a:ext cx="578848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MS4.2 </a:t>
            </a:r>
            <a:endParaRPr sz="1100"/>
          </a:p>
        </xdr:txBody>
      </xdr:sp>
    </xdr:grpSp>
    <xdr:clientData fLocksWithSheet="0"/>
  </xdr:oneCellAnchor>
  <xdr:oneCellAnchor>
    <xdr:from>
      <xdr:col>28</xdr:col>
      <xdr:colOff>47620</xdr:colOff>
      <xdr:row>24</xdr:row>
      <xdr:rowOff>115981</xdr:rowOff>
    </xdr:from>
    <xdr:ext cx="725582" cy="314325"/>
    <xdr:grpSp>
      <xdr:nvGrpSpPr>
        <xdr:cNvPr id="46" name="Shape 2" title="Drawing"/>
        <xdr:cNvGrpSpPr/>
      </xdr:nvGrpSpPr>
      <xdr:grpSpPr>
        <a:xfrm>
          <a:off x="8642532" y="4575922"/>
          <a:ext cx="725582" cy="314325"/>
          <a:chOff x="4857750" y="898439"/>
          <a:chExt cx="721012" cy="290700"/>
        </a:xfrm>
      </xdr:grpSpPr>
      <xdr:sp macro="" textlink="">
        <xdr:nvSpPr>
          <xdr:cNvPr id="47" name="Shape 3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7030A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48" name="Shape 34"/>
          <xdr:cNvSpPr txBox="1"/>
        </xdr:nvSpPr>
        <xdr:spPr>
          <a:xfrm>
            <a:off x="4973674" y="898439"/>
            <a:ext cx="605088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MS5.2 </a:t>
            </a:r>
            <a:endParaRPr sz="1100"/>
          </a:p>
        </xdr:txBody>
      </xdr:sp>
    </xdr:grpSp>
    <xdr:clientData fLocksWithSheet="0"/>
  </xdr:oneCellAnchor>
  <xdr:oneCellAnchor>
    <xdr:from>
      <xdr:col>10</xdr:col>
      <xdr:colOff>47626</xdr:colOff>
      <xdr:row>23</xdr:row>
      <xdr:rowOff>114300</xdr:rowOff>
    </xdr:from>
    <xdr:ext cx="669552" cy="314325"/>
    <xdr:grpSp>
      <xdr:nvGrpSpPr>
        <xdr:cNvPr id="49" name="Shape 2" title="Drawing"/>
        <xdr:cNvGrpSpPr/>
      </xdr:nvGrpSpPr>
      <xdr:grpSpPr>
        <a:xfrm>
          <a:off x="5011832" y="4383741"/>
          <a:ext cx="669552" cy="314325"/>
          <a:chOff x="4857750" y="888075"/>
          <a:chExt cx="660852" cy="290700"/>
        </a:xfrm>
      </xdr:grpSpPr>
      <xdr:sp macro="" textlink="">
        <xdr:nvSpPr>
          <xdr:cNvPr id="50" name="Shape 35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7030A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51" name="Shape 36"/>
          <xdr:cNvSpPr txBox="1"/>
        </xdr:nvSpPr>
        <xdr:spPr>
          <a:xfrm>
            <a:off x="4975776" y="888075"/>
            <a:ext cx="542826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MS5.1 </a:t>
            </a:r>
            <a:endParaRPr sz="1100"/>
          </a:p>
        </xdr:txBody>
      </xdr:sp>
    </xdr:grpSp>
    <xdr:clientData fLocksWithSheet="0"/>
  </xdr:oneCellAnchor>
  <xdr:oneCellAnchor>
    <xdr:from>
      <xdr:col>49</xdr:col>
      <xdr:colOff>134466</xdr:colOff>
      <xdr:row>26</xdr:row>
      <xdr:rowOff>114300</xdr:rowOff>
    </xdr:from>
    <xdr:ext cx="654385" cy="314325"/>
    <xdr:grpSp>
      <xdr:nvGrpSpPr>
        <xdr:cNvPr id="52" name="Shape 2" title="Drawing"/>
        <xdr:cNvGrpSpPr/>
      </xdr:nvGrpSpPr>
      <xdr:grpSpPr>
        <a:xfrm>
          <a:off x="12965201" y="4955241"/>
          <a:ext cx="654385" cy="314325"/>
          <a:chOff x="4384639" y="888075"/>
          <a:chExt cx="644711" cy="290700"/>
        </a:xfrm>
      </xdr:grpSpPr>
      <xdr:sp macro="" textlink="">
        <xdr:nvSpPr>
          <xdr:cNvPr id="53" name="Shape 37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7030A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54" name="Shape 38"/>
          <xdr:cNvSpPr txBox="1"/>
        </xdr:nvSpPr>
        <xdr:spPr>
          <a:xfrm>
            <a:off x="4384639" y="888075"/>
            <a:ext cx="618250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MS5.4 </a:t>
            </a:r>
            <a:endParaRPr sz="1100"/>
          </a:p>
        </xdr:txBody>
      </xdr:sp>
    </xdr:grpSp>
    <xdr:clientData fLocksWithSheet="0"/>
  </xdr:oneCellAnchor>
  <xdr:oneCellAnchor>
    <xdr:from>
      <xdr:col>37</xdr:col>
      <xdr:colOff>89646</xdr:colOff>
      <xdr:row>29</xdr:row>
      <xdr:rowOff>52970</xdr:rowOff>
    </xdr:from>
    <xdr:ext cx="692654" cy="419100"/>
    <xdr:grpSp>
      <xdr:nvGrpSpPr>
        <xdr:cNvPr id="55" name="Shape 2" title="Drawing"/>
        <xdr:cNvGrpSpPr/>
      </xdr:nvGrpSpPr>
      <xdr:grpSpPr>
        <a:xfrm>
          <a:off x="10499911" y="5465411"/>
          <a:ext cx="692654" cy="419100"/>
          <a:chOff x="4342814" y="900930"/>
          <a:chExt cx="686536" cy="290700"/>
        </a:xfrm>
      </xdr:grpSpPr>
      <xdr:sp macro="" textlink="">
        <xdr:nvSpPr>
          <xdr:cNvPr id="56" name="Shape 39"/>
          <xdr:cNvSpPr/>
        </xdr:nvSpPr>
        <xdr:spPr>
          <a:xfrm>
            <a:off x="4867402" y="991243"/>
            <a:ext cx="161948" cy="132632"/>
          </a:xfrm>
          <a:prstGeom prst="diamond">
            <a:avLst/>
          </a:prstGeom>
          <a:solidFill>
            <a:srgbClr val="CFE2F3"/>
          </a:solidFill>
          <a:ln w="9525" cap="flat" cmpd="sng">
            <a:solidFill>
              <a:schemeClr val="accent1">
                <a:lumMod val="75000"/>
              </a:schemeClr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57" name="Shape 40"/>
          <xdr:cNvSpPr txBox="1"/>
        </xdr:nvSpPr>
        <xdr:spPr>
          <a:xfrm>
            <a:off x="4342814" y="900930"/>
            <a:ext cx="623267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 6.1 </a:t>
            </a:r>
            <a:endParaRPr sz="1100"/>
          </a:p>
        </xdr:txBody>
      </xdr:sp>
    </xdr:grpSp>
    <xdr:clientData fLocksWithSheet="0"/>
  </xdr:oneCellAnchor>
  <xdr:oneCellAnchor>
    <xdr:from>
      <xdr:col>19</xdr:col>
      <xdr:colOff>123264</xdr:colOff>
      <xdr:row>30</xdr:row>
      <xdr:rowOff>182439</xdr:rowOff>
    </xdr:from>
    <xdr:ext cx="629853" cy="303978"/>
    <xdr:grpSp>
      <xdr:nvGrpSpPr>
        <xdr:cNvPr id="58" name="Shape 2" title="Drawing"/>
        <xdr:cNvGrpSpPr/>
      </xdr:nvGrpSpPr>
      <xdr:grpSpPr>
        <a:xfrm>
          <a:off x="6902823" y="5785380"/>
          <a:ext cx="629853" cy="303978"/>
          <a:chOff x="4405666" y="880036"/>
          <a:chExt cx="623684" cy="290700"/>
        </a:xfrm>
      </xdr:grpSpPr>
      <xdr:sp macro="" textlink="">
        <xdr:nvSpPr>
          <xdr:cNvPr id="59" name="Shape 41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CFE2F3"/>
          </a:solidFill>
          <a:ln w="9525" cap="flat" cmpd="sng">
            <a:solidFill>
              <a:schemeClr val="accent1">
                <a:lumMod val="75000"/>
              </a:schemeClr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60" name="Shape 42"/>
          <xdr:cNvSpPr txBox="1"/>
        </xdr:nvSpPr>
        <xdr:spPr>
          <a:xfrm>
            <a:off x="4405666" y="880036"/>
            <a:ext cx="543711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MS6.2 </a:t>
            </a:r>
            <a:endParaRPr sz="1100"/>
          </a:p>
        </xdr:txBody>
      </xdr:sp>
    </xdr:grpSp>
    <xdr:clientData fLocksWithSheet="0"/>
  </xdr:oneCellAnchor>
  <xdr:oneCellAnchor>
    <xdr:from>
      <xdr:col>34</xdr:col>
      <xdr:colOff>27111</xdr:colOff>
      <xdr:row>43</xdr:row>
      <xdr:rowOff>114300</xdr:rowOff>
    </xdr:from>
    <xdr:ext cx="746096" cy="314325"/>
    <xdr:grpSp>
      <xdr:nvGrpSpPr>
        <xdr:cNvPr id="61" name="Shape 2" title="Drawing"/>
        <xdr:cNvGrpSpPr/>
      </xdr:nvGrpSpPr>
      <xdr:grpSpPr>
        <a:xfrm>
          <a:off x="9832258" y="8193741"/>
          <a:ext cx="746096" cy="314325"/>
          <a:chOff x="4857750" y="888075"/>
          <a:chExt cx="741396" cy="290700"/>
        </a:xfrm>
      </xdr:grpSpPr>
      <xdr:sp macro="" textlink="">
        <xdr:nvSpPr>
          <xdr:cNvPr id="62" name="Shape 4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8761D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63" name="Shape 44"/>
          <xdr:cNvSpPr txBox="1"/>
        </xdr:nvSpPr>
        <xdr:spPr>
          <a:xfrm>
            <a:off x="5029350" y="888075"/>
            <a:ext cx="569796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MS8.4 </a:t>
            </a:r>
            <a:endParaRPr sz="1100"/>
          </a:p>
        </xdr:txBody>
      </xdr:sp>
    </xdr:grpSp>
    <xdr:clientData fLocksWithSheet="0"/>
  </xdr:oneCellAnchor>
  <xdr:oneCellAnchor>
    <xdr:from>
      <xdr:col>37</xdr:col>
      <xdr:colOff>168089</xdr:colOff>
      <xdr:row>45</xdr:row>
      <xdr:rowOff>124558</xdr:rowOff>
    </xdr:from>
    <xdr:ext cx="584558" cy="314325"/>
    <xdr:grpSp>
      <xdr:nvGrpSpPr>
        <xdr:cNvPr id="64" name="Shape 2" title="Drawing"/>
        <xdr:cNvGrpSpPr/>
      </xdr:nvGrpSpPr>
      <xdr:grpSpPr>
        <a:xfrm>
          <a:off x="10578354" y="8584999"/>
          <a:ext cx="584558" cy="314325"/>
          <a:chOff x="4449725" y="888075"/>
          <a:chExt cx="579625" cy="290700"/>
        </a:xfrm>
      </xdr:grpSpPr>
      <xdr:sp macro="" textlink="">
        <xdr:nvSpPr>
          <xdr:cNvPr id="65" name="Shape 45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8761D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66" name="Shape 46"/>
          <xdr:cNvSpPr txBox="1"/>
        </xdr:nvSpPr>
        <xdr:spPr>
          <a:xfrm>
            <a:off x="4449725" y="888075"/>
            <a:ext cx="493750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MS8.5 </a:t>
            </a:r>
            <a:endParaRPr sz="900"/>
          </a:p>
        </xdr:txBody>
      </xdr:sp>
    </xdr:grpSp>
    <xdr:clientData fLocksWithSheet="0"/>
  </xdr:oneCellAnchor>
  <xdr:oneCellAnchor>
    <xdr:from>
      <xdr:col>9</xdr:col>
      <xdr:colOff>190503</xdr:colOff>
      <xdr:row>47</xdr:row>
      <xdr:rowOff>104775</xdr:rowOff>
    </xdr:from>
    <xdr:ext cx="661147" cy="314325"/>
    <xdr:grpSp>
      <xdr:nvGrpSpPr>
        <xdr:cNvPr id="67" name="Shape 2" title="Drawing"/>
        <xdr:cNvGrpSpPr/>
      </xdr:nvGrpSpPr>
      <xdr:grpSpPr>
        <a:xfrm>
          <a:off x="4953003" y="8946216"/>
          <a:ext cx="661147" cy="314325"/>
          <a:chOff x="4857750" y="888075"/>
          <a:chExt cx="654809" cy="290700"/>
        </a:xfrm>
      </xdr:grpSpPr>
      <xdr:sp macro="" textlink="">
        <xdr:nvSpPr>
          <xdr:cNvPr id="68" name="Shape 47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F1C232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69" name="Shape 48"/>
          <xdr:cNvSpPr txBox="1"/>
        </xdr:nvSpPr>
        <xdr:spPr>
          <a:xfrm>
            <a:off x="4981725" y="888075"/>
            <a:ext cx="530834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M9.1 </a:t>
            </a:r>
            <a:endParaRPr sz="1100"/>
          </a:p>
        </xdr:txBody>
      </xdr:sp>
    </xdr:grpSp>
    <xdr:clientData fLocksWithSheet="0"/>
  </xdr:oneCellAnchor>
  <xdr:oneCellAnchor>
    <xdr:from>
      <xdr:col>41</xdr:col>
      <xdr:colOff>9525</xdr:colOff>
      <xdr:row>23</xdr:row>
      <xdr:rowOff>114300</xdr:rowOff>
    </xdr:from>
    <xdr:ext cx="2438400" cy="371475"/>
    <xdr:sp macro="" textlink="">
      <xdr:nvSpPr>
        <xdr:cNvPr id="79" name="Shape 55"/>
        <xdr:cNvSpPr txBox="1"/>
      </xdr:nvSpPr>
      <xdr:spPr>
        <a:xfrm>
          <a:off x="2095500" y="5395375"/>
          <a:ext cx="2419500" cy="3489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666666"/>
              </a:solidFill>
            </a:rPr>
            <a:t>PROJECT FINAL STAGE</a:t>
          </a:r>
          <a:endParaRPr sz="1400">
            <a:solidFill>
              <a:srgbClr val="666666"/>
            </a:solidFill>
          </a:endParaRPr>
        </a:p>
      </xdr:txBody>
    </xdr:sp>
    <xdr:clientData fLocksWithSheet="0"/>
  </xdr:oneCellAnchor>
  <xdr:oneCellAnchor>
    <xdr:from>
      <xdr:col>6</xdr:col>
      <xdr:colOff>19050</xdr:colOff>
      <xdr:row>20</xdr:row>
      <xdr:rowOff>180975</xdr:rowOff>
    </xdr:from>
    <xdr:ext cx="2438400" cy="371475"/>
    <xdr:sp macro="" textlink="">
      <xdr:nvSpPr>
        <xdr:cNvPr id="80" name="Shape 56"/>
        <xdr:cNvSpPr txBox="1"/>
      </xdr:nvSpPr>
      <xdr:spPr>
        <a:xfrm>
          <a:off x="2095500" y="5395375"/>
          <a:ext cx="2419500" cy="3489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666666"/>
              </a:solidFill>
            </a:rPr>
            <a:t>PROJECT 1st STAGE</a:t>
          </a:r>
          <a:endParaRPr sz="1400">
            <a:solidFill>
              <a:srgbClr val="666666"/>
            </a:solidFill>
          </a:endParaRPr>
        </a:p>
      </xdr:txBody>
    </xdr:sp>
    <xdr:clientData fLocksWithSheet="0"/>
  </xdr:oneCellAnchor>
  <xdr:oneCellAnchor>
    <xdr:from>
      <xdr:col>17</xdr:col>
      <xdr:colOff>38100</xdr:colOff>
      <xdr:row>21</xdr:row>
      <xdr:rowOff>85725</xdr:rowOff>
    </xdr:from>
    <xdr:ext cx="2438400" cy="371475"/>
    <xdr:sp macro="" textlink="">
      <xdr:nvSpPr>
        <xdr:cNvPr id="81" name="Shape 57"/>
        <xdr:cNvSpPr txBox="1"/>
      </xdr:nvSpPr>
      <xdr:spPr>
        <a:xfrm>
          <a:off x="2095500" y="5395375"/>
          <a:ext cx="2419500" cy="3489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666666"/>
              </a:solidFill>
            </a:rPr>
            <a:t>PROJECT 2nd STAGE</a:t>
          </a:r>
          <a:endParaRPr sz="1400">
            <a:solidFill>
              <a:srgbClr val="666666"/>
            </a:solidFill>
          </a:endParaRPr>
        </a:p>
      </xdr:txBody>
    </xdr:sp>
    <xdr:clientData fLocksWithSheet="0"/>
  </xdr:oneCellAnchor>
  <xdr:oneCellAnchor>
    <xdr:from>
      <xdr:col>29</xdr:col>
      <xdr:colOff>19050</xdr:colOff>
      <xdr:row>21</xdr:row>
      <xdr:rowOff>85725</xdr:rowOff>
    </xdr:from>
    <xdr:ext cx="2438400" cy="371475"/>
    <xdr:sp macro="" textlink="">
      <xdr:nvSpPr>
        <xdr:cNvPr id="85" name="Shape 60"/>
        <xdr:cNvSpPr txBox="1"/>
      </xdr:nvSpPr>
      <xdr:spPr>
        <a:xfrm>
          <a:off x="2095500" y="5395375"/>
          <a:ext cx="2419500" cy="3489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666666"/>
              </a:solidFill>
            </a:rPr>
            <a:t>PROJECT 3rd STAGE</a:t>
          </a:r>
          <a:endParaRPr sz="1400">
            <a:solidFill>
              <a:srgbClr val="666666"/>
            </a:solidFill>
          </a:endParaRPr>
        </a:p>
      </xdr:txBody>
    </xdr:sp>
    <xdr:clientData fLocksWithSheet="0"/>
  </xdr:oneCellAnchor>
  <xdr:oneCellAnchor>
    <xdr:from>
      <xdr:col>28</xdr:col>
      <xdr:colOff>42496</xdr:colOff>
      <xdr:row>8</xdr:row>
      <xdr:rowOff>35902</xdr:rowOff>
    </xdr:from>
    <xdr:ext cx="1724025" cy="314325"/>
    <xdr:grpSp>
      <xdr:nvGrpSpPr>
        <xdr:cNvPr id="86" name="Shape 2" title="Drawing"/>
        <xdr:cNvGrpSpPr/>
      </xdr:nvGrpSpPr>
      <xdr:grpSpPr>
        <a:xfrm>
          <a:off x="8637408" y="1447843"/>
          <a:ext cx="1724025" cy="314325"/>
          <a:chOff x="4857750" y="888075"/>
          <a:chExt cx="1702550" cy="290700"/>
        </a:xfrm>
      </xdr:grpSpPr>
      <xdr:sp macro="" textlink="">
        <xdr:nvSpPr>
          <xdr:cNvPr id="87" name="Shape 1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F1C232"/>
          </a:solidFill>
          <a:ln w="9525" cap="flat" cmpd="sng">
            <a:solidFill>
              <a:schemeClr val="accent2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88" name="Shape 14"/>
          <xdr:cNvSpPr txBox="1"/>
        </xdr:nvSpPr>
        <xdr:spPr>
          <a:xfrm>
            <a:off x="4946000" y="888075"/>
            <a:ext cx="1614300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MS2.2</a:t>
            </a:r>
            <a:r>
              <a:rPr lang="en-US" sz="1100" baseline="0"/>
              <a:t> </a:t>
            </a:r>
            <a:endParaRPr sz="1100"/>
          </a:p>
        </xdr:txBody>
      </xdr:sp>
    </xdr:grpSp>
    <xdr:clientData fLocksWithSheet="0"/>
  </xdr:oneCellAnchor>
  <xdr:oneCellAnchor>
    <xdr:from>
      <xdr:col>16</xdr:col>
      <xdr:colOff>28572</xdr:colOff>
      <xdr:row>14</xdr:row>
      <xdr:rowOff>139211</xdr:rowOff>
    </xdr:from>
    <xdr:ext cx="744631" cy="314325"/>
    <xdr:grpSp>
      <xdr:nvGrpSpPr>
        <xdr:cNvPr id="92" name="Shape 2" title="Drawing"/>
        <xdr:cNvGrpSpPr/>
      </xdr:nvGrpSpPr>
      <xdr:grpSpPr>
        <a:xfrm>
          <a:off x="6203013" y="2694152"/>
          <a:ext cx="744631" cy="314325"/>
          <a:chOff x="4857750" y="888075"/>
          <a:chExt cx="740115" cy="290700"/>
        </a:xfrm>
      </xdr:grpSpPr>
      <xdr:sp macro="" textlink="">
        <xdr:nvSpPr>
          <xdr:cNvPr id="93" name="Shape 25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C78D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94" name="Shape 26"/>
          <xdr:cNvSpPr txBox="1"/>
        </xdr:nvSpPr>
        <xdr:spPr>
          <a:xfrm>
            <a:off x="4954325" y="888075"/>
            <a:ext cx="643540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MS3.1 </a:t>
            </a:r>
            <a:endParaRPr sz="1100"/>
          </a:p>
        </xdr:txBody>
      </xdr:sp>
    </xdr:grpSp>
    <xdr:clientData fLocksWithSheet="0"/>
  </xdr:oneCellAnchor>
  <xdr:oneCellAnchor>
    <xdr:from>
      <xdr:col>44</xdr:col>
      <xdr:colOff>0</xdr:colOff>
      <xdr:row>25</xdr:row>
      <xdr:rowOff>38704</xdr:rowOff>
    </xdr:from>
    <xdr:ext cx="673858" cy="314325"/>
    <xdr:grpSp>
      <xdr:nvGrpSpPr>
        <xdr:cNvPr id="95" name="Shape 2" title="Drawing"/>
        <xdr:cNvGrpSpPr/>
      </xdr:nvGrpSpPr>
      <xdr:grpSpPr>
        <a:xfrm>
          <a:off x="11822206" y="4689145"/>
          <a:ext cx="673858" cy="314325"/>
          <a:chOff x="4364248" y="887279"/>
          <a:chExt cx="665102" cy="290700"/>
        </a:xfrm>
      </xdr:grpSpPr>
      <xdr:sp macro="" textlink="">
        <xdr:nvSpPr>
          <xdr:cNvPr id="96" name="Shape 35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7030A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97" name="Shape 36"/>
          <xdr:cNvSpPr txBox="1"/>
        </xdr:nvSpPr>
        <xdr:spPr>
          <a:xfrm>
            <a:off x="4364248" y="887279"/>
            <a:ext cx="621205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MS5.3 </a:t>
            </a:r>
            <a:endParaRPr sz="1100"/>
          </a:p>
        </xdr:txBody>
      </xdr:sp>
    </xdr:grpSp>
    <xdr:clientData fLocksWithSheet="0"/>
  </xdr:oneCellAnchor>
  <xdr:oneCellAnchor>
    <xdr:from>
      <xdr:col>37</xdr:col>
      <xdr:colOff>145674</xdr:colOff>
      <xdr:row>32</xdr:row>
      <xdr:rowOff>85724</xdr:rowOff>
    </xdr:from>
    <xdr:ext cx="620633" cy="303978"/>
    <xdr:grpSp>
      <xdr:nvGrpSpPr>
        <xdr:cNvPr id="98" name="Shape 2" title="Drawing"/>
        <xdr:cNvGrpSpPr/>
      </xdr:nvGrpSpPr>
      <xdr:grpSpPr>
        <a:xfrm>
          <a:off x="10555939" y="6069665"/>
          <a:ext cx="620633" cy="303978"/>
          <a:chOff x="4414796" y="866022"/>
          <a:chExt cx="614554" cy="290700"/>
        </a:xfrm>
      </xdr:grpSpPr>
      <xdr:sp macro="" textlink="">
        <xdr:nvSpPr>
          <xdr:cNvPr id="99" name="Shape 41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CFE2F3"/>
          </a:solidFill>
          <a:ln w="9525" cap="flat" cmpd="sng">
            <a:solidFill>
              <a:schemeClr val="accent1">
                <a:lumMod val="75000"/>
              </a:schemeClr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00" name="Shape 42"/>
          <xdr:cNvSpPr txBox="1"/>
        </xdr:nvSpPr>
        <xdr:spPr>
          <a:xfrm>
            <a:off x="4414796" y="866022"/>
            <a:ext cx="554806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MS6.3 </a:t>
            </a:r>
            <a:endParaRPr sz="1100"/>
          </a:p>
        </xdr:txBody>
      </xdr:sp>
    </xdr:grpSp>
    <xdr:clientData fLocksWithSheet="0"/>
  </xdr:oneCellAnchor>
  <xdr:oneCellAnchor>
    <xdr:from>
      <xdr:col>10</xdr:col>
      <xdr:colOff>10990</xdr:colOff>
      <xdr:row>40</xdr:row>
      <xdr:rowOff>142142</xdr:rowOff>
    </xdr:from>
    <xdr:ext cx="1146664" cy="314325"/>
    <xdr:grpSp>
      <xdr:nvGrpSpPr>
        <xdr:cNvPr id="101" name="Shape 2" title="Drawing"/>
        <xdr:cNvGrpSpPr/>
      </xdr:nvGrpSpPr>
      <xdr:grpSpPr>
        <a:xfrm>
          <a:off x="4975196" y="7650083"/>
          <a:ext cx="1146664" cy="314325"/>
          <a:chOff x="4857750" y="888075"/>
          <a:chExt cx="1139441" cy="290700"/>
        </a:xfrm>
      </xdr:grpSpPr>
      <xdr:sp macro="" textlink="">
        <xdr:nvSpPr>
          <xdr:cNvPr id="102" name="Shape 4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8761D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03" name="Shape 44"/>
          <xdr:cNvSpPr txBox="1"/>
        </xdr:nvSpPr>
        <xdr:spPr>
          <a:xfrm>
            <a:off x="5029350" y="888075"/>
            <a:ext cx="967841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MS8.1 </a:t>
            </a:r>
            <a:endParaRPr sz="1100"/>
          </a:p>
        </xdr:txBody>
      </xdr:sp>
    </xdr:grpSp>
    <xdr:clientData fLocksWithSheet="0"/>
  </xdr:oneCellAnchor>
  <xdr:oneCellAnchor>
    <xdr:from>
      <xdr:col>10</xdr:col>
      <xdr:colOff>31506</xdr:colOff>
      <xdr:row>43</xdr:row>
      <xdr:rowOff>1465</xdr:rowOff>
    </xdr:from>
    <xdr:ext cx="1146664" cy="314325"/>
    <xdr:grpSp>
      <xdr:nvGrpSpPr>
        <xdr:cNvPr id="104" name="Shape 2" title="Drawing"/>
        <xdr:cNvGrpSpPr/>
      </xdr:nvGrpSpPr>
      <xdr:grpSpPr>
        <a:xfrm>
          <a:off x="4995712" y="8080906"/>
          <a:ext cx="1146664" cy="314325"/>
          <a:chOff x="4857750" y="888075"/>
          <a:chExt cx="1139441" cy="290700"/>
        </a:xfrm>
      </xdr:grpSpPr>
      <xdr:sp macro="" textlink="">
        <xdr:nvSpPr>
          <xdr:cNvPr id="105" name="Shape 4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8761D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06" name="Shape 44"/>
          <xdr:cNvSpPr txBox="1"/>
        </xdr:nvSpPr>
        <xdr:spPr>
          <a:xfrm>
            <a:off x="5029350" y="888075"/>
            <a:ext cx="967841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MS8.1 </a:t>
            </a:r>
            <a:endParaRPr sz="1100"/>
          </a:p>
        </xdr:txBody>
      </xdr:sp>
    </xdr:grpSp>
    <xdr:clientData fLocksWithSheet="0"/>
  </xdr:oneCellAnchor>
  <xdr:oneCellAnchor>
    <xdr:from>
      <xdr:col>18</xdr:col>
      <xdr:colOff>186838</xdr:colOff>
      <xdr:row>42</xdr:row>
      <xdr:rowOff>134816</xdr:rowOff>
    </xdr:from>
    <xdr:ext cx="743250" cy="314325"/>
    <xdr:grpSp>
      <xdr:nvGrpSpPr>
        <xdr:cNvPr id="107" name="Shape 2" title="Drawing"/>
        <xdr:cNvGrpSpPr/>
      </xdr:nvGrpSpPr>
      <xdr:grpSpPr>
        <a:xfrm>
          <a:off x="6764691" y="8023757"/>
          <a:ext cx="743250" cy="314325"/>
          <a:chOff x="4857750" y="888075"/>
          <a:chExt cx="738568" cy="290700"/>
        </a:xfrm>
      </xdr:grpSpPr>
      <xdr:sp macro="" textlink="">
        <xdr:nvSpPr>
          <xdr:cNvPr id="108" name="Shape 4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8761D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09" name="Shape 44"/>
          <xdr:cNvSpPr txBox="1"/>
        </xdr:nvSpPr>
        <xdr:spPr>
          <a:xfrm>
            <a:off x="5029350" y="888075"/>
            <a:ext cx="566968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MS8.3 </a:t>
            </a:r>
            <a:endParaRPr sz="1100"/>
          </a:p>
        </xdr:txBody>
      </xdr:sp>
    </xdr:grpSp>
    <xdr:clientData fLocksWithSheet="0"/>
  </xdr:oneCellAnchor>
  <xdr:twoCellAnchor>
    <xdr:from>
      <xdr:col>6</xdr:col>
      <xdr:colOff>33617</xdr:colOff>
      <xdr:row>4</xdr:row>
      <xdr:rowOff>56029</xdr:rowOff>
    </xdr:from>
    <xdr:to>
      <xdr:col>9</xdr:col>
      <xdr:colOff>134470</xdr:colOff>
      <xdr:row>5</xdr:row>
      <xdr:rowOff>145676</xdr:rowOff>
    </xdr:to>
    <xdr:grpSp>
      <xdr:nvGrpSpPr>
        <xdr:cNvPr id="25" name="Group 24"/>
        <xdr:cNvGrpSpPr/>
      </xdr:nvGrpSpPr>
      <xdr:grpSpPr>
        <a:xfrm>
          <a:off x="4190999" y="705970"/>
          <a:ext cx="705971" cy="280147"/>
          <a:chOff x="4190999" y="705970"/>
          <a:chExt cx="705971" cy="280147"/>
        </a:xfrm>
      </xdr:grpSpPr>
      <xdr:sp macro="" textlink="">
        <xdr:nvSpPr>
          <xdr:cNvPr id="24" name="Rounded Rectangle 23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0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50"/>
              <a:t>D1.1</a:t>
            </a:r>
            <a:endParaRPr sz="900"/>
          </a:p>
        </xdr:txBody>
      </xdr:sp>
    </xdr:grpSp>
    <xdr:clientData/>
  </xdr:twoCellAnchor>
  <xdr:twoCellAnchor>
    <xdr:from>
      <xdr:col>10</xdr:col>
      <xdr:colOff>29135</xdr:colOff>
      <xdr:row>2</xdr:row>
      <xdr:rowOff>73958</xdr:rowOff>
    </xdr:from>
    <xdr:to>
      <xdr:col>13</xdr:col>
      <xdr:colOff>129988</xdr:colOff>
      <xdr:row>4</xdr:row>
      <xdr:rowOff>85164</xdr:rowOff>
    </xdr:to>
    <xdr:grpSp>
      <xdr:nvGrpSpPr>
        <xdr:cNvPr id="111" name="Group 110"/>
        <xdr:cNvGrpSpPr/>
      </xdr:nvGrpSpPr>
      <xdr:grpSpPr>
        <a:xfrm>
          <a:off x="4993341" y="454958"/>
          <a:ext cx="705971" cy="280147"/>
          <a:chOff x="4190999" y="705970"/>
          <a:chExt cx="705971" cy="280147"/>
        </a:xfrm>
      </xdr:grpSpPr>
      <xdr:sp macro="" textlink="">
        <xdr:nvSpPr>
          <xdr:cNvPr id="112" name="Rounded Rectangle 111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3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D1.2</a:t>
            </a:r>
            <a:endParaRPr sz="1100"/>
          </a:p>
        </xdr:txBody>
      </xdr:sp>
    </xdr:grpSp>
    <xdr:clientData/>
  </xdr:twoCellAnchor>
  <xdr:twoCellAnchor>
    <xdr:from>
      <xdr:col>10</xdr:col>
      <xdr:colOff>35858</xdr:colOff>
      <xdr:row>4</xdr:row>
      <xdr:rowOff>114299</xdr:rowOff>
    </xdr:from>
    <xdr:to>
      <xdr:col>13</xdr:col>
      <xdr:colOff>136711</xdr:colOff>
      <xdr:row>6</xdr:row>
      <xdr:rowOff>13446</xdr:rowOff>
    </xdr:to>
    <xdr:grpSp>
      <xdr:nvGrpSpPr>
        <xdr:cNvPr id="114" name="Group 113"/>
        <xdr:cNvGrpSpPr/>
      </xdr:nvGrpSpPr>
      <xdr:grpSpPr>
        <a:xfrm>
          <a:off x="5000064" y="764240"/>
          <a:ext cx="705971" cy="280147"/>
          <a:chOff x="4190999" y="705970"/>
          <a:chExt cx="705971" cy="280147"/>
        </a:xfrm>
      </xdr:grpSpPr>
      <xdr:sp macro="" textlink="">
        <xdr:nvSpPr>
          <xdr:cNvPr id="115" name="Rounded Rectangle 114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6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D1.4</a:t>
            </a:r>
            <a:endParaRPr sz="1100"/>
          </a:p>
        </xdr:txBody>
      </xdr:sp>
    </xdr:grpSp>
    <xdr:clientData/>
  </xdr:twoCellAnchor>
  <xdr:twoCellAnchor>
    <xdr:from>
      <xdr:col>16</xdr:col>
      <xdr:colOff>21290</xdr:colOff>
      <xdr:row>2</xdr:row>
      <xdr:rowOff>7284</xdr:rowOff>
    </xdr:from>
    <xdr:to>
      <xdr:col>19</xdr:col>
      <xdr:colOff>122143</xdr:colOff>
      <xdr:row>4</xdr:row>
      <xdr:rowOff>18490</xdr:rowOff>
    </xdr:to>
    <xdr:grpSp>
      <xdr:nvGrpSpPr>
        <xdr:cNvPr id="117" name="Group 116"/>
        <xdr:cNvGrpSpPr/>
      </xdr:nvGrpSpPr>
      <xdr:grpSpPr>
        <a:xfrm>
          <a:off x="6195731" y="388284"/>
          <a:ext cx="705971" cy="280147"/>
          <a:chOff x="4190999" y="705970"/>
          <a:chExt cx="705971" cy="280147"/>
        </a:xfrm>
      </xdr:grpSpPr>
      <xdr:sp macro="" textlink="">
        <xdr:nvSpPr>
          <xdr:cNvPr id="118" name="Rounded Rectangle 117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9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D1.3</a:t>
            </a:r>
            <a:endParaRPr sz="1100"/>
          </a:p>
        </xdr:txBody>
      </xdr:sp>
    </xdr:grpSp>
    <xdr:clientData/>
  </xdr:twoCellAnchor>
  <xdr:twoCellAnchor>
    <xdr:from>
      <xdr:col>22</xdr:col>
      <xdr:colOff>44824</xdr:colOff>
      <xdr:row>3</xdr:row>
      <xdr:rowOff>112059</xdr:rowOff>
    </xdr:from>
    <xdr:to>
      <xdr:col>25</xdr:col>
      <xdr:colOff>145677</xdr:colOff>
      <xdr:row>5</xdr:row>
      <xdr:rowOff>11206</xdr:rowOff>
    </xdr:to>
    <xdr:grpSp>
      <xdr:nvGrpSpPr>
        <xdr:cNvPr id="120" name="Group 119"/>
        <xdr:cNvGrpSpPr/>
      </xdr:nvGrpSpPr>
      <xdr:grpSpPr>
        <a:xfrm>
          <a:off x="7429500" y="571500"/>
          <a:ext cx="705971" cy="280147"/>
          <a:chOff x="4190999" y="705970"/>
          <a:chExt cx="705971" cy="280147"/>
        </a:xfrm>
      </xdr:grpSpPr>
      <xdr:sp macro="" textlink="">
        <xdr:nvSpPr>
          <xdr:cNvPr id="121" name="Rounded Rectangle 120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22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D1.2</a:t>
            </a:r>
            <a:endParaRPr sz="1100"/>
          </a:p>
        </xdr:txBody>
      </xdr:sp>
    </xdr:grpSp>
    <xdr:clientData/>
  </xdr:twoCellAnchor>
  <xdr:twoCellAnchor>
    <xdr:from>
      <xdr:col>34</xdr:col>
      <xdr:colOff>56030</xdr:colOff>
      <xdr:row>3</xdr:row>
      <xdr:rowOff>89647</xdr:rowOff>
    </xdr:from>
    <xdr:to>
      <xdr:col>37</xdr:col>
      <xdr:colOff>156883</xdr:colOff>
      <xdr:row>4</xdr:row>
      <xdr:rowOff>179294</xdr:rowOff>
    </xdr:to>
    <xdr:grpSp>
      <xdr:nvGrpSpPr>
        <xdr:cNvPr id="123" name="Group 122"/>
        <xdr:cNvGrpSpPr/>
      </xdr:nvGrpSpPr>
      <xdr:grpSpPr>
        <a:xfrm>
          <a:off x="9861177" y="549088"/>
          <a:ext cx="705971" cy="280147"/>
          <a:chOff x="4190999" y="705970"/>
          <a:chExt cx="705971" cy="280147"/>
        </a:xfrm>
      </xdr:grpSpPr>
      <xdr:sp macro="" textlink="">
        <xdr:nvSpPr>
          <xdr:cNvPr id="124" name="Rounded Rectangle 123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25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D1.2</a:t>
            </a:r>
            <a:endParaRPr sz="1100"/>
          </a:p>
        </xdr:txBody>
      </xdr:sp>
    </xdr:grpSp>
    <xdr:clientData/>
  </xdr:twoCellAnchor>
  <xdr:twoCellAnchor>
    <xdr:from>
      <xdr:col>46</xdr:col>
      <xdr:colOff>62753</xdr:colOff>
      <xdr:row>3</xdr:row>
      <xdr:rowOff>73959</xdr:rowOff>
    </xdr:from>
    <xdr:to>
      <xdr:col>49</xdr:col>
      <xdr:colOff>163607</xdr:colOff>
      <xdr:row>4</xdr:row>
      <xdr:rowOff>163606</xdr:rowOff>
    </xdr:to>
    <xdr:grpSp>
      <xdr:nvGrpSpPr>
        <xdr:cNvPr id="126" name="Group 125"/>
        <xdr:cNvGrpSpPr/>
      </xdr:nvGrpSpPr>
      <xdr:grpSpPr>
        <a:xfrm>
          <a:off x="12288371" y="533400"/>
          <a:ext cx="705971" cy="280147"/>
          <a:chOff x="4190999" y="705970"/>
          <a:chExt cx="705971" cy="280147"/>
        </a:xfrm>
      </xdr:grpSpPr>
      <xdr:sp macro="" textlink="">
        <xdr:nvSpPr>
          <xdr:cNvPr id="127" name="Rounded Rectangle 126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28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D1.2</a:t>
            </a:r>
            <a:endParaRPr sz="1100"/>
          </a:p>
        </xdr:txBody>
      </xdr:sp>
    </xdr:grpSp>
    <xdr:clientData/>
  </xdr:twoCellAnchor>
  <xdr:twoCellAnchor>
    <xdr:from>
      <xdr:col>28</xdr:col>
      <xdr:colOff>28013</xdr:colOff>
      <xdr:row>3</xdr:row>
      <xdr:rowOff>14007</xdr:rowOff>
    </xdr:from>
    <xdr:to>
      <xdr:col>31</xdr:col>
      <xdr:colOff>128867</xdr:colOff>
      <xdr:row>4</xdr:row>
      <xdr:rowOff>103654</xdr:rowOff>
    </xdr:to>
    <xdr:grpSp>
      <xdr:nvGrpSpPr>
        <xdr:cNvPr id="129" name="Group 128"/>
        <xdr:cNvGrpSpPr/>
      </xdr:nvGrpSpPr>
      <xdr:grpSpPr>
        <a:xfrm>
          <a:off x="8622925" y="473448"/>
          <a:ext cx="705971" cy="280147"/>
          <a:chOff x="4190999" y="705970"/>
          <a:chExt cx="705971" cy="280147"/>
        </a:xfrm>
      </xdr:grpSpPr>
      <xdr:sp macro="" textlink="">
        <xdr:nvSpPr>
          <xdr:cNvPr id="130" name="Rounded Rectangle 129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31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D1.3</a:t>
            </a:r>
            <a:endParaRPr sz="1100"/>
          </a:p>
        </xdr:txBody>
      </xdr:sp>
    </xdr:grpSp>
    <xdr:clientData/>
  </xdr:twoCellAnchor>
  <xdr:twoCellAnchor>
    <xdr:from>
      <xdr:col>40</xdr:col>
      <xdr:colOff>12326</xdr:colOff>
      <xdr:row>3</xdr:row>
      <xdr:rowOff>9525</xdr:rowOff>
    </xdr:from>
    <xdr:to>
      <xdr:col>43</xdr:col>
      <xdr:colOff>113179</xdr:colOff>
      <xdr:row>4</xdr:row>
      <xdr:rowOff>99172</xdr:rowOff>
    </xdr:to>
    <xdr:grpSp>
      <xdr:nvGrpSpPr>
        <xdr:cNvPr id="132" name="Group 131"/>
        <xdr:cNvGrpSpPr/>
      </xdr:nvGrpSpPr>
      <xdr:grpSpPr>
        <a:xfrm>
          <a:off x="11027708" y="468966"/>
          <a:ext cx="705971" cy="280147"/>
          <a:chOff x="4190999" y="705970"/>
          <a:chExt cx="705971" cy="280147"/>
        </a:xfrm>
      </xdr:grpSpPr>
      <xdr:sp macro="" textlink="">
        <xdr:nvSpPr>
          <xdr:cNvPr id="133" name="Rounded Rectangle 132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34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D1.3</a:t>
            </a:r>
            <a:endParaRPr sz="1100"/>
          </a:p>
        </xdr:txBody>
      </xdr:sp>
    </xdr:grpSp>
    <xdr:clientData/>
  </xdr:twoCellAnchor>
  <xdr:twoCellAnchor>
    <xdr:from>
      <xdr:col>49</xdr:col>
      <xdr:colOff>156883</xdr:colOff>
      <xdr:row>2</xdr:row>
      <xdr:rowOff>61072</xdr:rowOff>
    </xdr:from>
    <xdr:to>
      <xdr:col>52</xdr:col>
      <xdr:colOff>175932</xdr:colOff>
      <xdr:row>4</xdr:row>
      <xdr:rowOff>72278</xdr:rowOff>
    </xdr:to>
    <xdr:grpSp>
      <xdr:nvGrpSpPr>
        <xdr:cNvPr id="135" name="Group 134"/>
        <xdr:cNvGrpSpPr/>
      </xdr:nvGrpSpPr>
      <xdr:grpSpPr>
        <a:xfrm>
          <a:off x="12987618" y="442072"/>
          <a:ext cx="624167" cy="280147"/>
          <a:chOff x="3723715" y="683558"/>
          <a:chExt cx="624167" cy="280147"/>
        </a:xfrm>
      </xdr:grpSpPr>
      <xdr:sp macro="" textlink="">
        <xdr:nvSpPr>
          <xdr:cNvPr id="136" name="Rounded Rectangle 135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37" name="Shape 6"/>
          <xdr:cNvSpPr txBox="1"/>
        </xdr:nvSpPr>
        <xdr:spPr>
          <a:xfrm>
            <a:off x="3723715" y="683558"/>
            <a:ext cx="549089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D1.3</a:t>
            </a:r>
            <a:endParaRPr sz="1100"/>
          </a:p>
        </xdr:txBody>
      </xdr:sp>
    </xdr:grpSp>
    <xdr:clientData/>
  </xdr:twoCellAnchor>
  <xdr:twoCellAnchor>
    <xdr:from>
      <xdr:col>22</xdr:col>
      <xdr:colOff>40341</xdr:colOff>
      <xdr:row>6</xdr:row>
      <xdr:rowOff>96370</xdr:rowOff>
    </xdr:from>
    <xdr:to>
      <xdr:col>25</xdr:col>
      <xdr:colOff>141194</xdr:colOff>
      <xdr:row>7</xdr:row>
      <xdr:rowOff>186017</xdr:rowOff>
    </xdr:to>
    <xdr:grpSp>
      <xdr:nvGrpSpPr>
        <xdr:cNvPr id="138" name="Group 137"/>
        <xdr:cNvGrpSpPr/>
      </xdr:nvGrpSpPr>
      <xdr:grpSpPr>
        <a:xfrm>
          <a:off x="7425017" y="1127311"/>
          <a:ext cx="705971" cy="280147"/>
          <a:chOff x="4190999" y="705970"/>
          <a:chExt cx="705971" cy="280147"/>
        </a:xfrm>
      </xdr:grpSpPr>
      <xdr:sp macro="" textlink="">
        <xdr:nvSpPr>
          <xdr:cNvPr id="139" name="Rounded Rectangle 138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4"/>
          </a:solidFill>
          <a:ln>
            <a:solidFill>
              <a:schemeClr val="accent2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40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D2.1</a:t>
            </a:r>
            <a:endParaRPr sz="1100"/>
          </a:p>
        </xdr:txBody>
      </xdr:sp>
    </xdr:grpSp>
    <xdr:clientData/>
  </xdr:twoCellAnchor>
  <xdr:twoCellAnchor>
    <xdr:from>
      <xdr:col>28</xdr:col>
      <xdr:colOff>47064</xdr:colOff>
      <xdr:row>9</xdr:row>
      <xdr:rowOff>147917</xdr:rowOff>
    </xdr:from>
    <xdr:to>
      <xdr:col>31</xdr:col>
      <xdr:colOff>147918</xdr:colOff>
      <xdr:row>11</xdr:row>
      <xdr:rowOff>47064</xdr:rowOff>
    </xdr:to>
    <xdr:grpSp>
      <xdr:nvGrpSpPr>
        <xdr:cNvPr id="141" name="Group 140"/>
        <xdr:cNvGrpSpPr/>
      </xdr:nvGrpSpPr>
      <xdr:grpSpPr>
        <a:xfrm>
          <a:off x="8641976" y="1750358"/>
          <a:ext cx="705971" cy="280147"/>
          <a:chOff x="0" y="0"/>
          <a:chExt cx="705971" cy="280147"/>
        </a:xfrm>
      </xdr:grpSpPr>
      <xdr:sp macro="" textlink="">
        <xdr:nvSpPr>
          <xdr:cNvPr id="142" name="Rounded Rectangle 141"/>
          <xdr:cNvSpPr/>
        </xdr:nvSpPr>
        <xdr:spPr>
          <a:xfrm>
            <a:off x="0" y="89646"/>
            <a:ext cx="156883" cy="145677"/>
          </a:xfrm>
          <a:prstGeom prst="roundRect">
            <a:avLst/>
          </a:prstGeom>
          <a:solidFill>
            <a:schemeClr val="accent4"/>
          </a:solidFill>
          <a:ln>
            <a:solidFill>
              <a:schemeClr val="accent2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GB" sz="1100"/>
          </a:p>
        </xdr:txBody>
      </xdr:sp>
      <xdr:sp macro="" textlink="">
        <xdr:nvSpPr>
          <xdr:cNvPr id="143" name="Shape 6"/>
          <xdr:cNvSpPr txBox="1"/>
        </xdr:nvSpPr>
        <xdr:spPr>
          <a:xfrm>
            <a:off x="112060" y="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D2.3</a:t>
            </a:r>
            <a:endParaRPr sz="1100"/>
          </a:p>
        </xdr:txBody>
      </xdr:sp>
    </xdr:grpSp>
    <xdr:clientData/>
  </xdr:twoCellAnchor>
  <xdr:twoCellAnchor>
    <xdr:from>
      <xdr:col>40</xdr:col>
      <xdr:colOff>17370</xdr:colOff>
      <xdr:row>6</xdr:row>
      <xdr:rowOff>112619</xdr:rowOff>
    </xdr:from>
    <xdr:to>
      <xdr:col>43</xdr:col>
      <xdr:colOff>118223</xdr:colOff>
      <xdr:row>8</xdr:row>
      <xdr:rowOff>11766</xdr:rowOff>
    </xdr:to>
    <xdr:grpSp>
      <xdr:nvGrpSpPr>
        <xdr:cNvPr id="144" name="Group 143"/>
        <xdr:cNvGrpSpPr/>
      </xdr:nvGrpSpPr>
      <xdr:grpSpPr>
        <a:xfrm>
          <a:off x="11032752" y="1143560"/>
          <a:ext cx="705971" cy="280147"/>
          <a:chOff x="4190999" y="705970"/>
          <a:chExt cx="705971" cy="280147"/>
        </a:xfrm>
      </xdr:grpSpPr>
      <xdr:sp macro="" textlink="">
        <xdr:nvSpPr>
          <xdr:cNvPr id="145" name="Rounded Rectangle 144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4"/>
          </a:solidFill>
          <a:ln>
            <a:solidFill>
              <a:schemeClr val="accent2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46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D2.2</a:t>
            </a:r>
            <a:endParaRPr sz="1100"/>
          </a:p>
        </xdr:txBody>
      </xdr:sp>
    </xdr:grpSp>
    <xdr:clientData/>
  </xdr:twoCellAnchor>
  <xdr:twoCellAnchor>
    <xdr:from>
      <xdr:col>40</xdr:col>
      <xdr:colOff>22413</xdr:colOff>
      <xdr:row>10</xdr:row>
      <xdr:rowOff>145677</xdr:rowOff>
    </xdr:from>
    <xdr:to>
      <xdr:col>43</xdr:col>
      <xdr:colOff>123266</xdr:colOff>
      <xdr:row>12</xdr:row>
      <xdr:rowOff>44824</xdr:rowOff>
    </xdr:to>
    <xdr:grpSp>
      <xdr:nvGrpSpPr>
        <xdr:cNvPr id="147" name="Group 146"/>
        <xdr:cNvGrpSpPr/>
      </xdr:nvGrpSpPr>
      <xdr:grpSpPr>
        <a:xfrm>
          <a:off x="11037795" y="1938618"/>
          <a:ext cx="705971" cy="280147"/>
          <a:chOff x="4190999" y="705970"/>
          <a:chExt cx="705971" cy="280147"/>
        </a:xfrm>
      </xdr:grpSpPr>
      <xdr:sp macro="" textlink="">
        <xdr:nvSpPr>
          <xdr:cNvPr id="148" name="Rounded Rectangle 147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4"/>
          </a:solidFill>
          <a:ln>
            <a:solidFill>
              <a:schemeClr val="accent2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49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D2.4</a:t>
            </a:r>
            <a:endParaRPr sz="1100"/>
          </a:p>
        </xdr:txBody>
      </xdr:sp>
    </xdr:grpSp>
    <xdr:clientData/>
  </xdr:twoCellAnchor>
  <xdr:twoCellAnchor>
    <xdr:from>
      <xdr:col>16</xdr:col>
      <xdr:colOff>11206</xdr:colOff>
      <xdr:row>7</xdr:row>
      <xdr:rowOff>179294</xdr:rowOff>
    </xdr:from>
    <xdr:to>
      <xdr:col>19</xdr:col>
      <xdr:colOff>150047</xdr:colOff>
      <xdr:row>9</xdr:row>
      <xdr:rowOff>62854</xdr:rowOff>
    </xdr:to>
    <xdr:grpSp>
      <xdr:nvGrpSpPr>
        <xdr:cNvPr id="168" name="Group 167"/>
        <xdr:cNvGrpSpPr/>
      </xdr:nvGrpSpPr>
      <xdr:grpSpPr>
        <a:xfrm>
          <a:off x="6185647" y="1400735"/>
          <a:ext cx="743959" cy="264560"/>
          <a:chOff x="15506290" y="1403145"/>
          <a:chExt cx="743959" cy="264560"/>
        </a:xfrm>
      </xdr:grpSpPr>
      <xdr:sp macro="" textlink="">
        <xdr:nvSpPr>
          <xdr:cNvPr id="169" name="Donut 168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FFC000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170" name="TextBox 169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IMS2.1a</a:t>
            </a:r>
          </a:p>
        </xdr:txBody>
      </xdr:sp>
    </xdr:grpSp>
    <xdr:clientData/>
  </xdr:twoCellAnchor>
  <xdr:twoCellAnchor>
    <xdr:from>
      <xdr:col>22</xdr:col>
      <xdr:colOff>50487</xdr:colOff>
      <xdr:row>9</xdr:row>
      <xdr:rowOff>187489</xdr:rowOff>
    </xdr:from>
    <xdr:to>
      <xdr:col>25</xdr:col>
      <xdr:colOff>189327</xdr:colOff>
      <xdr:row>11</xdr:row>
      <xdr:rowOff>71049</xdr:rowOff>
    </xdr:to>
    <xdr:grpSp>
      <xdr:nvGrpSpPr>
        <xdr:cNvPr id="171" name="Group 170"/>
        <xdr:cNvGrpSpPr/>
      </xdr:nvGrpSpPr>
      <xdr:grpSpPr>
        <a:xfrm>
          <a:off x="7435163" y="1789930"/>
          <a:ext cx="743958" cy="264560"/>
          <a:chOff x="15506290" y="1403145"/>
          <a:chExt cx="743959" cy="264560"/>
        </a:xfrm>
      </xdr:grpSpPr>
      <xdr:sp macro="" textlink="">
        <xdr:nvSpPr>
          <xdr:cNvPr id="172" name="Donut 171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FFC000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173" name="TextBox 172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IMS2.2a</a:t>
            </a:r>
          </a:p>
        </xdr:txBody>
      </xdr:sp>
    </xdr:grpSp>
    <xdr:clientData/>
  </xdr:twoCellAnchor>
  <xdr:twoCellAnchor>
    <xdr:from>
      <xdr:col>16</xdr:col>
      <xdr:colOff>42895</xdr:colOff>
      <xdr:row>10</xdr:row>
      <xdr:rowOff>124349</xdr:rowOff>
    </xdr:from>
    <xdr:to>
      <xdr:col>19</xdr:col>
      <xdr:colOff>181736</xdr:colOff>
      <xdr:row>12</xdr:row>
      <xdr:rowOff>7909</xdr:rowOff>
    </xdr:to>
    <xdr:grpSp>
      <xdr:nvGrpSpPr>
        <xdr:cNvPr id="174" name="Group 173"/>
        <xdr:cNvGrpSpPr/>
      </xdr:nvGrpSpPr>
      <xdr:grpSpPr>
        <a:xfrm>
          <a:off x="6217336" y="1917290"/>
          <a:ext cx="743959" cy="264560"/>
          <a:chOff x="15506290" y="1403145"/>
          <a:chExt cx="743959" cy="264560"/>
        </a:xfrm>
      </xdr:grpSpPr>
      <xdr:sp macro="" textlink="">
        <xdr:nvSpPr>
          <xdr:cNvPr id="175" name="Donut 174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FFC000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176" name="TextBox 175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IMS2.4a</a:t>
            </a:r>
          </a:p>
        </xdr:txBody>
      </xdr:sp>
    </xdr:grpSp>
    <xdr:clientData/>
  </xdr:twoCellAnchor>
  <xdr:twoCellAnchor>
    <xdr:from>
      <xdr:col>28</xdr:col>
      <xdr:colOff>51690</xdr:colOff>
      <xdr:row>7</xdr:row>
      <xdr:rowOff>33618</xdr:rowOff>
    </xdr:from>
    <xdr:to>
      <xdr:col>31</xdr:col>
      <xdr:colOff>190532</xdr:colOff>
      <xdr:row>8</xdr:row>
      <xdr:rowOff>107678</xdr:rowOff>
    </xdr:to>
    <xdr:grpSp>
      <xdr:nvGrpSpPr>
        <xdr:cNvPr id="177" name="Group 176"/>
        <xdr:cNvGrpSpPr/>
      </xdr:nvGrpSpPr>
      <xdr:grpSpPr>
        <a:xfrm>
          <a:off x="8646602" y="1255059"/>
          <a:ext cx="743959" cy="264560"/>
          <a:chOff x="15506290" y="1403145"/>
          <a:chExt cx="743959" cy="264560"/>
        </a:xfrm>
      </xdr:grpSpPr>
      <xdr:sp macro="" textlink="">
        <xdr:nvSpPr>
          <xdr:cNvPr id="178" name="Donut 177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FFC000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179" name="TextBox 178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IMS2.5a</a:t>
            </a:r>
          </a:p>
        </xdr:txBody>
      </xdr:sp>
    </xdr:grpSp>
    <xdr:clientData/>
  </xdr:twoCellAnchor>
  <xdr:twoCellAnchor>
    <xdr:from>
      <xdr:col>28</xdr:col>
      <xdr:colOff>36629</xdr:colOff>
      <xdr:row>10</xdr:row>
      <xdr:rowOff>179415</xdr:rowOff>
    </xdr:from>
    <xdr:to>
      <xdr:col>31</xdr:col>
      <xdr:colOff>175471</xdr:colOff>
      <xdr:row>12</xdr:row>
      <xdr:rowOff>62975</xdr:rowOff>
    </xdr:to>
    <xdr:grpSp>
      <xdr:nvGrpSpPr>
        <xdr:cNvPr id="180" name="Group 179"/>
        <xdr:cNvGrpSpPr/>
      </xdr:nvGrpSpPr>
      <xdr:grpSpPr>
        <a:xfrm>
          <a:off x="8631541" y="1972356"/>
          <a:ext cx="743959" cy="264560"/>
          <a:chOff x="15506290" y="1403145"/>
          <a:chExt cx="743956" cy="264560"/>
        </a:xfrm>
      </xdr:grpSpPr>
      <xdr:sp macro="" textlink="">
        <xdr:nvSpPr>
          <xdr:cNvPr id="181" name="Donut 180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FFC000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182" name="TextBox 181"/>
          <xdr:cNvSpPr txBox="1"/>
        </xdr:nvSpPr>
        <xdr:spPr>
          <a:xfrm>
            <a:off x="15598465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IMS2.6a</a:t>
            </a:r>
          </a:p>
        </xdr:txBody>
      </xdr:sp>
    </xdr:grpSp>
    <xdr:clientData/>
  </xdr:twoCellAnchor>
  <xdr:twoCellAnchor>
    <xdr:from>
      <xdr:col>40</xdr:col>
      <xdr:colOff>27473</xdr:colOff>
      <xdr:row>9</xdr:row>
      <xdr:rowOff>166040</xdr:rowOff>
    </xdr:from>
    <xdr:to>
      <xdr:col>43</xdr:col>
      <xdr:colOff>166314</xdr:colOff>
      <xdr:row>11</xdr:row>
      <xdr:rowOff>49600</xdr:rowOff>
    </xdr:to>
    <xdr:grpSp>
      <xdr:nvGrpSpPr>
        <xdr:cNvPr id="183" name="Group 182"/>
        <xdr:cNvGrpSpPr/>
      </xdr:nvGrpSpPr>
      <xdr:grpSpPr>
        <a:xfrm>
          <a:off x="11042855" y="1768481"/>
          <a:ext cx="743959" cy="264560"/>
          <a:chOff x="15506290" y="1403145"/>
          <a:chExt cx="743959" cy="264560"/>
        </a:xfrm>
      </xdr:grpSpPr>
      <xdr:sp macro="" textlink="">
        <xdr:nvSpPr>
          <xdr:cNvPr id="184" name="Donut 183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FFC000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185" name="TextBox 184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IMS2.7a</a:t>
            </a:r>
          </a:p>
        </xdr:txBody>
      </xdr:sp>
    </xdr:grpSp>
    <xdr:clientData/>
  </xdr:twoCellAnchor>
  <xdr:twoCellAnchor>
    <xdr:from>
      <xdr:col>22</xdr:col>
      <xdr:colOff>67236</xdr:colOff>
      <xdr:row>11</xdr:row>
      <xdr:rowOff>112058</xdr:rowOff>
    </xdr:from>
    <xdr:to>
      <xdr:col>25</xdr:col>
      <xdr:colOff>168089</xdr:colOff>
      <xdr:row>13</xdr:row>
      <xdr:rowOff>11205</xdr:rowOff>
    </xdr:to>
    <xdr:grpSp>
      <xdr:nvGrpSpPr>
        <xdr:cNvPr id="186" name="Group 185"/>
        <xdr:cNvGrpSpPr/>
      </xdr:nvGrpSpPr>
      <xdr:grpSpPr>
        <a:xfrm>
          <a:off x="7451912" y="2095499"/>
          <a:ext cx="705971" cy="280147"/>
          <a:chOff x="4190999" y="705970"/>
          <a:chExt cx="705971" cy="280147"/>
        </a:xfrm>
      </xdr:grpSpPr>
      <xdr:sp macro="" textlink="">
        <xdr:nvSpPr>
          <xdr:cNvPr id="187" name="Rounded Rectangle 186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5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88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D3.1</a:t>
            </a:r>
            <a:endParaRPr sz="1100"/>
          </a:p>
        </xdr:txBody>
      </xdr:sp>
    </xdr:grpSp>
    <xdr:clientData/>
  </xdr:twoCellAnchor>
  <xdr:twoCellAnchor>
    <xdr:from>
      <xdr:col>32</xdr:col>
      <xdr:colOff>29136</xdr:colOff>
      <xdr:row>13</xdr:row>
      <xdr:rowOff>96370</xdr:rowOff>
    </xdr:from>
    <xdr:to>
      <xdr:col>35</xdr:col>
      <xdr:colOff>129989</xdr:colOff>
      <xdr:row>14</xdr:row>
      <xdr:rowOff>186017</xdr:rowOff>
    </xdr:to>
    <xdr:grpSp>
      <xdr:nvGrpSpPr>
        <xdr:cNvPr id="189" name="Group 188"/>
        <xdr:cNvGrpSpPr/>
      </xdr:nvGrpSpPr>
      <xdr:grpSpPr>
        <a:xfrm>
          <a:off x="9430871" y="2460811"/>
          <a:ext cx="705971" cy="280147"/>
          <a:chOff x="4190999" y="705970"/>
          <a:chExt cx="705971" cy="280147"/>
        </a:xfrm>
      </xdr:grpSpPr>
      <xdr:sp macro="" textlink="">
        <xdr:nvSpPr>
          <xdr:cNvPr id="190" name="Rounded Rectangle 189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5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91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D3.2</a:t>
            </a:r>
            <a:endParaRPr sz="1100"/>
          </a:p>
        </xdr:txBody>
      </xdr:sp>
    </xdr:grpSp>
    <xdr:clientData/>
  </xdr:twoCellAnchor>
  <xdr:twoCellAnchor>
    <xdr:from>
      <xdr:col>44</xdr:col>
      <xdr:colOff>78442</xdr:colOff>
      <xdr:row>13</xdr:row>
      <xdr:rowOff>134471</xdr:rowOff>
    </xdr:from>
    <xdr:to>
      <xdr:col>47</xdr:col>
      <xdr:colOff>179295</xdr:colOff>
      <xdr:row>15</xdr:row>
      <xdr:rowOff>33618</xdr:rowOff>
    </xdr:to>
    <xdr:grpSp>
      <xdr:nvGrpSpPr>
        <xdr:cNvPr id="192" name="Group 191"/>
        <xdr:cNvGrpSpPr/>
      </xdr:nvGrpSpPr>
      <xdr:grpSpPr>
        <a:xfrm>
          <a:off x="11900648" y="2498912"/>
          <a:ext cx="705971" cy="280147"/>
          <a:chOff x="4190999" y="705970"/>
          <a:chExt cx="705971" cy="280147"/>
        </a:xfrm>
      </xdr:grpSpPr>
      <xdr:sp macro="" textlink="">
        <xdr:nvSpPr>
          <xdr:cNvPr id="193" name="Rounded Rectangle 192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5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94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D3.3</a:t>
            </a:r>
            <a:endParaRPr sz="1100"/>
          </a:p>
        </xdr:txBody>
      </xdr:sp>
    </xdr:grpSp>
    <xdr:clientData/>
  </xdr:twoCellAnchor>
  <xdr:twoCellAnchor>
    <xdr:from>
      <xdr:col>48</xdr:col>
      <xdr:colOff>17931</xdr:colOff>
      <xdr:row>13</xdr:row>
      <xdr:rowOff>129989</xdr:rowOff>
    </xdr:from>
    <xdr:to>
      <xdr:col>51</xdr:col>
      <xdr:colOff>118784</xdr:colOff>
      <xdr:row>15</xdr:row>
      <xdr:rowOff>29136</xdr:rowOff>
    </xdr:to>
    <xdr:grpSp>
      <xdr:nvGrpSpPr>
        <xdr:cNvPr id="195" name="Group 194"/>
        <xdr:cNvGrpSpPr/>
      </xdr:nvGrpSpPr>
      <xdr:grpSpPr>
        <a:xfrm>
          <a:off x="12646960" y="2494430"/>
          <a:ext cx="705971" cy="280147"/>
          <a:chOff x="4190999" y="705970"/>
          <a:chExt cx="705971" cy="280147"/>
        </a:xfrm>
      </xdr:grpSpPr>
      <xdr:sp macro="" textlink="">
        <xdr:nvSpPr>
          <xdr:cNvPr id="196" name="Rounded Rectangle 195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5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97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D3.4</a:t>
            </a:r>
            <a:endParaRPr sz="1100"/>
          </a:p>
        </xdr:txBody>
      </xdr:sp>
    </xdr:grpSp>
    <xdr:clientData/>
  </xdr:twoCellAnchor>
  <xdr:twoCellAnchor>
    <xdr:from>
      <xdr:col>46</xdr:col>
      <xdr:colOff>24654</xdr:colOff>
      <xdr:row>15</xdr:row>
      <xdr:rowOff>136713</xdr:rowOff>
    </xdr:from>
    <xdr:to>
      <xdr:col>49</xdr:col>
      <xdr:colOff>125508</xdr:colOff>
      <xdr:row>17</xdr:row>
      <xdr:rowOff>35860</xdr:rowOff>
    </xdr:to>
    <xdr:grpSp>
      <xdr:nvGrpSpPr>
        <xdr:cNvPr id="198" name="Group 197"/>
        <xdr:cNvGrpSpPr/>
      </xdr:nvGrpSpPr>
      <xdr:grpSpPr>
        <a:xfrm>
          <a:off x="12250272" y="2882154"/>
          <a:ext cx="705971" cy="280147"/>
          <a:chOff x="4190999" y="705970"/>
          <a:chExt cx="705971" cy="280147"/>
        </a:xfrm>
      </xdr:grpSpPr>
      <xdr:sp macro="" textlink="">
        <xdr:nvSpPr>
          <xdr:cNvPr id="199" name="Rounded Rectangle 198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5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00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D3.5</a:t>
            </a:r>
            <a:endParaRPr sz="1100"/>
          </a:p>
        </xdr:txBody>
      </xdr:sp>
    </xdr:grpSp>
    <xdr:clientData/>
  </xdr:twoCellAnchor>
  <xdr:twoCellAnchor>
    <xdr:from>
      <xdr:col>16</xdr:col>
      <xdr:colOff>64079</xdr:colOff>
      <xdr:row>12</xdr:row>
      <xdr:rowOff>179293</xdr:rowOff>
    </xdr:from>
    <xdr:to>
      <xdr:col>19</xdr:col>
      <xdr:colOff>135338</xdr:colOff>
      <xdr:row>14</xdr:row>
      <xdr:rowOff>62853</xdr:rowOff>
    </xdr:to>
    <xdr:grpSp>
      <xdr:nvGrpSpPr>
        <xdr:cNvPr id="201" name="Group 200"/>
        <xdr:cNvGrpSpPr/>
      </xdr:nvGrpSpPr>
      <xdr:grpSpPr>
        <a:xfrm>
          <a:off x="6238520" y="2353234"/>
          <a:ext cx="676377" cy="264560"/>
          <a:chOff x="15506290" y="1403145"/>
          <a:chExt cx="676377" cy="264560"/>
        </a:xfrm>
      </xdr:grpSpPr>
      <xdr:sp macro="" textlink="">
        <xdr:nvSpPr>
          <xdr:cNvPr id="202" name="Donut 201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5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03" name="TextBox 202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IMS3.1</a:t>
            </a:r>
          </a:p>
        </xdr:txBody>
      </xdr:sp>
    </xdr:grpSp>
    <xdr:clientData/>
  </xdr:twoCellAnchor>
  <xdr:twoCellAnchor>
    <xdr:from>
      <xdr:col>20</xdr:col>
      <xdr:colOff>192186</xdr:colOff>
      <xdr:row>15</xdr:row>
      <xdr:rowOff>142929</xdr:rowOff>
    </xdr:from>
    <xdr:to>
      <xdr:col>24</xdr:col>
      <xdr:colOff>61740</xdr:colOff>
      <xdr:row>17</xdr:row>
      <xdr:rowOff>26489</xdr:rowOff>
    </xdr:to>
    <xdr:grpSp>
      <xdr:nvGrpSpPr>
        <xdr:cNvPr id="204" name="Group 203"/>
        <xdr:cNvGrpSpPr/>
      </xdr:nvGrpSpPr>
      <xdr:grpSpPr>
        <a:xfrm>
          <a:off x="7173451" y="2888370"/>
          <a:ext cx="676377" cy="264560"/>
          <a:chOff x="15506290" y="1403145"/>
          <a:chExt cx="676377" cy="264560"/>
        </a:xfrm>
      </xdr:grpSpPr>
      <xdr:sp macro="" textlink="">
        <xdr:nvSpPr>
          <xdr:cNvPr id="205" name="Donut 204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5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06" name="TextBox 205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IMS3.3</a:t>
            </a:r>
          </a:p>
        </xdr:txBody>
      </xdr:sp>
    </xdr:grpSp>
    <xdr:clientData/>
  </xdr:twoCellAnchor>
  <xdr:twoCellAnchor>
    <xdr:from>
      <xdr:col>28</xdr:col>
      <xdr:colOff>59161</xdr:colOff>
      <xdr:row>15</xdr:row>
      <xdr:rowOff>153170</xdr:rowOff>
    </xdr:from>
    <xdr:to>
      <xdr:col>31</xdr:col>
      <xdr:colOff>130421</xdr:colOff>
      <xdr:row>17</xdr:row>
      <xdr:rowOff>36730</xdr:rowOff>
    </xdr:to>
    <xdr:grpSp>
      <xdr:nvGrpSpPr>
        <xdr:cNvPr id="207" name="Group 206"/>
        <xdr:cNvGrpSpPr/>
      </xdr:nvGrpSpPr>
      <xdr:grpSpPr>
        <a:xfrm>
          <a:off x="8654073" y="2898611"/>
          <a:ext cx="676377" cy="264560"/>
          <a:chOff x="15506290" y="1403145"/>
          <a:chExt cx="676377" cy="264560"/>
        </a:xfrm>
      </xdr:grpSpPr>
      <xdr:sp macro="" textlink="">
        <xdr:nvSpPr>
          <xdr:cNvPr id="208" name="Donut 207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5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09" name="TextBox 208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IMS3.5</a:t>
            </a:r>
          </a:p>
        </xdr:txBody>
      </xdr:sp>
    </xdr:grpSp>
    <xdr:clientData/>
  </xdr:twoCellAnchor>
  <xdr:twoCellAnchor>
    <xdr:from>
      <xdr:col>20</xdr:col>
      <xdr:colOff>179294</xdr:colOff>
      <xdr:row>14</xdr:row>
      <xdr:rowOff>128109</xdr:rowOff>
    </xdr:from>
    <xdr:to>
      <xdr:col>24</xdr:col>
      <xdr:colOff>48848</xdr:colOff>
      <xdr:row>16</xdr:row>
      <xdr:rowOff>11669</xdr:rowOff>
    </xdr:to>
    <xdr:grpSp>
      <xdr:nvGrpSpPr>
        <xdr:cNvPr id="210" name="Group 209"/>
        <xdr:cNvGrpSpPr/>
      </xdr:nvGrpSpPr>
      <xdr:grpSpPr>
        <a:xfrm>
          <a:off x="7160559" y="2683050"/>
          <a:ext cx="676377" cy="264560"/>
          <a:chOff x="15506290" y="1403145"/>
          <a:chExt cx="676377" cy="264560"/>
        </a:xfrm>
      </xdr:grpSpPr>
      <xdr:sp macro="" textlink="">
        <xdr:nvSpPr>
          <xdr:cNvPr id="211" name="Donut 210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5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12" name="TextBox 211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IMS3.2</a:t>
            </a:r>
          </a:p>
        </xdr:txBody>
      </xdr:sp>
    </xdr:grpSp>
    <xdr:clientData/>
  </xdr:twoCellAnchor>
  <xdr:twoCellAnchor>
    <xdr:from>
      <xdr:col>16</xdr:col>
      <xdr:colOff>40342</xdr:colOff>
      <xdr:row>16</xdr:row>
      <xdr:rowOff>141194</xdr:rowOff>
    </xdr:from>
    <xdr:to>
      <xdr:col>19</xdr:col>
      <xdr:colOff>141195</xdr:colOff>
      <xdr:row>18</xdr:row>
      <xdr:rowOff>40341</xdr:rowOff>
    </xdr:to>
    <xdr:grpSp>
      <xdr:nvGrpSpPr>
        <xdr:cNvPr id="213" name="Group 212"/>
        <xdr:cNvGrpSpPr/>
      </xdr:nvGrpSpPr>
      <xdr:grpSpPr>
        <a:xfrm>
          <a:off x="6214783" y="3077135"/>
          <a:ext cx="705971" cy="280147"/>
          <a:chOff x="4190999" y="705970"/>
          <a:chExt cx="705971" cy="280147"/>
        </a:xfrm>
      </xdr:grpSpPr>
      <xdr:sp macro="" textlink="">
        <xdr:nvSpPr>
          <xdr:cNvPr id="214" name="Rounded Rectangle 213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rgbClr val="C00000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15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D4.1</a:t>
            </a:r>
            <a:endParaRPr sz="1100"/>
          </a:p>
        </xdr:txBody>
      </xdr:sp>
    </xdr:grpSp>
    <xdr:clientData/>
  </xdr:twoCellAnchor>
  <xdr:twoCellAnchor>
    <xdr:from>
      <xdr:col>22</xdr:col>
      <xdr:colOff>103095</xdr:colOff>
      <xdr:row>17</xdr:row>
      <xdr:rowOff>170330</xdr:rowOff>
    </xdr:from>
    <xdr:to>
      <xdr:col>26</xdr:col>
      <xdr:colOff>2242</xdr:colOff>
      <xdr:row>19</xdr:row>
      <xdr:rowOff>69477</xdr:rowOff>
    </xdr:to>
    <xdr:grpSp>
      <xdr:nvGrpSpPr>
        <xdr:cNvPr id="216" name="Group 215"/>
        <xdr:cNvGrpSpPr/>
      </xdr:nvGrpSpPr>
      <xdr:grpSpPr>
        <a:xfrm>
          <a:off x="7487771" y="3296771"/>
          <a:ext cx="705971" cy="280147"/>
          <a:chOff x="4190999" y="705970"/>
          <a:chExt cx="705971" cy="280147"/>
        </a:xfrm>
      </xdr:grpSpPr>
      <xdr:sp macro="" textlink="">
        <xdr:nvSpPr>
          <xdr:cNvPr id="217" name="Rounded Rectangle 216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rgbClr val="C00000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18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D4.2</a:t>
            </a:r>
            <a:endParaRPr sz="1100"/>
          </a:p>
        </xdr:txBody>
      </xdr:sp>
    </xdr:grpSp>
    <xdr:clientData/>
  </xdr:twoCellAnchor>
  <xdr:twoCellAnchor>
    <xdr:from>
      <xdr:col>46</xdr:col>
      <xdr:colOff>20171</xdr:colOff>
      <xdr:row>20</xdr:row>
      <xdr:rowOff>143436</xdr:rowOff>
    </xdr:from>
    <xdr:to>
      <xdr:col>49</xdr:col>
      <xdr:colOff>121025</xdr:colOff>
      <xdr:row>22</xdr:row>
      <xdr:rowOff>42583</xdr:rowOff>
    </xdr:to>
    <xdr:grpSp>
      <xdr:nvGrpSpPr>
        <xdr:cNvPr id="219" name="Group 218"/>
        <xdr:cNvGrpSpPr/>
      </xdr:nvGrpSpPr>
      <xdr:grpSpPr>
        <a:xfrm>
          <a:off x="12245789" y="3841377"/>
          <a:ext cx="705971" cy="280147"/>
          <a:chOff x="4190999" y="705970"/>
          <a:chExt cx="705971" cy="280147"/>
        </a:xfrm>
      </xdr:grpSpPr>
      <xdr:sp macro="" textlink="">
        <xdr:nvSpPr>
          <xdr:cNvPr id="220" name="Rounded Rectangle 219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rgbClr val="C00000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21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D4.3</a:t>
            </a:r>
            <a:endParaRPr sz="1100"/>
          </a:p>
        </xdr:txBody>
      </xdr:sp>
    </xdr:grpSp>
    <xdr:clientData/>
  </xdr:twoCellAnchor>
  <xdr:twoCellAnchor>
    <xdr:from>
      <xdr:col>50</xdr:col>
      <xdr:colOff>82926</xdr:colOff>
      <xdr:row>21</xdr:row>
      <xdr:rowOff>116542</xdr:rowOff>
    </xdr:from>
    <xdr:to>
      <xdr:col>53</xdr:col>
      <xdr:colOff>71719</xdr:colOff>
      <xdr:row>23</xdr:row>
      <xdr:rowOff>15689</xdr:rowOff>
    </xdr:to>
    <xdr:grpSp>
      <xdr:nvGrpSpPr>
        <xdr:cNvPr id="222" name="Group 221"/>
        <xdr:cNvGrpSpPr/>
      </xdr:nvGrpSpPr>
      <xdr:grpSpPr>
        <a:xfrm>
          <a:off x="13115367" y="4004983"/>
          <a:ext cx="593911" cy="280147"/>
          <a:chOff x="3854824" y="717176"/>
          <a:chExt cx="593911" cy="280147"/>
        </a:xfrm>
      </xdr:grpSpPr>
      <xdr:sp macro="" textlink="">
        <xdr:nvSpPr>
          <xdr:cNvPr id="223" name="Rounded Rectangle 222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rgbClr val="C00000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24" name="Shape 6"/>
          <xdr:cNvSpPr txBox="1"/>
        </xdr:nvSpPr>
        <xdr:spPr>
          <a:xfrm>
            <a:off x="3854824" y="717176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D4.4</a:t>
            </a:r>
            <a:endParaRPr sz="1100"/>
          </a:p>
        </xdr:txBody>
      </xdr:sp>
    </xdr:grpSp>
    <xdr:clientData/>
  </xdr:twoCellAnchor>
  <xdr:twoCellAnchor>
    <xdr:from>
      <xdr:col>16</xdr:col>
      <xdr:colOff>33618</xdr:colOff>
      <xdr:row>19</xdr:row>
      <xdr:rowOff>147244</xdr:rowOff>
    </xdr:from>
    <xdr:to>
      <xdr:col>19</xdr:col>
      <xdr:colOff>172459</xdr:colOff>
      <xdr:row>21</xdr:row>
      <xdr:rowOff>30804</xdr:rowOff>
    </xdr:to>
    <xdr:grpSp>
      <xdr:nvGrpSpPr>
        <xdr:cNvPr id="225" name="Group 224"/>
        <xdr:cNvGrpSpPr/>
      </xdr:nvGrpSpPr>
      <xdr:grpSpPr>
        <a:xfrm>
          <a:off x="6208059" y="3654685"/>
          <a:ext cx="743959" cy="264560"/>
          <a:chOff x="15506290" y="1403145"/>
          <a:chExt cx="743959" cy="264560"/>
        </a:xfrm>
      </xdr:grpSpPr>
      <xdr:sp macro="" textlink="">
        <xdr:nvSpPr>
          <xdr:cNvPr id="226" name="Donut 225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C0000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27" name="TextBox 226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IMS4.1a</a:t>
            </a:r>
          </a:p>
        </xdr:txBody>
      </xdr:sp>
    </xdr:grpSp>
    <xdr:clientData/>
  </xdr:twoCellAnchor>
  <xdr:twoCellAnchor>
    <xdr:from>
      <xdr:col>33</xdr:col>
      <xdr:colOff>189296</xdr:colOff>
      <xdr:row>19</xdr:row>
      <xdr:rowOff>44824</xdr:rowOff>
    </xdr:from>
    <xdr:to>
      <xdr:col>37</xdr:col>
      <xdr:colOff>126431</xdr:colOff>
      <xdr:row>20</xdr:row>
      <xdr:rowOff>118884</xdr:rowOff>
    </xdr:to>
    <xdr:grpSp>
      <xdr:nvGrpSpPr>
        <xdr:cNvPr id="228" name="Group 227"/>
        <xdr:cNvGrpSpPr/>
      </xdr:nvGrpSpPr>
      <xdr:grpSpPr>
        <a:xfrm>
          <a:off x="9792737" y="3552265"/>
          <a:ext cx="743959" cy="264560"/>
          <a:chOff x="15506290" y="1403145"/>
          <a:chExt cx="743959" cy="264560"/>
        </a:xfrm>
      </xdr:grpSpPr>
      <xdr:sp macro="" textlink="">
        <xdr:nvSpPr>
          <xdr:cNvPr id="229" name="Donut 228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C0000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30" name="TextBox 229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IMS4.2a</a:t>
            </a:r>
          </a:p>
        </xdr:txBody>
      </xdr:sp>
    </xdr:grpSp>
    <xdr:clientData/>
  </xdr:twoCellAnchor>
  <xdr:twoCellAnchor>
    <xdr:from>
      <xdr:col>16</xdr:col>
      <xdr:colOff>22412</xdr:colOff>
      <xdr:row>22</xdr:row>
      <xdr:rowOff>112059</xdr:rowOff>
    </xdr:from>
    <xdr:to>
      <xdr:col>19</xdr:col>
      <xdr:colOff>123265</xdr:colOff>
      <xdr:row>24</xdr:row>
      <xdr:rowOff>11206</xdr:rowOff>
    </xdr:to>
    <xdr:grpSp>
      <xdr:nvGrpSpPr>
        <xdr:cNvPr id="231" name="Group 230"/>
        <xdr:cNvGrpSpPr/>
      </xdr:nvGrpSpPr>
      <xdr:grpSpPr>
        <a:xfrm>
          <a:off x="6196853" y="4191000"/>
          <a:ext cx="705971" cy="280147"/>
          <a:chOff x="4190999" y="705970"/>
          <a:chExt cx="705971" cy="280147"/>
        </a:xfrm>
      </xdr:grpSpPr>
      <xdr:sp macro="" textlink="">
        <xdr:nvSpPr>
          <xdr:cNvPr id="232" name="Rounded Rectangle 231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rgbClr val="7030A0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33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D5.1</a:t>
            </a:r>
            <a:endParaRPr sz="1100"/>
          </a:p>
        </xdr:txBody>
      </xdr:sp>
    </xdr:grpSp>
    <xdr:clientData/>
  </xdr:twoCellAnchor>
  <xdr:twoCellAnchor>
    <xdr:from>
      <xdr:col>28</xdr:col>
      <xdr:colOff>29135</xdr:colOff>
      <xdr:row>23</xdr:row>
      <xdr:rowOff>73959</xdr:rowOff>
    </xdr:from>
    <xdr:to>
      <xdr:col>31</xdr:col>
      <xdr:colOff>129989</xdr:colOff>
      <xdr:row>24</xdr:row>
      <xdr:rowOff>163606</xdr:rowOff>
    </xdr:to>
    <xdr:grpSp>
      <xdr:nvGrpSpPr>
        <xdr:cNvPr id="234" name="Group 233"/>
        <xdr:cNvGrpSpPr/>
      </xdr:nvGrpSpPr>
      <xdr:grpSpPr>
        <a:xfrm>
          <a:off x="8624047" y="4343400"/>
          <a:ext cx="705971" cy="280147"/>
          <a:chOff x="4190999" y="705970"/>
          <a:chExt cx="705971" cy="280147"/>
        </a:xfrm>
      </xdr:grpSpPr>
      <xdr:sp macro="" textlink="">
        <xdr:nvSpPr>
          <xdr:cNvPr id="235" name="Rounded Rectangle 234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rgbClr val="7030A0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36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D5.2</a:t>
            </a:r>
            <a:endParaRPr sz="1100"/>
          </a:p>
        </xdr:txBody>
      </xdr:sp>
    </xdr:grpSp>
    <xdr:clientData/>
  </xdr:twoCellAnchor>
  <xdr:twoCellAnchor>
    <xdr:from>
      <xdr:col>46</xdr:col>
      <xdr:colOff>112059</xdr:colOff>
      <xdr:row>26</xdr:row>
      <xdr:rowOff>78441</xdr:rowOff>
    </xdr:from>
    <xdr:to>
      <xdr:col>50</xdr:col>
      <xdr:colOff>11207</xdr:colOff>
      <xdr:row>27</xdr:row>
      <xdr:rowOff>168088</xdr:rowOff>
    </xdr:to>
    <xdr:grpSp>
      <xdr:nvGrpSpPr>
        <xdr:cNvPr id="237" name="Group 236"/>
        <xdr:cNvGrpSpPr/>
      </xdr:nvGrpSpPr>
      <xdr:grpSpPr>
        <a:xfrm>
          <a:off x="12337677" y="4919382"/>
          <a:ext cx="705971" cy="280147"/>
          <a:chOff x="4190999" y="705970"/>
          <a:chExt cx="705971" cy="280147"/>
        </a:xfrm>
      </xdr:grpSpPr>
      <xdr:sp macro="" textlink="">
        <xdr:nvSpPr>
          <xdr:cNvPr id="238" name="Rounded Rectangle 237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rgbClr val="7030A0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39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D5.3</a:t>
            </a:r>
            <a:endParaRPr sz="1100"/>
          </a:p>
        </xdr:txBody>
      </xdr:sp>
    </xdr:grpSp>
    <xdr:clientData/>
  </xdr:twoCellAnchor>
  <xdr:twoCellAnchor>
    <xdr:from>
      <xdr:col>50</xdr:col>
      <xdr:colOff>78443</xdr:colOff>
      <xdr:row>25</xdr:row>
      <xdr:rowOff>100853</xdr:rowOff>
    </xdr:from>
    <xdr:to>
      <xdr:col>53</xdr:col>
      <xdr:colOff>67236</xdr:colOff>
      <xdr:row>27</xdr:row>
      <xdr:rowOff>0</xdr:rowOff>
    </xdr:to>
    <xdr:grpSp>
      <xdr:nvGrpSpPr>
        <xdr:cNvPr id="240" name="Group 239"/>
        <xdr:cNvGrpSpPr/>
      </xdr:nvGrpSpPr>
      <xdr:grpSpPr>
        <a:xfrm>
          <a:off x="13110884" y="4751294"/>
          <a:ext cx="593911" cy="280147"/>
          <a:chOff x="3843618" y="705970"/>
          <a:chExt cx="593911" cy="280147"/>
        </a:xfrm>
      </xdr:grpSpPr>
      <xdr:sp macro="" textlink="">
        <xdr:nvSpPr>
          <xdr:cNvPr id="241" name="Rounded Rectangle 240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rgbClr val="7030A0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42" name="Shape 6"/>
          <xdr:cNvSpPr txBox="1"/>
        </xdr:nvSpPr>
        <xdr:spPr>
          <a:xfrm>
            <a:off x="3843618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D5.4</a:t>
            </a:r>
            <a:endParaRPr sz="1100"/>
          </a:p>
        </xdr:txBody>
      </xdr:sp>
    </xdr:grpSp>
    <xdr:clientData/>
  </xdr:twoCellAnchor>
  <xdr:twoCellAnchor>
    <xdr:from>
      <xdr:col>16</xdr:col>
      <xdr:colOff>44824</xdr:colOff>
      <xdr:row>24</xdr:row>
      <xdr:rowOff>156883</xdr:rowOff>
    </xdr:from>
    <xdr:to>
      <xdr:col>19</xdr:col>
      <xdr:colOff>183665</xdr:colOff>
      <xdr:row>26</xdr:row>
      <xdr:rowOff>40443</xdr:rowOff>
    </xdr:to>
    <xdr:grpSp>
      <xdr:nvGrpSpPr>
        <xdr:cNvPr id="243" name="Group 242"/>
        <xdr:cNvGrpSpPr/>
      </xdr:nvGrpSpPr>
      <xdr:grpSpPr>
        <a:xfrm>
          <a:off x="6219265" y="4616824"/>
          <a:ext cx="743959" cy="264560"/>
          <a:chOff x="15506290" y="1403145"/>
          <a:chExt cx="743959" cy="264560"/>
        </a:xfrm>
      </xdr:grpSpPr>
      <xdr:sp macro="" textlink="">
        <xdr:nvSpPr>
          <xdr:cNvPr id="244" name="Donut 243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7030A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45" name="TextBox 244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IMS5.1a</a:t>
            </a:r>
          </a:p>
        </xdr:txBody>
      </xdr:sp>
    </xdr:grpSp>
    <xdr:clientData/>
  </xdr:twoCellAnchor>
  <xdr:twoCellAnchor>
    <xdr:from>
      <xdr:col>28</xdr:col>
      <xdr:colOff>27085</xdr:colOff>
      <xdr:row>25</xdr:row>
      <xdr:rowOff>169993</xdr:rowOff>
    </xdr:from>
    <xdr:to>
      <xdr:col>31</xdr:col>
      <xdr:colOff>165927</xdr:colOff>
      <xdr:row>27</xdr:row>
      <xdr:rowOff>53553</xdr:rowOff>
    </xdr:to>
    <xdr:grpSp>
      <xdr:nvGrpSpPr>
        <xdr:cNvPr id="246" name="Group 245"/>
        <xdr:cNvGrpSpPr/>
      </xdr:nvGrpSpPr>
      <xdr:grpSpPr>
        <a:xfrm>
          <a:off x="8621997" y="4820434"/>
          <a:ext cx="743959" cy="264560"/>
          <a:chOff x="15506290" y="1403145"/>
          <a:chExt cx="743959" cy="264560"/>
        </a:xfrm>
      </xdr:grpSpPr>
      <xdr:sp macro="" textlink="">
        <xdr:nvSpPr>
          <xdr:cNvPr id="247" name="Donut 246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7030A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48" name="TextBox 247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IMS5.2a</a:t>
            </a:r>
          </a:p>
        </xdr:txBody>
      </xdr:sp>
    </xdr:grpSp>
    <xdr:clientData/>
  </xdr:twoCellAnchor>
  <xdr:twoCellAnchor>
    <xdr:from>
      <xdr:col>40</xdr:col>
      <xdr:colOff>17664</xdr:colOff>
      <xdr:row>25</xdr:row>
      <xdr:rowOff>137074</xdr:rowOff>
    </xdr:from>
    <xdr:to>
      <xdr:col>43</xdr:col>
      <xdr:colOff>163046</xdr:colOff>
      <xdr:row>27</xdr:row>
      <xdr:rowOff>20634</xdr:rowOff>
    </xdr:to>
    <xdr:grpSp>
      <xdr:nvGrpSpPr>
        <xdr:cNvPr id="249" name="Group 248"/>
        <xdr:cNvGrpSpPr/>
      </xdr:nvGrpSpPr>
      <xdr:grpSpPr>
        <a:xfrm>
          <a:off x="11033046" y="4787515"/>
          <a:ext cx="750500" cy="264560"/>
          <a:chOff x="15506290" y="1403145"/>
          <a:chExt cx="750500" cy="264560"/>
        </a:xfrm>
      </xdr:grpSpPr>
      <xdr:sp macro="" textlink="">
        <xdr:nvSpPr>
          <xdr:cNvPr id="250" name="Donut 249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7030A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51" name="TextBox 250"/>
          <xdr:cNvSpPr txBox="1"/>
        </xdr:nvSpPr>
        <xdr:spPr>
          <a:xfrm>
            <a:off x="15598468" y="1403145"/>
            <a:ext cx="65832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IMS5.2b</a:t>
            </a:r>
          </a:p>
        </xdr:txBody>
      </xdr:sp>
    </xdr:grpSp>
    <xdr:clientData/>
  </xdr:twoCellAnchor>
  <xdr:twoCellAnchor>
    <xdr:from>
      <xdr:col>40</xdr:col>
      <xdr:colOff>33618</xdr:colOff>
      <xdr:row>28</xdr:row>
      <xdr:rowOff>56030</xdr:rowOff>
    </xdr:from>
    <xdr:to>
      <xdr:col>43</xdr:col>
      <xdr:colOff>134471</xdr:colOff>
      <xdr:row>29</xdr:row>
      <xdr:rowOff>145677</xdr:rowOff>
    </xdr:to>
    <xdr:grpSp>
      <xdr:nvGrpSpPr>
        <xdr:cNvPr id="255" name="Group 254"/>
        <xdr:cNvGrpSpPr/>
      </xdr:nvGrpSpPr>
      <xdr:grpSpPr>
        <a:xfrm>
          <a:off x="11049000" y="5277971"/>
          <a:ext cx="705971" cy="280147"/>
          <a:chOff x="4190999" y="705970"/>
          <a:chExt cx="705971" cy="280147"/>
        </a:xfrm>
      </xdr:grpSpPr>
      <xdr:sp macro="" textlink="">
        <xdr:nvSpPr>
          <xdr:cNvPr id="256" name="Rounded Rectangle 255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57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D6.2</a:t>
            </a:r>
            <a:endParaRPr sz="1100"/>
          </a:p>
        </xdr:txBody>
      </xdr:sp>
    </xdr:grpSp>
    <xdr:clientData/>
  </xdr:twoCellAnchor>
  <xdr:twoCellAnchor>
    <xdr:from>
      <xdr:col>21</xdr:col>
      <xdr:colOff>186017</xdr:colOff>
      <xdr:row>27</xdr:row>
      <xdr:rowOff>107577</xdr:rowOff>
    </xdr:from>
    <xdr:to>
      <xdr:col>25</xdr:col>
      <xdr:colOff>85165</xdr:colOff>
      <xdr:row>29</xdr:row>
      <xdr:rowOff>6724</xdr:rowOff>
    </xdr:to>
    <xdr:grpSp>
      <xdr:nvGrpSpPr>
        <xdr:cNvPr id="258" name="Group 257"/>
        <xdr:cNvGrpSpPr/>
      </xdr:nvGrpSpPr>
      <xdr:grpSpPr>
        <a:xfrm>
          <a:off x="7368988" y="5139018"/>
          <a:ext cx="705971" cy="280147"/>
          <a:chOff x="4190999" y="705970"/>
          <a:chExt cx="705971" cy="280147"/>
        </a:xfrm>
      </xdr:grpSpPr>
      <xdr:sp macro="" textlink="">
        <xdr:nvSpPr>
          <xdr:cNvPr id="259" name="Rounded Rectangle 258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60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D6.1</a:t>
            </a:r>
            <a:endParaRPr sz="1100"/>
          </a:p>
        </xdr:txBody>
      </xdr:sp>
    </xdr:grpSp>
    <xdr:clientData/>
  </xdr:twoCellAnchor>
  <xdr:twoCellAnchor>
    <xdr:from>
      <xdr:col>28</xdr:col>
      <xdr:colOff>44823</xdr:colOff>
      <xdr:row>32</xdr:row>
      <xdr:rowOff>11206</xdr:rowOff>
    </xdr:from>
    <xdr:to>
      <xdr:col>31</xdr:col>
      <xdr:colOff>145677</xdr:colOff>
      <xdr:row>33</xdr:row>
      <xdr:rowOff>100853</xdr:rowOff>
    </xdr:to>
    <xdr:grpSp>
      <xdr:nvGrpSpPr>
        <xdr:cNvPr id="261" name="Group 260"/>
        <xdr:cNvGrpSpPr/>
      </xdr:nvGrpSpPr>
      <xdr:grpSpPr>
        <a:xfrm>
          <a:off x="8639735" y="5995147"/>
          <a:ext cx="705971" cy="280147"/>
          <a:chOff x="4190999" y="705970"/>
          <a:chExt cx="705971" cy="280147"/>
        </a:xfrm>
      </xdr:grpSpPr>
      <xdr:sp macro="" textlink="">
        <xdr:nvSpPr>
          <xdr:cNvPr id="262" name="Rounded Rectangle 261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63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D6.4</a:t>
            </a:r>
            <a:endParaRPr sz="1100"/>
          </a:p>
        </xdr:txBody>
      </xdr:sp>
    </xdr:grpSp>
    <xdr:clientData/>
  </xdr:twoCellAnchor>
  <xdr:twoCellAnchor>
    <xdr:from>
      <xdr:col>40</xdr:col>
      <xdr:colOff>22413</xdr:colOff>
      <xdr:row>30</xdr:row>
      <xdr:rowOff>112059</xdr:rowOff>
    </xdr:from>
    <xdr:to>
      <xdr:col>43</xdr:col>
      <xdr:colOff>123266</xdr:colOff>
      <xdr:row>32</xdr:row>
      <xdr:rowOff>11206</xdr:rowOff>
    </xdr:to>
    <xdr:grpSp>
      <xdr:nvGrpSpPr>
        <xdr:cNvPr id="264" name="Group 263"/>
        <xdr:cNvGrpSpPr/>
      </xdr:nvGrpSpPr>
      <xdr:grpSpPr>
        <a:xfrm>
          <a:off x="11037795" y="5715000"/>
          <a:ext cx="705971" cy="280147"/>
          <a:chOff x="4190999" y="705970"/>
          <a:chExt cx="705971" cy="280147"/>
        </a:xfrm>
      </xdr:grpSpPr>
      <xdr:sp macro="" textlink="">
        <xdr:nvSpPr>
          <xdr:cNvPr id="265" name="Rounded Rectangle 264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66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D6.3</a:t>
            </a:r>
            <a:endParaRPr sz="1100"/>
          </a:p>
        </xdr:txBody>
      </xdr:sp>
    </xdr:grpSp>
    <xdr:clientData/>
  </xdr:twoCellAnchor>
  <xdr:twoCellAnchor>
    <xdr:from>
      <xdr:col>50</xdr:col>
      <xdr:colOff>33618</xdr:colOff>
      <xdr:row>34</xdr:row>
      <xdr:rowOff>123265</xdr:rowOff>
    </xdr:from>
    <xdr:to>
      <xdr:col>53</xdr:col>
      <xdr:colOff>67235</xdr:colOff>
      <xdr:row>36</xdr:row>
      <xdr:rowOff>22412</xdr:rowOff>
    </xdr:to>
    <xdr:grpSp>
      <xdr:nvGrpSpPr>
        <xdr:cNvPr id="267" name="Group 266"/>
        <xdr:cNvGrpSpPr/>
      </xdr:nvGrpSpPr>
      <xdr:grpSpPr>
        <a:xfrm>
          <a:off x="13066059" y="6488206"/>
          <a:ext cx="638735" cy="280147"/>
          <a:chOff x="3798793" y="705970"/>
          <a:chExt cx="638735" cy="280147"/>
        </a:xfrm>
      </xdr:grpSpPr>
      <xdr:sp macro="" textlink="">
        <xdr:nvSpPr>
          <xdr:cNvPr id="268" name="Rounded Rectangle 267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69" name="Shape 6"/>
          <xdr:cNvSpPr txBox="1"/>
        </xdr:nvSpPr>
        <xdr:spPr>
          <a:xfrm>
            <a:off x="3798793" y="705970"/>
            <a:ext cx="638735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D6.5</a:t>
            </a:r>
            <a:endParaRPr sz="1100"/>
          </a:p>
        </xdr:txBody>
      </xdr:sp>
    </xdr:grpSp>
    <xdr:clientData/>
  </xdr:twoCellAnchor>
  <xdr:twoCellAnchor>
    <xdr:from>
      <xdr:col>16</xdr:col>
      <xdr:colOff>46053</xdr:colOff>
      <xdr:row>31</xdr:row>
      <xdr:rowOff>179294</xdr:rowOff>
    </xdr:from>
    <xdr:to>
      <xdr:col>19</xdr:col>
      <xdr:colOff>184894</xdr:colOff>
      <xdr:row>33</xdr:row>
      <xdr:rowOff>62854</xdr:rowOff>
    </xdr:to>
    <xdr:grpSp>
      <xdr:nvGrpSpPr>
        <xdr:cNvPr id="270" name="Group 269"/>
        <xdr:cNvGrpSpPr/>
      </xdr:nvGrpSpPr>
      <xdr:grpSpPr>
        <a:xfrm>
          <a:off x="6220494" y="5972735"/>
          <a:ext cx="743959" cy="264560"/>
          <a:chOff x="15506290" y="1403145"/>
          <a:chExt cx="743959" cy="264560"/>
        </a:xfrm>
      </xdr:grpSpPr>
      <xdr:sp macro="" textlink="">
        <xdr:nvSpPr>
          <xdr:cNvPr id="271" name="Donut 270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1">
              <a:lumMod val="20000"/>
              <a:lumOff val="80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72" name="TextBox 271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IMS6.1a</a:t>
            </a:r>
          </a:p>
        </xdr:txBody>
      </xdr:sp>
    </xdr:grpSp>
    <xdr:clientData/>
  </xdr:twoCellAnchor>
  <xdr:twoCellAnchor>
    <xdr:from>
      <xdr:col>16</xdr:col>
      <xdr:colOff>44824</xdr:colOff>
      <xdr:row>32</xdr:row>
      <xdr:rowOff>182162</xdr:rowOff>
    </xdr:from>
    <xdr:to>
      <xdr:col>19</xdr:col>
      <xdr:colOff>183665</xdr:colOff>
      <xdr:row>34</xdr:row>
      <xdr:rowOff>65722</xdr:rowOff>
    </xdr:to>
    <xdr:grpSp>
      <xdr:nvGrpSpPr>
        <xdr:cNvPr id="273" name="Group 272"/>
        <xdr:cNvGrpSpPr/>
      </xdr:nvGrpSpPr>
      <xdr:grpSpPr>
        <a:xfrm>
          <a:off x="6219265" y="6166103"/>
          <a:ext cx="743959" cy="264560"/>
          <a:chOff x="15506290" y="1403145"/>
          <a:chExt cx="743959" cy="264560"/>
        </a:xfrm>
      </xdr:grpSpPr>
      <xdr:sp macro="" textlink="">
        <xdr:nvSpPr>
          <xdr:cNvPr id="274" name="Donut 273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1">
              <a:lumMod val="20000"/>
              <a:lumOff val="80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75" name="TextBox 274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IMS6.2a</a:t>
            </a:r>
          </a:p>
        </xdr:txBody>
      </xdr:sp>
    </xdr:grpSp>
    <xdr:clientData/>
  </xdr:twoCellAnchor>
  <xdr:twoCellAnchor>
    <xdr:from>
      <xdr:col>22</xdr:col>
      <xdr:colOff>1</xdr:colOff>
      <xdr:row>35</xdr:row>
      <xdr:rowOff>123264</xdr:rowOff>
    </xdr:from>
    <xdr:to>
      <xdr:col>25</xdr:col>
      <xdr:colOff>100854</xdr:colOff>
      <xdr:row>37</xdr:row>
      <xdr:rowOff>22411</xdr:rowOff>
    </xdr:to>
    <xdr:grpSp>
      <xdr:nvGrpSpPr>
        <xdr:cNvPr id="276" name="Group 275"/>
        <xdr:cNvGrpSpPr/>
      </xdr:nvGrpSpPr>
      <xdr:grpSpPr>
        <a:xfrm>
          <a:off x="7384677" y="6678705"/>
          <a:ext cx="705971" cy="280147"/>
          <a:chOff x="4190999" y="705970"/>
          <a:chExt cx="705971" cy="280147"/>
        </a:xfrm>
      </xdr:grpSpPr>
      <xdr:sp macro="" textlink="">
        <xdr:nvSpPr>
          <xdr:cNvPr id="277" name="Rounded Rectangle 276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2">
              <a:lumMod val="5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78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D7.1</a:t>
            </a:r>
            <a:endParaRPr sz="1100"/>
          </a:p>
        </xdr:txBody>
      </xdr:sp>
    </xdr:grpSp>
    <xdr:clientData/>
  </xdr:twoCellAnchor>
  <xdr:twoCellAnchor>
    <xdr:from>
      <xdr:col>40</xdr:col>
      <xdr:colOff>29136</xdr:colOff>
      <xdr:row>36</xdr:row>
      <xdr:rowOff>129988</xdr:rowOff>
    </xdr:from>
    <xdr:to>
      <xdr:col>43</xdr:col>
      <xdr:colOff>129989</xdr:colOff>
      <xdr:row>38</xdr:row>
      <xdr:rowOff>29135</xdr:rowOff>
    </xdr:to>
    <xdr:grpSp>
      <xdr:nvGrpSpPr>
        <xdr:cNvPr id="279" name="Group 278"/>
        <xdr:cNvGrpSpPr/>
      </xdr:nvGrpSpPr>
      <xdr:grpSpPr>
        <a:xfrm>
          <a:off x="11044518" y="6875929"/>
          <a:ext cx="705971" cy="280147"/>
          <a:chOff x="4190999" y="705970"/>
          <a:chExt cx="705971" cy="280147"/>
        </a:xfrm>
      </xdr:grpSpPr>
      <xdr:sp macro="" textlink="">
        <xdr:nvSpPr>
          <xdr:cNvPr id="280" name="Rounded Rectangle 279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2">
              <a:lumMod val="5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81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D7.2</a:t>
            </a:r>
            <a:endParaRPr sz="1100"/>
          </a:p>
        </xdr:txBody>
      </xdr:sp>
    </xdr:grpSp>
    <xdr:clientData/>
  </xdr:twoCellAnchor>
  <xdr:twoCellAnchor>
    <xdr:from>
      <xdr:col>46</xdr:col>
      <xdr:colOff>33617</xdr:colOff>
      <xdr:row>37</xdr:row>
      <xdr:rowOff>123265</xdr:rowOff>
    </xdr:from>
    <xdr:to>
      <xdr:col>49</xdr:col>
      <xdr:colOff>134471</xdr:colOff>
      <xdr:row>39</xdr:row>
      <xdr:rowOff>22412</xdr:rowOff>
    </xdr:to>
    <xdr:grpSp>
      <xdr:nvGrpSpPr>
        <xdr:cNvPr id="282" name="Group 281"/>
        <xdr:cNvGrpSpPr/>
      </xdr:nvGrpSpPr>
      <xdr:grpSpPr>
        <a:xfrm>
          <a:off x="12259235" y="7059706"/>
          <a:ext cx="705971" cy="280147"/>
          <a:chOff x="4190999" y="705970"/>
          <a:chExt cx="705971" cy="280147"/>
        </a:xfrm>
      </xdr:grpSpPr>
      <xdr:sp macro="" textlink="">
        <xdr:nvSpPr>
          <xdr:cNvPr id="283" name="Rounded Rectangle 282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2">
              <a:lumMod val="5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84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D7.3</a:t>
            </a:r>
            <a:endParaRPr sz="1100"/>
          </a:p>
        </xdr:txBody>
      </xdr:sp>
    </xdr:grpSp>
    <xdr:clientData/>
  </xdr:twoCellAnchor>
  <xdr:twoCellAnchor>
    <xdr:from>
      <xdr:col>50</xdr:col>
      <xdr:colOff>56031</xdr:colOff>
      <xdr:row>35</xdr:row>
      <xdr:rowOff>123265</xdr:rowOff>
    </xdr:from>
    <xdr:to>
      <xdr:col>53</xdr:col>
      <xdr:colOff>100855</xdr:colOff>
      <xdr:row>37</xdr:row>
      <xdr:rowOff>22412</xdr:rowOff>
    </xdr:to>
    <xdr:grpSp>
      <xdr:nvGrpSpPr>
        <xdr:cNvPr id="285" name="Group 284"/>
        <xdr:cNvGrpSpPr/>
      </xdr:nvGrpSpPr>
      <xdr:grpSpPr>
        <a:xfrm>
          <a:off x="13088472" y="6678706"/>
          <a:ext cx="649942" cy="280147"/>
          <a:chOff x="3810000" y="705970"/>
          <a:chExt cx="649942" cy="280147"/>
        </a:xfrm>
      </xdr:grpSpPr>
      <xdr:sp macro="" textlink="">
        <xdr:nvSpPr>
          <xdr:cNvPr id="286" name="Rounded Rectangle 285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2">
              <a:lumMod val="5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87" name="Shape 6"/>
          <xdr:cNvSpPr txBox="1"/>
        </xdr:nvSpPr>
        <xdr:spPr>
          <a:xfrm>
            <a:off x="3810000" y="705970"/>
            <a:ext cx="649942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D7.4</a:t>
            </a:r>
            <a:endParaRPr sz="1100"/>
          </a:p>
        </xdr:txBody>
      </xdr:sp>
    </xdr:grpSp>
    <xdr:clientData/>
  </xdr:twoCellAnchor>
  <xdr:twoCellAnchor>
    <xdr:from>
      <xdr:col>37</xdr:col>
      <xdr:colOff>0</xdr:colOff>
      <xdr:row>41</xdr:row>
      <xdr:rowOff>145677</xdr:rowOff>
    </xdr:from>
    <xdr:to>
      <xdr:col>40</xdr:col>
      <xdr:colOff>100854</xdr:colOff>
      <xdr:row>43</xdr:row>
      <xdr:rowOff>44824</xdr:rowOff>
    </xdr:to>
    <xdr:grpSp>
      <xdr:nvGrpSpPr>
        <xdr:cNvPr id="288" name="Group 287"/>
        <xdr:cNvGrpSpPr/>
      </xdr:nvGrpSpPr>
      <xdr:grpSpPr>
        <a:xfrm>
          <a:off x="10410265" y="7844118"/>
          <a:ext cx="705971" cy="280147"/>
          <a:chOff x="4190999" y="705970"/>
          <a:chExt cx="705971" cy="280147"/>
        </a:xfrm>
      </xdr:grpSpPr>
      <xdr:sp macro="" textlink="">
        <xdr:nvSpPr>
          <xdr:cNvPr id="289" name="Rounded Rectangle 288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6">
              <a:lumMod val="75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90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D8.1</a:t>
            </a:r>
            <a:endParaRPr sz="1100"/>
          </a:p>
        </xdr:txBody>
      </xdr:sp>
    </xdr:grpSp>
    <xdr:clientData/>
  </xdr:twoCellAnchor>
  <xdr:twoCellAnchor>
    <xdr:from>
      <xdr:col>46</xdr:col>
      <xdr:colOff>40341</xdr:colOff>
      <xdr:row>42</xdr:row>
      <xdr:rowOff>96371</xdr:rowOff>
    </xdr:from>
    <xdr:to>
      <xdr:col>49</xdr:col>
      <xdr:colOff>141195</xdr:colOff>
      <xdr:row>43</xdr:row>
      <xdr:rowOff>186018</xdr:rowOff>
    </xdr:to>
    <xdr:grpSp>
      <xdr:nvGrpSpPr>
        <xdr:cNvPr id="294" name="Group 293"/>
        <xdr:cNvGrpSpPr/>
      </xdr:nvGrpSpPr>
      <xdr:grpSpPr>
        <a:xfrm>
          <a:off x="12265959" y="7985312"/>
          <a:ext cx="705971" cy="280147"/>
          <a:chOff x="4190999" y="705970"/>
          <a:chExt cx="705971" cy="280147"/>
        </a:xfrm>
      </xdr:grpSpPr>
      <xdr:sp macro="" textlink="">
        <xdr:nvSpPr>
          <xdr:cNvPr id="295" name="Rounded Rectangle 294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6">
              <a:lumMod val="75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96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D8.2</a:t>
            </a:r>
            <a:endParaRPr sz="1100"/>
          </a:p>
        </xdr:txBody>
      </xdr:sp>
    </xdr:grpSp>
    <xdr:clientData/>
  </xdr:twoCellAnchor>
  <xdr:twoCellAnchor>
    <xdr:from>
      <xdr:col>46</xdr:col>
      <xdr:colOff>33618</xdr:colOff>
      <xdr:row>44</xdr:row>
      <xdr:rowOff>168088</xdr:rowOff>
    </xdr:from>
    <xdr:to>
      <xdr:col>49</xdr:col>
      <xdr:colOff>134472</xdr:colOff>
      <xdr:row>46</xdr:row>
      <xdr:rowOff>67235</xdr:rowOff>
    </xdr:to>
    <xdr:grpSp>
      <xdr:nvGrpSpPr>
        <xdr:cNvPr id="297" name="Group 296"/>
        <xdr:cNvGrpSpPr/>
      </xdr:nvGrpSpPr>
      <xdr:grpSpPr>
        <a:xfrm>
          <a:off x="12259236" y="8438029"/>
          <a:ext cx="705971" cy="280147"/>
          <a:chOff x="4190999" y="705970"/>
          <a:chExt cx="705971" cy="280147"/>
        </a:xfrm>
      </xdr:grpSpPr>
      <xdr:sp macro="" textlink="">
        <xdr:nvSpPr>
          <xdr:cNvPr id="298" name="Rounded Rectangle 297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6">
              <a:lumMod val="75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99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D8.3</a:t>
            </a:r>
            <a:endParaRPr sz="1100"/>
          </a:p>
        </xdr:txBody>
      </xdr:sp>
    </xdr:grpSp>
    <xdr:clientData/>
  </xdr:twoCellAnchor>
  <xdr:twoCellAnchor>
    <xdr:from>
      <xdr:col>50</xdr:col>
      <xdr:colOff>89648</xdr:colOff>
      <xdr:row>46</xdr:row>
      <xdr:rowOff>123265</xdr:rowOff>
    </xdr:from>
    <xdr:to>
      <xdr:col>53</xdr:col>
      <xdr:colOff>78441</xdr:colOff>
      <xdr:row>48</xdr:row>
      <xdr:rowOff>22412</xdr:rowOff>
    </xdr:to>
    <xdr:grpSp>
      <xdr:nvGrpSpPr>
        <xdr:cNvPr id="300" name="Group 299"/>
        <xdr:cNvGrpSpPr/>
      </xdr:nvGrpSpPr>
      <xdr:grpSpPr>
        <a:xfrm>
          <a:off x="13122089" y="8774206"/>
          <a:ext cx="593911" cy="280147"/>
          <a:chOff x="3843618" y="705970"/>
          <a:chExt cx="593911" cy="280147"/>
        </a:xfrm>
      </xdr:grpSpPr>
      <xdr:sp macro="" textlink="">
        <xdr:nvSpPr>
          <xdr:cNvPr id="301" name="Rounded Rectangle 300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6">
              <a:lumMod val="75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02" name="Shape 6"/>
          <xdr:cNvSpPr txBox="1"/>
        </xdr:nvSpPr>
        <xdr:spPr>
          <a:xfrm>
            <a:off x="3843618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D8.4</a:t>
            </a:r>
            <a:endParaRPr sz="1100"/>
          </a:p>
        </xdr:txBody>
      </xdr:sp>
    </xdr:grpSp>
    <xdr:clientData/>
  </xdr:twoCellAnchor>
  <xdr:twoCellAnchor>
    <xdr:from>
      <xdr:col>14</xdr:col>
      <xdr:colOff>1</xdr:colOff>
      <xdr:row>43</xdr:row>
      <xdr:rowOff>65718</xdr:rowOff>
    </xdr:from>
    <xdr:to>
      <xdr:col>17</xdr:col>
      <xdr:colOff>71260</xdr:colOff>
      <xdr:row>44</xdr:row>
      <xdr:rowOff>139778</xdr:rowOff>
    </xdr:to>
    <xdr:grpSp>
      <xdr:nvGrpSpPr>
        <xdr:cNvPr id="303" name="Group 302"/>
        <xdr:cNvGrpSpPr/>
      </xdr:nvGrpSpPr>
      <xdr:grpSpPr>
        <a:xfrm>
          <a:off x="5771030" y="8145159"/>
          <a:ext cx="676377" cy="264560"/>
          <a:chOff x="15506290" y="1403145"/>
          <a:chExt cx="676377" cy="264560"/>
        </a:xfrm>
      </xdr:grpSpPr>
      <xdr:sp macro="" textlink="">
        <xdr:nvSpPr>
          <xdr:cNvPr id="304" name="Donut 303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05" name="TextBox 304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IMS8.1</a:t>
            </a:r>
          </a:p>
        </xdr:txBody>
      </xdr:sp>
    </xdr:grpSp>
    <xdr:clientData/>
  </xdr:twoCellAnchor>
  <xdr:twoCellAnchor>
    <xdr:from>
      <xdr:col>16</xdr:col>
      <xdr:colOff>189393</xdr:colOff>
      <xdr:row>44</xdr:row>
      <xdr:rowOff>127627</xdr:rowOff>
    </xdr:from>
    <xdr:to>
      <xdr:col>20</xdr:col>
      <xdr:colOff>58946</xdr:colOff>
      <xdr:row>46</xdr:row>
      <xdr:rowOff>11187</xdr:rowOff>
    </xdr:to>
    <xdr:grpSp>
      <xdr:nvGrpSpPr>
        <xdr:cNvPr id="306" name="Group 305"/>
        <xdr:cNvGrpSpPr/>
      </xdr:nvGrpSpPr>
      <xdr:grpSpPr>
        <a:xfrm>
          <a:off x="6363834" y="8397568"/>
          <a:ext cx="676377" cy="264560"/>
          <a:chOff x="15506290" y="1403145"/>
          <a:chExt cx="676377" cy="264560"/>
        </a:xfrm>
      </xdr:grpSpPr>
      <xdr:sp macro="" textlink="">
        <xdr:nvSpPr>
          <xdr:cNvPr id="307" name="Donut 306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08" name="TextBox 307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IMS8.2</a:t>
            </a:r>
          </a:p>
        </xdr:txBody>
      </xdr:sp>
    </xdr:grpSp>
    <xdr:clientData/>
  </xdr:twoCellAnchor>
  <xdr:twoCellAnchor>
    <xdr:from>
      <xdr:col>18</xdr:col>
      <xdr:colOff>81767</xdr:colOff>
      <xdr:row>43</xdr:row>
      <xdr:rowOff>112059</xdr:rowOff>
    </xdr:from>
    <xdr:to>
      <xdr:col>21</xdr:col>
      <xdr:colOff>153026</xdr:colOff>
      <xdr:row>44</xdr:row>
      <xdr:rowOff>186119</xdr:rowOff>
    </xdr:to>
    <xdr:grpSp>
      <xdr:nvGrpSpPr>
        <xdr:cNvPr id="309" name="Group 308"/>
        <xdr:cNvGrpSpPr/>
      </xdr:nvGrpSpPr>
      <xdr:grpSpPr>
        <a:xfrm>
          <a:off x="6659620" y="8191500"/>
          <a:ext cx="676377" cy="264560"/>
          <a:chOff x="15506290" y="1403145"/>
          <a:chExt cx="676377" cy="264560"/>
        </a:xfrm>
      </xdr:grpSpPr>
      <xdr:sp macro="" textlink="">
        <xdr:nvSpPr>
          <xdr:cNvPr id="310" name="Donut 309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11" name="TextBox 310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IMS8.3</a:t>
            </a:r>
          </a:p>
        </xdr:txBody>
      </xdr:sp>
    </xdr:grpSp>
    <xdr:clientData/>
  </xdr:twoCellAnchor>
  <xdr:twoCellAnchor>
    <xdr:from>
      <xdr:col>22</xdr:col>
      <xdr:colOff>53334</xdr:colOff>
      <xdr:row>45</xdr:row>
      <xdr:rowOff>140737</xdr:rowOff>
    </xdr:from>
    <xdr:to>
      <xdr:col>25</xdr:col>
      <xdr:colOff>124592</xdr:colOff>
      <xdr:row>47</xdr:row>
      <xdr:rowOff>24297</xdr:rowOff>
    </xdr:to>
    <xdr:grpSp>
      <xdr:nvGrpSpPr>
        <xdr:cNvPr id="312" name="Group 311"/>
        <xdr:cNvGrpSpPr/>
      </xdr:nvGrpSpPr>
      <xdr:grpSpPr>
        <a:xfrm>
          <a:off x="7438010" y="8601178"/>
          <a:ext cx="676376" cy="264560"/>
          <a:chOff x="15506290" y="1403145"/>
          <a:chExt cx="676377" cy="264560"/>
        </a:xfrm>
      </xdr:grpSpPr>
      <xdr:sp macro="" textlink="">
        <xdr:nvSpPr>
          <xdr:cNvPr id="313" name="Donut 312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14" name="TextBox 313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IMS8.4</a:t>
            </a:r>
          </a:p>
        </xdr:txBody>
      </xdr:sp>
    </xdr:grpSp>
    <xdr:clientData/>
  </xdr:twoCellAnchor>
  <xdr:twoCellAnchor>
    <xdr:from>
      <xdr:col>29</xdr:col>
      <xdr:colOff>2341</xdr:colOff>
      <xdr:row>44</xdr:row>
      <xdr:rowOff>125169</xdr:rowOff>
    </xdr:from>
    <xdr:to>
      <xdr:col>32</xdr:col>
      <xdr:colOff>73600</xdr:colOff>
      <xdr:row>46</xdr:row>
      <xdr:rowOff>8729</xdr:rowOff>
    </xdr:to>
    <xdr:grpSp>
      <xdr:nvGrpSpPr>
        <xdr:cNvPr id="315" name="Group 314"/>
        <xdr:cNvGrpSpPr/>
      </xdr:nvGrpSpPr>
      <xdr:grpSpPr>
        <a:xfrm>
          <a:off x="8798959" y="8395110"/>
          <a:ext cx="676376" cy="264560"/>
          <a:chOff x="15506290" y="1403145"/>
          <a:chExt cx="676377" cy="264560"/>
        </a:xfrm>
      </xdr:grpSpPr>
      <xdr:sp macro="" textlink="">
        <xdr:nvSpPr>
          <xdr:cNvPr id="316" name="Donut 315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17" name="TextBox 316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IMS8.5</a:t>
            </a:r>
          </a:p>
        </xdr:txBody>
      </xdr:sp>
    </xdr:grpSp>
    <xdr:clientData/>
  </xdr:twoCellAnchor>
  <xdr:twoCellAnchor>
    <xdr:from>
      <xdr:col>16</xdr:col>
      <xdr:colOff>195949</xdr:colOff>
      <xdr:row>45</xdr:row>
      <xdr:rowOff>138279</xdr:rowOff>
    </xdr:from>
    <xdr:to>
      <xdr:col>20</xdr:col>
      <xdr:colOff>65502</xdr:colOff>
      <xdr:row>47</xdr:row>
      <xdr:rowOff>21839</xdr:rowOff>
    </xdr:to>
    <xdr:grpSp>
      <xdr:nvGrpSpPr>
        <xdr:cNvPr id="318" name="Group 317"/>
        <xdr:cNvGrpSpPr/>
      </xdr:nvGrpSpPr>
      <xdr:grpSpPr>
        <a:xfrm>
          <a:off x="6370390" y="8598720"/>
          <a:ext cx="676377" cy="264560"/>
          <a:chOff x="15506290" y="1403145"/>
          <a:chExt cx="676377" cy="264560"/>
        </a:xfrm>
      </xdr:grpSpPr>
      <xdr:sp macro="" textlink="">
        <xdr:nvSpPr>
          <xdr:cNvPr id="319" name="Donut 318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20" name="TextBox 319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IMS8.6</a:t>
            </a:r>
          </a:p>
        </xdr:txBody>
      </xdr:sp>
    </xdr:grpSp>
    <xdr:clientData/>
  </xdr:twoCellAnchor>
  <xdr:twoCellAnchor>
    <xdr:from>
      <xdr:col>19</xdr:col>
      <xdr:colOff>30006</xdr:colOff>
      <xdr:row>46</xdr:row>
      <xdr:rowOff>141146</xdr:rowOff>
    </xdr:from>
    <xdr:to>
      <xdr:col>22</xdr:col>
      <xdr:colOff>101266</xdr:colOff>
      <xdr:row>48</xdr:row>
      <xdr:rowOff>24706</xdr:rowOff>
    </xdr:to>
    <xdr:grpSp>
      <xdr:nvGrpSpPr>
        <xdr:cNvPr id="321" name="Group 320"/>
        <xdr:cNvGrpSpPr/>
      </xdr:nvGrpSpPr>
      <xdr:grpSpPr>
        <a:xfrm>
          <a:off x="6809565" y="8792087"/>
          <a:ext cx="676377" cy="264560"/>
          <a:chOff x="15506290" y="1403145"/>
          <a:chExt cx="676377" cy="264560"/>
        </a:xfrm>
      </xdr:grpSpPr>
      <xdr:sp macro="" textlink="">
        <xdr:nvSpPr>
          <xdr:cNvPr id="322" name="Donut 321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23" name="TextBox 322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IMS8.7</a:t>
            </a:r>
          </a:p>
        </xdr:txBody>
      </xdr:sp>
    </xdr:grpSp>
    <xdr:clientData/>
  </xdr:twoCellAnchor>
  <xdr:twoCellAnchor>
    <xdr:from>
      <xdr:col>22</xdr:col>
      <xdr:colOff>48418</xdr:colOff>
      <xdr:row>46</xdr:row>
      <xdr:rowOff>139916</xdr:rowOff>
    </xdr:from>
    <xdr:to>
      <xdr:col>25</xdr:col>
      <xdr:colOff>119676</xdr:colOff>
      <xdr:row>48</xdr:row>
      <xdr:rowOff>23476</xdr:rowOff>
    </xdr:to>
    <xdr:grpSp>
      <xdr:nvGrpSpPr>
        <xdr:cNvPr id="324" name="Group 323"/>
        <xdr:cNvGrpSpPr/>
      </xdr:nvGrpSpPr>
      <xdr:grpSpPr>
        <a:xfrm>
          <a:off x="7433094" y="8790857"/>
          <a:ext cx="676376" cy="264560"/>
          <a:chOff x="15506290" y="1403145"/>
          <a:chExt cx="676377" cy="264560"/>
        </a:xfrm>
      </xdr:grpSpPr>
      <xdr:sp macro="" textlink="">
        <xdr:nvSpPr>
          <xdr:cNvPr id="325" name="Donut 324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26" name="TextBox 325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IMS8.8</a:t>
            </a:r>
          </a:p>
        </xdr:txBody>
      </xdr:sp>
    </xdr:grpSp>
    <xdr:clientData/>
  </xdr:twoCellAnchor>
  <xdr:twoCellAnchor>
    <xdr:from>
      <xdr:col>28</xdr:col>
      <xdr:colOff>199130</xdr:colOff>
      <xdr:row>45</xdr:row>
      <xdr:rowOff>134590</xdr:rowOff>
    </xdr:from>
    <xdr:to>
      <xdr:col>32</xdr:col>
      <xdr:colOff>68683</xdr:colOff>
      <xdr:row>47</xdr:row>
      <xdr:rowOff>18150</xdr:rowOff>
    </xdr:to>
    <xdr:grpSp>
      <xdr:nvGrpSpPr>
        <xdr:cNvPr id="327" name="Group 326"/>
        <xdr:cNvGrpSpPr/>
      </xdr:nvGrpSpPr>
      <xdr:grpSpPr>
        <a:xfrm>
          <a:off x="8794042" y="8595031"/>
          <a:ext cx="676376" cy="264560"/>
          <a:chOff x="15506290" y="1403145"/>
          <a:chExt cx="676377" cy="264560"/>
        </a:xfrm>
      </xdr:grpSpPr>
      <xdr:sp macro="" textlink="">
        <xdr:nvSpPr>
          <xdr:cNvPr id="328" name="Donut 327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29" name="TextBox 328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IMS8.9</a:t>
            </a:r>
          </a:p>
        </xdr:txBody>
      </xdr:sp>
    </xdr:grpSp>
    <xdr:clientData/>
  </xdr:twoCellAnchor>
  <xdr:twoCellAnchor>
    <xdr:from>
      <xdr:col>34</xdr:col>
      <xdr:colOff>48006</xdr:colOff>
      <xdr:row>44</xdr:row>
      <xdr:rowOff>141433</xdr:rowOff>
    </xdr:from>
    <xdr:to>
      <xdr:col>37</xdr:col>
      <xdr:colOff>190758</xdr:colOff>
      <xdr:row>46</xdr:row>
      <xdr:rowOff>24993</xdr:rowOff>
    </xdr:to>
    <xdr:grpSp>
      <xdr:nvGrpSpPr>
        <xdr:cNvPr id="330" name="Group 329"/>
        <xdr:cNvGrpSpPr/>
      </xdr:nvGrpSpPr>
      <xdr:grpSpPr>
        <a:xfrm>
          <a:off x="9853153" y="8411374"/>
          <a:ext cx="747870" cy="264560"/>
          <a:chOff x="15506290" y="1403145"/>
          <a:chExt cx="747870" cy="264560"/>
        </a:xfrm>
      </xdr:grpSpPr>
      <xdr:sp macro="" textlink="">
        <xdr:nvSpPr>
          <xdr:cNvPr id="331" name="Donut 330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32" name="TextBox 331"/>
          <xdr:cNvSpPr txBox="1"/>
        </xdr:nvSpPr>
        <xdr:spPr>
          <a:xfrm>
            <a:off x="15598468" y="1403145"/>
            <a:ext cx="65569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IMS8.10</a:t>
            </a:r>
          </a:p>
        </xdr:txBody>
      </xdr:sp>
    </xdr:grpSp>
    <xdr:clientData/>
  </xdr:twoCellAnchor>
  <xdr:twoCellAnchor>
    <xdr:from>
      <xdr:col>34</xdr:col>
      <xdr:colOff>190165</xdr:colOff>
      <xdr:row>45</xdr:row>
      <xdr:rowOff>164785</xdr:rowOff>
    </xdr:from>
    <xdr:to>
      <xdr:col>38</xdr:col>
      <xdr:colOff>131211</xdr:colOff>
      <xdr:row>47</xdr:row>
      <xdr:rowOff>48345</xdr:rowOff>
    </xdr:to>
    <xdr:grpSp>
      <xdr:nvGrpSpPr>
        <xdr:cNvPr id="333" name="Group 332"/>
        <xdr:cNvGrpSpPr/>
      </xdr:nvGrpSpPr>
      <xdr:grpSpPr>
        <a:xfrm>
          <a:off x="9995312" y="8625226"/>
          <a:ext cx="747870" cy="264560"/>
          <a:chOff x="15506290" y="1403145"/>
          <a:chExt cx="747870" cy="264560"/>
        </a:xfrm>
      </xdr:grpSpPr>
      <xdr:sp macro="" textlink="">
        <xdr:nvSpPr>
          <xdr:cNvPr id="334" name="Donut 333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35" name="TextBox 334"/>
          <xdr:cNvSpPr txBox="1"/>
        </xdr:nvSpPr>
        <xdr:spPr>
          <a:xfrm>
            <a:off x="15598468" y="1403145"/>
            <a:ext cx="65569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IMS8.11</a:t>
            </a:r>
          </a:p>
        </xdr:txBody>
      </xdr:sp>
    </xdr:grpSp>
    <xdr:clientData/>
  </xdr:twoCellAnchor>
  <xdr:twoCellAnchor>
    <xdr:from>
      <xdr:col>49</xdr:col>
      <xdr:colOff>73286</xdr:colOff>
      <xdr:row>44</xdr:row>
      <xdr:rowOff>138276</xdr:rowOff>
    </xdr:from>
    <xdr:to>
      <xdr:col>52</xdr:col>
      <xdr:colOff>195345</xdr:colOff>
      <xdr:row>46</xdr:row>
      <xdr:rowOff>21836</xdr:rowOff>
    </xdr:to>
    <xdr:grpSp>
      <xdr:nvGrpSpPr>
        <xdr:cNvPr id="336" name="Group 335"/>
        <xdr:cNvGrpSpPr/>
      </xdr:nvGrpSpPr>
      <xdr:grpSpPr>
        <a:xfrm>
          <a:off x="12904021" y="8408217"/>
          <a:ext cx="727177" cy="264560"/>
          <a:chOff x="14932742" y="1403145"/>
          <a:chExt cx="727177" cy="264560"/>
        </a:xfrm>
      </xdr:grpSpPr>
      <xdr:sp macro="" textlink="">
        <xdr:nvSpPr>
          <xdr:cNvPr id="337" name="Donut 336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38" name="TextBox 337"/>
          <xdr:cNvSpPr txBox="1"/>
        </xdr:nvSpPr>
        <xdr:spPr>
          <a:xfrm>
            <a:off x="14932742" y="1403145"/>
            <a:ext cx="65569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IMS8.12</a:t>
            </a:r>
          </a:p>
        </xdr:txBody>
      </xdr:sp>
    </xdr:grpSp>
    <xdr:clientData/>
  </xdr:twoCellAnchor>
  <xdr:twoCellAnchor>
    <xdr:from>
      <xdr:col>7</xdr:col>
      <xdr:colOff>89646</xdr:colOff>
      <xdr:row>48</xdr:row>
      <xdr:rowOff>112058</xdr:rowOff>
    </xdr:from>
    <xdr:to>
      <xdr:col>10</xdr:col>
      <xdr:colOff>190499</xdr:colOff>
      <xdr:row>50</xdr:row>
      <xdr:rowOff>11205</xdr:rowOff>
    </xdr:to>
    <xdr:grpSp>
      <xdr:nvGrpSpPr>
        <xdr:cNvPr id="339" name="Group 338"/>
        <xdr:cNvGrpSpPr/>
      </xdr:nvGrpSpPr>
      <xdr:grpSpPr>
        <a:xfrm>
          <a:off x="4448734" y="9143999"/>
          <a:ext cx="705971" cy="280147"/>
          <a:chOff x="4190999" y="705970"/>
          <a:chExt cx="705971" cy="280147"/>
        </a:xfrm>
      </xdr:grpSpPr>
      <xdr:sp macro="" textlink="">
        <xdr:nvSpPr>
          <xdr:cNvPr id="340" name="Rounded Rectangle 339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4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41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D9.3</a:t>
            </a:r>
            <a:endParaRPr sz="1100"/>
          </a:p>
        </xdr:txBody>
      </xdr:sp>
    </xdr:grpSp>
    <xdr:clientData/>
  </xdr:twoCellAnchor>
  <xdr:twoCellAnchor>
    <xdr:from>
      <xdr:col>9</xdr:col>
      <xdr:colOff>174810</xdr:colOff>
      <xdr:row>49</xdr:row>
      <xdr:rowOff>107576</xdr:rowOff>
    </xdr:from>
    <xdr:to>
      <xdr:col>13</xdr:col>
      <xdr:colOff>73957</xdr:colOff>
      <xdr:row>51</xdr:row>
      <xdr:rowOff>6723</xdr:rowOff>
    </xdr:to>
    <xdr:grpSp>
      <xdr:nvGrpSpPr>
        <xdr:cNvPr id="342" name="Group 341"/>
        <xdr:cNvGrpSpPr/>
      </xdr:nvGrpSpPr>
      <xdr:grpSpPr>
        <a:xfrm>
          <a:off x="4937310" y="9330017"/>
          <a:ext cx="705971" cy="280147"/>
          <a:chOff x="4190999" y="705970"/>
          <a:chExt cx="705971" cy="280147"/>
        </a:xfrm>
      </xdr:grpSpPr>
      <xdr:sp macro="" textlink="">
        <xdr:nvSpPr>
          <xdr:cNvPr id="343" name="Rounded Rectangle 342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4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44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D9.2</a:t>
            </a:r>
            <a:endParaRPr sz="1100"/>
          </a:p>
        </xdr:txBody>
      </xdr:sp>
    </xdr:grpSp>
    <xdr:clientData/>
  </xdr:twoCellAnchor>
  <xdr:twoCellAnchor>
    <xdr:from>
      <xdr:col>10</xdr:col>
      <xdr:colOff>192739</xdr:colOff>
      <xdr:row>48</xdr:row>
      <xdr:rowOff>125506</xdr:rowOff>
    </xdr:from>
    <xdr:to>
      <xdr:col>14</xdr:col>
      <xdr:colOff>91887</xdr:colOff>
      <xdr:row>50</xdr:row>
      <xdr:rowOff>24653</xdr:rowOff>
    </xdr:to>
    <xdr:grpSp>
      <xdr:nvGrpSpPr>
        <xdr:cNvPr id="345" name="Group 344"/>
        <xdr:cNvGrpSpPr/>
      </xdr:nvGrpSpPr>
      <xdr:grpSpPr>
        <a:xfrm>
          <a:off x="5156945" y="9157447"/>
          <a:ext cx="705971" cy="280147"/>
          <a:chOff x="4190999" y="705970"/>
          <a:chExt cx="705971" cy="280147"/>
        </a:xfrm>
      </xdr:grpSpPr>
      <xdr:sp macro="" textlink="">
        <xdr:nvSpPr>
          <xdr:cNvPr id="346" name="Rounded Rectangle 345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4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47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D9.1</a:t>
            </a:r>
            <a:endParaRPr sz="1100"/>
          </a:p>
        </xdr:txBody>
      </xdr:sp>
    </xdr:grpSp>
    <xdr:clientData/>
  </xdr:twoCellAnchor>
  <xdr:twoCellAnchor>
    <xdr:from>
      <xdr:col>50</xdr:col>
      <xdr:colOff>98611</xdr:colOff>
      <xdr:row>49</xdr:row>
      <xdr:rowOff>132230</xdr:rowOff>
    </xdr:from>
    <xdr:to>
      <xdr:col>53</xdr:col>
      <xdr:colOff>87404</xdr:colOff>
      <xdr:row>51</xdr:row>
      <xdr:rowOff>31377</xdr:rowOff>
    </xdr:to>
    <xdr:grpSp>
      <xdr:nvGrpSpPr>
        <xdr:cNvPr id="348" name="Group 347"/>
        <xdr:cNvGrpSpPr/>
      </xdr:nvGrpSpPr>
      <xdr:grpSpPr>
        <a:xfrm>
          <a:off x="13131052" y="9354671"/>
          <a:ext cx="593911" cy="280147"/>
          <a:chOff x="3854824" y="705970"/>
          <a:chExt cx="593911" cy="280147"/>
        </a:xfrm>
      </xdr:grpSpPr>
      <xdr:sp macro="" textlink="">
        <xdr:nvSpPr>
          <xdr:cNvPr id="349" name="Rounded Rectangle 348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4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50" name="Shape 6"/>
          <xdr:cNvSpPr txBox="1"/>
        </xdr:nvSpPr>
        <xdr:spPr>
          <a:xfrm>
            <a:off x="3854824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D9.3</a:t>
            </a:r>
            <a:endParaRPr sz="1100"/>
          </a:p>
        </xdr:txBody>
      </xdr:sp>
    </xdr:grpSp>
    <xdr:clientData/>
  </xdr:twoCellAnchor>
  <xdr:twoCellAnchor>
    <xdr:from>
      <xdr:col>17</xdr:col>
      <xdr:colOff>32124</xdr:colOff>
      <xdr:row>49</xdr:row>
      <xdr:rowOff>148955</xdr:rowOff>
    </xdr:from>
    <xdr:to>
      <xdr:col>20</xdr:col>
      <xdr:colOff>103383</xdr:colOff>
      <xdr:row>51</xdr:row>
      <xdr:rowOff>32515</xdr:rowOff>
    </xdr:to>
    <xdr:grpSp>
      <xdr:nvGrpSpPr>
        <xdr:cNvPr id="351" name="Group 350"/>
        <xdr:cNvGrpSpPr/>
      </xdr:nvGrpSpPr>
      <xdr:grpSpPr>
        <a:xfrm>
          <a:off x="6408271" y="9371396"/>
          <a:ext cx="676377" cy="264560"/>
          <a:chOff x="15506290" y="1403145"/>
          <a:chExt cx="676377" cy="264560"/>
        </a:xfrm>
      </xdr:grpSpPr>
      <xdr:sp macro="" textlink="">
        <xdr:nvSpPr>
          <xdr:cNvPr id="352" name="Donut 351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4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53" name="TextBox 352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IMS9.1</a:t>
            </a:r>
          </a:p>
        </xdr:txBody>
      </xdr:sp>
    </xdr:grpSp>
    <xdr:clientData/>
  </xdr:twoCellAnchor>
  <xdr:twoCellAnchor>
    <xdr:from>
      <xdr:col>13</xdr:col>
      <xdr:colOff>89647</xdr:colOff>
      <xdr:row>47</xdr:row>
      <xdr:rowOff>134471</xdr:rowOff>
    </xdr:from>
    <xdr:to>
      <xdr:col>17</xdr:col>
      <xdr:colOff>10411</xdr:colOff>
      <xdr:row>49</xdr:row>
      <xdr:rowOff>18031</xdr:rowOff>
    </xdr:to>
    <xdr:grpSp>
      <xdr:nvGrpSpPr>
        <xdr:cNvPr id="354" name="Group 353"/>
        <xdr:cNvGrpSpPr/>
      </xdr:nvGrpSpPr>
      <xdr:grpSpPr>
        <a:xfrm>
          <a:off x="5658971" y="8975912"/>
          <a:ext cx="727587" cy="264560"/>
          <a:chOff x="14932332" y="1403145"/>
          <a:chExt cx="727587" cy="264560"/>
        </a:xfrm>
      </xdr:grpSpPr>
      <xdr:sp macro="" textlink="">
        <xdr:nvSpPr>
          <xdr:cNvPr id="355" name="Donut 354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4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56" name="TextBox 355"/>
          <xdr:cNvSpPr txBox="1"/>
        </xdr:nvSpPr>
        <xdr:spPr>
          <a:xfrm>
            <a:off x="14932332" y="1403145"/>
            <a:ext cx="58270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/>
              <a:t>IMS9.2</a:t>
            </a:r>
          </a:p>
        </xdr:txBody>
      </xdr:sp>
    </xdr:grpSp>
    <xdr:clientData/>
  </xdr:twoCellAnchor>
  <xdr:twoCellAnchor>
    <xdr:from>
      <xdr:col>13</xdr:col>
      <xdr:colOff>93407</xdr:colOff>
      <xdr:row>48</xdr:row>
      <xdr:rowOff>159751</xdr:rowOff>
    </xdr:from>
    <xdr:to>
      <xdr:col>17</xdr:col>
      <xdr:colOff>9182</xdr:colOff>
      <xdr:row>50</xdr:row>
      <xdr:rowOff>43311</xdr:rowOff>
    </xdr:to>
    <xdr:grpSp>
      <xdr:nvGrpSpPr>
        <xdr:cNvPr id="357" name="Group 356"/>
        <xdr:cNvGrpSpPr/>
      </xdr:nvGrpSpPr>
      <xdr:grpSpPr>
        <a:xfrm>
          <a:off x="5662731" y="9191692"/>
          <a:ext cx="722598" cy="264560"/>
          <a:chOff x="14937321" y="1425557"/>
          <a:chExt cx="722598" cy="264560"/>
        </a:xfrm>
      </xdr:grpSpPr>
      <xdr:sp macro="" textlink="">
        <xdr:nvSpPr>
          <xdr:cNvPr id="358" name="Donut 357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4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59" name="TextBox 358"/>
          <xdr:cNvSpPr txBox="1"/>
        </xdr:nvSpPr>
        <xdr:spPr>
          <a:xfrm>
            <a:off x="14937321" y="1425557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IMS9.3</a:t>
            </a:r>
          </a:p>
        </xdr:txBody>
      </xdr:sp>
    </xdr:grpSp>
    <xdr:clientData/>
  </xdr:twoCellAnchor>
  <xdr:twoCellAnchor>
    <xdr:from>
      <xdr:col>13</xdr:col>
      <xdr:colOff>103384</xdr:colOff>
      <xdr:row>49</xdr:row>
      <xdr:rowOff>151413</xdr:rowOff>
    </xdr:from>
    <xdr:to>
      <xdr:col>17</xdr:col>
      <xdr:colOff>7953</xdr:colOff>
      <xdr:row>51</xdr:row>
      <xdr:rowOff>34973</xdr:rowOff>
    </xdr:to>
    <xdr:grpSp>
      <xdr:nvGrpSpPr>
        <xdr:cNvPr id="360" name="Group 359"/>
        <xdr:cNvGrpSpPr/>
      </xdr:nvGrpSpPr>
      <xdr:grpSpPr>
        <a:xfrm>
          <a:off x="5672708" y="9373854"/>
          <a:ext cx="711392" cy="264560"/>
          <a:chOff x="14948527" y="1414351"/>
          <a:chExt cx="711392" cy="264560"/>
        </a:xfrm>
      </xdr:grpSpPr>
      <xdr:sp macro="" textlink="">
        <xdr:nvSpPr>
          <xdr:cNvPr id="361" name="Donut 360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4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62" name="TextBox 361"/>
          <xdr:cNvSpPr txBox="1"/>
        </xdr:nvSpPr>
        <xdr:spPr>
          <a:xfrm>
            <a:off x="14948527" y="1414351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IMS9.4</a:t>
            </a:r>
          </a:p>
        </xdr:txBody>
      </xdr:sp>
    </xdr:grpSp>
    <xdr:clientData/>
  </xdr:twoCellAnchor>
  <xdr:twoCellAnchor>
    <xdr:from>
      <xdr:col>28</xdr:col>
      <xdr:colOff>65885</xdr:colOff>
      <xdr:row>13</xdr:row>
      <xdr:rowOff>126277</xdr:rowOff>
    </xdr:from>
    <xdr:to>
      <xdr:col>31</xdr:col>
      <xdr:colOff>137145</xdr:colOff>
      <xdr:row>15</xdr:row>
      <xdr:rowOff>9837</xdr:rowOff>
    </xdr:to>
    <xdr:grpSp>
      <xdr:nvGrpSpPr>
        <xdr:cNvPr id="363" name="Group 362"/>
        <xdr:cNvGrpSpPr/>
      </xdr:nvGrpSpPr>
      <xdr:grpSpPr>
        <a:xfrm>
          <a:off x="8660797" y="2490718"/>
          <a:ext cx="676377" cy="264560"/>
          <a:chOff x="15506290" y="1403145"/>
          <a:chExt cx="676377" cy="264560"/>
        </a:xfrm>
      </xdr:grpSpPr>
      <xdr:sp macro="" textlink="">
        <xdr:nvSpPr>
          <xdr:cNvPr id="364" name="Donut 363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5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65" name="TextBox 364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IMS3.4</a:t>
            </a:r>
          </a:p>
        </xdr:txBody>
      </xdr:sp>
    </xdr:grpSp>
    <xdr:clientData/>
  </xdr:twoCellAnchor>
  <xdr:twoCellAnchor>
    <xdr:from>
      <xdr:col>36</xdr:col>
      <xdr:colOff>190500</xdr:colOff>
      <xdr:row>15</xdr:row>
      <xdr:rowOff>145677</xdr:rowOff>
    </xdr:from>
    <xdr:to>
      <xdr:col>40</xdr:col>
      <xdr:colOff>60054</xdr:colOff>
      <xdr:row>17</xdr:row>
      <xdr:rowOff>29237</xdr:rowOff>
    </xdr:to>
    <xdr:grpSp>
      <xdr:nvGrpSpPr>
        <xdr:cNvPr id="366" name="Group 365"/>
        <xdr:cNvGrpSpPr/>
      </xdr:nvGrpSpPr>
      <xdr:grpSpPr>
        <a:xfrm>
          <a:off x="10399059" y="2891118"/>
          <a:ext cx="676377" cy="264560"/>
          <a:chOff x="15506290" y="1403145"/>
          <a:chExt cx="676377" cy="264560"/>
        </a:xfrm>
      </xdr:grpSpPr>
      <xdr:sp macro="" textlink="">
        <xdr:nvSpPr>
          <xdr:cNvPr id="367" name="Donut 366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5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68" name="TextBox 367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IMS3.6</a:t>
            </a:r>
          </a:p>
        </xdr:txBody>
      </xdr:sp>
    </xdr:grpSp>
    <xdr:clientData/>
  </xdr:twoCellAnchor>
  <xdr:twoCellAnchor>
    <xdr:from>
      <xdr:col>40</xdr:col>
      <xdr:colOff>40341</xdr:colOff>
      <xdr:row>13</xdr:row>
      <xdr:rowOff>152400</xdr:rowOff>
    </xdr:from>
    <xdr:to>
      <xdr:col>43</xdr:col>
      <xdr:colOff>111600</xdr:colOff>
      <xdr:row>15</xdr:row>
      <xdr:rowOff>35960</xdr:rowOff>
    </xdr:to>
    <xdr:grpSp>
      <xdr:nvGrpSpPr>
        <xdr:cNvPr id="369" name="Group 368"/>
        <xdr:cNvGrpSpPr/>
      </xdr:nvGrpSpPr>
      <xdr:grpSpPr>
        <a:xfrm>
          <a:off x="11055723" y="2516841"/>
          <a:ext cx="676377" cy="264560"/>
          <a:chOff x="15506290" y="1403145"/>
          <a:chExt cx="676377" cy="264560"/>
        </a:xfrm>
      </xdr:grpSpPr>
      <xdr:sp macro="" textlink="">
        <xdr:nvSpPr>
          <xdr:cNvPr id="370" name="Donut 369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5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71" name="TextBox 370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IMS3.7</a:t>
            </a:r>
          </a:p>
        </xdr:txBody>
      </xdr:sp>
    </xdr:grpSp>
    <xdr:clientData/>
  </xdr:twoCellAnchor>
  <xdr:oneCellAnchor>
    <xdr:from>
      <xdr:col>57</xdr:col>
      <xdr:colOff>22412</xdr:colOff>
      <xdr:row>6</xdr:row>
      <xdr:rowOff>21292</xdr:rowOff>
    </xdr:from>
    <xdr:ext cx="974911" cy="314325"/>
    <xdr:grpSp>
      <xdr:nvGrpSpPr>
        <xdr:cNvPr id="372" name="Shape 2" title="Drawing"/>
        <xdr:cNvGrpSpPr/>
      </xdr:nvGrpSpPr>
      <xdr:grpSpPr>
        <a:xfrm>
          <a:off x="17514794" y="1052233"/>
          <a:ext cx="974911" cy="314325"/>
          <a:chOff x="4857750" y="888075"/>
          <a:chExt cx="968997" cy="290700"/>
        </a:xfrm>
      </xdr:grpSpPr>
      <xdr:sp macro="" textlink="">
        <xdr:nvSpPr>
          <xdr:cNvPr id="373" name="Shape 25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gradFill flip="none" rotWithShape="1">
            <a:gsLst>
              <a:gs pos="0">
                <a:srgbClr val="3C78D8">
                  <a:tint val="66000"/>
                  <a:satMod val="160000"/>
                </a:srgbClr>
              </a:gs>
              <a:gs pos="50000">
                <a:srgbClr val="3C78D8">
                  <a:tint val="44500"/>
                  <a:satMod val="160000"/>
                </a:srgbClr>
              </a:gs>
              <a:gs pos="100000">
                <a:srgbClr val="3C78D8">
                  <a:tint val="23500"/>
                  <a:satMod val="160000"/>
                </a:srgbClr>
              </a:gs>
            </a:gsLst>
            <a:lin ang="10800000" scaled="1"/>
            <a:tileRect/>
          </a:gra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374" name="Shape 26"/>
          <xdr:cNvSpPr txBox="1"/>
        </xdr:nvSpPr>
        <xdr:spPr>
          <a:xfrm>
            <a:off x="4954325" y="888075"/>
            <a:ext cx="872422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Milestone</a:t>
            </a:r>
            <a:endParaRPr sz="1100"/>
          </a:p>
        </xdr:txBody>
      </xdr:sp>
    </xdr:grpSp>
    <xdr:clientData fLocksWithSheet="0"/>
  </xdr:oneCellAnchor>
  <xdr:twoCellAnchor>
    <xdr:from>
      <xdr:col>55</xdr:col>
      <xdr:colOff>908233</xdr:colOff>
      <xdr:row>6</xdr:row>
      <xdr:rowOff>11206</xdr:rowOff>
    </xdr:from>
    <xdr:to>
      <xdr:col>57</xdr:col>
      <xdr:colOff>44824</xdr:colOff>
      <xdr:row>7</xdr:row>
      <xdr:rowOff>100853</xdr:rowOff>
    </xdr:to>
    <xdr:grpSp>
      <xdr:nvGrpSpPr>
        <xdr:cNvPr id="375" name="Group 374"/>
        <xdr:cNvGrpSpPr/>
      </xdr:nvGrpSpPr>
      <xdr:grpSpPr>
        <a:xfrm>
          <a:off x="16473204" y="1042147"/>
          <a:ext cx="1064002" cy="280147"/>
          <a:chOff x="4190999" y="705970"/>
          <a:chExt cx="1064002" cy="280147"/>
        </a:xfrm>
      </xdr:grpSpPr>
      <xdr:sp macro="" textlink="">
        <xdr:nvSpPr>
          <xdr:cNvPr id="376" name="Rounded Rectangle 375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gradFill flip="none" rotWithShape="1">
            <a:gsLst>
              <a:gs pos="0">
                <a:schemeClr val="accent5">
                  <a:tint val="66000"/>
                  <a:satMod val="160000"/>
                </a:schemeClr>
              </a:gs>
              <a:gs pos="50000">
                <a:schemeClr val="accent5">
                  <a:tint val="44500"/>
                  <a:satMod val="160000"/>
                </a:schemeClr>
              </a:gs>
              <a:gs pos="100000">
                <a:schemeClr val="accent5">
                  <a:tint val="23500"/>
                  <a:satMod val="160000"/>
                </a:schemeClr>
              </a:gs>
            </a:gsLst>
            <a:lin ang="10800000" scaled="1"/>
            <a:tileRect/>
          </a:gra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77" name="Shape 6"/>
          <xdr:cNvSpPr txBox="1"/>
        </xdr:nvSpPr>
        <xdr:spPr>
          <a:xfrm>
            <a:off x="4303059" y="705970"/>
            <a:ext cx="951942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Deliverable</a:t>
            </a:r>
            <a:endParaRPr sz="1100"/>
          </a:p>
        </xdr:txBody>
      </xdr:sp>
    </xdr:grpSp>
    <xdr:clientData/>
  </xdr:twoCellAnchor>
  <xdr:twoCellAnchor>
    <xdr:from>
      <xdr:col>57</xdr:col>
      <xdr:colOff>897028</xdr:colOff>
      <xdr:row>6</xdr:row>
      <xdr:rowOff>27257</xdr:rowOff>
    </xdr:from>
    <xdr:to>
      <xdr:col>59</xdr:col>
      <xdr:colOff>305404</xdr:colOff>
      <xdr:row>7</xdr:row>
      <xdr:rowOff>101317</xdr:rowOff>
    </xdr:to>
    <xdr:grpSp>
      <xdr:nvGrpSpPr>
        <xdr:cNvPr id="378" name="Group 377"/>
        <xdr:cNvGrpSpPr/>
      </xdr:nvGrpSpPr>
      <xdr:grpSpPr>
        <a:xfrm>
          <a:off x="18389410" y="1058198"/>
          <a:ext cx="1335788" cy="264560"/>
          <a:chOff x="15506290" y="1403145"/>
          <a:chExt cx="1335788" cy="264560"/>
        </a:xfrm>
      </xdr:grpSpPr>
      <xdr:sp macro="" textlink="">
        <xdr:nvSpPr>
          <xdr:cNvPr id="379" name="Donut 378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gradFill flip="none" rotWithShape="1">
            <a:gsLst>
              <a:gs pos="0">
                <a:schemeClr val="accent5">
                  <a:tint val="66000"/>
                  <a:satMod val="160000"/>
                </a:schemeClr>
              </a:gs>
              <a:gs pos="50000">
                <a:schemeClr val="accent5">
                  <a:tint val="44500"/>
                  <a:satMod val="160000"/>
                </a:schemeClr>
              </a:gs>
              <a:gs pos="100000">
                <a:schemeClr val="accent5">
                  <a:tint val="23500"/>
                  <a:satMod val="160000"/>
                </a:schemeClr>
              </a:gs>
            </a:gsLst>
            <a:lin ang="10800000" scaled="1"/>
            <a:tileRect/>
          </a:gra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80" name="TextBox 379"/>
          <xdr:cNvSpPr txBox="1"/>
        </xdr:nvSpPr>
        <xdr:spPr>
          <a:xfrm>
            <a:off x="15598468" y="1403145"/>
            <a:ext cx="124361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Internal Milestone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xfel.eu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xfel.eu/" TargetMode="External"/><Relationship Id="rId2" Type="http://schemas.openxmlformats.org/officeDocument/2006/relationships/hyperlink" Target="http://xfel.eu/" TargetMode="External"/><Relationship Id="rId1" Type="http://schemas.openxmlformats.org/officeDocument/2006/relationships/hyperlink" Target="http://xfel.eu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://xfel.eu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7"/>
  <sheetViews>
    <sheetView workbookViewId="0">
      <pane xSplit="2" ySplit="4" topLeftCell="C29" activePane="bottomRight" state="frozen"/>
      <selection pane="topRight" activeCell="C1" sqref="C1"/>
      <selection pane="bottomLeft" activeCell="A5" sqref="A5"/>
      <selection pane="bottomRight" activeCell="C56" sqref="C56"/>
    </sheetView>
  </sheetViews>
  <sheetFormatPr defaultColWidth="14.42578125" defaultRowHeight="15" customHeight="1"/>
  <cols>
    <col min="1" max="1" width="9.28515625" customWidth="1"/>
    <col min="2" max="2" width="5.28515625" customWidth="1"/>
    <col min="3" max="3" width="29.28515625" customWidth="1"/>
    <col min="4" max="4" width="11" customWidth="1"/>
    <col min="5" max="5" width="9.85546875" customWidth="1"/>
    <col min="6" max="7" width="9.7109375" customWidth="1"/>
    <col min="8" max="8" width="9.28515625" customWidth="1"/>
    <col min="9" max="9" width="9.5703125" customWidth="1"/>
    <col min="10" max="10" width="9.140625" customWidth="1"/>
    <col min="11" max="11" width="8.28515625" customWidth="1"/>
    <col min="12" max="13" width="8.7109375" customWidth="1"/>
    <col min="14" max="14" width="12.28515625" customWidth="1"/>
    <col min="15" max="15" width="10" customWidth="1"/>
    <col min="16" max="27" width="8.7109375" customWidth="1"/>
  </cols>
  <sheetData>
    <row r="1" spans="1:18" ht="17.25" customHeight="1">
      <c r="A1" s="117"/>
      <c r="B1" s="118"/>
      <c r="F1" s="78"/>
      <c r="G1" s="78"/>
      <c r="H1" s="78"/>
      <c r="I1" s="78"/>
      <c r="J1" s="78"/>
    </row>
    <row r="2" spans="1:18" ht="1.5" customHeight="1">
      <c r="A2" s="118"/>
      <c r="B2" s="118"/>
      <c r="F2" s="78"/>
      <c r="G2" s="78"/>
      <c r="H2" s="78"/>
      <c r="I2" s="78"/>
      <c r="J2" s="78"/>
    </row>
    <row r="3" spans="1:18">
      <c r="E3">
        <v>1</v>
      </c>
      <c r="F3" s="78">
        <v>2</v>
      </c>
      <c r="G3" s="78">
        <v>3</v>
      </c>
      <c r="H3" s="78">
        <v>4</v>
      </c>
      <c r="I3" s="78">
        <v>5</v>
      </c>
      <c r="J3" s="78">
        <v>6</v>
      </c>
      <c r="K3" s="39">
        <v>7</v>
      </c>
    </row>
    <row r="4" spans="1:18">
      <c r="D4" s="80" t="s">
        <v>105</v>
      </c>
      <c r="E4" s="81" t="s">
        <v>87</v>
      </c>
      <c r="F4" s="81" t="s">
        <v>90</v>
      </c>
      <c r="G4" s="119" t="s">
        <v>172</v>
      </c>
      <c r="H4" s="81" t="s">
        <v>92</v>
      </c>
      <c r="I4" s="81" t="s">
        <v>93</v>
      </c>
      <c r="J4" s="81" t="s">
        <v>95</v>
      </c>
      <c r="K4" s="120" t="s">
        <v>97</v>
      </c>
      <c r="N4" s="39" t="s">
        <v>229</v>
      </c>
      <c r="O4" s="39" t="s">
        <v>230</v>
      </c>
      <c r="P4" s="39" t="s">
        <v>231</v>
      </c>
      <c r="R4" s="39" t="s">
        <v>232</v>
      </c>
    </row>
    <row r="5" spans="1:18">
      <c r="F5" s="78"/>
      <c r="G5" s="78"/>
      <c r="H5" s="78"/>
      <c r="I5" s="78"/>
      <c r="J5" s="78"/>
    </row>
    <row r="6" spans="1:18">
      <c r="A6" s="229" t="s">
        <v>233</v>
      </c>
      <c r="B6" s="121" t="s">
        <v>234</v>
      </c>
      <c r="C6" s="122" t="s">
        <v>235</v>
      </c>
      <c r="D6" s="123">
        <f t="shared" ref="D6:D9" si="0">SUM(E6:K6)</f>
        <v>2</v>
      </c>
      <c r="E6" s="124">
        <v>2</v>
      </c>
      <c r="F6" s="124">
        <v>0</v>
      </c>
      <c r="G6" s="124">
        <v>0</v>
      </c>
      <c r="H6" s="124">
        <v>0</v>
      </c>
      <c r="I6" s="124">
        <v>0</v>
      </c>
      <c r="J6" s="125">
        <v>0</v>
      </c>
      <c r="K6" s="39">
        <v>0</v>
      </c>
      <c r="N6" s="39">
        <v>1</v>
      </c>
      <c r="O6" s="39">
        <v>2</v>
      </c>
      <c r="P6">
        <f t="shared" ref="P6:P8" si="1">O6-N6+1</f>
        <v>2</v>
      </c>
      <c r="R6">
        <f t="shared" ref="R6:R8" si="2">N6-1</f>
        <v>0</v>
      </c>
    </row>
    <row r="7" spans="1:18">
      <c r="A7" s="222"/>
      <c r="B7" s="82" t="s">
        <v>236</v>
      </c>
      <c r="C7" s="126" t="s">
        <v>237</v>
      </c>
      <c r="D7" s="123">
        <f t="shared" si="0"/>
        <v>28</v>
      </c>
      <c r="E7" s="79">
        <v>28</v>
      </c>
      <c r="F7" s="79">
        <v>0</v>
      </c>
      <c r="G7" s="79">
        <v>0</v>
      </c>
      <c r="H7" s="79">
        <v>0</v>
      </c>
      <c r="I7" s="79">
        <v>0</v>
      </c>
      <c r="J7" s="127">
        <v>0</v>
      </c>
      <c r="K7" s="39">
        <v>0</v>
      </c>
      <c r="N7" s="39">
        <v>1</v>
      </c>
      <c r="O7" s="39">
        <v>48</v>
      </c>
      <c r="P7">
        <f t="shared" si="1"/>
        <v>48</v>
      </c>
      <c r="R7">
        <f t="shared" si="2"/>
        <v>0</v>
      </c>
    </row>
    <row r="8" spans="1:18">
      <c r="A8" s="222"/>
      <c r="B8" s="82" t="s">
        <v>238</v>
      </c>
      <c r="C8" s="126" t="s">
        <v>239</v>
      </c>
      <c r="D8" s="123">
        <f t="shared" si="0"/>
        <v>34</v>
      </c>
      <c r="E8" s="79">
        <v>19</v>
      </c>
      <c r="F8" s="79">
        <v>3</v>
      </c>
      <c r="G8" s="79">
        <v>3</v>
      </c>
      <c r="H8" s="79">
        <v>3</v>
      </c>
      <c r="I8" s="79">
        <v>3</v>
      </c>
      <c r="J8" s="127">
        <v>3</v>
      </c>
      <c r="K8" s="39">
        <v>0</v>
      </c>
      <c r="N8" s="39">
        <v>1</v>
      </c>
      <c r="O8" s="39">
        <v>48</v>
      </c>
      <c r="P8">
        <f t="shared" si="1"/>
        <v>48</v>
      </c>
      <c r="R8">
        <f t="shared" si="2"/>
        <v>0</v>
      </c>
    </row>
    <row r="9" spans="1:18">
      <c r="A9" s="223"/>
      <c r="B9" s="128"/>
      <c r="C9" s="129" t="s">
        <v>240</v>
      </c>
      <c r="D9" s="130">
        <f t="shared" si="0"/>
        <v>64</v>
      </c>
      <c r="E9" s="132">
        <f t="shared" ref="E9:K9" si="3">SUM(E6:E8)</f>
        <v>49</v>
      </c>
      <c r="F9" s="132">
        <f t="shared" si="3"/>
        <v>3</v>
      </c>
      <c r="G9" s="132">
        <f t="shared" si="3"/>
        <v>3</v>
      </c>
      <c r="H9" s="132">
        <f t="shared" si="3"/>
        <v>3</v>
      </c>
      <c r="I9" s="132">
        <f t="shared" si="3"/>
        <v>3</v>
      </c>
      <c r="J9" s="132">
        <f t="shared" si="3"/>
        <v>3</v>
      </c>
      <c r="K9" s="132">
        <f t="shared" si="3"/>
        <v>0</v>
      </c>
      <c r="L9" s="62">
        <f>D9/$D$77</f>
        <v>4.6209386281588445E-2</v>
      </c>
    </row>
    <row r="10" spans="1:18" ht="15.75">
      <c r="A10" s="135"/>
      <c r="B10" s="81"/>
      <c r="C10" s="137"/>
      <c r="D10" s="137"/>
      <c r="E10" s="138"/>
      <c r="F10" s="138"/>
      <c r="G10" s="138"/>
      <c r="H10" s="138"/>
      <c r="I10" s="138"/>
      <c r="J10" s="138"/>
    </row>
    <row r="11" spans="1:18">
      <c r="A11" s="229" t="s">
        <v>263</v>
      </c>
      <c r="B11" s="140"/>
      <c r="C11" s="123"/>
      <c r="D11" s="123"/>
      <c r="E11" s="123"/>
      <c r="F11" s="123"/>
      <c r="G11" s="124"/>
      <c r="H11" s="123"/>
      <c r="I11" s="123"/>
      <c r="J11" s="141"/>
    </row>
    <row r="12" spans="1:18">
      <c r="A12" s="222"/>
      <c r="B12" s="82" t="s">
        <v>268</v>
      </c>
      <c r="C12" s="142" t="s">
        <v>269</v>
      </c>
      <c r="D12" s="78">
        <f t="shared" ref="D12:D18" si="4">SUM(E12:K12)</f>
        <v>6</v>
      </c>
      <c r="E12" s="144">
        <v>1</v>
      </c>
      <c r="F12" s="144">
        <v>1</v>
      </c>
      <c r="G12" s="124">
        <v>0</v>
      </c>
      <c r="H12" s="144">
        <v>1</v>
      </c>
      <c r="I12" s="144">
        <v>1</v>
      </c>
      <c r="J12" s="145">
        <v>2</v>
      </c>
      <c r="K12" s="39">
        <v>0</v>
      </c>
      <c r="N12" s="39">
        <v>1</v>
      </c>
      <c r="O12" s="39">
        <v>6</v>
      </c>
      <c r="P12">
        <f t="shared" ref="P12:P17" si="5">O12-N12+1</f>
        <v>6</v>
      </c>
      <c r="R12">
        <f t="shared" ref="R12:R17" si="6">N12-1</f>
        <v>0</v>
      </c>
    </row>
    <row r="13" spans="1:18">
      <c r="A13" s="222"/>
      <c r="B13" s="82" t="s">
        <v>278</v>
      </c>
      <c r="C13" s="126" t="s">
        <v>279</v>
      </c>
      <c r="D13" s="78">
        <f t="shared" si="4"/>
        <v>8</v>
      </c>
      <c r="E13" s="147">
        <v>2</v>
      </c>
      <c r="F13" s="79">
        <v>1</v>
      </c>
      <c r="G13" s="144">
        <v>1</v>
      </c>
      <c r="H13" s="79">
        <v>2</v>
      </c>
      <c r="I13" s="79">
        <v>1</v>
      </c>
      <c r="J13" s="127">
        <v>1</v>
      </c>
      <c r="K13" s="39">
        <v>0</v>
      </c>
      <c r="N13" s="39">
        <v>6</v>
      </c>
      <c r="O13" s="39">
        <v>18</v>
      </c>
      <c r="P13">
        <f t="shared" si="5"/>
        <v>13</v>
      </c>
      <c r="R13">
        <f t="shared" si="6"/>
        <v>5</v>
      </c>
    </row>
    <row r="14" spans="1:18">
      <c r="A14" s="222"/>
      <c r="B14" s="82" t="s">
        <v>281</v>
      </c>
      <c r="C14" s="126" t="s">
        <v>283</v>
      </c>
      <c r="D14" s="78">
        <f t="shared" si="4"/>
        <v>12</v>
      </c>
      <c r="E14" s="79">
        <v>1</v>
      </c>
      <c r="F14" s="79">
        <v>1</v>
      </c>
      <c r="G14" s="79">
        <v>1</v>
      </c>
      <c r="H14" s="79">
        <v>1</v>
      </c>
      <c r="I14" s="79">
        <v>6</v>
      </c>
      <c r="J14" s="149">
        <v>2</v>
      </c>
      <c r="K14" s="39">
        <v>0</v>
      </c>
      <c r="N14" s="39">
        <v>9</v>
      </c>
      <c r="O14" s="39">
        <v>36</v>
      </c>
      <c r="P14">
        <f t="shared" si="5"/>
        <v>28</v>
      </c>
      <c r="R14">
        <f t="shared" si="6"/>
        <v>8</v>
      </c>
    </row>
    <row r="15" spans="1:18">
      <c r="A15" s="222"/>
      <c r="B15" s="82" t="s">
        <v>284</v>
      </c>
      <c r="C15" s="126" t="s">
        <v>285</v>
      </c>
      <c r="D15" s="78">
        <f t="shared" si="4"/>
        <v>20</v>
      </c>
      <c r="E15" s="147">
        <v>9</v>
      </c>
      <c r="F15" s="79">
        <v>1</v>
      </c>
      <c r="G15" s="79">
        <v>1</v>
      </c>
      <c r="H15" s="79">
        <v>4</v>
      </c>
      <c r="I15" s="79">
        <v>3</v>
      </c>
      <c r="J15" s="127">
        <v>2</v>
      </c>
      <c r="K15" s="39">
        <v>0</v>
      </c>
      <c r="N15" s="39">
        <v>1</v>
      </c>
      <c r="O15" s="39">
        <v>24</v>
      </c>
      <c r="P15">
        <f t="shared" si="5"/>
        <v>24</v>
      </c>
      <c r="R15">
        <f t="shared" si="6"/>
        <v>0</v>
      </c>
    </row>
    <row r="16" spans="1:18">
      <c r="A16" s="222"/>
      <c r="B16" s="82" t="s">
        <v>286</v>
      </c>
      <c r="C16" s="126" t="s">
        <v>287</v>
      </c>
      <c r="D16" s="78">
        <f t="shared" si="4"/>
        <v>22</v>
      </c>
      <c r="E16" s="79">
        <v>2</v>
      </c>
      <c r="F16" s="79">
        <v>6</v>
      </c>
      <c r="G16" s="79">
        <v>0</v>
      </c>
      <c r="H16" s="147">
        <v>6</v>
      </c>
      <c r="I16" s="79">
        <v>6</v>
      </c>
      <c r="J16" s="127">
        <v>2</v>
      </c>
      <c r="K16" s="39">
        <v>0</v>
      </c>
      <c r="N16" s="39">
        <v>12</v>
      </c>
      <c r="O16" s="39">
        <v>36</v>
      </c>
      <c r="P16">
        <f t="shared" si="5"/>
        <v>25</v>
      </c>
      <c r="R16">
        <f t="shared" si="6"/>
        <v>11</v>
      </c>
    </row>
    <row r="17" spans="1:18">
      <c r="A17" s="222"/>
      <c r="B17" s="82" t="s">
        <v>289</v>
      </c>
      <c r="C17" s="126" t="s">
        <v>290</v>
      </c>
      <c r="D17" s="78">
        <f t="shared" si="4"/>
        <v>8</v>
      </c>
      <c r="E17" s="79">
        <v>2</v>
      </c>
      <c r="F17" s="79">
        <v>0</v>
      </c>
      <c r="G17" s="79">
        <v>0</v>
      </c>
      <c r="H17" s="79">
        <v>0</v>
      </c>
      <c r="I17" s="79">
        <v>3</v>
      </c>
      <c r="J17" s="149">
        <v>3</v>
      </c>
      <c r="K17" s="39">
        <v>0</v>
      </c>
      <c r="N17" s="39">
        <v>12</v>
      </c>
      <c r="O17" s="39">
        <v>36</v>
      </c>
      <c r="P17">
        <f t="shared" si="5"/>
        <v>25</v>
      </c>
      <c r="R17">
        <f t="shared" si="6"/>
        <v>11</v>
      </c>
    </row>
    <row r="18" spans="1:18" ht="15.75">
      <c r="A18" s="223"/>
      <c r="B18" s="132"/>
      <c r="C18" s="129" t="s">
        <v>240</v>
      </c>
      <c r="D18" s="137">
        <f t="shared" si="4"/>
        <v>76</v>
      </c>
      <c r="E18" s="151">
        <f t="shared" ref="E18:K18" si="7">SUM(E12:E17)</f>
        <v>17</v>
      </c>
      <c r="F18" s="152">
        <f t="shared" si="7"/>
        <v>10</v>
      </c>
      <c r="G18" s="152">
        <f t="shared" si="7"/>
        <v>3</v>
      </c>
      <c r="H18" s="152">
        <f t="shared" si="7"/>
        <v>14</v>
      </c>
      <c r="I18" s="152">
        <f t="shared" si="7"/>
        <v>20</v>
      </c>
      <c r="J18" s="152">
        <f t="shared" si="7"/>
        <v>12</v>
      </c>
      <c r="K18" s="152">
        <f t="shared" si="7"/>
        <v>0</v>
      </c>
      <c r="L18" s="62">
        <f>D18/$D$77</f>
        <v>5.4873646209386284E-2</v>
      </c>
    </row>
    <row r="19" spans="1:18">
      <c r="A19" s="148"/>
      <c r="B19" s="148"/>
      <c r="F19" s="78"/>
      <c r="G19" s="78"/>
      <c r="H19" s="78"/>
      <c r="I19" s="78"/>
      <c r="J19" s="78"/>
    </row>
    <row r="20" spans="1:18">
      <c r="A20" s="229" t="s">
        <v>300</v>
      </c>
      <c r="B20" s="124" t="s">
        <v>301</v>
      </c>
      <c r="C20" s="122" t="s">
        <v>302</v>
      </c>
      <c r="D20" s="123">
        <f>SUM(E20:K20)</f>
        <v>59</v>
      </c>
      <c r="E20" s="124">
        <v>1</v>
      </c>
      <c r="F20" s="124">
        <v>9</v>
      </c>
      <c r="G20" s="124">
        <v>6</v>
      </c>
      <c r="H20" s="153">
        <v>15</v>
      </c>
      <c r="I20" s="124">
        <v>14</v>
      </c>
      <c r="J20" s="125">
        <v>14</v>
      </c>
      <c r="K20" s="39">
        <v>0</v>
      </c>
      <c r="N20" s="39">
        <v>1</v>
      </c>
      <c r="O20" s="39">
        <v>28</v>
      </c>
      <c r="P20">
        <f t="shared" ref="P20:P26" si="8">O20-N20+1</f>
        <v>28</v>
      </c>
      <c r="R20">
        <f t="shared" ref="R20:R26" si="9">N20-1</f>
        <v>0</v>
      </c>
    </row>
    <row r="21" spans="1:18">
      <c r="A21" s="222"/>
      <c r="B21" s="79"/>
      <c r="C21" s="142" t="s">
        <v>306</v>
      </c>
      <c r="D21" s="155">
        <f t="shared" ref="D21:D22" si="10">SUM(E21:J21)</f>
        <v>0</v>
      </c>
      <c r="E21" s="156">
        <v>0</v>
      </c>
      <c r="F21" s="156">
        <v>0</v>
      </c>
      <c r="G21" s="156">
        <v>0</v>
      </c>
      <c r="H21" s="157">
        <v>0</v>
      </c>
      <c r="I21" s="159">
        <v>0</v>
      </c>
      <c r="J21" s="159">
        <v>0</v>
      </c>
      <c r="N21" s="160">
        <v>0</v>
      </c>
      <c r="O21" s="160">
        <v>0</v>
      </c>
      <c r="P21" s="161">
        <f t="shared" si="8"/>
        <v>1</v>
      </c>
      <c r="Q21" s="161"/>
      <c r="R21" s="161">
        <f t="shared" si="9"/>
        <v>-1</v>
      </c>
    </row>
    <row r="22" spans="1:18">
      <c r="A22" s="222"/>
      <c r="B22" s="79"/>
      <c r="C22" s="126" t="s">
        <v>306</v>
      </c>
      <c r="D22" s="155">
        <f t="shared" si="10"/>
        <v>0</v>
      </c>
      <c r="E22" s="156">
        <v>0</v>
      </c>
      <c r="F22" s="156">
        <v>0</v>
      </c>
      <c r="G22" s="156">
        <v>0</v>
      </c>
      <c r="H22" s="156">
        <v>0</v>
      </c>
      <c r="I22" s="156">
        <v>0</v>
      </c>
      <c r="J22" s="162">
        <v>0</v>
      </c>
      <c r="N22" s="160">
        <v>0</v>
      </c>
      <c r="O22" s="160">
        <v>0</v>
      </c>
      <c r="P22" s="161">
        <f t="shared" si="8"/>
        <v>1</v>
      </c>
      <c r="Q22" s="161"/>
      <c r="R22" s="161">
        <f t="shared" si="9"/>
        <v>-1</v>
      </c>
    </row>
    <row r="23" spans="1:18">
      <c r="A23" s="222"/>
      <c r="B23" s="124" t="s">
        <v>319</v>
      </c>
      <c r="C23" s="126" t="s">
        <v>320</v>
      </c>
      <c r="D23" s="123">
        <f t="shared" ref="D23:D27" si="11">SUM(E23:K23)</f>
        <v>39</v>
      </c>
      <c r="E23" s="79">
        <v>0</v>
      </c>
      <c r="F23" s="79">
        <v>3</v>
      </c>
      <c r="G23" s="79">
        <v>0</v>
      </c>
      <c r="H23" s="79">
        <v>10</v>
      </c>
      <c r="I23" s="147">
        <v>20</v>
      </c>
      <c r="J23" s="127">
        <v>6</v>
      </c>
      <c r="K23" s="39">
        <v>0</v>
      </c>
      <c r="N23" s="39">
        <v>8</v>
      </c>
      <c r="O23" s="39">
        <v>20</v>
      </c>
      <c r="P23">
        <f t="shared" si="8"/>
        <v>13</v>
      </c>
      <c r="R23">
        <f t="shared" si="9"/>
        <v>7</v>
      </c>
    </row>
    <row r="24" spans="1:18">
      <c r="A24" s="222"/>
      <c r="B24" s="79" t="s">
        <v>321</v>
      </c>
      <c r="C24" s="142" t="s">
        <v>322</v>
      </c>
      <c r="D24" s="123">
        <f t="shared" si="11"/>
        <v>36</v>
      </c>
      <c r="E24" s="79">
        <v>6</v>
      </c>
      <c r="F24" s="79">
        <v>6</v>
      </c>
      <c r="G24" s="79">
        <v>6</v>
      </c>
      <c r="H24" s="147">
        <v>6</v>
      </c>
      <c r="I24" s="79">
        <v>6</v>
      </c>
      <c r="J24" s="127">
        <v>6</v>
      </c>
      <c r="K24" s="39">
        <v>0</v>
      </c>
      <c r="N24" s="39">
        <v>20</v>
      </c>
      <c r="O24" s="39">
        <v>44</v>
      </c>
      <c r="P24">
        <f t="shared" si="8"/>
        <v>25</v>
      </c>
      <c r="R24">
        <f t="shared" si="9"/>
        <v>19</v>
      </c>
    </row>
    <row r="25" spans="1:18">
      <c r="A25" s="222"/>
      <c r="B25" s="79" t="s">
        <v>323</v>
      </c>
      <c r="C25" s="142" t="s">
        <v>324</v>
      </c>
      <c r="D25" s="123">
        <f t="shared" si="11"/>
        <v>88</v>
      </c>
      <c r="E25" s="79">
        <v>12</v>
      </c>
      <c r="F25" s="79">
        <v>0</v>
      </c>
      <c r="G25" s="79">
        <v>6</v>
      </c>
      <c r="H25" s="79">
        <v>0</v>
      </c>
      <c r="I25" s="79">
        <v>20</v>
      </c>
      <c r="J25" s="149">
        <v>50</v>
      </c>
      <c r="K25" s="39">
        <v>0</v>
      </c>
      <c r="N25" s="39">
        <v>12</v>
      </c>
      <c r="O25" s="39">
        <v>48</v>
      </c>
      <c r="P25">
        <f t="shared" si="8"/>
        <v>37</v>
      </c>
      <c r="R25">
        <f t="shared" si="9"/>
        <v>11</v>
      </c>
    </row>
    <row r="26" spans="1:18">
      <c r="A26" s="222"/>
      <c r="B26" s="124" t="s">
        <v>325</v>
      </c>
      <c r="C26" s="142" t="s">
        <v>326</v>
      </c>
      <c r="D26" s="123">
        <f t="shared" si="11"/>
        <v>69</v>
      </c>
      <c r="E26" s="79">
        <v>6</v>
      </c>
      <c r="F26" s="79">
        <v>3</v>
      </c>
      <c r="G26" s="79">
        <v>18</v>
      </c>
      <c r="H26" s="147">
        <v>12</v>
      </c>
      <c r="I26" s="79">
        <v>18</v>
      </c>
      <c r="J26" s="127">
        <v>12</v>
      </c>
      <c r="K26" s="39">
        <v>0</v>
      </c>
      <c r="N26" s="39">
        <v>1</v>
      </c>
      <c r="O26" s="39">
        <v>42</v>
      </c>
      <c r="P26">
        <f t="shared" si="8"/>
        <v>42</v>
      </c>
      <c r="R26">
        <f t="shared" si="9"/>
        <v>0</v>
      </c>
    </row>
    <row r="27" spans="1:18">
      <c r="A27" s="223"/>
      <c r="B27" s="78"/>
      <c r="C27" s="129" t="s">
        <v>240</v>
      </c>
      <c r="D27" s="130">
        <f t="shared" si="11"/>
        <v>291</v>
      </c>
      <c r="E27" s="132">
        <f t="shared" ref="E27:K27" si="12">SUM(E20:E26)</f>
        <v>25</v>
      </c>
      <c r="F27" s="132">
        <f t="shared" si="12"/>
        <v>21</v>
      </c>
      <c r="G27" s="132">
        <f t="shared" si="12"/>
        <v>36</v>
      </c>
      <c r="H27" s="129">
        <f t="shared" si="12"/>
        <v>43</v>
      </c>
      <c r="I27" s="132">
        <f t="shared" si="12"/>
        <v>78</v>
      </c>
      <c r="J27" s="132">
        <f t="shared" si="12"/>
        <v>88</v>
      </c>
      <c r="K27" s="132">
        <f t="shared" si="12"/>
        <v>0</v>
      </c>
      <c r="L27" s="62">
        <f>D27/$D$77</f>
        <v>0.21010830324909746</v>
      </c>
    </row>
    <row r="28" spans="1:18">
      <c r="A28" s="148"/>
      <c r="B28" s="148"/>
      <c r="F28" s="78"/>
      <c r="G28" s="78"/>
      <c r="H28" s="78"/>
      <c r="I28" s="78"/>
      <c r="J28" s="79"/>
    </row>
    <row r="29" spans="1:18">
      <c r="A29" s="229" t="s">
        <v>333</v>
      </c>
      <c r="B29" s="121" t="s">
        <v>335</v>
      </c>
      <c r="C29" s="122" t="s">
        <v>336</v>
      </c>
      <c r="D29" s="123">
        <f t="shared" ref="D29:D35" si="13">SUM(E29:K29)</f>
        <v>9</v>
      </c>
      <c r="E29" s="124">
        <v>1</v>
      </c>
      <c r="F29" s="124">
        <v>3</v>
      </c>
      <c r="G29" s="124">
        <v>2</v>
      </c>
      <c r="H29" s="124">
        <v>1</v>
      </c>
      <c r="I29" s="124">
        <v>1</v>
      </c>
      <c r="J29" s="125">
        <v>1</v>
      </c>
      <c r="K29" s="39">
        <v>0</v>
      </c>
      <c r="L29" s="39"/>
      <c r="N29" s="39">
        <v>1</v>
      </c>
      <c r="O29" s="39">
        <v>12</v>
      </c>
      <c r="P29">
        <f t="shared" ref="P29:P34" si="14">O29-N29+1</f>
        <v>12</v>
      </c>
      <c r="R29">
        <f t="shared" ref="R29:R34" si="15">N29-1</f>
        <v>0</v>
      </c>
    </row>
    <row r="30" spans="1:18">
      <c r="A30" s="222"/>
      <c r="B30" s="82" t="s">
        <v>338</v>
      </c>
      <c r="C30" s="142" t="s">
        <v>339</v>
      </c>
      <c r="D30" s="123">
        <f t="shared" si="13"/>
        <v>66</v>
      </c>
      <c r="E30" s="79">
        <v>0</v>
      </c>
      <c r="F30" s="79">
        <v>36</v>
      </c>
      <c r="G30" s="79">
        <v>0</v>
      </c>
      <c r="H30" s="79">
        <v>12</v>
      </c>
      <c r="I30" s="79">
        <v>0</v>
      </c>
      <c r="J30" s="127">
        <v>18</v>
      </c>
      <c r="K30" s="39">
        <v>0</v>
      </c>
      <c r="N30" s="39">
        <v>1</v>
      </c>
      <c r="O30" s="39">
        <v>36</v>
      </c>
      <c r="P30">
        <f t="shared" si="14"/>
        <v>36</v>
      </c>
      <c r="R30">
        <f t="shared" si="15"/>
        <v>0</v>
      </c>
    </row>
    <row r="31" spans="1:18">
      <c r="A31" s="222"/>
      <c r="B31" s="164" t="s">
        <v>340</v>
      </c>
      <c r="C31" s="126" t="s">
        <v>341</v>
      </c>
      <c r="D31" s="123">
        <f t="shared" si="13"/>
        <v>39</v>
      </c>
      <c r="E31" s="79">
        <v>6</v>
      </c>
      <c r="F31" s="79">
        <v>6</v>
      </c>
      <c r="G31" s="79">
        <v>2</v>
      </c>
      <c r="H31" s="79">
        <v>6</v>
      </c>
      <c r="I31" s="79">
        <v>6</v>
      </c>
      <c r="J31" s="127">
        <v>13</v>
      </c>
      <c r="K31" s="39">
        <v>0</v>
      </c>
      <c r="N31" s="39">
        <v>13</v>
      </c>
      <c r="O31" s="39">
        <v>48</v>
      </c>
      <c r="P31">
        <f t="shared" si="14"/>
        <v>36</v>
      </c>
      <c r="R31">
        <f t="shared" si="15"/>
        <v>12</v>
      </c>
    </row>
    <row r="32" spans="1:18">
      <c r="A32" s="222"/>
      <c r="B32" s="82" t="s">
        <v>344</v>
      </c>
      <c r="C32" s="142" t="s">
        <v>345</v>
      </c>
      <c r="D32" s="123">
        <f t="shared" si="13"/>
        <v>124</v>
      </c>
      <c r="E32" s="79">
        <v>22</v>
      </c>
      <c r="F32" s="79">
        <v>12</v>
      </c>
      <c r="G32" s="79">
        <v>42</v>
      </c>
      <c r="H32" s="79">
        <v>6</v>
      </c>
      <c r="I32" s="79">
        <v>30</v>
      </c>
      <c r="J32" s="127">
        <v>12</v>
      </c>
      <c r="K32" s="39">
        <v>0</v>
      </c>
      <c r="N32" s="39">
        <v>1</v>
      </c>
      <c r="O32" s="39">
        <v>48</v>
      </c>
      <c r="P32">
        <f t="shared" si="14"/>
        <v>48</v>
      </c>
      <c r="R32">
        <f t="shared" si="15"/>
        <v>0</v>
      </c>
    </row>
    <row r="33" spans="1:18">
      <c r="A33" s="222"/>
      <c r="B33" s="82" t="s">
        <v>347</v>
      </c>
      <c r="C33" s="142" t="s">
        <v>348</v>
      </c>
      <c r="D33" s="123">
        <f t="shared" si="13"/>
        <v>60</v>
      </c>
      <c r="E33" s="79">
        <v>6</v>
      </c>
      <c r="F33" s="79">
        <v>12</v>
      </c>
      <c r="G33" s="79">
        <v>12</v>
      </c>
      <c r="H33" s="79">
        <v>6</v>
      </c>
      <c r="I33" s="79">
        <v>12</v>
      </c>
      <c r="J33" s="127">
        <v>12</v>
      </c>
      <c r="K33" s="39">
        <v>0</v>
      </c>
      <c r="L33" s="39"/>
      <c r="N33" s="39">
        <v>13</v>
      </c>
      <c r="O33" s="39">
        <v>48</v>
      </c>
      <c r="P33">
        <f t="shared" si="14"/>
        <v>36</v>
      </c>
      <c r="R33">
        <f t="shared" si="15"/>
        <v>12</v>
      </c>
    </row>
    <row r="34" spans="1:18">
      <c r="A34" s="222"/>
      <c r="B34" s="82" t="s">
        <v>351</v>
      </c>
      <c r="C34" s="142" t="s">
        <v>353</v>
      </c>
      <c r="D34" s="123">
        <f t="shared" si="13"/>
        <v>11</v>
      </c>
      <c r="E34" s="79">
        <v>1</v>
      </c>
      <c r="F34" s="79">
        <v>2</v>
      </c>
      <c r="G34" s="79">
        <v>2</v>
      </c>
      <c r="H34" s="79">
        <v>1</v>
      </c>
      <c r="I34" s="79">
        <v>1</v>
      </c>
      <c r="J34" s="79">
        <v>4</v>
      </c>
      <c r="K34" s="39">
        <v>0</v>
      </c>
      <c r="L34" s="39"/>
      <c r="N34" s="39">
        <v>37</v>
      </c>
      <c r="O34" s="39">
        <v>48</v>
      </c>
      <c r="P34">
        <f t="shared" si="14"/>
        <v>12</v>
      </c>
      <c r="R34">
        <f t="shared" si="15"/>
        <v>36</v>
      </c>
    </row>
    <row r="35" spans="1:18">
      <c r="A35" s="223"/>
      <c r="B35" s="132"/>
      <c r="C35" s="129" t="s">
        <v>240</v>
      </c>
      <c r="D35" s="130">
        <f t="shared" si="13"/>
        <v>309</v>
      </c>
      <c r="E35" s="132">
        <f t="shared" ref="E35:K35" si="16">SUM(E29:E34)</f>
        <v>36</v>
      </c>
      <c r="F35" s="132">
        <f t="shared" si="16"/>
        <v>71</v>
      </c>
      <c r="G35" s="132">
        <f t="shared" si="16"/>
        <v>60</v>
      </c>
      <c r="H35" s="132">
        <f t="shared" si="16"/>
        <v>32</v>
      </c>
      <c r="I35" s="132">
        <f t="shared" si="16"/>
        <v>50</v>
      </c>
      <c r="J35" s="132">
        <f t="shared" si="16"/>
        <v>60</v>
      </c>
      <c r="K35" s="132">
        <f t="shared" si="16"/>
        <v>0</v>
      </c>
      <c r="L35" s="62">
        <f>D35/$D$77</f>
        <v>0.22310469314079423</v>
      </c>
    </row>
    <row r="36" spans="1:18">
      <c r="A36" s="148"/>
      <c r="B36" s="148"/>
      <c r="F36" s="78"/>
      <c r="G36" s="78"/>
      <c r="H36" s="78"/>
      <c r="I36" s="78"/>
      <c r="J36" s="78"/>
      <c r="K36" s="39"/>
      <c r="L36" s="39"/>
    </row>
    <row r="37" spans="1:18">
      <c r="A37" s="229" t="s">
        <v>357</v>
      </c>
      <c r="B37" s="79" t="s">
        <v>359</v>
      </c>
      <c r="C37" s="142" t="s">
        <v>360</v>
      </c>
      <c r="D37" s="123">
        <f t="shared" ref="D37:D42" si="17">SUM(E37:K37)</f>
        <v>36</v>
      </c>
      <c r="E37" s="79">
        <v>4</v>
      </c>
      <c r="F37" s="79">
        <v>0</v>
      </c>
      <c r="G37" s="147">
        <v>24</v>
      </c>
      <c r="H37" s="79">
        <v>4</v>
      </c>
      <c r="I37" s="79">
        <v>0</v>
      </c>
      <c r="J37" s="127">
        <v>4</v>
      </c>
      <c r="K37" s="79">
        <v>0</v>
      </c>
      <c r="L37" s="79"/>
      <c r="N37" s="39">
        <v>1</v>
      </c>
      <c r="O37" s="39">
        <v>48</v>
      </c>
      <c r="P37">
        <f t="shared" ref="P37:P41" si="18">O37-N37+1</f>
        <v>48</v>
      </c>
      <c r="R37">
        <f t="shared" ref="R37:R41" si="19">N37-1</f>
        <v>0</v>
      </c>
    </row>
    <row r="38" spans="1:18">
      <c r="A38" s="222"/>
      <c r="B38" s="124" t="s">
        <v>362</v>
      </c>
      <c r="C38" s="122" t="s">
        <v>364</v>
      </c>
      <c r="D38" s="123">
        <f t="shared" si="17"/>
        <v>40</v>
      </c>
      <c r="E38" s="153">
        <v>20</v>
      </c>
      <c r="F38" s="124">
        <v>0</v>
      </c>
      <c r="G38" s="124">
        <v>2</v>
      </c>
      <c r="H38" s="124">
        <v>0</v>
      </c>
      <c r="I38" s="124">
        <v>9</v>
      </c>
      <c r="J38" s="125">
        <v>9</v>
      </c>
      <c r="K38" s="79">
        <v>0</v>
      </c>
      <c r="L38" s="79"/>
      <c r="M38" s="39"/>
      <c r="N38" s="39">
        <v>1</v>
      </c>
      <c r="O38" s="39">
        <v>24</v>
      </c>
      <c r="P38">
        <f t="shared" si="18"/>
        <v>24</v>
      </c>
      <c r="R38">
        <f t="shared" si="19"/>
        <v>0</v>
      </c>
    </row>
    <row r="39" spans="1:18">
      <c r="A39" s="222"/>
      <c r="B39" s="79" t="s">
        <v>365</v>
      </c>
      <c r="C39" s="142" t="s">
        <v>366</v>
      </c>
      <c r="D39" s="123">
        <f t="shared" si="17"/>
        <v>52</v>
      </c>
      <c r="E39" s="79">
        <v>6</v>
      </c>
      <c r="F39" s="147">
        <v>12</v>
      </c>
      <c r="G39" s="79">
        <v>8</v>
      </c>
      <c r="H39" s="79">
        <v>10</v>
      </c>
      <c r="I39" s="79">
        <v>0</v>
      </c>
      <c r="J39" s="149">
        <v>16</v>
      </c>
      <c r="K39" s="79">
        <v>0</v>
      </c>
      <c r="L39" s="79"/>
      <c r="N39" s="39">
        <v>13</v>
      </c>
      <c r="O39" s="39">
        <v>36</v>
      </c>
      <c r="P39">
        <f t="shared" si="18"/>
        <v>24</v>
      </c>
      <c r="R39">
        <f t="shared" si="19"/>
        <v>12</v>
      </c>
    </row>
    <row r="40" spans="1:18">
      <c r="A40" s="222"/>
      <c r="B40" s="79" t="s">
        <v>369</v>
      </c>
      <c r="C40" s="142" t="s">
        <v>371</v>
      </c>
      <c r="D40" s="123">
        <f t="shared" si="17"/>
        <v>53</v>
      </c>
      <c r="E40" s="79">
        <v>0</v>
      </c>
      <c r="F40" s="79">
        <v>12</v>
      </c>
      <c r="G40" s="144">
        <v>8</v>
      </c>
      <c r="H40" s="147">
        <v>13</v>
      </c>
      <c r="I40" s="79">
        <v>15</v>
      </c>
      <c r="J40" s="127">
        <v>5</v>
      </c>
      <c r="K40" s="79">
        <v>0</v>
      </c>
      <c r="L40" s="79"/>
      <c r="N40" s="39">
        <v>25</v>
      </c>
      <c r="O40" s="39">
        <v>48</v>
      </c>
      <c r="P40">
        <f t="shared" si="18"/>
        <v>24</v>
      </c>
      <c r="R40">
        <f t="shared" si="19"/>
        <v>24</v>
      </c>
    </row>
    <row r="41" spans="1:18">
      <c r="A41" s="222"/>
      <c r="B41" s="79" t="s">
        <v>373</v>
      </c>
      <c r="C41" s="142" t="s">
        <v>374</v>
      </c>
      <c r="D41" s="123">
        <f t="shared" si="17"/>
        <v>38</v>
      </c>
      <c r="E41" s="79">
        <v>10</v>
      </c>
      <c r="F41" s="79">
        <v>12</v>
      </c>
      <c r="G41" s="147">
        <v>6</v>
      </c>
      <c r="H41" s="79">
        <v>4</v>
      </c>
      <c r="I41" s="79">
        <v>0</v>
      </c>
      <c r="J41" s="127">
        <v>6</v>
      </c>
      <c r="K41" s="79">
        <v>0</v>
      </c>
      <c r="L41" s="79"/>
      <c r="M41" s="39"/>
      <c r="N41" s="39">
        <v>37</v>
      </c>
      <c r="O41" s="39">
        <v>48</v>
      </c>
      <c r="P41">
        <f t="shared" si="18"/>
        <v>12</v>
      </c>
      <c r="R41">
        <f t="shared" si="19"/>
        <v>36</v>
      </c>
    </row>
    <row r="42" spans="1:18">
      <c r="A42" s="223"/>
      <c r="B42" s="132"/>
      <c r="C42" s="129" t="s">
        <v>240</v>
      </c>
      <c r="D42" s="130">
        <f t="shared" si="17"/>
        <v>219</v>
      </c>
      <c r="E42">
        <f t="shared" ref="E42:K42" si="20">SUM(E37:E41)</f>
        <v>40</v>
      </c>
      <c r="F42">
        <f t="shared" si="20"/>
        <v>36</v>
      </c>
      <c r="G42">
        <f t="shared" si="20"/>
        <v>48</v>
      </c>
      <c r="H42" s="88">
        <f t="shared" si="20"/>
        <v>31</v>
      </c>
      <c r="I42">
        <f t="shared" si="20"/>
        <v>24</v>
      </c>
      <c r="J42">
        <f t="shared" si="20"/>
        <v>40</v>
      </c>
      <c r="K42">
        <f t="shared" si="20"/>
        <v>0</v>
      </c>
      <c r="L42" s="62">
        <f>D42/$D$77</f>
        <v>0.15812274368231047</v>
      </c>
    </row>
    <row r="43" spans="1:18" ht="15.75">
      <c r="A43" s="166"/>
      <c r="B43" s="78"/>
      <c r="C43" s="137"/>
      <c r="D43" s="147"/>
      <c r="E43" s="167"/>
      <c r="F43" s="167"/>
      <c r="G43" s="167"/>
      <c r="H43" s="168"/>
      <c r="I43" s="167"/>
      <c r="J43" s="169"/>
      <c r="K43" s="62"/>
      <c r="L43" s="62"/>
      <c r="N43" s="170"/>
    </row>
    <row r="44" spans="1:18">
      <c r="A44" s="148"/>
      <c r="B44" s="148"/>
      <c r="D44" s="137"/>
      <c r="F44" s="78"/>
      <c r="G44" s="78"/>
      <c r="H44" s="78"/>
      <c r="I44" s="78"/>
      <c r="J44" s="78"/>
    </row>
    <row r="45" spans="1:18">
      <c r="A45" s="229" t="s">
        <v>383</v>
      </c>
      <c r="B45" s="121" t="s">
        <v>385</v>
      </c>
      <c r="C45" s="124" t="s">
        <v>386</v>
      </c>
      <c r="D45" s="123">
        <f t="shared" ref="D45:D53" si="21">SUM(E45:K45)</f>
        <v>7</v>
      </c>
      <c r="E45" s="171">
        <v>1</v>
      </c>
      <c r="F45" s="171">
        <v>6</v>
      </c>
      <c r="G45" s="171">
        <v>0</v>
      </c>
      <c r="H45" s="171">
        <v>0</v>
      </c>
      <c r="I45" s="171">
        <v>0</v>
      </c>
      <c r="J45" s="172">
        <v>0</v>
      </c>
      <c r="K45" s="39">
        <v>0</v>
      </c>
      <c r="N45" s="39">
        <v>1</v>
      </c>
      <c r="O45" s="39">
        <v>48</v>
      </c>
      <c r="P45">
        <f t="shared" ref="P45:P52" si="22">O45-N45+1</f>
        <v>48</v>
      </c>
      <c r="R45">
        <f t="shared" ref="R45:R52" si="23">N45-1</f>
        <v>0</v>
      </c>
    </row>
    <row r="46" spans="1:18">
      <c r="A46" s="222"/>
      <c r="B46" s="82" t="s">
        <v>389</v>
      </c>
      <c r="C46" s="79" t="s">
        <v>391</v>
      </c>
      <c r="D46" s="123">
        <f t="shared" si="21"/>
        <v>16</v>
      </c>
      <c r="E46" s="79">
        <v>6</v>
      </c>
      <c r="F46" s="79">
        <v>2</v>
      </c>
      <c r="G46" s="79">
        <v>2</v>
      </c>
      <c r="H46" s="79">
        <v>2</v>
      </c>
      <c r="I46" s="79">
        <v>2</v>
      </c>
      <c r="J46" s="127">
        <v>2</v>
      </c>
      <c r="K46" s="39">
        <v>0</v>
      </c>
      <c r="N46" s="39">
        <v>1</v>
      </c>
      <c r="O46" s="39">
        <v>48</v>
      </c>
      <c r="P46">
        <f t="shared" si="22"/>
        <v>48</v>
      </c>
      <c r="R46">
        <f t="shared" si="23"/>
        <v>0</v>
      </c>
    </row>
    <row r="47" spans="1:18">
      <c r="A47" s="222"/>
      <c r="B47" s="82" t="s">
        <v>393</v>
      </c>
      <c r="C47" s="79" t="s">
        <v>395</v>
      </c>
      <c r="D47" s="123">
        <f t="shared" si="21"/>
        <v>17</v>
      </c>
      <c r="E47" s="79">
        <v>3</v>
      </c>
      <c r="F47" s="79">
        <v>3</v>
      </c>
      <c r="G47" s="79">
        <v>3</v>
      </c>
      <c r="H47" s="79">
        <v>3</v>
      </c>
      <c r="I47" s="79">
        <v>2</v>
      </c>
      <c r="J47" s="127">
        <v>3</v>
      </c>
      <c r="K47" s="39">
        <v>0</v>
      </c>
      <c r="N47" s="39">
        <v>1</v>
      </c>
      <c r="O47" s="39">
        <v>48</v>
      </c>
      <c r="P47">
        <f t="shared" si="22"/>
        <v>48</v>
      </c>
      <c r="R47">
        <f t="shared" si="23"/>
        <v>0</v>
      </c>
    </row>
    <row r="48" spans="1:18">
      <c r="A48" s="222"/>
      <c r="B48" s="82" t="s">
        <v>398</v>
      </c>
      <c r="C48" s="79" t="s">
        <v>399</v>
      </c>
      <c r="D48" s="123">
        <f t="shared" si="21"/>
        <v>19</v>
      </c>
      <c r="E48" s="79">
        <v>2</v>
      </c>
      <c r="F48" s="79">
        <v>9</v>
      </c>
      <c r="G48" s="79">
        <v>2</v>
      </c>
      <c r="H48" s="79">
        <v>2</v>
      </c>
      <c r="I48" s="79">
        <v>2</v>
      </c>
      <c r="J48" s="127">
        <v>2</v>
      </c>
      <c r="K48" s="39">
        <v>0</v>
      </c>
      <c r="N48" s="39">
        <v>1</v>
      </c>
      <c r="O48" s="39">
        <v>36</v>
      </c>
      <c r="P48">
        <f t="shared" si="22"/>
        <v>36</v>
      </c>
      <c r="R48">
        <f t="shared" si="23"/>
        <v>0</v>
      </c>
    </row>
    <row r="49" spans="1:18">
      <c r="A49" s="222"/>
      <c r="B49" s="82" t="s">
        <v>400</v>
      </c>
      <c r="C49" s="79" t="s">
        <v>401</v>
      </c>
      <c r="D49" s="123">
        <f t="shared" si="21"/>
        <v>34</v>
      </c>
      <c r="E49" s="79">
        <v>4</v>
      </c>
      <c r="F49" s="79">
        <v>6</v>
      </c>
      <c r="G49" s="79">
        <v>6</v>
      </c>
      <c r="H49" s="79">
        <v>6</v>
      </c>
      <c r="I49" s="79">
        <v>6</v>
      </c>
      <c r="J49" s="127">
        <v>6</v>
      </c>
      <c r="K49" s="39">
        <v>0</v>
      </c>
      <c r="N49" s="39">
        <v>12</v>
      </c>
      <c r="O49" s="39">
        <v>48</v>
      </c>
      <c r="P49">
        <f t="shared" si="22"/>
        <v>37</v>
      </c>
      <c r="R49">
        <f t="shared" si="23"/>
        <v>11</v>
      </c>
    </row>
    <row r="50" spans="1:18">
      <c r="A50" s="222"/>
      <c r="B50" s="82" t="s">
        <v>402</v>
      </c>
      <c r="C50" s="79" t="s">
        <v>403</v>
      </c>
      <c r="D50" s="123">
        <f t="shared" si="21"/>
        <v>16</v>
      </c>
      <c r="E50" s="79">
        <v>4</v>
      </c>
      <c r="F50" s="79">
        <v>12</v>
      </c>
      <c r="G50" s="79">
        <v>0</v>
      </c>
      <c r="H50" s="79">
        <v>0</v>
      </c>
      <c r="I50" s="79">
        <v>0</v>
      </c>
      <c r="J50" s="127">
        <v>0</v>
      </c>
      <c r="K50" s="39">
        <v>0</v>
      </c>
      <c r="N50" s="39">
        <v>12</v>
      </c>
      <c r="O50" s="39">
        <v>36</v>
      </c>
      <c r="P50">
        <f t="shared" si="22"/>
        <v>25</v>
      </c>
      <c r="R50">
        <f t="shared" si="23"/>
        <v>11</v>
      </c>
    </row>
    <row r="51" spans="1:18">
      <c r="A51" s="222"/>
      <c r="B51" s="82" t="s">
        <v>404</v>
      </c>
      <c r="C51" s="79" t="s">
        <v>405</v>
      </c>
      <c r="D51" s="123">
        <f t="shared" si="21"/>
        <v>0</v>
      </c>
      <c r="E51" s="79">
        <v>0</v>
      </c>
      <c r="F51" s="79">
        <v>0</v>
      </c>
      <c r="G51" s="79">
        <v>0</v>
      </c>
      <c r="H51" s="79">
        <v>0</v>
      </c>
      <c r="I51" s="79">
        <v>0</v>
      </c>
      <c r="J51" s="79">
        <v>0</v>
      </c>
      <c r="K51" s="39">
        <v>0</v>
      </c>
      <c r="N51" s="39">
        <v>12</v>
      </c>
      <c r="O51" s="39">
        <v>48</v>
      </c>
      <c r="P51">
        <f t="shared" si="22"/>
        <v>37</v>
      </c>
      <c r="R51">
        <f t="shared" si="23"/>
        <v>11</v>
      </c>
    </row>
    <row r="52" spans="1:18">
      <c r="A52" s="222"/>
      <c r="B52" s="82" t="s">
        <v>406</v>
      </c>
      <c r="C52" s="79" t="s">
        <v>407</v>
      </c>
      <c r="D52" s="123">
        <f t="shared" si="21"/>
        <v>1</v>
      </c>
      <c r="E52" s="79">
        <v>1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39">
        <v>0</v>
      </c>
      <c r="N52" s="39">
        <v>30</v>
      </c>
      <c r="O52" s="39">
        <v>42</v>
      </c>
      <c r="P52">
        <f t="shared" si="22"/>
        <v>13</v>
      </c>
      <c r="R52">
        <f t="shared" si="23"/>
        <v>29</v>
      </c>
    </row>
    <row r="53" spans="1:18">
      <c r="A53" s="223"/>
      <c r="B53" s="132"/>
      <c r="C53" s="129" t="s">
        <v>240</v>
      </c>
      <c r="D53" s="130">
        <f t="shared" si="21"/>
        <v>192</v>
      </c>
      <c r="E53" s="171">
        <f t="shared" ref="E53:J53" si="24">SUM(E45:E52)</f>
        <v>21</v>
      </c>
      <c r="F53" s="171">
        <f t="shared" si="24"/>
        <v>38</v>
      </c>
      <c r="G53" s="171">
        <f t="shared" si="24"/>
        <v>13</v>
      </c>
      <c r="H53" s="171">
        <f t="shared" si="24"/>
        <v>13</v>
      </c>
      <c r="I53" s="171">
        <f t="shared" si="24"/>
        <v>12</v>
      </c>
      <c r="J53" s="171">
        <f t="shared" si="24"/>
        <v>13</v>
      </c>
      <c r="K53" s="171">
        <v>82</v>
      </c>
      <c r="L53" s="62">
        <f>D53/$D$77</f>
        <v>0.13862815884476534</v>
      </c>
    </row>
    <row r="54" spans="1:18">
      <c r="A54" s="148"/>
      <c r="B54" s="148"/>
      <c r="F54" s="78"/>
      <c r="G54" s="78"/>
      <c r="H54" s="78"/>
      <c r="I54" s="78"/>
      <c r="J54" s="78"/>
    </row>
    <row r="55" spans="1:18">
      <c r="A55" s="221" t="s">
        <v>703</v>
      </c>
      <c r="B55" s="123" t="s">
        <v>416</v>
      </c>
      <c r="C55" s="122" t="s">
        <v>417</v>
      </c>
      <c r="D55" s="123">
        <f t="shared" ref="D55:D59" si="25">SUM(E55:K55)</f>
        <v>7</v>
      </c>
      <c r="E55" s="124">
        <v>0</v>
      </c>
      <c r="F55" s="124">
        <v>1</v>
      </c>
      <c r="G55" s="124">
        <v>1</v>
      </c>
      <c r="H55" s="124">
        <v>1</v>
      </c>
      <c r="I55" s="124">
        <v>2</v>
      </c>
      <c r="J55" s="125">
        <v>2</v>
      </c>
      <c r="K55" s="39">
        <v>0</v>
      </c>
      <c r="N55" s="39">
        <v>1</v>
      </c>
      <c r="O55" s="39">
        <v>48</v>
      </c>
      <c r="P55">
        <f t="shared" ref="P55:P58" si="26">O55-N55+1</f>
        <v>48</v>
      </c>
      <c r="R55">
        <f t="shared" ref="R55:R58" si="27">N55-1</f>
        <v>0</v>
      </c>
    </row>
    <row r="56" spans="1:18">
      <c r="A56" s="222"/>
      <c r="B56" s="78" t="s">
        <v>420</v>
      </c>
      <c r="C56" s="142" t="s">
        <v>421</v>
      </c>
      <c r="D56" s="123">
        <f t="shared" si="25"/>
        <v>12</v>
      </c>
      <c r="E56" s="79">
        <v>1</v>
      </c>
      <c r="F56" s="79">
        <v>1</v>
      </c>
      <c r="G56" s="79">
        <v>1</v>
      </c>
      <c r="H56" s="79">
        <v>1</v>
      </c>
      <c r="I56" s="79">
        <v>2</v>
      </c>
      <c r="J56" s="127">
        <v>6</v>
      </c>
      <c r="K56" s="39">
        <v>0</v>
      </c>
      <c r="N56" s="39">
        <v>9</v>
      </c>
      <c r="O56" s="39">
        <v>36</v>
      </c>
      <c r="P56">
        <f t="shared" si="26"/>
        <v>28</v>
      </c>
      <c r="R56">
        <f t="shared" si="27"/>
        <v>8</v>
      </c>
    </row>
    <row r="57" spans="1:18">
      <c r="A57" s="222"/>
      <c r="B57" s="79" t="s">
        <v>425</v>
      </c>
      <c r="C57" s="142" t="s">
        <v>426</v>
      </c>
      <c r="D57" s="123">
        <f t="shared" si="25"/>
        <v>17</v>
      </c>
      <c r="E57" s="79">
        <v>1</v>
      </c>
      <c r="F57" s="79">
        <v>0</v>
      </c>
      <c r="G57" s="79">
        <v>0</v>
      </c>
      <c r="H57" s="79">
        <v>0</v>
      </c>
      <c r="I57" s="79">
        <v>4</v>
      </c>
      <c r="J57" s="127">
        <v>12</v>
      </c>
      <c r="K57" s="39">
        <v>0</v>
      </c>
      <c r="N57" s="39">
        <v>13</v>
      </c>
      <c r="O57" s="39">
        <v>42</v>
      </c>
      <c r="P57">
        <f t="shared" si="26"/>
        <v>30</v>
      </c>
      <c r="R57">
        <f t="shared" si="27"/>
        <v>12</v>
      </c>
    </row>
    <row r="58" spans="1:18">
      <c r="A58" s="222"/>
      <c r="B58" s="79" t="s">
        <v>428</v>
      </c>
      <c r="C58" s="142" t="s">
        <v>429</v>
      </c>
      <c r="D58" s="123">
        <f t="shared" si="25"/>
        <v>20</v>
      </c>
      <c r="E58" s="79">
        <v>1</v>
      </c>
      <c r="F58" s="79">
        <v>1</v>
      </c>
      <c r="G58" s="79">
        <v>1</v>
      </c>
      <c r="H58" s="79">
        <v>1</v>
      </c>
      <c r="I58" s="79">
        <v>4</v>
      </c>
      <c r="J58" s="127">
        <v>12</v>
      </c>
      <c r="K58" s="39">
        <v>0</v>
      </c>
      <c r="N58" s="39">
        <v>19</v>
      </c>
      <c r="O58" s="39">
        <v>48</v>
      </c>
      <c r="P58">
        <f t="shared" si="26"/>
        <v>30</v>
      </c>
      <c r="R58">
        <f t="shared" si="27"/>
        <v>18</v>
      </c>
    </row>
    <row r="59" spans="1:18" ht="15.75">
      <c r="A59" s="223"/>
      <c r="B59" s="132"/>
      <c r="C59" s="129" t="s">
        <v>240</v>
      </c>
      <c r="D59" s="130">
        <f t="shared" si="25"/>
        <v>56</v>
      </c>
      <c r="E59" s="174">
        <f t="shared" ref="E59:K59" si="28">SUM(E55:E58)</f>
        <v>3</v>
      </c>
      <c r="F59" s="174">
        <f t="shared" si="28"/>
        <v>3</v>
      </c>
      <c r="G59" s="174">
        <f t="shared" si="28"/>
        <v>3</v>
      </c>
      <c r="H59" s="174">
        <f t="shared" si="28"/>
        <v>3</v>
      </c>
      <c r="I59" s="174">
        <f t="shared" si="28"/>
        <v>12</v>
      </c>
      <c r="J59" s="174">
        <f t="shared" si="28"/>
        <v>32</v>
      </c>
      <c r="K59" s="174">
        <f t="shared" si="28"/>
        <v>0</v>
      </c>
      <c r="L59" s="62">
        <f>D59/$D$77</f>
        <v>4.043321299638989E-2</v>
      </c>
    </row>
    <row r="60" spans="1:18">
      <c r="A60" s="148"/>
      <c r="B60" s="148"/>
      <c r="C60" s="137"/>
      <c r="D60" s="137"/>
      <c r="F60" s="78"/>
      <c r="G60" s="78"/>
      <c r="H60" s="78"/>
      <c r="I60" s="78"/>
      <c r="J60" s="78"/>
    </row>
    <row r="61" spans="1:18">
      <c r="A61" s="224" t="s">
        <v>433</v>
      </c>
      <c r="B61" s="176" t="s">
        <v>436</v>
      </c>
      <c r="C61" s="178" t="s">
        <v>437</v>
      </c>
      <c r="D61" s="78">
        <f t="shared" ref="D61:D69" si="29">SUM(E61:K61)</f>
        <v>18</v>
      </c>
      <c r="E61" s="79">
        <v>0</v>
      </c>
      <c r="F61" s="79">
        <v>0</v>
      </c>
      <c r="G61" s="79">
        <v>0</v>
      </c>
      <c r="H61" s="79">
        <v>12</v>
      </c>
      <c r="I61" s="79">
        <v>6</v>
      </c>
      <c r="J61" s="79">
        <v>0</v>
      </c>
      <c r="K61" s="39">
        <v>0</v>
      </c>
      <c r="L61" s="39"/>
      <c r="N61" s="39">
        <v>4</v>
      </c>
      <c r="O61" s="39">
        <v>15</v>
      </c>
      <c r="P61">
        <f t="shared" ref="P61:P68" si="30">O61-N61+1</f>
        <v>12</v>
      </c>
      <c r="R61">
        <f t="shared" ref="R61:R68" si="31">N61-1</f>
        <v>3</v>
      </c>
    </row>
    <row r="62" spans="1:18">
      <c r="A62" s="225"/>
      <c r="B62" s="176" t="s">
        <v>440</v>
      </c>
      <c r="C62" s="178" t="s">
        <v>441</v>
      </c>
      <c r="D62" s="78">
        <f t="shared" si="29"/>
        <v>20</v>
      </c>
      <c r="E62" s="39">
        <v>2</v>
      </c>
      <c r="F62" s="79">
        <v>3</v>
      </c>
      <c r="G62" s="79">
        <v>1</v>
      </c>
      <c r="H62" s="79">
        <v>6</v>
      </c>
      <c r="I62" s="79">
        <v>6</v>
      </c>
      <c r="J62" s="79">
        <v>2</v>
      </c>
      <c r="K62" s="39">
        <v>0</v>
      </c>
      <c r="N62" s="39">
        <v>19</v>
      </c>
      <c r="O62" s="39">
        <v>30</v>
      </c>
      <c r="P62">
        <f t="shared" si="30"/>
        <v>12</v>
      </c>
      <c r="R62">
        <f t="shared" si="31"/>
        <v>18</v>
      </c>
    </row>
    <row r="63" spans="1:18">
      <c r="A63" s="225"/>
      <c r="B63" s="176" t="s">
        <v>442</v>
      </c>
      <c r="C63" s="178" t="s">
        <v>443</v>
      </c>
      <c r="D63" s="78">
        <f t="shared" si="29"/>
        <v>15</v>
      </c>
      <c r="E63" s="79"/>
      <c r="F63" s="79"/>
      <c r="G63" s="79"/>
      <c r="H63" s="79">
        <v>3</v>
      </c>
      <c r="I63" s="79">
        <v>12</v>
      </c>
      <c r="J63" s="79">
        <v>0</v>
      </c>
      <c r="K63" s="39">
        <v>0</v>
      </c>
      <c r="L63" s="39"/>
      <c r="N63" s="39">
        <v>25</v>
      </c>
      <c r="O63" s="39">
        <v>36</v>
      </c>
      <c r="P63">
        <f t="shared" si="30"/>
        <v>12</v>
      </c>
      <c r="R63">
        <f t="shared" si="31"/>
        <v>24</v>
      </c>
    </row>
    <row r="64" spans="1:18">
      <c r="A64" s="225"/>
      <c r="B64" s="176" t="s">
        <v>445</v>
      </c>
      <c r="C64" s="178" t="s">
        <v>446</v>
      </c>
      <c r="D64" s="78">
        <f t="shared" si="29"/>
        <v>12</v>
      </c>
      <c r="E64" s="79">
        <v>1</v>
      </c>
      <c r="F64" s="79">
        <v>1</v>
      </c>
      <c r="G64" s="79">
        <v>1</v>
      </c>
      <c r="H64" s="79">
        <v>4</v>
      </c>
      <c r="I64" s="79">
        <v>4</v>
      </c>
      <c r="J64" s="79">
        <v>1</v>
      </c>
      <c r="K64" s="39">
        <v>0</v>
      </c>
      <c r="L64" s="39"/>
      <c r="N64" s="39">
        <v>13</v>
      </c>
      <c r="O64" s="39">
        <v>42</v>
      </c>
      <c r="P64">
        <f t="shared" si="30"/>
        <v>30</v>
      </c>
      <c r="R64">
        <f t="shared" si="31"/>
        <v>12</v>
      </c>
    </row>
    <row r="65" spans="1:27">
      <c r="A65" s="225"/>
      <c r="B65" s="179" t="s">
        <v>447</v>
      </c>
      <c r="C65" s="178" t="s">
        <v>433</v>
      </c>
      <c r="D65" s="78">
        <f t="shared" si="29"/>
        <v>17</v>
      </c>
      <c r="E65" s="79">
        <v>1</v>
      </c>
      <c r="F65" s="79">
        <v>2</v>
      </c>
      <c r="G65" s="79">
        <v>1</v>
      </c>
      <c r="H65" s="79">
        <v>2</v>
      </c>
      <c r="I65" s="79">
        <v>10</v>
      </c>
      <c r="J65" s="79">
        <v>1</v>
      </c>
      <c r="K65" s="39">
        <v>0</v>
      </c>
      <c r="N65" s="39">
        <v>25</v>
      </c>
      <c r="O65" s="39">
        <v>32</v>
      </c>
      <c r="P65">
        <f t="shared" si="30"/>
        <v>8</v>
      </c>
      <c r="R65">
        <f t="shared" si="31"/>
        <v>24</v>
      </c>
    </row>
    <row r="66" spans="1:27">
      <c r="A66" s="225"/>
      <c r="B66" s="179" t="s">
        <v>448</v>
      </c>
      <c r="C66" s="178" t="s">
        <v>449</v>
      </c>
      <c r="D66" s="78">
        <f t="shared" si="29"/>
        <v>21</v>
      </c>
      <c r="E66" s="79">
        <v>2</v>
      </c>
      <c r="F66" s="79">
        <v>3</v>
      </c>
      <c r="G66" s="79">
        <v>1</v>
      </c>
      <c r="H66" s="79">
        <v>3</v>
      </c>
      <c r="I66" s="79">
        <v>10</v>
      </c>
      <c r="J66" s="79">
        <v>2</v>
      </c>
      <c r="K66" s="39">
        <v>0</v>
      </c>
      <c r="N66" s="39">
        <v>31</v>
      </c>
      <c r="O66" s="39">
        <v>42</v>
      </c>
      <c r="P66">
        <f t="shared" si="30"/>
        <v>12</v>
      </c>
      <c r="R66">
        <f t="shared" si="31"/>
        <v>30</v>
      </c>
    </row>
    <row r="67" spans="1:27">
      <c r="A67" s="226"/>
      <c r="B67" s="179" t="s">
        <v>450</v>
      </c>
      <c r="C67" s="182" t="s">
        <v>451</v>
      </c>
      <c r="D67" s="78">
        <f t="shared" si="29"/>
        <v>3</v>
      </c>
      <c r="E67" s="79"/>
      <c r="F67" s="79"/>
      <c r="G67" s="79"/>
      <c r="H67" s="79">
        <v>3</v>
      </c>
      <c r="I67" s="79"/>
      <c r="J67" s="79"/>
      <c r="K67" s="39"/>
      <c r="L67" s="39"/>
      <c r="N67" s="39">
        <v>31</v>
      </c>
      <c r="O67" s="39">
        <v>42</v>
      </c>
      <c r="P67">
        <f t="shared" si="30"/>
        <v>12</v>
      </c>
      <c r="R67">
        <f t="shared" si="31"/>
        <v>30</v>
      </c>
    </row>
    <row r="68" spans="1:27">
      <c r="A68" s="184"/>
      <c r="B68" s="79" t="s">
        <v>462</v>
      </c>
      <c r="C68" s="182" t="s">
        <v>463</v>
      </c>
      <c r="D68" s="78">
        <f t="shared" si="29"/>
        <v>2</v>
      </c>
      <c r="E68" s="79"/>
      <c r="F68" s="79"/>
      <c r="G68" s="79"/>
      <c r="H68" s="79">
        <v>2</v>
      </c>
      <c r="I68" s="79"/>
      <c r="J68" s="79"/>
      <c r="K68" s="39"/>
      <c r="L68" s="39"/>
      <c r="N68" s="39">
        <v>42</v>
      </c>
      <c r="O68" s="39">
        <v>48</v>
      </c>
      <c r="P68">
        <f t="shared" si="30"/>
        <v>7</v>
      </c>
      <c r="R68">
        <f t="shared" si="31"/>
        <v>41</v>
      </c>
    </row>
    <row r="69" spans="1:27">
      <c r="A69" s="137"/>
      <c r="B69" s="137"/>
      <c r="C69" s="137" t="s">
        <v>240</v>
      </c>
      <c r="D69" s="137">
        <f t="shared" si="29"/>
        <v>108</v>
      </c>
      <c r="E69" s="79">
        <f t="shared" ref="E69:K69" si="32">SUM(E61:E68)</f>
        <v>6</v>
      </c>
      <c r="F69" s="79">
        <f t="shared" si="32"/>
        <v>9</v>
      </c>
      <c r="G69" s="79">
        <f t="shared" si="32"/>
        <v>4</v>
      </c>
      <c r="H69" s="187">
        <f t="shared" si="32"/>
        <v>35</v>
      </c>
      <c r="I69" s="79">
        <f t="shared" si="32"/>
        <v>48</v>
      </c>
      <c r="J69" s="79">
        <f t="shared" si="32"/>
        <v>6</v>
      </c>
      <c r="K69" s="79">
        <f t="shared" si="32"/>
        <v>0</v>
      </c>
      <c r="L69" s="62">
        <f>D69/$D$77</f>
        <v>7.7978339350180503E-2</v>
      </c>
      <c r="M69" s="137"/>
      <c r="N69" s="137"/>
      <c r="O69" s="137"/>
      <c r="P69" s="137"/>
      <c r="Q69" s="137"/>
      <c r="S69" s="137"/>
      <c r="T69" s="137"/>
      <c r="U69" s="137"/>
      <c r="V69" s="137"/>
      <c r="W69" s="137"/>
      <c r="X69" s="137"/>
      <c r="Y69" s="137"/>
      <c r="Z69" s="137"/>
      <c r="AA69" s="137"/>
    </row>
    <row r="70" spans="1:27">
      <c r="A70" s="148"/>
      <c r="B70" s="148"/>
      <c r="F70" s="78"/>
      <c r="G70" s="78"/>
      <c r="H70" s="187"/>
      <c r="I70" s="78"/>
      <c r="J70" s="78"/>
    </row>
    <row r="71" spans="1:27">
      <c r="A71" s="227" t="s">
        <v>465</v>
      </c>
      <c r="B71" s="176" t="s">
        <v>466</v>
      </c>
      <c r="C71" s="176" t="s">
        <v>467</v>
      </c>
      <c r="D71">
        <f t="shared" ref="D71:D74" si="33">SUM(E71:K71)</f>
        <v>34</v>
      </c>
      <c r="E71" s="39">
        <v>2</v>
      </c>
      <c r="F71" s="79">
        <v>2</v>
      </c>
      <c r="G71" s="79">
        <v>2</v>
      </c>
      <c r="H71" s="79">
        <v>2</v>
      </c>
      <c r="I71" s="79">
        <v>2</v>
      </c>
      <c r="J71" s="79">
        <v>24</v>
      </c>
      <c r="K71" s="39">
        <v>0</v>
      </c>
      <c r="N71" s="39">
        <v>1</v>
      </c>
      <c r="O71" s="39">
        <v>48</v>
      </c>
      <c r="P71">
        <f t="shared" ref="P71:P73" si="34">O71-N71+1</f>
        <v>48</v>
      </c>
      <c r="R71">
        <f t="shared" ref="R71:R73" si="35">N71-1</f>
        <v>0</v>
      </c>
    </row>
    <row r="72" spans="1:27">
      <c r="A72" s="228"/>
      <c r="B72" s="176" t="s">
        <v>469</v>
      </c>
      <c r="C72" s="176" t="s">
        <v>470</v>
      </c>
      <c r="D72">
        <f t="shared" si="33"/>
        <v>18</v>
      </c>
      <c r="E72" s="39">
        <v>2</v>
      </c>
      <c r="F72" s="79">
        <v>2</v>
      </c>
      <c r="G72" s="79">
        <v>2</v>
      </c>
      <c r="H72" s="79">
        <v>2</v>
      </c>
      <c r="I72" s="79">
        <v>2</v>
      </c>
      <c r="J72" s="79">
        <v>8</v>
      </c>
      <c r="K72" s="39">
        <v>0</v>
      </c>
      <c r="N72" s="39">
        <v>13</v>
      </c>
      <c r="O72" s="39">
        <v>48</v>
      </c>
      <c r="P72">
        <f t="shared" si="34"/>
        <v>36</v>
      </c>
      <c r="R72">
        <f t="shared" si="35"/>
        <v>12</v>
      </c>
    </row>
    <row r="73" spans="1:27">
      <c r="A73" s="228"/>
      <c r="B73" s="176" t="s">
        <v>471</v>
      </c>
      <c r="C73" s="179" t="s">
        <v>472</v>
      </c>
      <c r="D73">
        <f t="shared" si="33"/>
        <v>18</v>
      </c>
      <c r="E73" s="39">
        <v>2</v>
      </c>
      <c r="F73" s="79">
        <v>2</v>
      </c>
      <c r="G73" s="79">
        <v>2</v>
      </c>
      <c r="H73" s="79">
        <v>2</v>
      </c>
      <c r="I73" s="79">
        <v>2</v>
      </c>
      <c r="J73" s="79">
        <v>8</v>
      </c>
      <c r="K73" s="39">
        <v>0</v>
      </c>
      <c r="N73" s="39">
        <v>1</v>
      </c>
      <c r="O73" s="39">
        <v>48</v>
      </c>
      <c r="P73">
        <f t="shared" si="34"/>
        <v>48</v>
      </c>
      <c r="R73">
        <f t="shared" si="35"/>
        <v>0</v>
      </c>
    </row>
    <row r="74" spans="1:27">
      <c r="C74" s="137" t="s">
        <v>240</v>
      </c>
      <c r="D74" s="29">
        <f t="shared" si="33"/>
        <v>70</v>
      </c>
      <c r="E74">
        <f t="shared" ref="E74:K74" si="36">SUM(E71:E73)</f>
        <v>6</v>
      </c>
      <c r="F74">
        <f t="shared" si="36"/>
        <v>6</v>
      </c>
      <c r="G74">
        <f t="shared" si="36"/>
        <v>6</v>
      </c>
      <c r="H74">
        <f t="shared" si="36"/>
        <v>6</v>
      </c>
      <c r="I74">
        <f t="shared" si="36"/>
        <v>6</v>
      </c>
      <c r="J74">
        <f t="shared" si="36"/>
        <v>40</v>
      </c>
      <c r="K74">
        <f t="shared" si="36"/>
        <v>0</v>
      </c>
      <c r="L74" s="62">
        <f>D74/$D$77</f>
        <v>5.0541516245487361E-2</v>
      </c>
    </row>
    <row r="75" spans="1:27">
      <c r="C75" s="189"/>
      <c r="D75" s="137"/>
      <c r="E75" s="191"/>
      <c r="F75" s="191"/>
      <c r="G75" s="191"/>
      <c r="H75" s="191"/>
      <c r="I75" s="191"/>
      <c r="J75" s="191"/>
    </row>
    <row r="76" spans="1:27">
      <c r="C76" s="189" t="s">
        <v>474</v>
      </c>
      <c r="D76" s="137"/>
      <c r="E76" s="193">
        <f t="shared" ref="E76:J76" si="37">E92-E77</f>
        <v>-15.15830588235292</v>
      </c>
      <c r="F76" s="193">
        <f t="shared" si="37"/>
        <v>1.6664827586207025</v>
      </c>
      <c r="G76" s="193">
        <f t="shared" si="37"/>
        <v>0.35399999999998499</v>
      </c>
      <c r="H76" s="193">
        <f t="shared" si="37"/>
        <v>-6.4446060606060769</v>
      </c>
      <c r="I76" s="193">
        <f t="shared" si="37"/>
        <v>39.244756756756715</v>
      </c>
      <c r="J76" s="193">
        <f t="shared" si="37"/>
        <v>-0.37387155963301666</v>
      </c>
      <c r="K76" s="147"/>
      <c r="L76" s="147" t="s">
        <v>475</v>
      </c>
    </row>
    <row r="77" spans="1:27">
      <c r="A77" s="137"/>
      <c r="B77" s="137"/>
      <c r="C77" s="137" t="s">
        <v>444</v>
      </c>
      <c r="D77" s="137">
        <f t="shared" ref="D77:K77" si="38">D9+D18+D27+D35+D42+D53+D59+D69+D74</f>
        <v>1385</v>
      </c>
      <c r="E77" s="194">
        <f t="shared" si="38"/>
        <v>203</v>
      </c>
      <c r="F77" s="194">
        <f t="shared" si="38"/>
        <v>197</v>
      </c>
      <c r="G77" s="194">
        <f t="shared" si="38"/>
        <v>176</v>
      </c>
      <c r="H77" s="194">
        <f t="shared" si="38"/>
        <v>180</v>
      </c>
      <c r="I77" s="194">
        <f t="shared" si="38"/>
        <v>253</v>
      </c>
      <c r="J77" s="194">
        <f t="shared" si="38"/>
        <v>294</v>
      </c>
      <c r="K77" s="194">
        <f t="shared" si="38"/>
        <v>82</v>
      </c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</row>
    <row r="78" spans="1:27">
      <c r="A78" s="137"/>
      <c r="B78" s="137"/>
      <c r="C78" s="137" t="s">
        <v>452</v>
      </c>
      <c r="D78" s="180">
        <f t="shared" ref="D78:K78" si="39">D77/12</f>
        <v>115.41666666666667</v>
      </c>
      <c r="E78" s="194">
        <f t="shared" si="39"/>
        <v>16.916666666666668</v>
      </c>
      <c r="F78" s="194">
        <f t="shared" si="39"/>
        <v>16.416666666666668</v>
      </c>
      <c r="G78" s="194">
        <f t="shared" si="39"/>
        <v>14.666666666666666</v>
      </c>
      <c r="H78" s="194">
        <f t="shared" si="39"/>
        <v>15</v>
      </c>
      <c r="I78" s="194">
        <f t="shared" si="39"/>
        <v>21.083333333333332</v>
      </c>
      <c r="J78" s="194">
        <f t="shared" si="39"/>
        <v>24.5</v>
      </c>
      <c r="K78" s="194">
        <f t="shared" si="39"/>
        <v>6.833333333333333</v>
      </c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  <c r="AA78" s="137"/>
    </row>
    <row r="79" spans="1:27">
      <c r="A79" s="137"/>
      <c r="B79" s="137"/>
      <c r="C79" s="147" t="s">
        <v>476</v>
      </c>
      <c r="D79" s="180"/>
      <c r="E79" s="196">
        <v>85000</v>
      </c>
      <c r="F79" s="196">
        <v>87000</v>
      </c>
      <c r="G79" s="196">
        <v>96000</v>
      </c>
      <c r="H79" s="196">
        <v>99000</v>
      </c>
      <c r="I79" s="196">
        <v>55500</v>
      </c>
      <c r="J79" s="196">
        <v>54500</v>
      </c>
      <c r="K79" s="197" t="s">
        <v>477</v>
      </c>
      <c r="L79" s="147" t="s">
        <v>114</v>
      </c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</row>
    <row r="80" spans="1:27" ht="15.75" customHeight="1">
      <c r="C80" s="147" t="s">
        <v>479</v>
      </c>
      <c r="D80" s="186">
        <f>SUM(E80:K80)</f>
        <v>8751039.6666666679</v>
      </c>
      <c r="E80" s="186">
        <f t="shared" ref="E80:J80" si="40">E77*E79/12</f>
        <v>1437916.6666666667</v>
      </c>
      <c r="F80" s="186">
        <f t="shared" si="40"/>
        <v>1428250</v>
      </c>
      <c r="G80" s="186">
        <f t="shared" si="40"/>
        <v>1408000</v>
      </c>
      <c r="H80" s="186">
        <f t="shared" si="40"/>
        <v>1485000</v>
      </c>
      <c r="I80" s="186">
        <f t="shared" si="40"/>
        <v>1170125</v>
      </c>
      <c r="J80" s="186">
        <f t="shared" si="40"/>
        <v>1335250</v>
      </c>
      <c r="K80" s="186">
        <f>'EGI budget'!G8</f>
        <v>486498</v>
      </c>
      <c r="L80" s="39"/>
    </row>
    <row r="81" spans="1:27" ht="13.5" customHeight="1">
      <c r="C81" s="147" t="s">
        <v>480</v>
      </c>
      <c r="D81" s="186">
        <f t="shared" ref="D81:K81" si="41">D80*1.25</f>
        <v>10938799.583333336</v>
      </c>
      <c r="E81" s="186">
        <f t="shared" si="41"/>
        <v>1797395.8333333335</v>
      </c>
      <c r="F81" s="186">
        <f t="shared" si="41"/>
        <v>1785312.5</v>
      </c>
      <c r="G81" s="186">
        <f t="shared" si="41"/>
        <v>1760000</v>
      </c>
      <c r="H81" s="186">
        <f t="shared" si="41"/>
        <v>1856250</v>
      </c>
      <c r="I81" s="186">
        <f t="shared" si="41"/>
        <v>1462656.25</v>
      </c>
      <c r="J81" s="186">
        <f t="shared" si="41"/>
        <v>1669062.5</v>
      </c>
      <c r="K81" s="186">
        <f t="shared" si="41"/>
        <v>608122.5</v>
      </c>
    </row>
    <row r="82" spans="1:27" ht="13.5" customHeight="1">
      <c r="C82" s="137" t="s">
        <v>30</v>
      </c>
      <c r="D82" s="186">
        <f t="shared" ref="D82:D85" si="42">SUM(E82:K82)</f>
        <v>484910</v>
      </c>
      <c r="E82" s="186">
        <f>'Budget Travel'!G23</f>
        <v>58905</v>
      </c>
      <c r="F82" s="199">
        <f>'Budget Travel'!G24</f>
        <v>58905</v>
      </c>
      <c r="G82" s="199">
        <f>'Budget Travel'!G25</f>
        <v>80905</v>
      </c>
      <c r="H82" s="199">
        <f>'Budget Travel'!G26</f>
        <v>58905</v>
      </c>
      <c r="I82" s="199">
        <f>'Budget Travel'!G27</f>
        <v>94105</v>
      </c>
      <c r="J82" s="199">
        <f>'Budget Travel'!G28</f>
        <v>108185</v>
      </c>
      <c r="K82" s="199">
        <f>'Budget Travel'!G29</f>
        <v>25000</v>
      </c>
    </row>
    <row r="83" spans="1:27">
      <c r="C83" s="147" t="s">
        <v>482</v>
      </c>
      <c r="D83" s="186">
        <f t="shared" si="42"/>
        <v>329800</v>
      </c>
      <c r="E83" s="186">
        <f>Purchases!D14</f>
        <v>124800</v>
      </c>
      <c r="F83" s="186">
        <f>Purchases!E14</f>
        <v>15000</v>
      </c>
      <c r="G83" s="186">
        <f>Purchases!F14</f>
        <v>22500</v>
      </c>
      <c r="H83" s="186">
        <f>Purchases!G14</f>
        <v>23500</v>
      </c>
      <c r="I83" s="186">
        <f>Purchases!H14</f>
        <v>68500</v>
      </c>
      <c r="J83" s="186">
        <f>Purchases!I14</f>
        <v>72500</v>
      </c>
      <c r="K83" s="186">
        <f>Purchases!J14</f>
        <v>3000</v>
      </c>
      <c r="L83" s="27"/>
    </row>
    <row r="84" spans="1:27">
      <c r="C84" s="147" t="s">
        <v>490</v>
      </c>
      <c r="D84" s="186">
        <f t="shared" si="42"/>
        <v>0</v>
      </c>
      <c r="E84" s="186">
        <f>Purchases!D15</f>
        <v>0</v>
      </c>
      <c r="F84" s="186">
        <f>Purchases!E15</f>
        <v>0</v>
      </c>
      <c r="G84" s="186">
        <f>Purchases!F15</f>
        <v>0</v>
      </c>
      <c r="H84" s="186">
        <f>Purchases!G15</f>
        <v>0</v>
      </c>
      <c r="I84" s="186">
        <f>Purchases!H15</f>
        <v>0</v>
      </c>
      <c r="J84" s="186">
        <f>Purchases!I15</f>
        <v>0</v>
      </c>
      <c r="K84" s="186">
        <f>Purchases!J15</f>
        <v>0</v>
      </c>
      <c r="L84" s="27"/>
    </row>
    <row r="85" spans="1:27">
      <c r="C85" s="137" t="s">
        <v>468</v>
      </c>
      <c r="D85" s="186">
        <f t="shared" si="42"/>
        <v>11957187.083333334</v>
      </c>
      <c r="E85" s="186">
        <f t="shared" ref="E85:K85" si="43">1.25*(E80+E82+E83)+E84</f>
        <v>2027027.0833333335</v>
      </c>
      <c r="F85" s="186">
        <f t="shared" si="43"/>
        <v>1877693.75</v>
      </c>
      <c r="G85" s="186">
        <f t="shared" si="43"/>
        <v>1889256.25</v>
      </c>
      <c r="H85" s="186">
        <f t="shared" si="43"/>
        <v>1959256.25</v>
      </c>
      <c r="I85" s="186">
        <f t="shared" si="43"/>
        <v>1665912.5</v>
      </c>
      <c r="J85" s="186">
        <f t="shared" si="43"/>
        <v>1894918.75</v>
      </c>
      <c r="K85" s="186">
        <f t="shared" si="43"/>
        <v>643122.5</v>
      </c>
      <c r="L85" s="39" t="s">
        <v>492</v>
      </c>
    </row>
    <row r="86" spans="1:27">
      <c r="A86" s="137"/>
      <c r="B86" s="137"/>
      <c r="C86" s="137"/>
      <c r="D86" s="201"/>
      <c r="E86" s="201"/>
      <c r="F86" s="201"/>
      <c r="G86" s="201"/>
      <c r="H86" s="201"/>
      <c r="I86" s="201"/>
      <c r="J86" s="201"/>
      <c r="K86" s="13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</row>
    <row r="87" spans="1:27">
      <c r="A87" s="137"/>
      <c r="B87" s="137"/>
      <c r="C87" s="137" t="s">
        <v>478</v>
      </c>
      <c r="D87" s="190">
        <f>SUM(E87:K87)</f>
        <v>99.999999999999986</v>
      </c>
      <c r="E87" s="190">
        <f t="shared" ref="E87:K87" si="44">E85/$D85%</f>
        <v>16.952374075995927</v>
      </c>
      <c r="F87" s="190">
        <f t="shared" si="44"/>
        <v>15.703473876537782</v>
      </c>
      <c r="G87" s="190">
        <f t="shared" si="44"/>
        <v>15.800173040976855</v>
      </c>
      <c r="H87" s="190">
        <f t="shared" si="44"/>
        <v>16.385595009472858</v>
      </c>
      <c r="I87" s="190">
        <f t="shared" si="44"/>
        <v>13.932311072744289</v>
      </c>
      <c r="J87" s="190">
        <f t="shared" si="44"/>
        <v>15.847529496642691</v>
      </c>
      <c r="K87" s="190">
        <f t="shared" si="44"/>
        <v>5.3785434276295963</v>
      </c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</row>
    <row r="88" spans="1:27">
      <c r="C88" s="147"/>
      <c r="D88" s="186"/>
      <c r="K88" s="39"/>
      <c r="L88" s="39"/>
    </row>
    <row r="89" spans="1:27">
      <c r="C89" s="39" t="s">
        <v>493</v>
      </c>
      <c r="D89" s="108">
        <f>12000000-D85</f>
        <v>42812.916666666046</v>
      </c>
      <c r="F89" s="78"/>
      <c r="G89" s="78"/>
      <c r="H89" s="78"/>
      <c r="I89" s="78"/>
      <c r="J89" s="78"/>
    </row>
    <row r="90" spans="1:27" ht="14.25" customHeight="1">
      <c r="C90" s="39"/>
      <c r="F90" s="78"/>
      <c r="G90" s="203"/>
      <c r="H90" s="78"/>
      <c r="I90" s="78"/>
      <c r="J90" s="78"/>
    </row>
    <row r="91" spans="1:27" ht="14.25" customHeight="1">
      <c r="F91" s="78"/>
      <c r="G91" s="78"/>
      <c r="H91" s="78"/>
      <c r="I91" s="78"/>
      <c r="J91" s="78"/>
    </row>
    <row r="92" spans="1:27" ht="14.25" customHeight="1">
      <c r="C92" s="120" t="s">
        <v>494</v>
      </c>
      <c r="E92" s="204">
        <f>((2000000-K85/6-E84-E83*1.25-E82*1.25)/(E79*1.25))*12</f>
        <v>187.84169411764708</v>
      </c>
      <c r="F92" s="204">
        <f>((2000000-K85/6-(Purchases!$D$5/1000)/6-F84-F83*1.25-F82*1.25)/(F79*1.25))*12</f>
        <v>198.6664827586207</v>
      </c>
      <c r="G92" s="204">
        <f>((2000000-K85/6-(Purchases!$D$5/1000)/6-G84-G83*1.25-G82*1.25)/(G79*1.25))*12</f>
        <v>176.35399999999998</v>
      </c>
      <c r="H92" s="204">
        <f>((2000000-K85/6-(Purchases!$D$5/1000)/6-H84-H83*1.25-H82*1.25)/(H79*1.25))*12</f>
        <v>173.55539393939392</v>
      </c>
      <c r="I92" s="204">
        <f>((2000000-K85/6-(Purchases!$D$5/1000)/6-I84-I83*1.25-I82*1.25)/(I79*1.25))*12</f>
        <v>292.24475675675671</v>
      </c>
      <c r="J92" s="204">
        <f>((2000000-K85/6-(Purchases!$D$5/1000)/6-J84-J83*1.25-J82*1.25)/(J79*1.25))*12</f>
        <v>293.62612844036698</v>
      </c>
      <c r="K92" s="207"/>
      <c r="L92" s="207"/>
    </row>
    <row r="93" spans="1:27">
      <c r="F93" s="78"/>
      <c r="G93" s="78"/>
      <c r="H93" s="78"/>
      <c r="I93" s="78"/>
      <c r="J93" s="78"/>
    </row>
    <row r="94" spans="1:27">
      <c r="F94" s="78"/>
      <c r="G94" s="78"/>
      <c r="H94" s="78"/>
      <c r="I94" s="78"/>
      <c r="J94" s="78"/>
    </row>
    <row r="95" spans="1:27">
      <c r="F95" s="78"/>
      <c r="G95" s="78"/>
      <c r="H95" s="78"/>
      <c r="I95" s="78"/>
      <c r="J95" s="78"/>
    </row>
    <row r="96" spans="1:27">
      <c r="F96" s="78"/>
      <c r="G96" s="78"/>
      <c r="H96" s="78"/>
      <c r="I96" s="78"/>
      <c r="J96" s="78"/>
    </row>
    <row r="97" spans="3:10">
      <c r="F97" s="78"/>
      <c r="G97" s="78"/>
      <c r="H97" s="78"/>
      <c r="I97" s="78"/>
      <c r="J97" s="78"/>
    </row>
    <row r="98" spans="3:10">
      <c r="F98" s="78"/>
      <c r="G98" s="78"/>
      <c r="H98" s="78"/>
      <c r="I98" s="78"/>
      <c r="J98" s="78"/>
    </row>
    <row r="99" spans="3:10">
      <c r="C99" s="183" t="s">
        <v>495</v>
      </c>
      <c r="F99" s="78"/>
      <c r="G99" s="78"/>
      <c r="H99" s="78"/>
      <c r="I99" s="78"/>
      <c r="J99" s="78"/>
    </row>
    <row r="100" spans="3:10">
      <c r="C100" s="39" t="s">
        <v>496</v>
      </c>
      <c r="D100" s="68">
        <f>D80*1.25</f>
        <v>10938799.583333336</v>
      </c>
      <c r="F100" s="78"/>
      <c r="G100" s="78"/>
      <c r="H100" s="78"/>
      <c r="I100" s="78"/>
      <c r="J100" s="78"/>
    </row>
    <row r="101" spans="3:10">
      <c r="C101" s="39" t="s">
        <v>188</v>
      </c>
      <c r="D101" s="68">
        <f>D83*1.25+D84</f>
        <v>412250</v>
      </c>
      <c r="F101" s="78"/>
      <c r="G101" s="78"/>
      <c r="H101" s="78"/>
      <c r="I101" s="78"/>
      <c r="J101" s="78"/>
    </row>
    <row r="102" spans="3:10">
      <c r="C102" s="39" t="s">
        <v>187</v>
      </c>
      <c r="D102" s="68">
        <f>D82*1.25</f>
        <v>606137.5</v>
      </c>
      <c r="F102" s="78"/>
      <c r="G102" s="78"/>
      <c r="H102" s="78"/>
      <c r="I102" s="78"/>
      <c r="J102" s="78"/>
    </row>
    <row r="103" spans="3:10">
      <c r="F103" s="78"/>
      <c r="G103" s="78"/>
      <c r="H103" s="78"/>
      <c r="I103" s="78"/>
      <c r="J103" s="78"/>
    </row>
    <row r="104" spans="3:10">
      <c r="C104" s="183" t="s">
        <v>497</v>
      </c>
      <c r="F104" s="78"/>
      <c r="G104" s="78"/>
      <c r="H104" s="78"/>
      <c r="I104" s="78"/>
      <c r="J104" s="78"/>
    </row>
    <row r="105" spans="3:10">
      <c r="C105" s="39" t="str">
        <f>A6</f>
        <v>WP1 Management</v>
      </c>
      <c r="D105" s="62">
        <f>L9</f>
        <v>4.6209386281588445E-2</v>
      </c>
      <c r="F105" s="78"/>
      <c r="G105" s="78"/>
      <c r="H105" s="78"/>
      <c r="I105" s="78"/>
      <c r="J105" s="78"/>
    </row>
    <row r="106" spans="3:10">
      <c r="C106" s="39" t="str">
        <f>A11</f>
        <v>WP2 Data Policy and Stewardship</v>
      </c>
      <c r="D106" s="62">
        <f>L18</f>
        <v>5.4873646209386284E-2</v>
      </c>
      <c r="F106" s="78"/>
      <c r="G106" s="78"/>
      <c r="H106" s="78"/>
      <c r="I106" s="78"/>
      <c r="J106" s="78"/>
    </row>
    <row r="107" spans="3:10">
      <c r="C107" s="39" t="str">
        <f>A20</f>
        <v>WP3 Data Catalog Services</v>
      </c>
      <c r="D107" s="62">
        <f>L27</f>
        <v>0.21010830324909746</v>
      </c>
      <c r="F107" s="78"/>
      <c r="G107" s="78"/>
      <c r="H107" s="78"/>
      <c r="I107" s="78"/>
      <c r="J107" s="78"/>
    </row>
    <row r="108" spans="3:10">
      <c r="C108" s="39" t="str">
        <f>A29</f>
        <v>WP4 Data Analysis Services</v>
      </c>
      <c r="D108" s="62">
        <f>L35</f>
        <v>0.22310469314079423</v>
      </c>
      <c r="F108" s="78"/>
      <c r="G108" s="78"/>
      <c r="H108" s="78"/>
      <c r="I108" s="78"/>
      <c r="J108" s="78"/>
    </row>
    <row r="109" spans="3:10">
      <c r="C109" s="39" t="str">
        <f>A37</f>
        <v>WP5 Virtual Neutron and X-ray Laboratory</v>
      </c>
      <c r="D109" s="62">
        <f>L42</f>
        <v>0.15812274368231047</v>
      </c>
      <c r="F109" s="78"/>
      <c r="G109" s="78"/>
      <c r="H109" s="78"/>
      <c r="I109" s="78"/>
      <c r="J109" s="78"/>
    </row>
    <row r="110" spans="3:10">
      <c r="C110" s="39" t="str">
        <f>A45</f>
        <v>WP6 EOSC Integration</v>
      </c>
      <c r="D110" s="62">
        <f>L53</f>
        <v>0.13862815884476534</v>
      </c>
      <c r="F110" s="78"/>
      <c r="G110" s="78"/>
      <c r="H110" s="78"/>
      <c r="I110" s="78"/>
      <c r="J110" s="78"/>
    </row>
    <row r="111" spans="3:10">
      <c r="C111" s="39" t="str">
        <f>A55</f>
        <v>WP7 Sustainability</v>
      </c>
      <c r="D111" s="62">
        <f>L59</f>
        <v>4.043321299638989E-2</v>
      </c>
      <c r="F111" s="78"/>
      <c r="G111" s="78"/>
      <c r="H111" s="78"/>
      <c r="I111" s="78"/>
      <c r="J111" s="78"/>
    </row>
    <row r="112" spans="3:10">
      <c r="C112" s="39" t="str">
        <f>A61</f>
        <v>Staff training in data stewardship</v>
      </c>
      <c r="D112" s="62">
        <f>L69</f>
        <v>7.7978339350180503E-2</v>
      </c>
      <c r="F112" s="78"/>
      <c r="G112" s="78"/>
      <c r="H112" s="78"/>
      <c r="I112" s="78"/>
      <c r="J112" s="78"/>
    </row>
    <row r="113" spans="3:10">
      <c r="C113" s="39" t="str">
        <f>A71</f>
        <v>WP9 Outreach &amp;Communication</v>
      </c>
      <c r="D113" s="62">
        <f>L74</f>
        <v>5.0541516245487361E-2</v>
      </c>
      <c r="F113" s="78"/>
      <c r="G113" s="78"/>
      <c r="H113" s="78"/>
      <c r="I113" s="78"/>
      <c r="J113" s="78"/>
    </row>
    <row r="114" spans="3:10">
      <c r="C114" s="39"/>
      <c r="F114" s="78"/>
      <c r="G114" s="78"/>
      <c r="H114" s="78"/>
      <c r="I114" s="78"/>
      <c r="J114" s="78"/>
    </row>
    <row r="115" spans="3:10">
      <c r="F115" s="78"/>
      <c r="G115" s="78"/>
      <c r="H115" s="78"/>
      <c r="I115" s="78"/>
      <c r="J115" s="78"/>
    </row>
    <row r="116" spans="3:10">
      <c r="F116" s="78"/>
      <c r="G116" s="78"/>
      <c r="H116" s="78"/>
      <c r="I116" s="78"/>
      <c r="J116" s="78"/>
    </row>
    <row r="117" spans="3:10">
      <c r="F117" s="78"/>
      <c r="G117" s="78"/>
      <c r="H117" s="78"/>
      <c r="I117" s="78"/>
      <c r="J117" s="78"/>
    </row>
    <row r="118" spans="3:10">
      <c r="F118" s="78"/>
      <c r="G118" s="78"/>
      <c r="H118" s="78"/>
      <c r="I118" s="78"/>
      <c r="J118" s="78"/>
    </row>
    <row r="119" spans="3:10">
      <c r="F119" s="78"/>
      <c r="G119" s="78"/>
      <c r="H119" s="78"/>
      <c r="I119" s="78"/>
      <c r="J119" s="78"/>
    </row>
    <row r="120" spans="3:10">
      <c r="F120" s="78"/>
      <c r="G120" s="78"/>
      <c r="H120" s="78"/>
      <c r="I120" s="78"/>
      <c r="J120" s="78"/>
    </row>
    <row r="121" spans="3:10">
      <c r="F121" s="78"/>
      <c r="G121" s="78"/>
      <c r="H121" s="78"/>
      <c r="I121" s="78"/>
      <c r="J121" s="78"/>
    </row>
    <row r="122" spans="3:10">
      <c r="F122" s="78"/>
      <c r="G122" s="78"/>
      <c r="H122" s="78"/>
      <c r="I122" s="78"/>
      <c r="J122" s="78"/>
    </row>
    <row r="123" spans="3:10">
      <c r="F123" s="78"/>
      <c r="G123" s="78"/>
      <c r="H123" s="78"/>
      <c r="I123" s="78"/>
      <c r="J123" s="78"/>
    </row>
    <row r="124" spans="3:10">
      <c r="F124" s="78"/>
      <c r="G124" s="78"/>
      <c r="H124" s="78"/>
      <c r="I124" s="78"/>
      <c r="J124" s="78"/>
    </row>
    <row r="125" spans="3:10">
      <c r="F125" s="78"/>
      <c r="G125" s="78"/>
      <c r="H125" s="78"/>
      <c r="I125" s="78"/>
      <c r="J125" s="78"/>
    </row>
    <row r="126" spans="3:10">
      <c r="F126" s="78"/>
      <c r="G126" s="78"/>
      <c r="H126" s="78"/>
      <c r="I126" s="78"/>
      <c r="J126" s="78"/>
    </row>
    <row r="127" spans="3:10">
      <c r="F127" s="78"/>
      <c r="G127" s="78"/>
      <c r="H127" s="78"/>
      <c r="I127" s="78"/>
      <c r="J127" s="78"/>
    </row>
    <row r="128" spans="3:10">
      <c r="F128" s="78"/>
      <c r="G128" s="78"/>
      <c r="H128" s="78"/>
      <c r="I128" s="78"/>
      <c r="J128" s="78"/>
    </row>
    <row r="129" spans="6:10">
      <c r="F129" s="78"/>
      <c r="G129" s="78"/>
      <c r="H129" s="78"/>
      <c r="I129" s="78"/>
      <c r="J129" s="78"/>
    </row>
    <row r="130" spans="6:10">
      <c r="F130" s="78"/>
      <c r="G130" s="78"/>
      <c r="H130" s="78"/>
      <c r="I130" s="78"/>
      <c r="J130" s="78"/>
    </row>
    <row r="131" spans="6:10">
      <c r="F131" s="78"/>
      <c r="G131" s="78"/>
      <c r="H131" s="78"/>
      <c r="I131" s="78"/>
      <c r="J131" s="78"/>
    </row>
    <row r="132" spans="6:10">
      <c r="F132" s="78"/>
      <c r="G132" s="78"/>
      <c r="H132" s="78"/>
      <c r="I132" s="78"/>
      <c r="J132" s="78"/>
    </row>
    <row r="133" spans="6:10">
      <c r="F133" s="78"/>
      <c r="G133" s="78"/>
      <c r="H133" s="78"/>
      <c r="I133" s="78"/>
      <c r="J133" s="78"/>
    </row>
    <row r="134" spans="6:10">
      <c r="F134" s="78"/>
      <c r="G134" s="78"/>
      <c r="H134" s="78"/>
      <c r="I134" s="78"/>
      <c r="J134" s="78"/>
    </row>
    <row r="135" spans="6:10">
      <c r="F135" s="78"/>
      <c r="G135" s="78"/>
      <c r="H135" s="78"/>
      <c r="I135" s="78"/>
      <c r="J135" s="78"/>
    </row>
    <row r="136" spans="6:10">
      <c r="F136" s="78"/>
      <c r="G136" s="78"/>
      <c r="H136" s="78"/>
      <c r="I136" s="78"/>
      <c r="J136" s="78"/>
    </row>
    <row r="137" spans="6:10">
      <c r="F137" s="78"/>
      <c r="G137" s="78"/>
      <c r="H137" s="78"/>
      <c r="I137" s="78"/>
      <c r="J137" s="78"/>
    </row>
    <row r="138" spans="6:10">
      <c r="F138" s="78"/>
      <c r="G138" s="78"/>
      <c r="H138" s="78"/>
      <c r="I138" s="78"/>
      <c r="J138" s="78"/>
    </row>
    <row r="139" spans="6:10">
      <c r="F139" s="78"/>
      <c r="G139" s="78"/>
      <c r="H139" s="78"/>
      <c r="I139" s="78"/>
      <c r="J139" s="78"/>
    </row>
    <row r="140" spans="6:10">
      <c r="F140" s="78"/>
      <c r="G140" s="78"/>
      <c r="H140" s="78"/>
      <c r="I140" s="78"/>
      <c r="J140" s="78"/>
    </row>
    <row r="141" spans="6:10">
      <c r="F141" s="78"/>
      <c r="G141" s="78"/>
      <c r="H141" s="78"/>
      <c r="I141" s="78"/>
      <c r="J141" s="78"/>
    </row>
    <row r="142" spans="6:10">
      <c r="F142" s="78"/>
      <c r="G142" s="78"/>
      <c r="H142" s="78"/>
      <c r="I142" s="78"/>
      <c r="J142" s="78"/>
    </row>
    <row r="143" spans="6:10">
      <c r="F143" s="78"/>
      <c r="G143" s="78"/>
      <c r="H143" s="78"/>
      <c r="I143" s="78"/>
      <c r="J143" s="78"/>
    </row>
    <row r="144" spans="6:10">
      <c r="F144" s="78"/>
      <c r="G144" s="78"/>
      <c r="H144" s="78"/>
      <c r="I144" s="78"/>
      <c r="J144" s="78"/>
    </row>
    <row r="145" spans="6:10">
      <c r="F145" s="78"/>
      <c r="G145" s="78"/>
      <c r="H145" s="78"/>
      <c r="I145" s="78"/>
      <c r="J145" s="78"/>
    </row>
    <row r="146" spans="6:10">
      <c r="F146" s="78"/>
      <c r="G146" s="78"/>
      <c r="H146" s="78"/>
      <c r="I146" s="78"/>
      <c r="J146" s="78"/>
    </row>
    <row r="147" spans="6:10">
      <c r="F147" s="78"/>
      <c r="G147" s="78"/>
      <c r="H147" s="78"/>
      <c r="I147" s="78"/>
      <c r="J147" s="78"/>
    </row>
    <row r="148" spans="6:10">
      <c r="F148" s="78"/>
      <c r="G148" s="78"/>
      <c r="H148" s="78"/>
      <c r="I148" s="78"/>
      <c r="J148" s="78"/>
    </row>
    <row r="149" spans="6:10">
      <c r="F149" s="78"/>
      <c r="G149" s="78"/>
      <c r="H149" s="78"/>
      <c r="I149" s="78"/>
      <c r="J149" s="78"/>
    </row>
    <row r="150" spans="6:10">
      <c r="F150" s="78"/>
      <c r="G150" s="78"/>
      <c r="H150" s="78"/>
      <c r="I150" s="78"/>
      <c r="J150" s="78"/>
    </row>
    <row r="151" spans="6:10">
      <c r="F151" s="78"/>
      <c r="G151" s="78"/>
      <c r="H151" s="78"/>
      <c r="I151" s="78"/>
      <c r="J151" s="78"/>
    </row>
    <row r="152" spans="6:10">
      <c r="F152" s="78"/>
      <c r="G152" s="78"/>
      <c r="H152" s="78"/>
      <c r="I152" s="78"/>
      <c r="J152" s="78"/>
    </row>
    <row r="153" spans="6:10">
      <c r="F153" s="78"/>
      <c r="G153" s="78"/>
      <c r="H153" s="78"/>
      <c r="I153" s="78"/>
      <c r="J153" s="78"/>
    </row>
    <row r="154" spans="6:10">
      <c r="F154" s="78"/>
      <c r="G154" s="78"/>
      <c r="H154" s="78"/>
      <c r="I154" s="78"/>
      <c r="J154" s="78"/>
    </row>
    <row r="155" spans="6:10">
      <c r="F155" s="78"/>
      <c r="G155" s="78"/>
      <c r="H155" s="78"/>
      <c r="I155" s="78"/>
      <c r="J155" s="78"/>
    </row>
    <row r="156" spans="6:10">
      <c r="F156" s="78"/>
      <c r="G156" s="78"/>
      <c r="H156" s="78"/>
      <c r="I156" s="78"/>
      <c r="J156" s="78"/>
    </row>
    <row r="157" spans="6:10">
      <c r="F157" s="78"/>
      <c r="G157" s="78"/>
      <c r="H157" s="78"/>
      <c r="I157" s="78"/>
      <c r="J157" s="78"/>
    </row>
    <row r="158" spans="6:10">
      <c r="F158" s="78"/>
      <c r="G158" s="78"/>
      <c r="H158" s="78"/>
      <c r="I158" s="78"/>
      <c r="J158" s="78"/>
    </row>
    <row r="159" spans="6:10">
      <c r="F159" s="78"/>
      <c r="G159" s="78"/>
      <c r="H159" s="78"/>
      <c r="I159" s="78"/>
      <c r="J159" s="78"/>
    </row>
    <row r="160" spans="6:10">
      <c r="F160" s="78"/>
      <c r="G160" s="78"/>
      <c r="H160" s="78"/>
      <c r="I160" s="78"/>
      <c r="J160" s="78"/>
    </row>
    <row r="161" spans="6:10">
      <c r="F161" s="78"/>
      <c r="G161" s="78"/>
      <c r="H161" s="78"/>
      <c r="I161" s="78"/>
      <c r="J161" s="78"/>
    </row>
    <row r="162" spans="6:10">
      <c r="F162" s="78"/>
      <c r="G162" s="78"/>
      <c r="H162" s="78"/>
      <c r="I162" s="78"/>
      <c r="J162" s="78"/>
    </row>
    <row r="163" spans="6:10">
      <c r="F163" s="78"/>
      <c r="G163" s="78"/>
      <c r="H163" s="78"/>
      <c r="I163" s="78"/>
      <c r="J163" s="78"/>
    </row>
    <row r="164" spans="6:10">
      <c r="F164" s="78"/>
      <c r="G164" s="78"/>
      <c r="H164" s="78"/>
      <c r="I164" s="78"/>
      <c r="J164" s="78"/>
    </row>
    <row r="165" spans="6:10">
      <c r="F165" s="78"/>
      <c r="G165" s="78"/>
      <c r="H165" s="78"/>
      <c r="I165" s="78"/>
      <c r="J165" s="78"/>
    </row>
    <row r="166" spans="6:10">
      <c r="F166" s="78"/>
      <c r="G166" s="78"/>
      <c r="H166" s="78"/>
      <c r="I166" s="78"/>
      <c r="J166" s="78"/>
    </row>
    <row r="167" spans="6:10">
      <c r="F167" s="78"/>
      <c r="G167" s="78"/>
      <c r="H167" s="78"/>
      <c r="I167" s="78"/>
      <c r="J167" s="78"/>
    </row>
    <row r="168" spans="6:10">
      <c r="F168" s="78"/>
      <c r="G168" s="78"/>
      <c r="H168" s="78"/>
      <c r="I168" s="78"/>
      <c r="J168" s="78"/>
    </row>
    <row r="169" spans="6:10">
      <c r="F169" s="78"/>
      <c r="G169" s="78"/>
      <c r="H169" s="78"/>
      <c r="I169" s="78"/>
      <c r="J169" s="78"/>
    </row>
    <row r="170" spans="6:10">
      <c r="F170" s="78"/>
      <c r="G170" s="78"/>
      <c r="H170" s="78"/>
      <c r="I170" s="78"/>
      <c r="J170" s="78"/>
    </row>
    <row r="171" spans="6:10">
      <c r="F171" s="78"/>
      <c r="G171" s="78"/>
      <c r="H171" s="78"/>
      <c r="I171" s="78"/>
      <c r="J171" s="78"/>
    </row>
    <row r="172" spans="6:10">
      <c r="F172" s="78"/>
      <c r="G172" s="78"/>
      <c r="H172" s="78"/>
      <c r="I172" s="78"/>
      <c r="J172" s="78"/>
    </row>
    <row r="173" spans="6:10">
      <c r="F173" s="78"/>
      <c r="G173" s="78"/>
      <c r="H173" s="78"/>
      <c r="I173" s="78"/>
      <c r="J173" s="78"/>
    </row>
    <row r="174" spans="6:10">
      <c r="F174" s="78"/>
      <c r="G174" s="78"/>
      <c r="H174" s="78"/>
      <c r="I174" s="78"/>
      <c r="J174" s="78"/>
    </row>
    <row r="175" spans="6:10">
      <c r="F175" s="78"/>
      <c r="G175" s="78"/>
      <c r="H175" s="78"/>
      <c r="I175" s="78"/>
      <c r="J175" s="78"/>
    </row>
    <row r="176" spans="6:10">
      <c r="F176" s="78"/>
      <c r="G176" s="78"/>
      <c r="H176" s="78"/>
      <c r="I176" s="78"/>
      <c r="J176" s="78"/>
    </row>
    <row r="177" spans="6:10">
      <c r="F177" s="78"/>
      <c r="G177" s="78"/>
      <c r="H177" s="78"/>
      <c r="I177" s="78"/>
      <c r="J177" s="78"/>
    </row>
    <row r="178" spans="6:10">
      <c r="F178" s="78"/>
      <c r="G178" s="78"/>
      <c r="H178" s="78"/>
      <c r="I178" s="78"/>
      <c r="J178" s="78"/>
    </row>
    <row r="179" spans="6:10">
      <c r="F179" s="78"/>
      <c r="G179" s="78"/>
      <c r="H179" s="78"/>
      <c r="I179" s="78"/>
      <c r="J179" s="78"/>
    </row>
    <row r="180" spans="6:10">
      <c r="F180" s="78"/>
      <c r="G180" s="78"/>
      <c r="H180" s="78"/>
      <c r="I180" s="78"/>
      <c r="J180" s="78"/>
    </row>
    <row r="181" spans="6:10">
      <c r="F181" s="78"/>
      <c r="G181" s="78"/>
      <c r="H181" s="78"/>
      <c r="I181" s="78"/>
      <c r="J181" s="78"/>
    </row>
    <row r="182" spans="6:10">
      <c r="F182" s="78"/>
      <c r="G182" s="78"/>
      <c r="H182" s="78"/>
      <c r="I182" s="78"/>
      <c r="J182" s="78"/>
    </row>
    <row r="183" spans="6:10">
      <c r="F183" s="78"/>
      <c r="G183" s="78"/>
      <c r="H183" s="78"/>
      <c r="I183" s="78"/>
      <c r="J183" s="78"/>
    </row>
    <row r="184" spans="6:10">
      <c r="F184" s="78"/>
      <c r="G184" s="78"/>
      <c r="H184" s="78"/>
      <c r="I184" s="78"/>
      <c r="J184" s="78"/>
    </row>
    <row r="185" spans="6:10">
      <c r="F185" s="78"/>
      <c r="G185" s="78"/>
      <c r="H185" s="78"/>
      <c r="I185" s="78"/>
      <c r="J185" s="78"/>
    </row>
    <row r="186" spans="6:10">
      <c r="F186" s="78"/>
      <c r="G186" s="78"/>
      <c r="H186" s="78"/>
      <c r="I186" s="78"/>
      <c r="J186" s="78"/>
    </row>
    <row r="187" spans="6:10">
      <c r="F187" s="78"/>
      <c r="G187" s="78"/>
      <c r="H187" s="78"/>
      <c r="I187" s="78"/>
      <c r="J187" s="78"/>
    </row>
    <row r="188" spans="6:10">
      <c r="F188" s="78"/>
      <c r="G188" s="78"/>
      <c r="H188" s="78"/>
      <c r="I188" s="78"/>
      <c r="J188" s="78"/>
    </row>
    <row r="189" spans="6:10">
      <c r="F189" s="78"/>
      <c r="G189" s="78"/>
      <c r="H189" s="78"/>
      <c r="I189" s="78"/>
      <c r="J189" s="78"/>
    </row>
    <row r="190" spans="6:10">
      <c r="F190" s="78"/>
      <c r="G190" s="78"/>
      <c r="H190" s="78"/>
      <c r="I190" s="78"/>
      <c r="J190" s="78"/>
    </row>
    <row r="191" spans="6:10">
      <c r="F191" s="78"/>
      <c r="G191" s="78"/>
      <c r="H191" s="78"/>
      <c r="I191" s="78"/>
      <c r="J191" s="78"/>
    </row>
    <row r="192" spans="6:10">
      <c r="F192" s="78"/>
      <c r="G192" s="78"/>
      <c r="H192" s="78"/>
      <c r="I192" s="78"/>
      <c r="J192" s="78"/>
    </row>
    <row r="193" spans="6:10">
      <c r="F193" s="78"/>
      <c r="G193" s="78"/>
      <c r="H193" s="78"/>
      <c r="I193" s="78"/>
      <c r="J193" s="78"/>
    </row>
    <row r="194" spans="6:10">
      <c r="F194" s="78"/>
      <c r="G194" s="78"/>
      <c r="H194" s="78"/>
      <c r="I194" s="78"/>
      <c r="J194" s="78"/>
    </row>
    <row r="195" spans="6:10">
      <c r="F195" s="78"/>
      <c r="G195" s="78"/>
      <c r="H195" s="78"/>
      <c r="I195" s="78"/>
      <c r="J195" s="78"/>
    </row>
    <row r="196" spans="6:10">
      <c r="F196" s="78"/>
      <c r="G196" s="78"/>
      <c r="H196" s="78"/>
      <c r="I196" s="78"/>
      <c r="J196" s="78"/>
    </row>
    <row r="197" spans="6:10">
      <c r="F197" s="78"/>
      <c r="G197" s="78"/>
      <c r="H197" s="78"/>
      <c r="I197" s="78"/>
      <c r="J197" s="78"/>
    </row>
    <row r="198" spans="6:10">
      <c r="F198" s="78"/>
      <c r="G198" s="78"/>
      <c r="H198" s="78"/>
      <c r="I198" s="78"/>
      <c r="J198" s="78"/>
    </row>
    <row r="199" spans="6:10">
      <c r="F199" s="78"/>
      <c r="G199" s="78"/>
      <c r="H199" s="78"/>
      <c r="I199" s="78"/>
      <c r="J199" s="78"/>
    </row>
    <row r="200" spans="6:10">
      <c r="F200" s="78"/>
      <c r="G200" s="78"/>
      <c r="H200" s="78"/>
      <c r="I200" s="78"/>
      <c r="J200" s="78"/>
    </row>
    <row r="201" spans="6:10">
      <c r="F201" s="78"/>
      <c r="G201" s="78"/>
      <c r="H201" s="78"/>
      <c r="I201" s="78"/>
      <c r="J201" s="78"/>
    </row>
    <row r="202" spans="6:10">
      <c r="F202" s="78"/>
      <c r="G202" s="78"/>
      <c r="H202" s="78"/>
      <c r="I202" s="78"/>
      <c r="J202" s="78"/>
    </row>
    <row r="203" spans="6:10">
      <c r="F203" s="78"/>
      <c r="G203" s="78"/>
      <c r="H203" s="78"/>
      <c r="I203" s="78"/>
      <c r="J203" s="78"/>
    </row>
    <row r="204" spans="6:10">
      <c r="F204" s="78"/>
      <c r="G204" s="78"/>
      <c r="H204" s="78"/>
      <c r="I204" s="78"/>
      <c r="J204" s="78"/>
    </row>
    <row r="205" spans="6:10">
      <c r="F205" s="78"/>
      <c r="G205" s="78"/>
      <c r="H205" s="78"/>
      <c r="I205" s="78"/>
      <c r="J205" s="78"/>
    </row>
    <row r="206" spans="6:10">
      <c r="F206" s="78"/>
      <c r="G206" s="78"/>
      <c r="H206" s="78"/>
      <c r="I206" s="78"/>
      <c r="J206" s="78"/>
    </row>
    <row r="207" spans="6:10">
      <c r="F207" s="78"/>
      <c r="G207" s="78"/>
      <c r="H207" s="78"/>
      <c r="I207" s="78"/>
      <c r="J207" s="78"/>
    </row>
    <row r="208" spans="6:10">
      <c r="F208" s="78"/>
      <c r="G208" s="78"/>
      <c r="H208" s="78"/>
      <c r="I208" s="78"/>
      <c r="J208" s="78"/>
    </row>
    <row r="209" spans="6:10">
      <c r="F209" s="78"/>
      <c r="G209" s="78"/>
      <c r="H209" s="78"/>
      <c r="I209" s="78"/>
      <c r="J209" s="78"/>
    </row>
    <row r="210" spans="6:10">
      <c r="F210" s="78"/>
      <c r="G210" s="78"/>
      <c r="H210" s="78"/>
      <c r="I210" s="78"/>
      <c r="J210" s="78"/>
    </row>
    <row r="211" spans="6:10">
      <c r="F211" s="78"/>
      <c r="G211" s="78"/>
      <c r="H211" s="78"/>
      <c r="I211" s="78"/>
      <c r="J211" s="78"/>
    </row>
    <row r="212" spans="6:10">
      <c r="F212" s="78"/>
      <c r="G212" s="78"/>
      <c r="H212" s="78"/>
      <c r="I212" s="78"/>
      <c r="J212" s="78"/>
    </row>
    <row r="213" spans="6:10">
      <c r="F213" s="78"/>
      <c r="G213" s="78"/>
      <c r="H213" s="78"/>
      <c r="I213" s="78"/>
      <c r="J213" s="78"/>
    </row>
    <row r="214" spans="6:10">
      <c r="F214" s="78"/>
      <c r="G214" s="78"/>
      <c r="H214" s="78"/>
      <c r="I214" s="78"/>
      <c r="J214" s="78"/>
    </row>
    <row r="215" spans="6:10">
      <c r="F215" s="78"/>
      <c r="G215" s="78"/>
      <c r="H215" s="78"/>
      <c r="I215" s="78"/>
      <c r="J215" s="78"/>
    </row>
    <row r="216" spans="6:10">
      <c r="F216" s="78"/>
      <c r="G216" s="78"/>
      <c r="H216" s="78"/>
      <c r="I216" s="78"/>
      <c r="J216" s="78"/>
    </row>
    <row r="217" spans="6:10">
      <c r="F217" s="78"/>
      <c r="G217" s="78"/>
      <c r="H217" s="78"/>
      <c r="I217" s="78"/>
      <c r="J217" s="78"/>
    </row>
    <row r="218" spans="6:10">
      <c r="F218" s="78"/>
      <c r="G218" s="78"/>
      <c r="H218" s="78"/>
      <c r="I218" s="78"/>
      <c r="J218" s="78"/>
    </row>
    <row r="219" spans="6:10">
      <c r="F219" s="78"/>
      <c r="G219" s="78"/>
      <c r="H219" s="78"/>
      <c r="I219" s="78"/>
      <c r="J219" s="78"/>
    </row>
    <row r="220" spans="6:10">
      <c r="F220" s="78"/>
      <c r="G220" s="78"/>
      <c r="H220" s="78"/>
      <c r="I220" s="78"/>
      <c r="J220" s="78"/>
    </row>
    <row r="221" spans="6:10">
      <c r="F221" s="78"/>
      <c r="G221" s="78"/>
      <c r="H221" s="78"/>
      <c r="I221" s="78"/>
      <c r="J221" s="78"/>
    </row>
    <row r="222" spans="6:10">
      <c r="F222" s="78"/>
      <c r="G222" s="78"/>
      <c r="H222" s="78"/>
      <c r="I222" s="78"/>
      <c r="J222" s="78"/>
    </row>
    <row r="223" spans="6:10">
      <c r="F223" s="78"/>
      <c r="G223" s="78"/>
      <c r="H223" s="78"/>
      <c r="I223" s="78"/>
      <c r="J223" s="78"/>
    </row>
    <row r="224" spans="6:10">
      <c r="F224" s="78"/>
      <c r="G224" s="78"/>
      <c r="H224" s="78"/>
      <c r="I224" s="78"/>
      <c r="J224" s="78"/>
    </row>
    <row r="225" spans="6:10">
      <c r="F225" s="78"/>
      <c r="G225" s="78"/>
      <c r="H225" s="78"/>
      <c r="I225" s="78"/>
      <c r="J225" s="78"/>
    </row>
    <row r="226" spans="6:10">
      <c r="F226" s="78"/>
      <c r="G226" s="78"/>
      <c r="H226" s="78"/>
      <c r="I226" s="78"/>
      <c r="J226" s="78"/>
    </row>
    <row r="227" spans="6:10">
      <c r="F227" s="78"/>
      <c r="G227" s="78"/>
      <c r="H227" s="78"/>
      <c r="I227" s="78"/>
      <c r="J227" s="78"/>
    </row>
    <row r="228" spans="6:10">
      <c r="F228" s="78"/>
      <c r="G228" s="78"/>
      <c r="H228" s="78"/>
      <c r="I228" s="78"/>
      <c r="J228" s="78"/>
    </row>
    <row r="229" spans="6:10">
      <c r="F229" s="78"/>
      <c r="G229" s="78"/>
      <c r="H229" s="78"/>
      <c r="I229" s="78"/>
      <c r="J229" s="78"/>
    </row>
    <row r="230" spans="6:10">
      <c r="F230" s="78"/>
      <c r="G230" s="78"/>
      <c r="H230" s="78"/>
      <c r="I230" s="78"/>
      <c r="J230" s="78"/>
    </row>
    <row r="231" spans="6:10">
      <c r="F231" s="78"/>
      <c r="G231" s="78"/>
      <c r="H231" s="78"/>
      <c r="I231" s="78"/>
      <c r="J231" s="78"/>
    </row>
    <row r="232" spans="6:10">
      <c r="F232" s="78"/>
      <c r="G232" s="78"/>
      <c r="H232" s="78"/>
      <c r="I232" s="78"/>
      <c r="J232" s="78"/>
    </row>
    <row r="233" spans="6:10">
      <c r="F233" s="78"/>
      <c r="G233" s="78"/>
      <c r="H233" s="78"/>
      <c r="I233" s="78"/>
      <c r="J233" s="78"/>
    </row>
    <row r="234" spans="6:10">
      <c r="F234" s="78"/>
      <c r="G234" s="78"/>
      <c r="H234" s="78"/>
      <c r="I234" s="78"/>
      <c r="J234" s="78"/>
    </row>
    <row r="235" spans="6:10">
      <c r="F235" s="78"/>
      <c r="G235" s="78"/>
      <c r="H235" s="78"/>
      <c r="I235" s="78"/>
      <c r="J235" s="78"/>
    </row>
    <row r="236" spans="6:10">
      <c r="F236" s="78"/>
      <c r="G236" s="78"/>
      <c r="H236" s="78"/>
      <c r="I236" s="78"/>
      <c r="J236" s="78"/>
    </row>
    <row r="237" spans="6:10">
      <c r="F237" s="78"/>
      <c r="G237" s="78"/>
      <c r="H237" s="78"/>
      <c r="I237" s="78"/>
      <c r="J237" s="78"/>
    </row>
    <row r="238" spans="6:10">
      <c r="F238" s="78"/>
      <c r="G238" s="78"/>
      <c r="H238" s="78"/>
      <c r="I238" s="78"/>
      <c r="J238" s="78"/>
    </row>
    <row r="239" spans="6:10">
      <c r="F239" s="78"/>
      <c r="G239" s="78"/>
      <c r="H239" s="78"/>
      <c r="I239" s="78"/>
      <c r="J239" s="78"/>
    </row>
    <row r="240" spans="6:10">
      <c r="F240" s="78"/>
      <c r="G240" s="78"/>
      <c r="H240" s="78"/>
      <c r="I240" s="78"/>
      <c r="J240" s="78"/>
    </row>
    <row r="241" spans="6:10">
      <c r="F241" s="78"/>
      <c r="G241" s="78"/>
      <c r="H241" s="78"/>
      <c r="I241" s="78"/>
      <c r="J241" s="78"/>
    </row>
    <row r="242" spans="6:10">
      <c r="F242" s="78"/>
      <c r="G242" s="78"/>
      <c r="H242" s="78"/>
      <c r="I242" s="78"/>
      <c r="J242" s="78"/>
    </row>
    <row r="243" spans="6:10">
      <c r="F243" s="78"/>
      <c r="G243" s="78"/>
      <c r="H243" s="78"/>
      <c r="I243" s="78"/>
      <c r="J243" s="78"/>
    </row>
    <row r="244" spans="6:10">
      <c r="F244" s="78"/>
      <c r="G244" s="78"/>
      <c r="H244" s="78"/>
      <c r="I244" s="78"/>
      <c r="J244" s="78"/>
    </row>
    <row r="245" spans="6:10">
      <c r="F245" s="78"/>
      <c r="G245" s="78"/>
      <c r="H245" s="78"/>
      <c r="I245" s="78"/>
      <c r="J245" s="78"/>
    </row>
    <row r="246" spans="6:10">
      <c r="F246" s="78"/>
      <c r="G246" s="78"/>
      <c r="H246" s="78"/>
      <c r="I246" s="78"/>
      <c r="J246" s="78"/>
    </row>
    <row r="247" spans="6:10">
      <c r="F247" s="78"/>
      <c r="G247" s="78"/>
      <c r="H247" s="78"/>
      <c r="I247" s="78"/>
      <c r="J247" s="78"/>
    </row>
    <row r="248" spans="6:10">
      <c r="F248" s="78"/>
      <c r="G248" s="78"/>
      <c r="H248" s="78"/>
      <c r="I248" s="78"/>
      <c r="J248" s="78"/>
    </row>
    <row r="249" spans="6:10">
      <c r="F249" s="78"/>
      <c r="G249" s="78"/>
      <c r="H249" s="78"/>
      <c r="I249" s="78"/>
      <c r="J249" s="78"/>
    </row>
    <row r="250" spans="6:10">
      <c r="F250" s="78"/>
      <c r="G250" s="78"/>
      <c r="H250" s="78"/>
      <c r="I250" s="78"/>
      <c r="J250" s="78"/>
    </row>
    <row r="251" spans="6:10">
      <c r="F251" s="78"/>
      <c r="G251" s="78"/>
      <c r="H251" s="78"/>
      <c r="I251" s="78"/>
      <c r="J251" s="78"/>
    </row>
    <row r="252" spans="6:10">
      <c r="F252" s="78"/>
      <c r="G252" s="78"/>
      <c r="H252" s="78"/>
      <c r="I252" s="78"/>
      <c r="J252" s="78"/>
    </row>
    <row r="253" spans="6:10">
      <c r="F253" s="78"/>
      <c r="G253" s="78"/>
      <c r="H253" s="78"/>
      <c r="I253" s="78"/>
      <c r="J253" s="78"/>
    </row>
    <row r="254" spans="6:10">
      <c r="F254" s="78"/>
      <c r="G254" s="78"/>
      <c r="H254" s="78"/>
      <c r="I254" s="78"/>
      <c r="J254" s="78"/>
    </row>
    <row r="255" spans="6:10">
      <c r="F255" s="78"/>
      <c r="G255" s="78"/>
      <c r="H255" s="78"/>
      <c r="I255" s="78"/>
      <c r="J255" s="78"/>
    </row>
    <row r="256" spans="6:10">
      <c r="F256" s="78"/>
      <c r="G256" s="78"/>
      <c r="H256" s="78"/>
      <c r="I256" s="78"/>
      <c r="J256" s="78"/>
    </row>
    <row r="257" spans="6:10">
      <c r="F257" s="78"/>
      <c r="G257" s="78"/>
      <c r="H257" s="78"/>
      <c r="I257" s="78"/>
      <c r="J257" s="78"/>
    </row>
    <row r="258" spans="6:10">
      <c r="F258" s="78"/>
      <c r="G258" s="78"/>
      <c r="H258" s="78"/>
      <c r="I258" s="78"/>
      <c r="J258" s="78"/>
    </row>
    <row r="259" spans="6:10">
      <c r="F259" s="78"/>
      <c r="G259" s="78"/>
      <c r="H259" s="78"/>
      <c r="I259" s="78"/>
      <c r="J259" s="78"/>
    </row>
    <row r="260" spans="6:10">
      <c r="F260" s="78"/>
      <c r="G260" s="78"/>
      <c r="H260" s="78"/>
      <c r="I260" s="78"/>
      <c r="J260" s="78"/>
    </row>
    <row r="261" spans="6:10">
      <c r="F261" s="78"/>
      <c r="G261" s="78"/>
      <c r="H261" s="78"/>
      <c r="I261" s="78"/>
      <c r="J261" s="78"/>
    </row>
    <row r="262" spans="6:10">
      <c r="F262" s="78"/>
      <c r="G262" s="78"/>
      <c r="H262" s="78"/>
      <c r="I262" s="78"/>
      <c r="J262" s="78"/>
    </row>
    <row r="263" spans="6:10">
      <c r="F263" s="78"/>
      <c r="G263" s="78"/>
      <c r="H263" s="78"/>
      <c r="I263" s="78"/>
      <c r="J263" s="78"/>
    </row>
    <row r="264" spans="6:10">
      <c r="F264" s="78"/>
      <c r="G264" s="78"/>
      <c r="H264" s="78"/>
      <c r="I264" s="78"/>
      <c r="J264" s="78"/>
    </row>
    <row r="265" spans="6:10">
      <c r="F265" s="78"/>
      <c r="G265" s="78"/>
      <c r="H265" s="78"/>
      <c r="I265" s="78"/>
      <c r="J265" s="78"/>
    </row>
    <row r="266" spans="6:10">
      <c r="F266" s="78"/>
      <c r="G266" s="78"/>
      <c r="H266" s="78"/>
      <c r="I266" s="78"/>
      <c r="J266" s="78"/>
    </row>
    <row r="267" spans="6:10">
      <c r="F267" s="78"/>
      <c r="G267" s="78"/>
      <c r="H267" s="78"/>
      <c r="I267" s="78"/>
      <c r="J267" s="78"/>
    </row>
    <row r="268" spans="6:10">
      <c r="F268" s="78"/>
      <c r="G268" s="78"/>
      <c r="H268" s="78"/>
      <c r="I268" s="78"/>
      <c r="J268" s="78"/>
    </row>
    <row r="269" spans="6:10">
      <c r="F269" s="78"/>
      <c r="G269" s="78"/>
      <c r="H269" s="78"/>
      <c r="I269" s="78"/>
      <c r="J269" s="78"/>
    </row>
    <row r="270" spans="6:10">
      <c r="F270" s="78"/>
      <c r="G270" s="78"/>
      <c r="H270" s="78"/>
      <c r="I270" s="78"/>
      <c r="J270" s="78"/>
    </row>
    <row r="271" spans="6:10">
      <c r="F271" s="78"/>
      <c r="G271" s="78"/>
      <c r="H271" s="78"/>
      <c r="I271" s="78"/>
      <c r="J271" s="78"/>
    </row>
    <row r="272" spans="6:10">
      <c r="F272" s="78"/>
      <c r="G272" s="78"/>
      <c r="H272" s="78"/>
      <c r="I272" s="78"/>
      <c r="J272" s="78"/>
    </row>
    <row r="273" spans="6:10">
      <c r="F273" s="78"/>
      <c r="G273" s="78"/>
      <c r="H273" s="78"/>
      <c r="I273" s="78"/>
      <c r="J273" s="78"/>
    </row>
    <row r="274" spans="6:10">
      <c r="F274" s="78"/>
      <c r="G274" s="78"/>
      <c r="H274" s="78"/>
      <c r="I274" s="78"/>
      <c r="J274" s="78"/>
    </row>
    <row r="275" spans="6:10">
      <c r="F275" s="78"/>
      <c r="G275" s="78"/>
      <c r="H275" s="78"/>
      <c r="I275" s="78"/>
      <c r="J275" s="78"/>
    </row>
    <row r="276" spans="6:10">
      <c r="F276" s="78"/>
      <c r="G276" s="78"/>
      <c r="H276" s="78"/>
      <c r="I276" s="78"/>
      <c r="J276" s="78"/>
    </row>
    <row r="277" spans="6:10">
      <c r="F277" s="78"/>
      <c r="G277" s="78"/>
      <c r="H277" s="78"/>
      <c r="I277" s="78"/>
      <c r="J277" s="78"/>
    </row>
    <row r="278" spans="6:10">
      <c r="F278" s="78"/>
      <c r="G278" s="78"/>
      <c r="H278" s="78"/>
      <c r="I278" s="78"/>
      <c r="J278" s="78"/>
    </row>
    <row r="279" spans="6:10">
      <c r="F279" s="78"/>
      <c r="G279" s="78"/>
      <c r="H279" s="78"/>
      <c r="I279" s="78"/>
      <c r="J279" s="78"/>
    </row>
    <row r="280" spans="6:10">
      <c r="F280" s="78"/>
      <c r="G280" s="78"/>
      <c r="H280" s="78"/>
      <c r="I280" s="78"/>
      <c r="J280" s="78"/>
    </row>
    <row r="281" spans="6:10">
      <c r="F281" s="78"/>
      <c r="G281" s="78"/>
      <c r="H281" s="78"/>
      <c r="I281" s="78"/>
      <c r="J281" s="78"/>
    </row>
    <row r="282" spans="6:10">
      <c r="F282" s="78"/>
      <c r="G282" s="78"/>
      <c r="H282" s="78"/>
      <c r="I282" s="78"/>
      <c r="J282" s="78"/>
    </row>
    <row r="283" spans="6:10">
      <c r="F283" s="78"/>
      <c r="G283" s="78"/>
      <c r="H283" s="78"/>
      <c r="I283" s="78"/>
      <c r="J283" s="78"/>
    </row>
    <row r="284" spans="6:10">
      <c r="F284" s="78"/>
      <c r="G284" s="78"/>
      <c r="H284" s="78"/>
      <c r="I284" s="78"/>
      <c r="J284" s="78"/>
    </row>
    <row r="285" spans="6:10">
      <c r="F285" s="78"/>
      <c r="G285" s="78"/>
      <c r="H285" s="78"/>
      <c r="I285" s="78"/>
      <c r="J285" s="78"/>
    </row>
    <row r="286" spans="6:10">
      <c r="F286" s="78"/>
      <c r="G286" s="78"/>
      <c r="H286" s="78"/>
      <c r="I286" s="78"/>
      <c r="J286" s="78"/>
    </row>
    <row r="287" spans="6:10">
      <c r="F287" s="78"/>
      <c r="G287" s="78"/>
      <c r="H287" s="78"/>
      <c r="I287" s="78"/>
      <c r="J287" s="78"/>
    </row>
    <row r="288" spans="6:10">
      <c r="F288" s="78"/>
      <c r="G288" s="78"/>
      <c r="H288" s="78"/>
      <c r="I288" s="78"/>
      <c r="J288" s="78"/>
    </row>
    <row r="289" spans="6:10">
      <c r="F289" s="78"/>
      <c r="G289" s="78"/>
      <c r="H289" s="78"/>
      <c r="I289" s="78"/>
      <c r="J289" s="78"/>
    </row>
    <row r="290" spans="6:10">
      <c r="F290" s="78"/>
      <c r="G290" s="78"/>
      <c r="H290" s="78"/>
      <c r="I290" s="78"/>
      <c r="J290" s="78"/>
    </row>
    <row r="291" spans="6:10">
      <c r="F291" s="78"/>
      <c r="G291" s="78"/>
      <c r="H291" s="78"/>
      <c r="I291" s="78"/>
      <c r="J291" s="78"/>
    </row>
    <row r="292" spans="6:10">
      <c r="F292" s="78"/>
      <c r="G292" s="78"/>
      <c r="H292" s="78"/>
      <c r="I292" s="78"/>
      <c r="J292" s="78"/>
    </row>
    <row r="293" spans="6:10">
      <c r="F293" s="78"/>
      <c r="G293" s="78"/>
      <c r="H293" s="78"/>
      <c r="I293" s="78"/>
      <c r="J293" s="78"/>
    </row>
    <row r="294" spans="6:10">
      <c r="F294" s="78"/>
      <c r="G294" s="78"/>
      <c r="H294" s="78"/>
      <c r="I294" s="78"/>
      <c r="J294" s="78"/>
    </row>
    <row r="295" spans="6:10">
      <c r="F295" s="78"/>
      <c r="G295" s="78"/>
      <c r="H295" s="78"/>
      <c r="I295" s="78"/>
      <c r="J295" s="78"/>
    </row>
    <row r="296" spans="6:10">
      <c r="F296" s="78"/>
      <c r="G296" s="78"/>
      <c r="H296" s="78"/>
      <c r="I296" s="78"/>
      <c r="J296" s="78"/>
    </row>
    <row r="297" spans="6:10">
      <c r="F297" s="78"/>
      <c r="G297" s="78"/>
      <c r="H297" s="78"/>
      <c r="I297" s="78"/>
      <c r="J297" s="78"/>
    </row>
    <row r="298" spans="6:10">
      <c r="F298" s="78"/>
      <c r="G298" s="78"/>
      <c r="H298" s="78"/>
      <c r="I298" s="78"/>
      <c r="J298" s="78"/>
    </row>
    <row r="299" spans="6:10">
      <c r="F299" s="78"/>
      <c r="G299" s="78"/>
      <c r="H299" s="78"/>
      <c r="I299" s="78"/>
      <c r="J299" s="78"/>
    </row>
    <row r="300" spans="6:10">
      <c r="F300" s="78"/>
      <c r="G300" s="78"/>
      <c r="H300" s="78"/>
      <c r="I300" s="78"/>
      <c r="J300" s="78"/>
    </row>
    <row r="301" spans="6:10">
      <c r="F301" s="78"/>
      <c r="G301" s="78"/>
      <c r="H301" s="78"/>
      <c r="I301" s="78"/>
      <c r="J301" s="78"/>
    </row>
    <row r="302" spans="6:10">
      <c r="F302" s="78"/>
      <c r="G302" s="78"/>
      <c r="H302" s="78"/>
      <c r="I302" s="78"/>
      <c r="J302" s="78"/>
    </row>
    <row r="303" spans="6:10">
      <c r="F303" s="78"/>
      <c r="G303" s="78"/>
      <c r="H303" s="78"/>
      <c r="I303" s="78"/>
      <c r="J303" s="78"/>
    </row>
    <row r="304" spans="6:10">
      <c r="F304" s="78"/>
      <c r="G304" s="78"/>
      <c r="H304" s="78"/>
      <c r="I304" s="78"/>
      <c r="J304" s="78"/>
    </row>
    <row r="305" spans="6:10">
      <c r="F305" s="78"/>
      <c r="G305" s="78"/>
      <c r="H305" s="78"/>
      <c r="I305" s="78"/>
      <c r="J305" s="78"/>
    </row>
    <row r="306" spans="6:10">
      <c r="F306" s="78"/>
      <c r="G306" s="78"/>
      <c r="H306" s="78"/>
      <c r="I306" s="78"/>
      <c r="J306" s="78"/>
    </row>
    <row r="307" spans="6:10">
      <c r="F307" s="78"/>
      <c r="G307" s="78"/>
      <c r="H307" s="78"/>
      <c r="I307" s="78"/>
      <c r="J307" s="78"/>
    </row>
    <row r="308" spans="6:10">
      <c r="F308" s="78"/>
      <c r="G308" s="78"/>
      <c r="H308" s="78"/>
      <c r="I308" s="78"/>
      <c r="J308" s="78"/>
    </row>
    <row r="309" spans="6:10">
      <c r="F309" s="78"/>
      <c r="G309" s="78"/>
      <c r="H309" s="78"/>
      <c r="I309" s="78"/>
      <c r="J309" s="78"/>
    </row>
    <row r="310" spans="6:10">
      <c r="F310" s="78"/>
      <c r="G310" s="78"/>
      <c r="H310" s="78"/>
      <c r="I310" s="78"/>
      <c r="J310" s="78"/>
    </row>
    <row r="311" spans="6:10">
      <c r="F311" s="78"/>
      <c r="G311" s="78"/>
      <c r="H311" s="78"/>
      <c r="I311" s="78"/>
      <c r="J311" s="78"/>
    </row>
    <row r="312" spans="6:10">
      <c r="F312" s="78"/>
      <c r="G312" s="78"/>
      <c r="H312" s="78"/>
      <c r="I312" s="78"/>
      <c r="J312" s="78"/>
    </row>
    <row r="313" spans="6:10">
      <c r="F313" s="78"/>
      <c r="G313" s="78"/>
      <c r="H313" s="78"/>
      <c r="I313" s="78"/>
      <c r="J313" s="78"/>
    </row>
    <row r="314" spans="6:10">
      <c r="F314" s="78"/>
      <c r="G314" s="78"/>
      <c r="H314" s="78"/>
      <c r="I314" s="78"/>
      <c r="J314" s="78"/>
    </row>
    <row r="315" spans="6:10">
      <c r="F315" s="78"/>
      <c r="G315" s="78"/>
      <c r="H315" s="78"/>
      <c r="I315" s="78"/>
      <c r="J315" s="78"/>
    </row>
    <row r="316" spans="6:10">
      <c r="F316" s="78"/>
      <c r="G316" s="78"/>
      <c r="H316" s="78"/>
      <c r="I316" s="78"/>
      <c r="J316" s="78"/>
    </row>
    <row r="317" spans="6:10">
      <c r="F317" s="78"/>
      <c r="G317" s="78"/>
      <c r="H317" s="78"/>
      <c r="I317" s="78"/>
      <c r="J317" s="78"/>
    </row>
    <row r="318" spans="6:10">
      <c r="F318" s="78"/>
      <c r="G318" s="78"/>
      <c r="H318" s="78"/>
      <c r="I318" s="78"/>
      <c r="J318" s="78"/>
    </row>
    <row r="319" spans="6:10">
      <c r="F319" s="78"/>
      <c r="G319" s="78"/>
      <c r="H319" s="78"/>
      <c r="I319" s="78"/>
      <c r="J319" s="78"/>
    </row>
    <row r="320" spans="6:10">
      <c r="F320" s="78"/>
      <c r="G320" s="78"/>
      <c r="H320" s="78"/>
      <c r="I320" s="78"/>
      <c r="J320" s="78"/>
    </row>
    <row r="321" spans="6:10">
      <c r="F321" s="78"/>
      <c r="G321" s="78"/>
      <c r="H321" s="78"/>
      <c r="I321" s="78"/>
      <c r="J321" s="78"/>
    </row>
    <row r="322" spans="6:10">
      <c r="F322" s="78"/>
      <c r="G322" s="78"/>
      <c r="H322" s="78"/>
      <c r="I322" s="78"/>
      <c r="J322" s="78"/>
    </row>
    <row r="323" spans="6:10">
      <c r="F323" s="78"/>
      <c r="G323" s="78"/>
      <c r="H323" s="78"/>
      <c r="I323" s="78"/>
      <c r="J323" s="78"/>
    </row>
    <row r="324" spans="6:10">
      <c r="F324" s="78"/>
      <c r="G324" s="78"/>
      <c r="H324" s="78"/>
      <c r="I324" s="78"/>
      <c r="J324" s="78"/>
    </row>
    <row r="325" spans="6:10">
      <c r="F325" s="78"/>
      <c r="G325" s="78"/>
      <c r="H325" s="78"/>
      <c r="I325" s="78"/>
      <c r="J325" s="78"/>
    </row>
    <row r="326" spans="6:10">
      <c r="F326" s="78"/>
      <c r="G326" s="78"/>
      <c r="H326" s="78"/>
      <c r="I326" s="78"/>
      <c r="J326" s="78"/>
    </row>
    <row r="327" spans="6:10">
      <c r="F327" s="78"/>
      <c r="G327" s="78"/>
      <c r="H327" s="78"/>
      <c r="I327" s="78"/>
      <c r="J327" s="78"/>
    </row>
    <row r="328" spans="6:10">
      <c r="F328" s="78"/>
      <c r="G328" s="78"/>
      <c r="H328" s="78"/>
      <c r="I328" s="78"/>
      <c r="J328" s="78"/>
    </row>
    <row r="329" spans="6:10">
      <c r="F329" s="78"/>
      <c r="G329" s="78"/>
      <c r="H329" s="78"/>
      <c r="I329" s="78"/>
      <c r="J329" s="78"/>
    </row>
    <row r="330" spans="6:10">
      <c r="F330" s="78"/>
      <c r="G330" s="78"/>
      <c r="H330" s="78"/>
      <c r="I330" s="78"/>
      <c r="J330" s="78"/>
    </row>
    <row r="331" spans="6:10">
      <c r="F331" s="78"/>
      <c r="G331" s="78"/>
      <c r="H331" s="78"/>
      <c r="I331" s="78"/>
      <c r="J331" s="78"/>
    </row>
    <row r="332" spans="6:10">
      <c r="F332" s="78"/>
      <c r="G332" s="78"/>
      <c r="H332" s="78"/>
      <c r="I332" s="78"/>
      <c r="J332" s="78"/>
    </row>
    <row r="333" spans="6:10">
      <c r="F333" s="78"/>
      <c r="G333" s="78"/>
      <c r="H333" s="78"/>
      <c r="I333" s="78"/>
      <c r="J333" s="78"/>
    </row>
    <row r="334" spans="6:10">
      <c r="F334" s="78"/>
      <c r="G334" s="78"/>
      <c r="H334" s="78"/>
      <c r="I334" s="78"/>
      <c r="J334" s="78"/>
    </row>
    <row r="335" spans="6:10">
      <c r="F335" s="78"/>
      <c r="G335" s="78"/>
      <c r="H335" s="78"/>
      <c r="I335" s="78"/>
      <c r="J335" s="78"/>
    </row>
    <row r="336" spans="6:10">
      <c r="F336" s="78"/>
      <c r="G336" s="78"/>
      <c r="H336" s="78"/>
      <c r="I336" s="78"/>
      <c r="J336" s="78"/>
    </row>
    <row r="337" spans="6:10">
      <c r="F337" s="78"/>
      <c r="G337" s="78"/>
      <c r="H337" s="78"/>
      <c r="I337" s="78"/>
      <c r="J337" s="78"/>
    </row>
    <row r="338" spans="6:10">
      <c r="F338" s="78"/>
      <c r="G338" s="78"/>
      <c r="H338" s="78"/>
      <c r="I338" s="78"/>
      <c r="J338" s="78"/>
    </row>
    <row r="339" spans="6:10">
      <c r="F339" s="78"/>
      <c r="G339" s="78"/>
      <c r="H339" s="78"/>
      <c r="I339" s="78"/>
      <c r="J339" s="78"/>
    </row>
    <row r="340" spans="6:10">
      <c r="F340" s="78"/>
      <c r="G340" s="78"/>
      <c r="H340" s="78"/>
      <c r="I340" s="78"/>
      <c r="J340" s="78"/>
    </row>
    <row r="341" spans="6:10">
      <c r="F341" s="78"/>
      <c r="G341" s="78"/>
      <c r="H341" s="78"/>
      <c r="I341" s="78"/>
      <c r="J341" s="78"/>
    </row>
    <row r="342" spans="6:10">
      <c r="F342" s="78"/>
      <c r="G342" s="78"/>
      <c r="H342" s="78"/>
      <c r="I342" s="78"/>
      <c r="J342" s="78"/>
    </row>
    <row r="343" spans="6:10">
      <c r="F343" s="78"/>
      <c r="G343" s="78"/>
      <c r="H343" s="78"/>
      <c r="I343" s="78"/>
      <c r="J343" s="78"/>
    </row>
    <row r="344" spans="6:10">
      <c r="F344" s="78"/>
      <c r="G344" s="78"/>
      <c r="H344" s="78"/>
      <c r="I344" s="78"/>
      <c r="J344" s="78"/>
    </row>
    <row r="345" spans="6:10">
      <c r="F345" s="78"/>
      <c r="G345" s="78"/>
      <c r="H345" s="78"/>
      <c r="I345" s="78"/>
      <c r="J345" s="78"/>
    </row>
    <row r="346" spans="6:10">
      <c r="F346" s="78"/>
      <c r="G346" s="78"/>
      <c r="H346" s="78"/>
      <c r="I346" s="78"/>
      <c r="J346" s="78"/>
    </row>
    <row r="347" spans="6:10">
      <c r="F347" s="78"/>
      <c r="G347" s="78"/>
      <c r="H347" s="78"/>
      <c r="I347" s="78"/>
      <c r="J347" s="78"/>
    </row>
    <row r="348" spans="6:10">
      <c r="F348" s="78"/>
      <c r="G348" s="78"/>
      <c r="H348" s="78"/>
      <c r="I348" s="78"/>
      <c r="J348" s="78"/>
    </row>
    <row r="349" spans="6:10">
      <c r="F349" s="78"/>
      <c r="G349" s="78"/>
      <c r="H349" s="78"/>
      <c r="I349" s="78"/>
      <c r="J349" s="78"/>
    </row>
    <row r="350" spans="6:10">
      <c r="F350" s="78"/>
      <c r="G350" s="78"/>
      <c r="H350" s="78"/>
      <c r="I350" s="78"/>
      <c r="J350" s="78"/>
    </row>
    <row r="351" spans="6:10">
      <c r="F351" s="78"/>
      <c r="G351" s="78"/>
      <c r="H351" s="78"/>
      <c r="I351" s="78"/>
      <c r="J351" s="78"/>
    </row>
    <row r="352" spans="6:10">
      <c r="F352" s="78"/>
      <c r="G352" s="78"/>
      <c r="H352" s="78"/>
      <c r="I352" s="78"/>
      <c r="J352" s="78"/>
    </row>
    <row r="353" spans="6:10">
      <c r="F353" s="78"/>
      <c r="G353" s="78"/>
      <c r="H353" s="78"/>
      <c r="I353" s="78"/>
      <c r="J353" s="78"/>
    </row>
    <row r="354" spans="6:10">
      <c r="F354" s="78"/>
      <c r="G354" s="78"/>
      <c r="H354" s="78"/>
      <c r="I354" s="78"/>
      <c r="J354" s="78"/>
    </row>
    <row r="355" spans="6:10">
      <c r="F355" s="78"/>
      <c r="G355" s="78"/>
      <c r="H355" s="78"/>
      <c r="I355" s="78"/>
      <c r="J355" s="78"/>
    </row>
    <row r="356" spans="6:10">
      <c r="F356" s="78"/>
      <c r="G356" s="78"/>
      <c r="H356" s="78"/>
      <c r="I356" s="78"/>
      <c r="J356" s="78"/>
    </row>
    <row r="357" spans="6:10">
      <c r="F357" s="78"/>
      <c r="G357" s="78"/>
      <c r="H357" s="78"/>
      <c r="I357" s="78"/>
      <c r="J357" s="78"/>
    </row>
    <row r="358" spans="6:10">
      <c r="F358" s="78"/>
      <c r="G358" s="78"/>
      <c r="H358" s="78"/>
      <c r="I358" s="78"/>
      <c r="J358" s="78"/>
    </row>
    <row r="359" spans="6:10">
      <c r="F359" s="78"/>
      <c r="G359" s="78"/>
      <c r="H359" s="78"/>
      <c r="I359" s="78"/>
      <c r="J359" s="78"/>
    </row>
    <row r="360" spans="6:10">
      <c r="F360" s="78"/>
      <c r="G360" s="78"/>
      <c r="H360" s="78"/>
      <c r="I360" s="78"/>
      <c r="J360" s="78"/>
    </row>
    <row r="361" spans="6:10">
      <c r="F361" s="78"/>
      <c r="G361" s="78"/>
      <c r="H361" s="78"/>
      <c r="I361" s="78"/>
      <c r="J361" s="78"/>
    </row>
    <row r="362" spans="6:10">
      <c r="F362" s="78"/>
      <c r="G362" s="78"/>
      <c r="H362" s="78"/>
      <c r="I362" s="78"/>
      <c r="J362" s="78"/>
    </row>
    <row r="363" spans="6:10">
      <c r="F363" s="78"/>
      <c r="G363" s="78"/>
      <c r="H363" s="78"/>
      <c r="I363" s="78"/>
      <c r="J363" s="78"/>
    </row>
    <row r="364" spans="6:10">
      <c r="F364" s="78"/>
      <c r="G364" s="78"/>
      <c r="H364" s="78"/>
      <c r="I364" s="78"/>
      <c r="J364" s="78"/>
    </row>
    <row r="365" spans="6:10">
      <c r="F365" s="78"/>
      <c r="G365" s="78"/>
      <c r="H365" s="78"/>
      <c r="I365" s="78"/>
      <c r="J365" s="78"/>
    </row>
    <row r="366" spans="6:10">
      <c r="F366" s="78"/>
      <c r="G366" s="78"/>
      <c r="H366" s="78"/>
      <c r="I366" s="78"/>
      <c r="J366" s="78"/>
    </row>
    <row r="367" spans="6:10">
      <c r="F367" s="78"/>
      <c r="G367" s="78"/>
      <c r="H367" s="78"/>
      <c r="I367" s="78"/>
      <c r="J367" s="78"/>
    </row>
    <row r="368" spans="6:10">
      <c r="F368" s="78"/>
      <c r="G368" s="78"/>
      <c r="H368" s="78"/>
      <c r="I368" s="78"/>
      <c r="J368" s="78"/>
    </row>
    <row r="369" spans="6:10">
      <c r="F369" s="78"/>
      <c r="G369" s="78"/>
      <c r="H369" s="78"/>
      <c r="I369" s="78"/>
      <c r="J369" s="78"/>
    </row>
    <row r="370" spans="6:10">
      <c r="F370" s="78"/>
      <c r="G370" s="78"/>
      <c r="H370" s="78"/>
      <c r="I370" s="78"/>
      <c r="J370" s="78"/>
    </row>
    <row r="371" spans="6:10">
      <c r="F371" s="78"/>
      <c r="G371" s="78"/>
      <c r="H371" s="78"/>
      <c r="I371" s="78"/>
      <c r="J371" s="78"/>
    </row>
    <row r="372" spans="6:10">
      <c r="F372" s="78"/>
      <c r="G372" s="78"/>
      <c r="H372" s="78"/>
      <c r="I372" s="78"/>
      <c r="J372" s="78"/>
    </row>
    <row r="373" spans="6:10">
      <c r="F373" s="78"/>
      <c r="G373" s="78"/>
      <c r="H373" s="78"/>
      <c r="I373" s="78"/>
      <c r="J373" s="78"/>
    </row>
    <row r="374" spans="6:10">
      <c r="F374" s="78"/>
      <c r="G374" s="78"/>
      <c r="H374" s="78"/>
      <c r="I374" s="78"/>
      <c r="J374" s="78"/>
    </row>
    <row r="375" spans="6:10">
      <c r="F375" s="78"/>
      <c r="G375" s="78"/>
      <c r="H375" s="78"/>
      <c r="I375" s="78"/>
      <c r="J375" s="78"/>
    </row>
    <row r="376" spans="6:10">
      <c r="F376" s="78"/>
      <c r="G376" s="78"/>
      <c r="H376" s="78"/>
      <c r="I376" s="78"/>
      <c r="J376" s="78"/>
    </row>
    <row r="377" spans="6:10">
      <c r="F377" s="78"/>
      <c r="G377" s="78"/>
      <c r="H377" s="78"/>
      <c r="I377" s="78"/>
      <c r="J377" s="78"/>
    </row>
    <row r="378" spans="6:10">
      <c r="F378" s="78"/>
      <c r="G378" s="78"/>
      <c r="H378" s="78"/>
      <c r="I378" s="78"/>
      <c r="J378" s="78"/>
    </row>
    <row r="379" spans="6:10">
      <c r="F379" s="78"/>
      <c r="G379" s="78"/>
      <c r="H379" s="78"/>
      <c r="I379" s="78"/>
      <c r="J379" s="78"/>
    </row>
    <row r="380" spans="6:10">
      <c r="F380" s="78"/>
      <c r="G380" s="78"/>
      <c r="H380" s="78"/>
      <c r="I380" s="78"/>
      <c r="J380" s="78"/>
    </row>
    <row r="381" spans="6:10">
      <c r="F381" s="78"/>
      <c r="G381" s="78"/>
      <c r="H381" s="78"/>
      <c r="I381" s="78"/>
      <c r="J381" s="78"/>
    </row>
    <row r="382" spans="6:10">
      <c r="F382" s="78"/>
      <c r="G382" s="78"/>
      <c r="H382" s="78"/>
      <c r="I382" s="78"/>
      <c r="J382" s="78"/>
    </row>
    <row r="383" spans="6:10">
      <c r="F383" s="78"/>
      <c r="G383" s="78"/>
      <c r="H383" s="78"/>
      <c r="I383" s="78"/>
      <c r="J383" s="78"/>
    </row>
    <row r="384" spans="6:10">
      <c r="F384" s="78"/>
      <c r="G384" s="78"/>
      <c r="H384" s="78"/>
      <c r="I384" s="78"/>
      <c r="J384" s="78"/>
    </row>
    <row r="385" spans="6:10">
      <c r="F385" s="78"/>
      <c r="G385" s="78"/>
      <c r="H385" s="78"/>
      <c r="I385" s="78"/>
      <c r="J385" s="78"/>
    </row>
    <row r="386" spans="6:10">
      <c r="F386" s="78"/>
      <c r="G386" s="78"/>
      <c r="H386" s="78"/>
      <c r="I386" s="78"/>
      <c r="J386" s="78"/>
    </row>
    <row r="387" spans="6:10">
      <c r="F387" s="78"/>
      <c r="G387" s="78"/>
      <c r="H387" s="78"/>
      <c r="I387" s="78"/>
      <c r="J387" s="78"/>
    </row>
    <row r="388" spans="6:10">
      <c r="F388" s="78"/>
      <c r="G388" s="78"/>
      <c r="H388" s="78"/>
      <c r="I388" s="78"/>
      <c r="J388" s="78"/>
    </row>
    <row r="389" spans="6:10">
      <c r="F389" s="78"/>
      <c r="G389" s="78"/>
      <c r="H389" s="78"/>
      <c r="I389" s="78"/>
      <c r="J389" s="78"/>
    </row>
    <row r="390" spans="6:10">
      <c r="F390" s="78"/>
      <c r="G390" s="78"/>
      <c r="H390" s="78"/>
      <c r="I390" s="78"/>
      <c r="J390" s="78"/>
    </row>
    <row r="391" spans="6:10">
      <c r="F391" s="78"/>
      <c r="G391" s="78"/>
      <c r="H391" s="78"/>
      <c r="I391" s="78"/>
      <c r="J391" s="78"/>
    </row>
    <row r="392" spans="6:10">
      <c r="F392" s="78"/>
      <c r="G392" s="78"/>
      <c r="H392" s="78"/>
      <c r="I392" s="78"/>
      <c r="J392" s="78"/>
    </row>
    <row r="393" spans="6:10">
      <c r="F393" s="78"/>
      <c r="G393" s="78"/>
      <c r="H393" s="78"/>
      <c r="I393" s="78"/>
      <c r="J393" s="78"/>
    </row>
    <row r="394" spans="6:10">
      <c r="F394" s="78"/>
      <c r="G394" s="78"/>
      <c r="H394" s="78"/>
      <c r="I394" s="78"/>
      <c r="J394" s="78"/>
    </row>
    <row r="395" spans="6:10">
      <c r="F395" s="78"/>
      <c r="G395" s="78"/>
      <c r="H395" s="78"/>
      <c r="I395" s="78"/>
      <c r="J395" s="78"/>
    </row>
    <row r="396" spans="6:10">
      <c r="F396" s="78"/>
      <c r="G396" s="78"/>
      <c r="H396" s="78"/>
      <c r="I396" s="78"/>
      <c r="J396" s="78"/>
    </row>
    <row r="397" spans="6:10">
      <c r="F397" s="78"/>
      <c r="G397" s="78"/>
      <c r="H397" s="78"/>
      <c r="I397" s="78"/>
      <c r="J397" s="78"/>
    </row>
    <row r="398" spans="6:10">
      <c r="F398" s="78"/>
      <c r="G398" s="78"/>
      <c r="H398" s="78"/>
      <c r="I398" s="78"/>
      <c r="J398" s="78"/>
    </row>
    <row r="399" spans="6:10">
      <c r="F399" s="78"/>
      <c r="G399" s="78"/>
      <c r="H399" s="78"/>
      <c r="I399" s="78"/>
      <c r="J399" s="78"/>
    </row>
    <row r="400" spans="6:10">
      <c r="F400" s="78"/>
      <c r="G400" s="78"/>
      <c r="H400" s="78"/>
      <c r="I400" s="78"/>
      <c r="J400" s="78"/>
    </row>
    <row r="401" spans="6:10">
      <c r="F401" s="78"/>
      <c r="G401" s="78"/>
      <c r="H401" s="78"/>
      <c r="I401" s="78"/>
      <c r="J401" s="78"/>
    </row>
    <row r="402" spans="6:10">
      <c r="F402" s="78"/>
      <c r="G402" s="78"/>
      <c r="H402" s="78"/>
      <c r="I402" s="78"/>
      <c r="J402" s="78"/>
    </row>
    <row r="403" spans="6:10">
      <c r="F403" s="78"/>
      <c r="G403" s="78"/>
      <c r="H403" s="78"/>
      <c r="I403" s="78"/>
      <c r="J403" s="78"/>
    </row>
    <row r="404" spans="6:10">
      <c r="F404" s="78"/>
      <c r="G404" s="78"/>
      <c r="H404" s="78"/>
      <c r="I404" s="78"/>
      <c r="J404" s="78"/>
    </row>
    <row r="405" spans="6:10">
      <c r="F405" s="78"/>
      <c r="G405" s="78"/>
      <c r="H405" s="78"/>
      <c r="I405" s="78"/>
      <c r="J405" s="78"/>
    </row>
    <row r="406" spans="6:10">
      <c r="F406" s="78"/>
      <c r="G406" s="78"/>
      <c r="H406" s="78"/>
      <c r="I406" s="78"/>
      <c r="J406" s="78"/>
    </row>
    <row r="407" spans="6:10">
      <c r="F407" s="78"/>
      <c r="G407" s="78"/>
      <c r="H407" s="78"/>
      <c r="I407" s="78"/>
      <c r="J407" s="78"/>
    </row>
    <row r="408" spans="6:10">
      <c r="F408" s="78"/>
      <c r="G408" s="78"/>
      <c r="H408" s="78"/>
      <c r="I408" s="78"/>
      <c r="J408" s="78"/>
    </row>
    <row r="409" spans="6:10">
      <c r="F409" s="78"/>
      <c r="G409" s="78"/>
      <c r="H409" s="78"/>
      <c r="I409" s="78"/>
      <c r="J409" s="78"/>
    </row>
    <row r="410" spans="6:10">
      <c r="F410" s="78"/>
      <c r="G410" s="78"/>
      <c r="H410" s="78"/>
      <c r="I410" s="78"/>
      <c r="J410" s="78"/>
    </row>
    <row r="411" spans="6:10">
      <c r="F411" s="78"/>
      <c r="G411" s="78"/>
      <c r="H411" s="78"/>
      <c r="I411" s="78"/>
      <c r="J411" s="78"/>
    </row>
    <row r="412" spans="6:10">
      <c r="F412" s="78"/>
      <c r="G412" s="78"/>
      <c r="H412" s="78"/>
      <c r="I412" s="78"/>
      <c r="J412" s="78"/>
    </row>
    <row r="413" spans="6:10">
      <c r="F413" s="78"/>
      <c r="G413" s="78"/>
      <c r="H413" s="78"/>
      <c r="I413" s="78"/>
      <c r="J413" s="78"/>
    </row>
    <row r="414" spans="6:10">
      <c r="F414" s="78"/>
      <c r="G414" s="78"/>
      <c r="H414" s="78"/>
      <c r="I414" s="78"/>
      <c r="J414" s="78"/>
    </row>
    <row r="415" spans="6:10">
      <c r="F415" s="78"/>
      <c r="G415" s="78"/>
      <c r="H415" s="78"/>
      <c r="I415" s="78"/>
      <c r="J415" s="78"/>
    </row>
    <row r="416" spans="6:10">
      <c r="F416" s="78"/>
      <c r="G416" s="78"/>
      <c r="H416" s="78"/>
      <c r="I416" s="78"/>
      <c r="J416" s="78"/>
    </row>
    <row r="417" spans="6:10">
      <c r="F417" s="78"/>
      <c r="G417" s="78"/>
      <c r="H417" s="78"/>
      <c r="I417" s="78"/>
      <c r="J417" s="78"/>
    </row>
    <row r="418" spans="6:10">
      <c r="F418" s="78"/>
      <c r="G418" s="78"/>
      <c r="H418" s="78"/>
      <c r="I418" s="78"/>
      <c r="J418" s="78"/>
    </row>
    <row r="419" spans="6:10">
      <c r="F419" s="78"/>
      <c r="G419" s="78"/>
      <c r="H419" s="78"/>
      <c r="I419" s="78"/>
      <c r="J419" s="78"/>
    </row>
    <row r="420" spans="6:10">
      <c r="F420" s="78"/>
      <c r="G420" s="78"/>
      <c r="H420" s="78"/>
      <c r="I420" s="78"/>
      <c r="J420" s="78"/>
    </row>
    <row r="421" spans="6:10">
      <c r="F421" s="78"/>
      <c r="G421" s="78"/>
      <c r="H421" s="78"/>
      <c r="I421" s="78"/>
      <c r="J421" s="78"/>
    </row>
    <row r="422" spans="6:10">
      <c r="F422" s="78"/>
      <c r="G422" s="78"/>
      <c r="H422" s="78"/>
      <c r="I422" s="78"/>
      <c r="J422" s="78"/>
    </row>
    <row r="423" spans="6:10">
      <c r="F423" s="78"/>
      <c r="G423" s="78"/>
      <c r="H423" s="78"/>
      <c r="I423" s="78"/>
      <c r="J423" s="78"/>
    </row>
    <row r="424" spans="6:10">
      <c r="F424" s="78"/>
      <c r="G424" s="78"/>
      <c r="H424" s="78"/>
      <c r="I424" s="78"/>
      <c r="J424" s="78"/>
    </row>
    <row r="425" spans="6:10">
      <c r="F425" s="78"/>
      <c r="G425" s="78"/>
      <c r="H425" s="78"/>
      <c r="I425" s="78"/>
      <c r="J425" s="78"/>
    </row>
    <row r="426" spans="6:10">
      <c r="F426" s="78"/>
      <c r="G426" s="78"/>
      <c r="H426" s="78"/>
      <c r="I426" s="78"/>
      <c r="J426" s="78"/>
    </row>
    <row r="427" spans="6:10">
      <c r="F427" s="78"/>
      <c r="G427" s="78"/>
      <c r="H427" s="78"/>
      <c r="I427" s="78"/>
      <c r="J427" s="78"/>
    </row>
    <row r="428" spans="6:10">
      <c r="F428" s="78"/>
      <c r="G428" s="78"/>
      <c r="H428" s="78"/>
      <c r="I428" s="78"/>
      <c r="J428" s="78"/>
    </row>
    <row r="429" spans="6:10">
      <c r="F429" s="78"/>
      <c r="G429" s="78"/>
      <c r="H429" s="78"/>
      <c r="I429" s="78"/>
      <c r="J429" s="78"/>
    </row>
    <row r="430" spans="6:10">
      <c r="F430" s="78"/>
      <c r="G430" s="78"/>
      <c r="H430" s="78"/>
      <c r="I430" s="78"/>
      <c r="J430" s="78"/>
    </row>
    <row r="431" spans="6:10">
      <c r="F431" s="78"/>
      <c r="G431" s="78"/>
      <c r="H431" s="78"/>
      <c r="I431" s="78"/>
      <c r="J431" s="78"/>
    </row>
    <row r="432" spans="6:10">
      <c r="F432" s="78"/>
      <c r="G432" s="78"/>
      <c r="H432" s="78"/>
      <c r="I432" s="78"/>
      <c r="J432" s="78"/>
    </row>
    <row r="433" spans="6:10">
      <c r="F433" s="78"/>
      <c r="G433" s="78"/>
      <c r="H433" s="78"/>
      <c r="I433" s="78"/>
      <c r="J433" s="78"/>
    </row>
    <row r="434" spans="6:10">
      <c r="F434" s="78"/>
      <c r="G434" s="78"/>
      <c r="H434" s="78"/>
      <c r="I434" s="78"/>
      <c r="J434" s="78"/>
    </row>
    <row r="435" spans="6:10">
      <c r="F435" s="78"/>
      <c r="G435" s="78"/>
      <c r="H435" s="78"/>
      <c r="I435" s="78"/>
      <c r="J435" s="78"/>
    </row>
    <row r="436" spans="6:10">
      <c r="F436" s="78"/>
      <c r="G436" s="78"/>
      <c r="H436" s="78"/>
      <c r="I436" s="78"/>
      <c r="J436" s="78"/>
    </row>
    <row r="437" spans="6:10">
      <c r="F437" s="78"/>
      <c r="G437" s="78"/>
      <c r="H437" s="78"/>
      <c r="I437" s="78"/>
      <c r="J437" s="78"/>
    </row>
    <row r="438" spans="6:10">
      <c r="F438" s="78"/>
      <c r="G438" s="78"/>
      <c r="H438" s="78"/>
      <c r="I438" s="78"/>
      <c r="J438" s="78"/>
    </row>
    <row r="439" spans="6:10">
      <c r="F439" s="78"/>
      <c r="G439" s="78"/>
      <c r="H439" s="78"/>
      <c r="I439" s="78"/>
      <c r="J439" s="78"/>
    </row>
    <row r="440" spans="6:10">
      <c r="F440" s="78"/>
      <c r="G440" s="78"/>
      <c r="H440" s="78"/>
      <c r="I440" s="78"/>
      <c r="J440" s="78"/>
    </row>
    <row r="441" spans="6:10">
      <c r="F441" s="78"/>
      <c r="G441" s="78"/>
      <c r="H441" s="78"/>
      <c r="I441" s="78"/>
      <c r="J441" s="78"/>
    </row>
    <row r="442" spans="6:10">
      <c r="F442" s="78"/>
      <c r="G442" s="78"/>
      <c r="H442" s="78"/>
      <c r="I442" s="78"/>
      <c r="J442" s="78"/>
    </row>
    <row r="443" spans="6:10">
      <c r="F443" s="78"/>
      <c r="G443" s="78"/>
      <c r="H443" s="78"/>
      <c r="I443" s="78"/>
      <c r="J443" s="78"/>
    </row>
    <row r="444" spans="6:10">
      <c r="F444" s="78"/>
      <c r="G444" s="78"/>
      <c r="H444" s="78"/>
      <c r="I444" s="78"/>
      <c r="J444" s="78"/>
    </row>
    <row r="445" spans="6:10">
      <c r="F445" s="78"/>
      <c r="G445" s="78"/>
      <c r="H445" s="78"/>
      <c r="I445" s="78"/>
      <c r="J445" s="78"/>
    </row>
    <row r="446" spans="6:10">
      <c r="F446" s="78"/>
      <c r="G446" s="78"/>
      <c r="H446" s="78"/>
      <c r="I446" s="78"/>
      <c r="J446" s="78"/>
    </row>
    <row r="447" spans="6:10">
      <c r="F447" s="78"/>
      <c r="G447" s="78"/>
      <c r="H447" s="78"/>
      <c r="I447" s="78"/>
      <c r="J447" s="78"/>
    </row>
    <row r="448" spans="6:10">
      <c r="F448" s="78"/>
      <c r="G448" s="78"/>
      <c r="H448" s="78"/>
      <c r="I448" s="78"/>
      <c r="J448" s="78"/>
    </row>
    <row r="449" spans="6:10">
      <c r="F449" s="78"/>
      <c r="G449" s="78"/>
      <c r="H449" s="78"/>
      <c r="I449" s="78"/>
      <c r="J449" s="78"/>
    </row>
    <row r="450" spans="6:10">
      <c r="F450" s="78"/>
      <c r="G450" s="78"/>
      <c r="H450" s="78"/>
      <c r="I450" s="78"/>
      <c r="J450" s="78"/>
    </row>
    <row r="451" spans="6:10">
      <c r="F451" s="78"/>
      <c r="G451" s="78"/>
      <c r="H451" s="78"/>
      <c r="I451" s="78"/>
      <c r="J451" s="78"/>
    </row>
    <row r="452" spans="6:10">
      <c r="F452" s="78"/>
      <c r="G452" s="78"/>
      <c r="H452" s="78"/>
      <c r="I452" s="78"/>
      <c r="J452" s="78"/>
    </row>
    <row r="453" spans="6:10">
      <c r="F453" s="78"/>
      <c r="G453" s="78"/>
      <c r="H453" s="78"/>
      <c r="I453" s="78"/>
      <c r="J453" s="78"/>
    </row>
    <row r="454" spans="6:10">
      <c r="F454" s="78"/>
      <c r="G454" s="78"/>
      <c r="H454" s="78"/>
      <c r="I454" s="78"/>
      <c r="J454" s="78"/>
    </row>
    <row r="455" spans="6:10">
      <c r="F455" s="78"/>
      <c r="G455" s="78"/>
      <c r="H455" s="78"/>
      <c r="I455" s="78"/>
      <c r="J455" s="78"/>
    </row>
    <row r="456" spans="6:10">
      <c r="F456" s="78"/>
      <c r="G456" s="78"/>
      <c r="H456" s="78"/>
      <c r="I456" s="78"/>
      <c r="J456" s="78"/>
    </row>
    <row r="457" spans="6:10">
      <c r="F457" s="78"/>
      <c r="G457" s="78"/>
      <c r="H457" s="78"/>
      <c r="I457" s="78"/>
      <c r="J457" s="78"/>
    </row>
    <row r="458" spans="6:10">
      <c r="F458" s="78"/>
      <c r="G458" s="78"/>
      <c r="H458" s="78"/>
      <c r="I458" s="78"/>
      <c r="J458" s="78"/>
    </row>
    <row r="459" spans="6:10">
      <c r="F459" s="78"/>
      <c r="G459" s="78"/>
      <c r="H459" s="78"/>
      <c r="I459" s="78"/>
      <c r="J459" s="78"/>
    </row>
    <row r="460" spans="6:10">
      <c r="F460" s="78"/>
      <c r="G460" s="78"/>
      <c r="H460" s="78"/>
      <c r="I460" s="78"/>
      <c r="J460" s="78"/>
    </row>
    <row r="461" spans="6:10">
      <c r="F461" s="78"/>
      <c r="G461" s="78"/>
      <c r="H461" s="78"/>
      <c r="I461" s="78"/>
      <c r="J461" s="78"/>
    </row>
    <row r="462" spans="6:10">
      <c r="F462" s="78"/>
      <c r="G462" s="78"/>
      <c r="H462" s="78"/>
      <c r="I462" s="78"/>
      <c r="J462" s="78"/>
    </row>
    <row r="463" spans="6:10">
      <c r="F463" s="78"/>
      <c r="G463" s="78"/>
      <c r="H463" s="78"/>
      <c r="I463" s="78"/>
      <c r="J463" s="78"/>
    </row>
    <row r="464" spans="6:10">
      <c r="F464" s="78"/>
      <c r="G464" s="78"/>
      <c r="H464" s="78"/>
      <c r="I464" s="78"/>
      <c r="J464" s="78"/>
    </row>
    <row r="465" spans="6:10">
      <c r="F465" s="78"/>
      <c r="G465" s="78"/>
      <c r="H465" s="78"/>
      <c r="I465" s="78"/>
      <c r="J465" s="78"/>
    </row>
    <row r="466" spans="6:10">
      <c r="F466" s="78"/>
      <c r="G466" s="78"/>
      <c r="H466" s="78"/>
      <c r="I466" s="78"/>
      <c r="J466" s="78"/>
    </row>
    <row r="467" spans="6:10">
      <c r="F467" s="78"/>
      <c r="G467" s="78"/>
      <c r="H467" s="78"/>
      <c r="I467" s="78"/>
      <c r="J467" s="78"/>
    </row>
    <row r="468" spans="6:10">
      <c r="F468" s="78"/>
      <c r="G468" s="78"/>
      <c r="H468" s="78"/>
      <c r="I468" s="78"/>
      <c r="J468" s="78"/>
    </row>
    <row r="469" spans="6:10">
      <c r="F469" s="78"/>
      <c r="G469" s="78"/>
      <c r="H469" s="78"/>
      <c r="I469" s="78"/>
      <c r="J469" s="78"/>
    </row>
    <row r="470" spans="6:10">
      <c r="F470" s="78"/>
      <c r="G470" s="78"/>
      <c r="H470" s="78"/>
      <c r="I470" s="78"/>
      <c r="J470" s="78"/>
    </row>
    <row r="471" spans="6:10">
      <c r="F471" s="78"/>
      <c r="G471" s="78"/>
      <c r="H471" s="78"/>
      <c r="I471" s="78"/>
      <c r="J471" s="78"/>
    </row>
    <row r="472" spans="6:10">
      <c r="F472" s="78"/>
      <c r="G472" s="78"/>
      <c r="H472" s="78"/>
      <c r="I472" s="78"/>
      <c r="J472" s="78"/>
    </row>
    <row r="473" spans="6:10">
      <c r="F473" s="78"/>
      <c r="G473" s="78"/>
      <c r="H473" s="78"/>
      <c r="I473" s="78"/>
      <c r="J473" s="78"/>
    </row>
    <row r="474" spans="6:10">
      <c r="F474" s="78"/>
      <c r="G474" s="78"/>
      <c r="H474" s="78"/>
      <c r="I474" s="78"/>
      <c r="J474" s="78"/>
    </row>
    <row r="475" spans="6:10">
      <c r="F475" s="78"/>
      <c r="G475" s="78"/>
      <c r="H475" s="78"/>
      <c r="I475" s="78"/>
      <c r="J475" s="78"/>
    </row>
    <row r="476" spans="6:10">
      <c r="F476" s="78"/>
      <c r="G476" s="78"/>
      <c r="H476" s="78"/>
      <c r="I476" s="78"/>
      <c r="J476" s="78"/>
    </row>
    <row r="477" spans="6:10">
      <c r="F477" s="78"/>
      <c r="G477" s="78"/>
      <c r="H477" s="78"/>
      <c r="I477" s="78"/>
      <c r="J477" s="78"/>
    </row>
    <row r="478" spans="6:10">
      <c r="F478" s="78"/>
      <c r="G478" s="78"/>
      <c r="H478" s="78"/>
      <c r="I478" s="78"/>
      <c r="J478" s="78"/>
    </row>
    <row r="479" spans="6:10">
      <c r="F479" s="78"/>
      <c r="G479" s="78"/>
      <c r="H479" s="78"/>
      <c r="I479" s="78"/>
      <c r="J479" s="78"/>
    </row>
    <row r="480" spans="6:10">
      <c r="F480" s="78"/>
      <c r="G480" s="78"/>
      <c r="H480" s="78"/>
      <c r="I480" s="78"/>
      <c r="J480" s="78"/>
    </row>
    <row r="481" spans="6:10">
      <c r="F481" s="78"/>
      <c r="G481" s="78"/>
      <c r="H481" s="78"/>
      <c r="I481" s="78"/>
      <c r="J481" s="78"/>
    </row>
    <row r="482" spans="6:10">
      <c r="F482" s="78"/>
      <c r="G482" s="78"/>
      <c r="H482" s="78"/>
      <c r="I482" s="78"/>
      <c r="J482" s="78"/>
    </row>
    <row r="483" spans="6:10">
      <c r="F483" s="78"/>
      <c r="G483" s="78"/>
      <c r="H483" s="78"/>
      <c r="I483" s="78"/>
      <c r="J483" s="78"/>
    </row>
    <row r="484" spans="6:10">
      <c r="F484" s="78"/>
      <c r="G484" s="78"/>
      <c r="H484" s="78"/>
      <c r="I484" s="78"/>
      <c r="J484" s="78"/>
    </row>
    <row r="485" spans="6:10">
      <c r="F485" s="78"/>
      <c r="G485" s="78"/>
      <c r="H485" s="78"/>
      <c r="I485" s="78"/>
      <c r="J485" s="78"/>
    </row>
    <row r="486" spans="6:10">
      <c r="F486" s="78"/>
      <c r="G486" s="78"/>
      <c r="H486" s="78"/>
      <c r="I486" s="78"/>
      <c r="J486" s="78"/>
    </row>
    <row r="487" spans="6:10">
      <c r="F487" s="78"/>
      <c r="G487" s="78"/>
      <c r="H487" s="78"/>
      <c r="I487" s="78"/>
      <c r="J487" s="78"/>
    </row>
    <row r="488" spans="6:10">
      <c r="F488" s="78"/>
      <c r="G488" s="78"/>
      <c r="H488" s="78"/>
      <c r="I488" s="78"/>
      <c r="J488" s="78"/>
    </row>
    <row r="489" spans="6:10">
      <c r="F489" s="78"/>
      <c r="G489" s="78"/>
      <c r="H489" s="78"/>
      <c r="I489" s="78"/>
      <c r="J489" s="78"/>
    </row>
    <row r="490" spans="6:10">
      <c r="F490" s="78"/>
      <c r="G490" s="78"/>
      <c r="H490" s="78"/>
      <c r="I490" s="78"/>
      <c r="J490" s="78"/>
    </row>
    <row r="491" spans="6:10">
      <c r="F491" s="78"/>
      <c r="G491" s="78"/>
      <c r="H491" s="78"/>
      <c r="I491" s="78"/>
      <c r="J491" s="78"/>
    </row>
    <row r="492" spans="6:10">
      <c r="F492" s="78"/>
      <c r="G492" s="78"/>
      <c r="H492" s="78"/>
      <c r="I492" s="78"/>
      <c r="J492" s="78"/>
    </row>
    <row r="493" spans="6:10">
      <c r="F493" s="78"/>
      <c r="G493" s="78"/>
      <c r="H493" s="78"/>
      <c r="I493" s="78"/>
      <c r="J493" s="78"/>
    </row>
    <row r="494" spans="6:10">
      <c r="F494" s="78"/>
      <c r="G494" s="78"/>
      <c r="H494" s="78"/>
      <c r="I494" s="78"/>
      <c r="J494" s="78"/>
    </row>
    <row r="495" spans="6:10">
      <c r="F495" s="78"/>
      <c r="G495" s="78"/>
      <c r="H495" s="78"/>
      <c r="I495" s="78"/>
      <c r="J495" s="78"/>
    </row>
    <row r="496" spans="6:10">
      <c r="F496" s="78"/>
      <c r="G496" s="78"/>
      <c r="H496" s="78"/>
      <c r="I496" s="78"/>
      <c r="J496" s="78"/>
    </row>
    <row r="497" spans="6:10">
      <c r="F497" s="78"/>
      <c r="G497" s="78"/>
      <c r="H497" s="78"/>
      <c r="I497" s="78"/>
      <c r="J497" s="78"/>
    </row>
    <row r="498" spans="6:10">
      <c r="F498" s="78"/>
      <c r="G498" s="78"/>
      <c r="H498" s="78"/>
      <c r="I498" s="78"/>
      <c r="J498" s="78"/>
    </row>
    <row r="499" spans="6:10">
      <c r="F499" s="78"/>
      <c r="G499" s="78"/>
      <c r="H499" s="78"/>
      <c r="I499" s="78"/>
      <c r="J499" s="78"/>
    </row>
    <row r="500" spans="6:10">
      <c r="F500" s="78"/>
      <c r="G500" s="78"/>
      <c r="H500" s="78"/>
      <c r="I500" s="78"/>
      <c r="J500" s="78"/>
    </row>
    <row r="501" spans="6:10">
      <c r="F501" s="78"/>
      <c r="G501" s="78"/>
      <c r="H501" s="78"/>
      <c r="I501" s="78"/>
      <c r="J501" s="78"/>
    </row>
    <row r="502" spans="6:10">
      <c r="F502" s="78"/>
      <c r="G502" s="78"/>
      <c r="H502" s="78"/>
      <c r="I502" s="78"/>
      <c r="J502" s="78"/>
    </row>
    <row r="503" spans="6:10">
      <c r="F503" s="78"/>
      <c r="G503" s="78"/>
      <c r="H503" s="78"/>
      <c r="I503" s="78"/>
      <c r="J503" s="78"/>
    </row>
    <row r="504" spans="6:10">
      <c r="F504" s="78"/>
      <c r="G504" s="78"/>
      <c r="H504" s="78"/>
      <c r="I504" s="78"/>
      <c r="J504" s="78"/>
    </row>
    <row r="505" spans="6:10">
      <c r="F505" s="78"/>
      <c r="G505" s="78"/>
      <c r="H505" s="78"/>
      <c r="I505" s="78"/>
      <c r="J505" s="78"/>
    </row>
    <row r="506" spans="6:10">
      <c r="F506" s="78"/>
      <c r="G506" s="78"/>
      <c r="H506" s="78"/>
      <c r="I506" s="78"/>
      <c r="J506" s="78"/>
    </row>
    <row r="507" spans="6:10">
      <c r="F507" s="78"/>
      <c r="G507" s="78"/>
      <c r="H507" s="78"/>
      <c r="I507" s="78"/>
      <c r="J507" s="78"/>
    </row>
    <row r="508" spans="6:10">
      <c r="F508" s="78"/>
      <c r="G508" s="78"/>
      <c r="H508" s="78"/>
      <c r="I508" s="78"/>
      <c r="J508" s="78"/>
    </row>
    <row r="509" spans="6:10">
      <c r="F509" s="78"/>
      <c r="G509" s="78"/>
      <c r="H509" s="78"/>
      <c r="I509" s="78"/>
      <c r="J509" s="78"/>
    </row>
    <row r="510" spans="6:10">
      <c r="F510" s="78"/>
      <c r="G510" s="78"/>
      <c r="H510" s="78"/>
      <c r="I510" s="78"/>
      <c r="J510" s="78"/>
    </row>
    <row r="511" spans="6:10">
      <c r="F511" s="78"/>
      <c r="G511" s="78"/>
      <c r="H511" s="78"/>
      <c r="I511" s="78"/>
      <c r="J511" s="78"/>
    </row>
    <row r="512" spans="6:10">
      <c r="F512" s="78"/>
      <c r="G512" s="78"/>
      <c r="H512" s="78"/>
      <c r="I512" s="78"/>
      <c r="J512" s="78"/>
    </row>
    <row r="513" spans="6:10">
      <c r="F513" s="78"/>
      <c r="G513" s="78"/>
      <c r="H513" s="78"/>
      <c r="I513" s="78"/>
      <c r="J513" s="78"/>
    </row>
    <row r="514" spans="6:10">
      <c r="F514" s="78"/>
      <c r="G514" s="78"/>
      <c r="H514" s="78"/>
      <c r="I514" s="78"/>
      <c r="J514" s="78"/>
    </row>
    <row r="515" spans="6:10">
      <c r="F515" s="78"/>
      <c r="G515" s="78"/>
      <c r="H515" s="78"/>
      <c r="I515" s="78"/>
      <c r="J515" s="78"/>
    </row>
    <row r="516" spans="6:10">
      <c r="F516" s="78"/>
      <c r="G516" s="78"/>
      <c r="H516" s="78"/>
      <c r="I516" s="78"/>
      <c r="J516" s="78"/>
    </row>
    <row r="517" spans="6:10">
      <c r="F517" s="78"/>
      <c r="G517" s="78"/>
      <c r="H517" s="78"/>
      <c r="I517" s="78"/>
      <c r="J517" s="78"/>
    </row>
    <row r="518" spans="6:10">
      <c r="F518" s="78"/>
      <c r="G518" s="78"/>
      <c r="H518" s="78"/>
      <c r="I518" s="78"/>
      <c r="J518" s="78"/>
    </row>
    <row r="519" spans="6:10">
      <c r="F519" s="78"/>
      <c r="G519" s="78"/>
      <c r="H519" s="78"/>
      <c r="I519" s="78"/>
      <c r="J519" s="78"/>
    </row>
    <row r="520" spans="6:10">
      <c r="F520" s="78"/>
      <c r="G520" s="78"/>
      <c r="H520" s="78"/>
      <c r="I520" s="78"/>
      <c r="J520" s="78"/>
    </row>
    <row r="521" spans="6:10">
      <c r="F521" s="78"/>
      <c r="G521" s="78"/>
      <c r="H521" s="78"/>
      <c r="I521" s="78"/>
      <c r="J521" s="78"/>
    </row>
    <row r="522" spans="6:10">
      <c r="F522" s="78"/>
      <c r="G522" s="78"/>
      <c r="H522" s="78"/>
      <c r="I522" s="78"/>
      <c r="J522" s="78"/>
    </row>
    <row r="523" spans="6:10">
      <c r="F523" s="78"/>
      <c r="G523" s="78"/>
      <c r="H523" s="78"/>
      <c r="I523" s="78"/>
      <c r="J523" s="78"/>
    </row>
    <row r="524" spans="6:10">
      <c r="F524" s="78"/>
      <c r="G524" s="78"/>
      <c r="H524" s="78"/>
      <c r="I524" s="78"/>
      <c r="J524" s="78"/>
    </row>
    <row r="525" spans="6:10">
      <c r="F525" s="78"/>
      <c r="G525" s="78"/>
      <c r="H525" s="78"/>
      <c r="I525" s="78"/>
      <c r="J525" s="78"/>
    </row>
    <row r="526" spans="6:10">
      <c r="F526" s="78"/>
      <c r="G526" s="78"/>
      <c r="H526" s="78"/>
      <c r="I526" s="78"/>
      <c r="J526" s="78"/>
    </row>
    <row r="527" spans="6:10">
      <c r="F527" s="78"/>
      <c r="G527" s="78"/>
      <c r="H527" s="78"/>
      <c r="I527" s="78"/>
      <c r="J527" s="78"/>
    </row>
    <row r="528" spans="6:10">
      <c r="F528" s="78"/>
      <c r="G528" s="78"/>
      <c r="H528" s="78"/>
      <c r="I528" s="78"/>
      <c r="J528" s="78"/>
    </row>
    <row r="529" spans="6:10">
      <c r="F529" s="78"/>
      <c r="G529" s="78"/>
      <c r="H529" s="78"/>
      <c r="I529" s="78"/>
      <c r="J529" s="78"/>
    </row>
    <row r="530" spans="6:10">
      <c r="F530" s="78"/>
      <c r="G530" s="78"/>
      <c r="H530" s="78"/>
      <c r="I530" s="78"/>
      <c r="J530" s="78"/>
    </row>
    <row r="531" spans="6:10">
      <c r="F531" s="78"/>
      <c r="G531" s="78"/>
      <c r="H531" s="78"/>
      <c r="I531" s="78"/>
      <c r="J531" s="78"/>
    </row>
    <row r="532" spans="6:10">
      <c r="F532" s="78"/>
      <c r="G532" s="78"/>
      <c r="H532" s="78"/>
      <c r="I532" s="78"/>
      <c r="J532" s="78"/>
    </row>
    <row r="533" spans="6:10">
      <c r="F533" s="78"/>
      <c r="G533" s="78"/>
      <c r="H533" s="78"/>
      <c r="I533" s="78"/>
      <c r="J533" s="78"/>
    </row>
    <row r="534" spans="6:10">
      <c r="F534" s="78"/>
      <c r="G534" s="78"/>
      <c r="H534" s="78"/>
      <c r="I534" s="78"/>
      <c r="J534" s="78"/>
    </row>
    <row r="535" spans="6:10">
      <c r="F535" s="78"/>
      <c r="G535" s="78"/>
      <c r="H535" s="78"/>
      <c r="I535" s="78"/>
      <c r="J535" s="78"/>
    </row>
    <row r="536" spans="6:10">
      <c r="F536" s="78"/>
      <c r="G536" s="78"/>
      <c r="H536" s="78"/>
      <c r="I536" s="78"/>
      <c r="J536" s="78"/>
    </row>
    <row r="537" spans="6:10">
      <c r="F537" s="78"/>
      <c r="G537" s="78"/>
      <c r="H537" s="78"/>
      <c r="I537" s="78"/>
      <c r="J537" s="78"/>
    </row>
    <row r="538" spans="6:10">
      <c r="F538" s="78"/>
      <c r="G538" s="78"/>
      <c r="H538" s="78"/>
      <c r="I538" s="78"/>
      <c r="J538" s="78"/>
    </row>
    <row r="539" spans="6:10">
      <c r="F539" s="78"/>
      <c r="G539" s="78"/>
      <c r="H539" s="78"/>
      <c r="I539" s="78"/>
      <c r="J539" s="78"/>
    </row>
    <row r="540" spans="6:10">
      <c r="F540" s="78"/>
      <c r="G540" s="78"/>
      <c r="H540" s="78"/>
      <c r="I540" s="78"/>
      <c r="J540" s="78"/>
    </row>
    <row r="541" spans="6:10">
      <c r="F541" s="78"/>
      <c r="G541" s="78"/>
      <c r="H541" s="78"/>
      <c r="I541" s="78"/>
      <c r="J541" s="78"/>
    </row>
    <row r="542" spans="6:10">
      <c r="F542" s="78"/>
      <c r="G542" s="78"/>
      <c r="H542" s="78"/>
      <c r="I542" s="78"/>
      <c r="J542" s="78"/>
    </row>
    <row r="543" spans="6:10">
      <c r="F543" s="78"/>
      <c r="G543" s="78"/>
      <c r="H543" s="78"/>
      <c r="I543" s="78"/>
      <c r="J543" s="78"/>
    </row>
    <row r="544" spans="6:10">
      <c r="F544" s="78"/>
      <c r="G544" s="78"/>
      <c r="H544" s="78"/>
      <c r="I544" s="78"/>
      <c r="J544" s="78"/>
    </row>
    <row r="545" spans="6:10">
      <c r="F545" s="78"/>
      <c r="G545" s="78"/>
      <c r="H545" s="78"/>
      <c r="I545" s="78"/>
      <c r="J545" s="78"/>
    </row>
    <row r="546" spans="6:10">
      <c r="F546" s="78"/>
      <c r="G546" s="78"/>
      <c r="H546" s="78"/>
      <c r="I546" s="78"/>
      <c r="J546" s="78"/>
    </row>
    <row r="547" spans="6:10">
      <c r="F547" s="78"/>
      <c r="G547" s="78"/>
      <c r="H547" s="78"/>
      <c r="I547" s="78"/>
      <c r="J547" s="78"/>
    </row>
    <row r="548" spans="6:10">
      <c r="F548" s="78"/>
      <c r="G548" s="78"/>
      <c r="H548" s="78"/>
      <c r="I548" s="78"/>
      <c r="J548" s="78"/>
    </row>
    <row r="549" spans="6:10">
      <c r="F549" s="78"/>
      <c r="G549" s="78"/>
      <c r="H549" s="78"/>
      <c r="I549" s="78"/>
      <c r="J549" s="78"/>
    </row>
    <row r="550" spans="6:10">
      <c r="F550" s="78"/>
      <c r="G550" s="78"/>
      <c r="H550" s="78"/>
      <c r="I550" s="78"/>
      <c r="J550" s="78"/>
    </row>
    <row r="551" spans="6:10">
      <c r="F551" s="78"/>
      <c r="G551" s="78"/>
      <c r="H551" s="78"/>
      <c r="I551" s="78"/>
      <c r="J551" s="78"/>
    </row>
    <row r="552" spans="6:10">
      <c r="F552" s="78"/>
      <c r="G552" s="78"/>
      <c r="H552" s="78"/>
      <c r="I552" s="78"/>
      <c r="J552" s="78"/>
    </row>
    <row r="553" spans="6:10">
      <c r="F553" s="78"/>
      <c r="G553" s="78"/>
      <c r="H553" s="78"/>
      <c r="I553" s="78"/>
      <c r="J553" s="78"/>
    </row>
    <row r="554" spans="6:10">
      <c r="F554" s="78"/>
      <c r="G554" s="78"/>
      <c r="H554" s="78"/>
      <c r="I554" s="78"/>
      <c r="J554" s="78"/>
    </row>
    <row r="555" spans="6:10">
      <c r="F555" s="78"/>
      <c r="G555" s="78"/>
      <c r="H555" s="78"/>
      <c r="I555" s="78"/>
      <c r="J555" s="78"/>
    </row>
    <row r="556" spans="6:10">
      <c r="F556" s="78"/>
      <c r="G556" s="78"/>
      <c r="H556" s="78"/>
      <c r="I556" s="78"/>
      <c r="J556" s="78"/>
    </row>
    <row r="557" spans="6:10">
      <c r="F557" s="78"/>
      <c r="G557" s="78"/>
      <c r="H557" s="78"/>
      <c r="I557" s="78"/>
      <c r="J557" s="78"/>
    </row>
    <row r="558" spans="6:10">
      <c r="F558" s="78"/>
      <c r="G558" s="78"/>
      <c r="H558" s="78"/>
      <c r="I558" s="78"/>
      <c r="J558" s="78"/>
    </row>
    <row r="559" spans="6:10">
      <c r="F559" s="78"/>
      <c r="G559" s="78"/>
      <c r="H559" s="78"/>
      <c r="I559" s="78"/>
      <c r="J559" s="78"/>
    </row>
    <row r="560" spans="6:10">
      <c r="F560" s="78"/>
      <c r="G560" s="78"/>
      <c r="H560" s="78"/>
      <c r="I560" s="78"/>
      <c r="J560" s="78"/>
    </row>
    <row r="561" spans="6:10">
      <c r="F561" s="78"/>
      <c r="G561" s="78"/>
      <c r="H561" s="78"/>
      <c r="I561" s="78"/>
      <c r="J561" s="78"/>
    </row>
    <row r="562" spans="6:10">
      <c r="F562" s="78"/>
      <c r="G562" s="78"/>
      <c r="H562" s="78"/>
      <c r="I562" s="78"/>
      <c r="J562" s="78"/>
    </row>
    <row r="563" spans="6:10">
      <c r="F563" s="78"/>
      <c r="G563" s="78"/>
      <c r="H563" s="78"/>
      <c r="I563" s="78"/>
      <c r="J563" s="78"/>
    </row>
    <row r="564" spans="6:10">
      <c r="F564" s="78"/>
      <c r="G564" s="78"/>
      <c r="H564" s="78"/>
      <c r="I564" s="78"/>
      <c r="J564" s="78"/>
    </row>
    <row r="565" spans="6:10">
      <c r="F565" s="78"/>
      <c r="G565" s="78"/>
      <c r="H565" s="78"/>
      <c r="I565" s="78"/>
      <c r="J565" s="78"/>
    </row>
    <row r="566" spans="6:10">
      <c r="F566" s="78"/>
      <c r="G566" s="78"/>
      <c r="H566" s="78"/>
      <c r="I566" s="78"/>
      <c r="J566" s="78"/>
    </row>
    <row r="567" spans="6:10">
      <c r="F567" s="78"/>
      <c r="G567" s="78"/>
      <c r="H567" s="78"/>
      <c r="I567" s="78"/>
      <c r="J567" s="78"/>
    </row>
    <row r="568" spans="6:10">
      <c r="F568" s="78"/>
      <c r="G568" s="78"/>
      <c r="H568" s="78"/>
      <c r="I568" s="78"/>
      <c r="J568" s="78"/>
    </row>
    <row r="569" spans="6:10">
      <c r="F569" s="78"/>
      <c r="G569" s="78"/>
      <c r="H569" s="78"/>
      <c r="I569" s="78"/>
      <c r="J569" s="78"/>
    </row>
    <row r="570" spans="6:10">
      <c r="F570" s="78"/>
      <c r="G570" s="78"/>
      <c r="H570" s="78"/>
      <c r="I570" s="78"/>
      <c r="J570" s="78"/>
    </row>
    <row r="571" spans="6:10">
      <c r="F571" s="78"/>
      <c r="G571" s="78"/>
      <c r="H571" s="78"/>
      <c r="I571" s="78"/>
      <c r="J571" s="78"/>
    </row>
    <row r="572" spans="6:10">
      <c r="F572" s="78"/>
      <c r="G572" s="78"/>
      <c r="H572" s="78"/>
      <c r="I572" s="78"/>
      <c r="J572" s="78"/>
    </row>
    <row r="573" spans="6:10">
      <c r="F573" s="78"/>
      <c r="G573" s="78"/>
      <c r="H573" s="78"/>
      <c r="I573" s="78"/>
      <c r="J573" s="78"/>
    </row>
    <row r="574" spans="6:10">
      <c r="F574" s="78"/>
      <c r="G574" s="78"/>
      <c r="H574" s="78"/>
      <c r="I574" s="78"/>
      <c r="J574" s="78"/>
    </row>
    <row r="575" spans="6:10">
      <c r="F575" s="78"/>
      <c r="G575" s="78"/>
      <c r="H575" s="78"/>
      <c r="I575" s="78"/>
      <c r="J575" s="78"/>
    </row>
    <row r="576" spans="6:10">
      <c r="F576" s="78"/>
      <c r="G576" s="78"/>
      <c r="H576" s="78"/>
      <c r="I576" s="78"/>
      <c r="J576" s="78"/>
    </row>
    <row r="577" spans="6:10">
      <c r="F577" s="78"/>
      <c r="G577" s="78"/>
      <c r="H577" s="78"/>
      <c r="I577" s="78"/>
      <c r="J577" s="78"/>
    </row>
    <row r="578" spans="6:10">
      <c r="F578" s="78"/>
      <c r="G578" s="78"/>
      <c r="H578" s="78"/>
      <c r="I578" s="78"/>
      <c r="J578" s="78"/>
    </row>
    <row r="579" spans="6:10">
      <c r="F579" s="78"/>
      <c r="G579" s="78"/>
      <c r="H579" s="78"/>
      <c r="I579" s="78"/>
      <c r="J579" s="78"/>
    </row>
    <row r="580" spans="6:10">
      <c r="F580" s="78"/>
      <c r="G580" s="78"/>
      <c r="H580" s="78"/>
      <c r="I580" s="78"/>
      <c r="J580" s="78"/>
    </row>
    <row r="581" spans="6:10">
      <c r="F581" s="78"/>
      <c r="G581" s="78"/>
      <c r="H581" s="78"/>
      <c r="I581" s="78"/>
      <c r="J581" s="78"/>
    </row>
    <row r="582" spans="6:10">
      <c r="F582" s="78"/>
      <c r="G582" s="78"/>
      <c r="H582" s="78"/>
      <c r="I582" s="78"/>
      <c r="J582" s="78"/>
    </row>
    <row r="583" spans="6:10">
      <c r="F583" s="78"/>
      <c r="G583" s="78"/>
      <c r="H583" s="78"/>
      <c r="I583" s="78"/>
      <c r="J583" s="78"/>
    </row>
    <row r="584" spans="6:10">
      <c r="F584" s="78"/>
      <c r="G584" s="78"/>
      <c r="H584" s="78"/>
      <c r="I584" s="78"/>
      <c r="J584" s="78"/>
    </row>
    <row r="585" spans="6:10">
      <c r="F585" s="78"/>
      <c r="G585" s="78"/>
      <c r="H585" s="78"/>
      <c r="I585" s="78"/>
      <c r="J585" s="78"/>
    </row>
    <row r="586" spans="6:10">
      <c r="F586" s="78"/>
      <c r="G586" s="78"/>
      <c r="H586" s="78"/>
      <c r="I586" s="78"/>
      <c r="J586" s="78"/>
    </row>
    <row r="587" spans="6:10">
      <c r="F587" s="78"/>
      <c r="G587" s="78"/>
      <c r="H587" s="78"/>
      <c r="I587" s="78"/>
      <c r="J587" s="78"/>
    </row>
    <row r="588" spans="6:10">
      <c r="F588" s="78"/>
      <c r="G588" s="78"/>
      <c r="H588" s="78"/>
      <c r="I588" s="78"/>
      <c r="J588" s="78"/>
    </row>
    <row r="589" spans="6:10">
      <c r="F589" s="78"/>
      <c r="G589" s="78"/>
      <c r="H589" s="78"/>
      <c r="I589" s="78"/>
      <c r="J589" s="78"/>
    </row>
    <row r="590" spans="6:10">
      <c r="F590" s="78"/>
      <c r="G590" s="78"/>
      <c r="H590" s="78"/>
      <c r="I590" s="78"/>
      <c r="J590" s="78"/>
    </row>
    <row r="591" spans="6:10">
      <c r="F591" s="78"/>
      <c r="G591" s="78"/>
      <c r="H591" s="78"/>
      <c r="I591" s="78"/>
      <c r="J591" s="78"/>
    </row>
    <row r="592" spans="6:10">
      <c r="F592" s="78"/>
      <c r="G592" s="78"/>
      <c r="H592" s="78"/>
      <c r="I592" s="78"/>
      <c r="J592" s="78"/>
    </row>
    <row r="593" spans="6:10">
      <c r="F593" s="78"/>
      <c r="G593" s="78"/>
      <c r="H593" s="78"/>
      <c r="I593" s="78"/>
      <c r="J593" s="78"/>
    </row>
    <row r="594" spans="6:10">
      <c r="F594" s="78"/>
      <c r="G594" s="78"/>
      <c r="H594" s="78"/>
      <c r="I594" s="78"/>
      <c r="J594" s="78"/>
    </row>
    <row r="595" spans="6:10">
      <c r="F595" s="78"/>
      <c r="G595" s="78"/>
      <c r="H595" s="78"/>
      <c r="I595" s="78"/>
      <c r="J595" s="78"/>
    </row>
    <row r="596" spans="6:10">
      <c r="F596" s="78"/>
      <c r="G596" s="78"/>
      <c r="H596" s="78"/>
      <c r="I596" s="78"/>
      <c r="J596" s="78"/>
    </row>
    <row r="597" spans="6:10">
      <c r="F597" s="78"/>
      <c r="G597" s="78"/>
      <c r="H597" s="78"/>
      <c r="I597" s="78"/>
      <c r="J597" s="78"/>
    </row>
    <row r="598" spans="6:10">
      <c r="F598" s="78"/>
      <c r="G598" s="78"/>
      <c r="H598" s="78"/>
      <c r="I598" s="78"/>
      <c r="J598" s="78"/>
    </row>
    <row r="599" spans="6:10">
      <c r="F599" s="78"/>
      <c r="G599" s="78"/>
      <c r="H599" s="78"/>
      <c r="I599" s="78"/>
      <c r="J599" s="78"/>
    </row>
    <row r="600" spans="6:10">
      <c r="F600" s="78"/>
      <c r="G600" s="78"/>
      <c r="H600" s="78"/>
      <c r="I600" s="78"/>
      <c r="J600" s="78"/>
    </row>
    <row r="601" spans="6:10">
      <c r="F601" s="78"/>
      <c r="G601" s="78"/>
      <c r="H601" s="78"/>
      <c r="I601" s="78"/>
      <c r="J601" s="78"/>
    </row>
    <row r="602" spans="6:10">
      <c r="F602" s="78"/>
      <c r="G602" s="78"/>
      <c r="H602" s="78"/>
      <c r="I602" s="78"/>
      <c r="J602" s="78"/>
    </row>
    <row r="603" spans="6:10">
      <c r="F603" s="78"/>
      <c r="G603" s="78"/>
      <c r="H603" s="78"/>
      <c r="I603" s="78"/>
      <c r="J603" s="78"/>
    </row>
    <row r="604" spans="6:10">
      <c r="F604" s="78"/>
      <c r="G604" s="78"/>
      <c r="H604" s="78"/>
      <c r="I604" s="78"/>
      <c r="J604" s="78"/>
    </row>
    <row r="605" spans="6:10">
      <c r="F605" s="78"/>
      <c r="G605" s="78"/>
      <c r="H605" s="78"/>
      <c r="I605" s="78"/>
      <c r="J605" s="78"/>
    </row>
    <row r="606" spans="6:10">
      <c r="F606" s="78"/>
      <c r="G606" s="78"/>
      <c r="H606" s="78"/>
      <c r="I606" s="78"/>
      <c r="J606" s="78"/>
    </row>
    <row r="607" spans="6:10">
      <c r="F607" s="78"/>
      <c r="G607" s="78"/>
      <c r="H607" s="78"/>
      <c r="I607" s="78"/>
      <c r="J607" s="78"/>
    </row>
    <row r="608" spans="6:10">
      <c r="F608" s="78"/>
      <c r="G608" s="78"/>
      <c r="H608" s="78"/>
      <c r="I608" s="78"/>
      <c r="J608" s="78"/>
    </row>
    <row r="609" spans="6:10">
      <c r="F609" s="78"/>
      <c r="G609" s="78"/>
      <c r="H609" s="78"/>
      <c r="I609" s="78"/>
      <c r="J609" s="78"/>
    </row>
    <row r="610" spans="6:10">
      <c r="F610" s="78"/>
      <c r="G610" s="78"/>
      <c r="H610" s="78"/>
      <c r="I610" s="78"/>
      <c r="J610" s="78"/>
    </row>
    <row r="611" spans="6:10">
      <c r="F611" s="78"/>
      <c r="G611" s="78"/>
      <c r="H611" s="78"/>
      <c r="I611" s="78"/>
      <c r="J611" s="78"/>
    </row>
    <row r="612" spans="6:10">
      <c r="F612" s="78"/>
      <c r="G612" s="78"/>
      <c r="H612" s="78"/>
      <c r="I612" s="78"/>
      <c r="J612" s="78"/>
    </row>
    <row r="613" spans="6:10">
      <c r="F613" s="78"/>
      <c r="G613" s="78"/>
      <c r="H613" s="78"/>
      <c r="I613" s="78"/>
      <c r="J613" s="78"/>
    </row>
    <row r="614" spans="6:10">
      <c r="F614" s="78"/>
      <c r="G614" s="78"/>
      <c r="H614" s="78"/>
      <c r="I614" s="78"/>
      <c r="J614" s="78"/>
    </row>
    <row r="615" spans="6:10">
      <c r="F615" s="78"/>
      <c r="G615" s="78"/>
      <c r="H615" s="78"/>
      <c r="I615" s="78"/>
      <c r="J615" s="78"/>
    </row>
    <row r="616" spans="6:10">
      <c r="F616" s="78"/>
      <c r="G616" s="78"/>
      <c r="H616" s="78"/>
      <c r="I616" s="78"/>
      <c r="J616" s="78"/>
    </row>
    <row r="617" spans="6:10">
      <c r="F617" s="78"/>
      <c r="G617" s="78"/>
      <c r="H617" s="78"/>
      <c r="I617" s="78"/>
      <c r="J617" s="78"/>
    </row>
    <row r="618" spans="6:10">
      <c r="F618" s="78"/>
      <c r="G618" s="78"/>
      <c r="H618" s="78"/>
      <c r="I618" s="78"/>
      <c r="J618" s="78"/>
    </row>
    <row r="619" spans="6:10">
      <c r="F619" s="78"/>
      <c r="G619" s="78"/>
      <c r="H619" s="78"/>
      <c r="I619" s="78"/>
      <c r="J619" s="78"/>
    </row>
    <row r="620" spans="6:10">
      <c r="F620" s="78"/>
      <c r="G620" s="78"/>
      <c r="H620" s="78"/>
      <c r="I620" s="78"/>
      <c r="J620" s="78"/>
    </row>
    <row r="621" spans="6:10">
      <c r="F621" s="78"/>
      <c r="G621" s="78"/>
      <c r="H621" s="78"/>
      <c r="I621" s="78"/>
      <c r="J621" s="78"/>
    </row>
    <row r="622" spans="6:10">
      <c r="F622" s="78"/>
      <c r="G622" s="78"/>
      <c r="H622" s="78"/>
      <c r="I622" s="78"/>
      <c r="J622" s="78"/>
    </row>
    <row r="623" spans="6:10">
      <c r="F623" s="78"/>
      <c r="G623" s="78"/>
      <c r="H623" s="78"/>
      <c r="I623" s="78"/>
      <c r="J623" s="78"/>
    </row>
    <row r="624" spans="6:10">
      <c r="F624" s="78"/>
      <c r="G624" s="78"/>
      <c r="H624" s="78"/>
      <c r="I624" s="78"/>
      <c r="J624" s="78"/>
    </row>
    <row r="625" spans="6:10">
      <c r="F625" s="78"/>
      <c r="G625" s="78"/>
      <c r="H625" s="78"/>
      <c r="I625" s="78"/>
      <c r="J625" s="78"/>
    </row>
    <row r="626" spans="6:10">
      <c r="F626" s="78"/>
      <c r="G626" s="78"/>
      <c r="H626" s="78"/>
      <c r="I626" s="78"/>
      <c r="J626" s="78"/>
    </row>
    <row r="627" spans="6:10">
      <c r="F627" s="78"/>
      <c r="G627" s="78"/>
      <c r="H627" s="78"/>
      <c r="I627" s="78"/>
      <c r="J627" s="78"/>
    </row>
    <row r="628" spans="6:10">
      <c r="F628" s="78"/>
      <c r="G628" s="78"/>
      <c r="H628" s="78"/>
      <c r="I628" s="78"/>
      <c r="J628" s="78"/>
    </row>
    <row r="629" spans="6:10">
      <c r="F629" s="78"/>
      <c r="G629" s="78"/>
      <c r="H629" s="78"/>
      <c r="I629" s="78"/>
      <c r="J629" s="78"/>
    </row>
    <row r="630" spans="6:10">
      <c r="F630" s="78"/>
      <c r="G630" s="78"/>
      <c r="H630" s="78"/>
      <c r="I630" s="78"/>
      <c r="J630" s="78"/>
    </row>
    <row r="631" spans="6:10">
      <c r="F631" s="78"/>
      <c r="G631" s="78"/>
      <c r="H631" s="78"/>
      <c r="I631" s="78"/>
      <c r="J631" s="78"/>
    </row>
    <row r="632" spans="6:10">
      <c r="F632" s="78"/>
      <c r="G632" s="78"/>
      <c r="H632" s="78"/>
      <c r="I632" s="78"/>
      <c r="J632" s="78"/>
    </row>
    <row r="633" spans="6:10">
      <c r="F633" s="78"/>
      <c r="G633" s="78"/>
      <c r="H633" s="78"/>
      <c r="I633" s="78"/>
      <c r="J633" s="78"/>
    </row>
    <row r="634" spans="6:10">
      <c r="F634" s="78"/>
      <c r="G634" s="78"/>
      <c r="H634" s="78"/>
      <c r="I634" s="78"/>
      <c r="J634" s="78"/>
    </row>
    <row r="635" spans="6:10">
      <c r="F635" s="78"/>
      <c r="G635" s="78"/>
      <c r="H635" s="78"/>
      <c r="I635" s="78"/>
      <c r="J635" s="78"/>
    </row>
    <row r="636" spans="6:10">
      <c r="F636" s="78"/>
      <c r="G636" s="78"/>
      <c r="H636" s="78"/>
      <c r="I636" s="78"/>
      <c r="J636" s="78"/>
    </row>
    <row r="637" spans="6:10">
      <c r="F637" s="78"/>
      <c r="G637" s="78"/>
      <c r="H637" s="78"/>
      <c r="I637" s="78"/>
      <c r="J637" s="78"/>
    </row>
    <row r="638" spans="6:10">
      <c r="F638" s="78"/>
      <c r="G638" s="78"/>
      <c r="H638" s="78"/>
      <c r="I638" s="78"/>
      <c r="J638" s="78"/>
    </row>
    <row r="639" spans="6:10">
      <c r="F639" s="78"/>
      <c r="G639" s="78"/>
      <c r="H639" s="78"/>
      <c r="I639" s="78"/>
      <c r="J639" s="78"/>
    </row>
    <row r="640" spans="6:10">
      <c r="F640" s="78"/>
      <c r="G640" s="78"/>
      <c r="H640" s="78"/>
      <c r="I640" s="78"/>
      <c r="J640" s="78"/>
    </row>
    <row r="641" spans="6:10">
      <c r="F641" s="78"/>
      <c r="G641" s="78"/>
      <c r="H641" s="78"/>
      <c r="I641" s="78"/>
      <c r="J641" s="78"/>
    </row>
    <row r="642" spans="6:10">
      <c r="F642" s="78"/>
      <c r="G642" s="78"/>
      <c r="H642" s="78"/>
      <c r="I642" s="78"/>
      <c r="J642" s="78"/>
    </row>
    <row r="643" spans="6:10">
      <c r="F643" s="78"/>
      <c r="G643" s="78"/>
      <c r="H643" s="78"/>
      <c r="I643" s="78"/>
      <c r="J643" s="78"/>
    </row>
    <row r="644" spans="6:10">
      <c r="F644" s="78"/>
      <c r="G644" s="78"/>
      <c r="H644" s="78"/>
      <c r="I644" s="78"/>
      <c r="J644" s="78"/>
    </row>
    <row r="645" spans="6:10">
      <c r="F645" s="78"/>
      <c r="G645" s="78"/>
      <c r="H645" s="78"/>
      <c r="I645" s="78"/>
      <c r="J645" s="78"/>
    </row>
    <row r="646" spans="6:10">
      <c r="F646" s="78"/>
      <c r="G646" s="78"/>
      <c r="H646" s="78"/>
      <c r="I646" s="78"/>
      <c r="J646" s="78"/>
    </row>
    <row r="647" spans="6:10">
      <c r="F647" s="78"/>
      <c r="G647" s="78"/>
      <c r="H647" s="78"/>
      <c r="I647" s="78"/>
      <c r="J647" s="78"/>
    </row>
    <row r="648" spans="6:10">
      <c r="F648" s="78"/>
      <c r="G648" s="78"/>
      <c r="H648" s="78"/>
      <c r="I648" s="78"/>
      <c r="J648" s="78"/>
    </row>
    <row r="649" spans="6:10">
      <c r="F649" s="78"/>
      <c r="G649" s="78"/>
      <c r="H649" s="78"/>
      <c r="I649" s="78"/>
      <c r="J649" s="78"/>
    </row>
    <row r="650" spans="6:10">
      <c r="F650" s="78"/>
      <c r="G650" s="78"/>
      <c r="H650" s="78"/>
      <c r="I650" s="78"/>
      <c r="J650" s="78"/>
    </row>
    <row r="651" spans="6:10">
      <c r="F651" s="78"/>
      <c r="G651" s="78"/>
      <c r="H651" s="78"/>
      <c r="I651" s="78"/>
      <c r="J651" s="78"/>
    </row>
    <row r="652" spans="6:10">
      <c r="F652" s="78"/>
      <c r="G652" s="78"/>
      <c r="H652" s="78"/>
      <c r="I652" s="78"/>
      <c r="J652" s="78"/>
    </row>
    <row r="653" spans="6:10">
      <c r="F653" s="78"/>
      <c r="G653" s="78"/>
      <c r="H653" s="78"/>
      <c r="I653" s="78"/>
      <c r="J653" s="78"/>
    </row>
    <row r="654" spans="6:10">
      <c r="F654" s="78"/>
      <c r="G654" s="78"/>
      <c r="H654" s="78"/>
      <c r="I654" s="78"/>
      <c r="J654" s="78"/>
    </row>
    <row r="655" spans="6:10">
      <c r="F655" s="78"/>
      <c r="G655" s="78"/>
      <c r="H655" s="78"/>
      <c r="I655" s="78"/>
      <c r="J655" s="78"/>
    </row>
    <row r="656" spans="6:10">
      <c r="F656" s="78"/>
      <c r="G656" s="78"/>
      <c r="H656" s="78"/>
      <c r="I656" s="78"/>
      <c r="J656" s="78"/>
    </row>
    <row r="657" spans="6:10">
      <c r="F657" s="78"/>
      <c r="G657" s="78"/>
      <c r="H657" s="78"/>
      <c r="I657" s="78"/>
      <c r="J657" s="78"/>
    </row>
    <row r="658" spans="6:10">
      <c r="F658" s="78"/>
      <c r="G658" s="78"/>
      <c r="H658" s="78"/>
      <c r="I658" s="78"/>
      <c r="J658" s="78"/>
    </row>
    <row r="659" spans="6:10">
      <c r="F659" s="78"/>
      <c r="G659" s="78"/>
      <c r="H659" s="78"/>
      <c r="I659" s="78"/>
      <c r="J659" s="78"/>
    </row>
    <row r="660" spans="6:10">
      <c r="F660" s="78"/>
      <c r="G660" s="78"/>
      <c r="H660" s="78"/>
      <c r="I660" s="78"/>
      <c r="J660" s="78"/>
    </row>
    <row r="661" spans="6:10">
      <c r="F661" s="78"/>
      <c r="G661" s="78"/>
      <c r="H661" s="78"/>
      <c r="I661" s="78"/>
      <c r="J661" s="78"/>
    </row>
    <row r="662" spans="6:10">
      <c r="F662" s="78"/>
      <c r="G662" s="78"/>
      <c r="H662" s="78"/>
      <c r="I662" s="78"/>
      <c r="J662" s="78"/>
    </row>
    <row r="663" spans="6:10">
      <c r="F663" s="78"/>
      <c r="G663" s="78"/>
      <c r="H663" s="78"/>
      <c r="I663" s="78"/>
      <c r="J663" s="78"/>
    </row>
    <row r="664" spans="6:10">
      <c r="F664" s="78"/>
      <c r="G664" s="78"/>
      <c r="H664" s="78"/>
      <c r="I664" s="78"/>
      <c r="J664" s="78"/>
    </row>
    <row r="665" spans="6:10">
      <c r="F665" s="78"/>
      <c r="G665" s="78"/>
      <c r="H665" s="78"/>
      <c r="I665" s="78"/>
      <c r="J665" s="78"/>
    </row>
    <row r="666" spans="6:10">
      <c r="F666" s="78"/>
      <c r="G666" s="78"/>
      <c r="H666" s="78"/>
      <c r="I666" s="78"/>
      <c r="J666" s="78"/>
    </row>
    <row r="667" spans="6:10">
      <c r="F667" s="78"/>
      <c r="G667" s="78"/>
      <c r="H667" s="78"/>
      <c r="I667" s="78"/>
      <c r="J667" s="78"/>
    </row>
    <row r="668" spans="6:10">
      <c r="F668" s="78"/>
      <c r="G668" s="78"/>
      <c r="H668" s="78"/>
      <c r="I668" s="78"/>
      <c r="J668" s="78"/>
    </row>
    <row r="669" spans="6:10">
      <c r="F669" s="78"/>
      <c r="G669" s="78"/>
      <c r="H669" s="78"/>
      <c r="I669" s="78"/>
      <c r="J669" s="78"/>
    </row>
    <row r="670" spans="6:10">
      <c r="F670" s="78"/>
      <c r="G670" s="78"/>
      <c r="H670" s="78"/>
      <c r="I670" s="78"/>
      <c r="J670" s="78"/>
    </row>
    <row r="671" spans="6:10">
      <c r="F671" s="78"/>
      <c r="G671" s="78"/>
      <c r="H671" s="78"/>
      <c r="I671" s="78"/>
      <c r="J671" s="78"/>
    </row>
    <row r="672" spans="6:10">
      <c r="F672" s="78"/>
      <c r="G672" s="78"/>
      <c r="H672" s="78"/>
      <c r="I672" s="78"/>
      <c r="J672" s="78"/>
    </row>
    <row r="673" spans="6:10">
      <c r="F673" s="78"/>
      <c r="G673" s="78"/>
      <c r="H673" s="78"/>
      <c r="I673" s="78"/>
      <c r="J673" s="78"/>
    </row>
    <row r="674" spans="6:10">
      <c r="F674" s="78"/>
      <c r="G674" s="78"/>
      <c r="H674" s="78"/>
      <c r="I674" s="78"/>
      <c r="J674" s="78"/>
    </row>
    <row r="675" spans="6:10">
      <c r="F675" s="78"/>
      <c r="G675" s="78"/>
      <c r="H675" s="78"/>
      <c r="I675" s="78"/>
      <c r="J675" s="78"/>
    </row>
    <row r="676" spans="6:10">
      <c r="F676" s="78"/>
      <c r="G676" s="78"/>
      <c r="H676" s="78"/>
      <c r="I676" s="78"/>
      <c r="J676" s="78"/>
    </row>
    <row r="677" spans="6:10">
      <c r="F677" s="78"/>
      <c r="G677" s="78"/>
      <c r="H677" s="78"/>
      <c r="I677" s="78"/>
      <c r="J677" s="78"/>
    </row>
    <row r="678" spans="6:10">
      <c r="F678" s="78"/>
      <c r="G678" s="78"/>
      <c r="H678" s="78"/>
      <c r="I678" s="78"/>
      <c r="J678" s="78"/>
    </row>
    <row r="679" spans="6:10">
      <c r="F679" s="78"/>
      <c r="G679" s="78"/>
      <c r="H679" s="78"/>
      <c r="I679" s="78"/>
      <c r="J679" s="78"/>
    </row>
    <row r="680" spans="6:10">
      <c r="F680" s="78"/>
      <c r="G680" s="78"/>
      <c r="H680" s="78"/>
      <c r="I680" s="78"/>
      <c r="J680" s="78"/>
    </row>
    <row r="681" spans="6:10">
      <c r="F681" s="78"/>
      <c r="G681" s="78"/>
      <c r="H681" s="78"/>
      <c r="I681" s="78"/>
      <c r="J681" s="78"/>
    </row>
    <row r="682" spans="6:10">
      <c r="F682" s="78"/>
      <c r="G682" s="78"/>
      <c r="H682" s="78"/>
      <c r="I682" s="78"/>
      <c r="J682" s="78"/>
    </row>
    <row r="683" spans="6:10">
      <c r="F683" s="78"/>
      <c r="G683" s="78"/>
      <c r="H683" s="78"/>
      <c r="I683" s="78"/>
      <c r="J683" s="78"/>
    </row>
    <row r="684" spans="6:10">
      <c r="F684" s="78"/>
      <c r="G684" s="78"/>
      <c r="H684" s="78"/>
      <c r="I684" s="78"/>
      <c r="J684" s="78"/>
    </row>
    <row r="685" spans="6:10">
      <c r="F685" s="78"/>
      <c r="G685" s="78"/>
      <c r="H685" s="78"/>
      <c r="I685" s="78"/>
      <c r="J685" s="78"/>
    </row>
    <row r="686" spans="6:10">
      <c r="F686" s="78"/>
      <c r="G686" s="78"/>
      <c r="H686" s="78"/>
      <c r="I686" s="78"/>
      <c r="J686" s="78"/>
    </row>
    <row r="687" spans="6:10">
      <c r="F687" s="78"/>
      <c r="G687" s="78"/>
      <c r="H687" s="78"/>
      <c r="I687" s="78"/>
      <c r="J687" s="78"/>
    </row>
    <row r="688" spans="6:10">
      <c r="F688" s="78"/>
      <c r="G688" s="78"/>
      <c r="H688" s="78"/>
      <c r="I688" s="78"/>
      <c r="J688" s="78"/>
    </row>
    <row r="689" spans="6:10">
      <c r="F689" s="78"/>
      <c r="G689" s="78"/>
      <c r="H689" s="78"/>
      <c r="I689" s="78"/>
      <c r="J689" s="78"/>
    </row>
    <row r="690" spans="6:10">
      <c r="F690" s="78"/>
      <c r="G690" s="78"/>
      <c r="H690" s="78"/>
      <c r="I690" s="78"/>
      <c r="J690" s="78"/>
    </row>
    <row r="691" spans="6:10">
      <c r="F691" s="78"/>
      <c r="G691" s="78"/>
      <c r="H691" s="78"/>
      <c r="I691" s="78"/>
      <c r="J691" s="78"/>
    </row>
    <row r="692" spans="6:10">
      <c r="F692" s="78"/>
      <c r="G692" s="78"/>
      <c r="H692" s="78"/>
      <c r="I692" s="78"/>
      <c r="J692" s="78"/>
    </row>
    <row r="693" spans="6:10">
      <c r="F693" s="78"/>
      <c r="G693" s="78"/>
      <c r="H693" s="78"/>
      <c r="I693" s="78"/>
      <c r="J693" s="78"/>
    </row>
    <row r="694" spans="6:10">
      <c r="F694" s="78"/>
      <c r="G694" s="78"/>
      <c r="H694" s="78"/>
      <c r="I694" s="78"/>
      <c r="J694" s="78"/>
    </row>
    <row r="695" spans="6:10">
      <c r="F695" s="78"/>
      <c r="G695" s="78"/>
      <c r="H695" s="78"/>
      <c r="I695" s="78"/>
      <c r="J695" s="78"/>
    </row>
    <row r="696" spans="6:10">
      <c r="F696" s="78"/>
      <c r="G696" s="78"/>
      <c r="H696" s="78"/>
      <c r="I696" s="78"/>
      <c r="J696" s="78"/>
    </row>
    <row r="697" spans="6:10">
      <c r="F697" s="78"/>
      <c r="G697" s="78"/>
      <c r="H697" s="78"/>
      <c r="I697" s="78"/>
      <c r="J697" s="78"/>
    </row>
    <row r="698" spans="6:10">
      <c r="F698" s="78"/>
      <c r="G698" s="78"/>
      <c r="H698" s="78"/>
      <c r="I698" s="78"/>
      <c r="J698" s="78"/>
    </row>
    <row r="699" spans="6:10">
      <c r="F699" s="78"/>
      <c r="G699" s="78"/>
      <c r="H699" s="78"/>
      <c r="I699" s="78"/>
      <c r="J699" s="78"/>
    </row>
    <row r="700" spans="6:10">
      <c r="F700" s="78"/>
      <c r="G700" s="78"/>
      <c r="H700" s="78"/>
      <c r="I700" s="78"/>
      <c r="J700" s="78"/>
    </row>
    <row r="701" spans="6:10">
      <c r="F701" s="78"/>
      <c r="G701" s="78"/>
      <c r="H701" s="78"/>
      <c r="I701" s="78"/>
      <c r="J701" s="78"/>
    </row>
    <row r="702" spans="6:10">
      <c r="F702" s="78"/>
      <c r="G702" s="78"/>
      <c r="H702" s="78"/>
      <c r="I702" s="78"/>
      <c r="J702" s="78"/>
    </row>
    <row r="703" spans="6:10">
      <c r="F703" s="78"/>
      <c r="G703" s="78"/>
      <c r="H703" s="78"/>
      <c r="I703" s="78"/>
      <c r="J703" s="78"/>
    </row>
    <row r="704" spans="6:10">
      <c r="F704" s="78"/>
      <c r="G704" s="78"/>
      <c r="H704" s="78"/>
      <c r="I704" s="78"/>
      <c r="J704" s="78"/>
    </row>
    <row r="705" spans="6:10">
      <c r="F705" s="78"/>
      <c r="G705" s="78"/>
      <c r="H705" s="78"/>
      <c r="I705" s="78"/>
      <c r="J705" s="78"/>
    </row>
    <row r="706" spans="6:10">
      <c r="F706" s="78"/>
      <c r="G706" s="78"/>
      <c r="H706" s="78"/>
      <c r="I706" s="78"/>
      <c r="J706" s="78"/>
    </row>
    <row r="707" spans="6:10">
      <c r="F707" s="78"/>
      <c r="G707" s="78"/>
      <c r="H707" s="78"/>
      <c r="I707" s="78"/>
      <c r="J707" s="78"/>
    </row>
    <row r="708" spans="6:10">
      <c r="F708" s="78"/>
      <c r="G708" s="78"/>
      <c r="H708" s="78"/>
      <c r="I708" s="78"/>
      <c r="J708" s="78"/>
    </row>
    <row r="709" spans="6:10">
      <c r="F709" s="78"/>
      <c r="G709" s="78"/>
      <c r="H709" s="78"/>
      <c r="I709" s="78"/>
      <c r="J709" s="78"/>
    </row>
    <row r="710" spans="6:10">
      <c r="F710" s="78"/>
      <c r="G710" s="78"/>
      <c r="H710" s="78"/>
      <c r="I710" s="78"/>
      <c r="J710" s="78"/>
    </row>
    <row r="711" spans="6:10">
      <c r="F711" s="78"/>
      <c r="G711" s="78"/>
      <c r="H711" s="78"/>
      <c r="I711" s="78"/>
      <c r="J711" s="78"/>
    </row>
    <row r="712" spans="6:10">
      <c r="F712" s="78"/>
      <c r="G712" s="78"/>
      <c r="H712" s="78"/>
      <c r="I712" s="78"/>
      <c r="J712" s="78"/>
    </row>
    <row r="713" spans="6:10">
      <c r="F713" s="78"/>
      <c r="G713" s="78"/>
      <c r="H713" s="78"/>
      <c r="I713" s="78"/>
      <c r="J713" s="78"/>
    </row>
    <row r="714" spans="6:10">
      <c r="F714" s="78"/>
      <c r="G714" s="78"/>
      <c r="H714" s="78"/>
      <c r="I714" s="78"/>
      <c r="J714" s="78"/>
    </row>
    <row r="715" spans="6:10">
      <c r="F715" s="78"/>
      <c r="G715" s="78"/>
      <c r="H715" s="78"/>
      <c r="I715" s="78"/>
      <c r="J715" s="78"/>
    </row>
    <row r="716" spans="6:10">
      <c r="F716" s="78"/>
      <c r="G716" s="78"/>
      <c r="H716" s="78"/>
      <c r="I716" s="78"/>
      <c r="J716" s="78"/>
    </row>
    <row r="717" spans="6:10">
      <c r="F717" s="78"/>
      <c r="G717" s="78"/>
      <c r="H717" s="78"/>
      <c r="I717" s="78"/>
      <c r="J717" s="78"/>
    </row>
    <row r="718" spans="6:10">
      <c r="F718" s="78"/>
      <c r="G718" s="78"/>
      <c r="H718" s="78"/>
      <c r="I718" s="78"/>
      <c r="J718" s="78"/>
    </row>
    <row r="719" spans="6:10">
      <c r="F719" s="78"/>
      <c r="G719" s="78"/>
      <c r="H719" s="78"/>
      <c r="I719" s="78"/>
      <c r="J719" s="78"/>
    </row>
    <row r="720" spans="6:10">
      <c r="F720" s="78"/>
      <c r="G720" s="78"/>
      <c r="H720" s="78"/>
      <c r="I720" s="78"/>
      <c r="J720" s="78"/>
    </row>
    <row r="721" spans="6:10">
      <c r="F721" s="78"/>
      <c r="G721" s="78"/>
      <c r="H721" s="78"/>
      <c r="I721" s="78"/>
      <c r="J721" s="78"/>
    </row>
    <row r="722" spans="6:10">
      <c r="F722" s="78"/>
      <c r="G722" s="78"/>
      <c r="H722" s="78"/>
      <c r="I722" s="78"/>
      <c r="J722" s="78"/>
    </row>
    <row r="723" spans="6:10">
      <c r="F723" s="78"/>
      <c r="G723" s="78"/>
      <c r="H723" s="78"/>
      <c r="I723" s="78"/>
      <c r="J723" s="78"/>
    </row>
    <row r="724" spans="6:10">
      <c r="F724" s="78"/>
      <c r="G724" s="78"/>
      <c r="H724" s="78"/>
      <c r="I724" s="78"/>
      <c r="J724" s="78"/>
    </row>
    <row r="725" spans="6:10">
      <c r="F725" s="78"/>
      <c r="G725" s="78"/>
      <c r="H725" s="78"/>
      <c r="I725" s="78"/>
      <c r="J725" s="78"/>
    </row>
    <row r="726" spans="6:10">
      <c r="F726" s="78"/>
      <c r="G726" s="78"/>
      <c r="H726" s="78"/>
      <c r="I726" s="78"/>
      <c r="J726" s="78"/>
    </row>
    <row r="727" spans="6:10">
      <c r="F727" s="78"/>
      <c r="G727" s="78"/>
      <c r="H727" s="78"/>
      <c r="I727" s="78"/>
      <c r="J727" s="78"/>
    </row>
    <row r="728" spans="6:10">
      <c r="F728" s="78"/>
      <c r="G728" s="78"/>
      <c r="H728" s="78"/>
      <c r="I728" s="78"/>
      <c r="J728" s="78"/>
    </row>
    <row r="729" spans="6:10">
      <c r="F729" s="78"/>
      <c r="G729" s="78"/>
      <c r="H729" s="78"/>
      <c r="I729" s="78"/>
      <c r="J729" s="78"/>
    </row>
    <row r="730" spans="6:10">
      <c r="F730" s="78"/>
      <c r="G730" s="78"/>
      <c r="H730" s="78"/>
      <c r="I730" s="78"/>
      <c r="J730" s="78"/>
    </row>
    <row r="731" spans="6:10">
      <c r="F731" s="78"/>
      <c r="G731" s="78"/>
      <c r="H731" s="78"/>
      <c r="I731" s="78"/>
      <c r="J731" s="78"/>
    </row>
    <row r="732" spans="6:10">
      <c r="F732" s="78"/>
      <c r="G732" s="78"/>
      <c r="H732" s="78"/>
      <c r="I732" s="78"/>
      <c r="J732" s="78"/>
    </row>
    <row r="733" spans="6:10">
      <c r="F733" s="78"/>
      <c r="G733" s="78"/>
      <c r="H733" s="78"/>
      <c r="I733" s="78"/>
      <c r="J733" s="78"/>
    </row>
    <row r="734" spans="6:10">
      <c r="F734" s="78"/>
      <c r="G734" s="78"/>
      <c r="H734" s="78"/>
      <c r="I734" s="78"/>
      <c r="J734" s="78"/>
    </row>
    <row r="735" spans="6:10">
      <c r="F735" s="78"/>
      <c r="G735" s="78"/>
      <c r="H735" s="78"/>
      <c r="I735" s="78"/>
      <c r="J735" s="78"/>
    </row>
    <row r="736" spans="6:10">
      <c r="F736" s="78"/>
      <c r="G736" s="78"/>
      <c r="H736" s="78"/>
      <c r="I736" s="78"/>
      <c r="J736" s="78"/>
    </row>
    <row r="737" spans="6:10">
      <c r="F737" s="78"/>
      <c r="G737" s="78"/>
      <c r="H737" s="78"/>
      <c r="I737" s="78"/>
      <c r="J737" s="78"/>
    </row>
    <row r="738" spans="6:10">
      <c r="F738" s="78"/>
      <c r="G738" s="78"/>
      <c r="H738" s="78"/>
      <c r="I738" s="78"/>
      <c r="J738" s="78"/>
    </row>
    <row r="739" spans="6:10">
      <c r="F739" s="78"/>
      <c r="G739" s="78"/>
      <c r="H739" s="78"/>
      <c r="I739" s="78"/>
      <c r="J739" s="78"/>
    </row>
    <row r="740" spans="6:10">
      <c r="F740" s="78"/>
      <c r="G740" s="78"/>
      <c r="H740" s="78"/>
      <c r="I740" s="78"/>
      <c r="J740" s="78"/>
    </row>
    <row r="741" spans="6:10">
      <c r="F741" s="78"/>
      <c r="G741" s="78"/>
      <c r="H741" s="78"/>
      <c r="I741" s="78"/>
      <c r="J741" s="78"/>
    </row>
    <row r="742" spans="6:10">
      <c r="F742" s="78"/>
      <c r="G742" s="78"/>
      <c r="H742" s="78"/>
      <c r="I742" s="78"/>
      <c r="J742" s="78"/>
    </row>
    <row r="743" spans="6:10">
      <c r="F743" s="78"/>
      <c r="G743" s="78"/>
      <c r="H743" s="78"/>
      <c r="I743" s="78"/>
      <c r="J743" s="78"/>
    </row>
    <row r="744" spans="6:10">
      <c r="F744" s="78"/>
      <c r="G744" s="78"/>
      <c r="H744" s="78"/>
      <c r="I744" s="78"/>
      <c r="J744" s="78"/>
    </row>
    <row r="745" spans="6:10">
      <c r="F745" s="78"/>
      <c r="G745" s="78"/>
      <c r="H745" s="78"/>
      <c r="I745" s="78"/>
      <c r="J745" s="78"/>
    </row>
    <row r="746" spans="6:10">
      <c r="F746" s="78"/>
      <c r="G746" s="78"/>
      <c r="H746" s="78"/>
      <c r="I746" s="78"/>
      <c r="J746" s="78"/>
    </row>
    <row r="747" spans="6:10">
      <c r="F747" s="78"/>
      <c r="G747" s="78"/>
      <c r="H747" s="78"/>
      <c r="I747" s="78"/>
      <c r="J747" s="78"/>
    </row>
    <row r="748" spans="6:10">
      <c r="F748" s="78"/>
      <c r="G748" s="78"/>
      <c r="H748" s="78"/>
      <c r="I748" s="78"/>
      <c r="J748" s="78"/>
    </row>
    <row r="749" spans="6:10">
      <c r="F749" s="78"/>
      <c r="G749" s="78"/>
      <c r="H749" s="78"/>
      <c r="I749" s="78"/>
      <c r="J749" s="78"/>
    </row>
    <row r="750" spans="6:10">
      <c r="F750" s="78"/>
      <c r="G750" s="78"/>
      <c r="H750" s="78"/>
      <c r="I750" s="78"/>
      <c r="J750" s="78"/>
    </row>
    <row r="751" spans="6:10">
      <c r="F751" s="78"/>
      <c r="G751" s="78"/>
      <c r="H751" s="78"/>
      <c r="I751" s="78"/>
      <c r="J751" s="78"/>
    </row>
    <row r="752" spans="6:10">
      <c r="F752" s="78"/>
      <c r="G752" s="78"/>
      <c r="H752" s="78"/>
      <c r="I752" s="78"/>
      <c r="J752" s="78"/>
    </row>
    <row r="753" spans="6:10">
      <c r="F753" s="78"/>
      <c r="G753" s="78"/>
      <c r="H753" s="78"/>
      <c r="I753" s="78"/>
      <c r="J753" s="78"/>
    </row>
    <row r="754" spans="6:10">
      <c r="F754" s="78"/>
      <c r="G754" s="78"/>
      <c r="H754" s="78"/>
      <c r="I754" s="78"/>
      <c r="J754" s="78"/>
    </row>
    <row r="755" spans="6:10">
      <c r="F755" s="78"/>
      <c r="G755" s="78"/>
      <c r="H755" s="78"/>
      <c r="I755" s="78"/>
      <c r="J755" s="78"/>
    </row>
    <row r="756" spans="6:10">
      <c r="F756" s="78"/>
      <c r="G756" s="78"/>
      <c r="H756" s="78"/>
      <c r="I756" s="78"/>
      <c r="J756" s="78"/>
    </row>
    <row r="757" spans="6:10">
      <c r="F757" s="78"/>
      <c r="G757" s="78"/>
      <c r="H757" s="78"/>
      <c r="I757" s="78"/>
      <c r="J757" s="78"/>
    </row>
    <row r="758" spans="6:10">
      <c r="F758" s="78"/>
      <c r="G758" s="78"/>
      <c r="H758" s="78"/>
      <c r="I758" s="78"/>
      <c r="J758" s="78"/>
    </row>
    <row r="759" spans="6:10">
      <c r="F759" s="78"/>
      <c r="G759" s="78"/>
      <c r="H759" s="78"/>
      <c r="I759" s="78"/>
      <c r="J759" s="78"/>
    </row>
    <row r="760" spans="6:10">
      <c r="F760" s="78"/>
      <c r="G760" s="78"/>
      <c r="H760" s="78"/>
      <c r="I760" s="78"/>
      <c r="J760" s="78"/>
    </row>
    <row r="761" spans="6:10">
      <c r="F761" s="78"/>
      <c r="G761" s="78"/>
      <c r="H761" s="78"/>
      <c r="I761" s="78"/>
      <c r="J761" s="78"/>
    </row>
    <row r="762" spans="6:10">
      <c r="F762" s="78"/>
      <c r="G762" s="78"/>
      <c r="H762" s="78"/>
      <c r="I762" s="78"/>
      <c r="J762" s="78"/>
    </row>
    <row r="763" spans="6:10">
      <c r="F763" s="78"/>
      <c r="G763" s="78"/>
      <c r="H763" s="78"/>
      <c r="I763" s="78"/>
      <c r="J763" s="78"/>
    </row>
    <row r="764" spans="6:10">
      <c r="F764" s="78"/>
      <c r="G764" s="78"/>
      <c r="H764" s="78"/>
      <c r="I764" s="78"/>
      <c r="J764" s="78"/>
    </row>
    <row r="765" spans="6:10">
      <c r="F765" s="78"/>
      <c r="G765" s="78"/>
      <c r="H765" s="78"/>
      <c r="I765" s="78"/>
      <c r="J765" s="78"/>
    </row>
    <row r="766" spans="6:10">
      <c r="F766" s="78"/>
      <c r="G766" s="78"/>
      <c r="H766" s="78"/>
      <c r="I766" s="78"/>
      <c r="J766" s="78"/>
    </row>
    <row r="767" spans="6:10">
      <c r="F767" s="78"/>
      <c r="G767" s="78"/>
      <c r="H767" s="78"/>
      <c r="I767" s="78"/>
      <c r="J767" s="78"/>
    </row>
    <row r="768" spans="6:10">
      <c r="F768" s="78"/>
      <c r="G768" s="78"/>
      <c r="H768" s="78"/>
      <c r="I768" s="78"/>
      <c r="J768" s="78"/>
    </row>
    <row r="769" spans="6:10">
      <c r="F769" s="78"/>
      <c r="G769" s="78"/>
      <c r="H769" s="78"/>
      <c r="I769" s="78"/>
      <c r="J769" s="78"/>
    </row>
    <row r="770" spans="6:10">
      <c r="F770" s="78"/>
      <c r="G770" s="78"/>
      <c r="H770" s="78"/>
      <c r="I770" s="78"/>
      <c r="J770" s="78"/>
    </row>
    <row r="771" spans="6:10">
      <c r="F771" s="78"/>
      <c r="G771" s="78"/>
      <c r="H771" s="78"/>
      <c r="I771" s="78"/>
      <c r="J771" s="78"/>
    </row>
    <row r="772" spans="6:10">
      <c r="F772" s="78"/>
      <c r="G772" s="78"/>
      <c r="H772" s="78"/>
      <c r="I772" s="78"/>
      <c r="J772" s="78"/>
    </row>
    <row r="773" spans="6:10">
      <c r="F773" s="78"/>
      <c r="G773" s="78"/>
      <c r="H773" s="78"/>
      <c r="I773" s="78"/>
      <c r="J773" s="78"/>
    </row>
    <row r="774" spans="6:10">
      <c r="F774" s="78"/>
      <c r="G774" s="78"/>
      <c r="H774" s="78"/>
      <c r="I774" s="78"/>
      <c r="J774" s="78"/>
    </row>
    <row r="775" spans="6:10">
      <c r="F775" s="78"/>
      <c r="G775" s="78"/>
      <c r="H775" s="78"/>
      <c r="I775" s="78"/>
      <c r="J775" s="78"/>
    </row>
    <row r="776" spans="6:10">
      <c r="F776" s="78"/>
      <c r="G776" s="78"/>
      <c r="H776" s="78"/>
      <c r="I776" s="78"/>
      <c r="J776" s="78"/>
    </row>
    <row r="777" spans="6:10">
      <c r="F777" s="78"/>
      <c r="G777" s="78"/>
      <c r="H777" s="78"/>
      <c r="I777" s="78"/>
      <c r="J777" s="78"/>
    </row>
    <row r="778" spans="6:10">
      <c r="F778" s="78"/>
      <c r="G778" s="78"/>
      <c r="H778" s="78"/>
      <c r="I778" s="78"/>
      <c r="J778" s="78"/>
    </row>
    <row r="779" spans="6:10">
      <c r="F779" s="78"/>
      <c r="G779" s="78"/>
      <c r="H779" s="78"/>
      <c r="I779" s="78"/>
      <c r="J779" s="78"/>
    </row>
    <row r="780" spans="6:10">
      <c r="F780" s="78"/>
      <c r="G780" s="78"/>
      <c r="H780" s="78"/>
      <c r="I780" s="78"/>
      <c r="J780" s="78"/>
    </row>
    <row r="781" spans="6:10">
      <c r="F781" s="78"/>
      <c r="G781" s="78"/>
      <c r="H781" s="78"/>
      <c r="I781" s="78"/>
      <c r="J781" s="78"/>
    </row>
    <row r="782" spans="6:10">
      <c r="F782" s="78"/>
      <c r="G782" s="78"/>
      <c r="H782" s="78"/>
      <c r="I782" s="78"/>
      <c r="J782" s="78"/>
    </row>
    <row r="783" spans="6:10">
      <c r="F783" s="78"/>
      <c r="G783" s="78"/>
      <c r="H783" s="78"/>
      <c r="I783" s="78"/>
      <c r="J783" s="78"/>
    </row>
    <row r="784" spans="6:10">
      <c r="F784" s="78"/>
      <c r="G784" s="78"/>
      <c r="H784" s="78"/>
      <c r="I784" s="78"/>
      <c r="J784" s="78"/>
    </row>
    <row r="785" spans="6:10">
      <c r="F785" s="78"/>
      <c r="G785" s="78"/>
      <c r="H785" s="78"/>
      <c r="I785" s="78"/>
      <c r="J785" s="78"/>
    </row>
    <row r="786" spans="6:10">
      <c r="F786" s="78"/>
      <c r="G786" s="78"/>
      <c r="H786" s="78"/>
      <c r="I786" s="78"/>
      <c r="J786" s="78"/>
    </row>
    <row r="787" spans="6:10">
      <c r="F787" s="78"/>
      <c r="G787" s="78"/>
      <c r="H787" s="78"/>
      <c r="I787" s="78"/>
      <c r="J787" s="78"/>
    </row>
    <row r="788" spans="6:10">
      <c r="F788" s="78"/>
      <c r="G788" s="78"/>
      <c r="H788" s="78"/>
      <c r="I788" s="78"/>
      <c r="J788" s="78"/>
    </row>
    <row r="789" spans="6:10">
      <c r="F789" s="78"/>
      <c r="G789" s="78"/>
      <c r="H789" s="78"/>
      <c r="I789" s="78"/>
      <c r="J789" s="78"/>
    </row>
    <row r="790" spans="6:10">
      <c r="F790" s="78"/>
      <c r="G790" s="78"/>
      <c r="H790" s="78"/>
      <c r="I790" s="78"/>
      <c r="J790" s="78"/>
    </row>
    <row r="791" spans="6:10">
      <c r="F791" s="78"/>
      <c r="G791" s="78"/>
      <c r="H791" s="78"/>
      <c r="I791" s="78"/>
      <c r="J791" s="78"/>
    </row>
    <row r="792" spans="6:10">
      <c r="F792" s="78"/>
      <c r="G792" s="78"/>
      <c r="H792" s="78"/>
      <c r="I792" s="78"/>
      <c r="J792" s="78"/>
    </row>
    <row r="793" spans="6:10">
      <c r="F793" s="78"/>
      <c r="G793" s="78"/>
      <c r="H793" s="78"/>
      <c r="I793" s="78"/>
      <c r="J793" s="78"/>
    </row>
    <row r="794" spans="6:10">
      <c r="F794" s="78"/>
      <c r="G794" s="78"/>
      <c r="H794" s="78"/>
      <c r="I794" s="78"/>
      <c r="J794" s="78"/>
    </row>
    <row r="795" spans="6:10">
      <c r="F795" s="78"/>
      <c r="G795" s="78"/>
      <c r="H795" s="78"/>
      <c r="I795" s="78"/>
      <c r="J795" s="78"/>
    </row>
    <row r="796" spans="6:10">
      <c r="F796" s="78"/>
      <c r="G796" s="78"/>
      <c r="H796" s="78"/>
      <c r="I796" s="78"/>
      <c r="J796" s="78"/>
    </row>
    <row r="797" spans="6:10">
      <c r="F797" s="78"/>
      <c r="G797" s="78"/>
      <c r="H797" s="78"/>
      <c r="I797" s="78"/>
      <c r="J797" s="78"/>
    </row>
    <row r="798" spans="6:10">
      <c r="F798" s="78"/>
      <c r="G798" s="78"/>
      <c r="H798" s="78"/>
      <c r="I798" s="78"/>
      <c r="J798" s="78"/>
    </row>
    <row r="799" spans="6:10">
      <c r="F799" s="78"/>
      <c r="G799" s="78"/>
      <c r="H799" s="78"/>
      <c r="I799" s="78"/>
      <c r="J799" s="78"/>
    </row>
    <row r="800" spans="6:10">
      <c r="F800" s="78"/>
      <c r="G800" s="78"/>
      <c r="H800" s="78"/>
      <c r="I800" s="78"/>
      <c r="J800" s="78"/>
    </row>
    <row r="801" spans="6:10">
      <c r="F801" s="78"/>
      <c r="G801" s="78"/>
      <c r="H801" s="78"/>
      <c r="I801" s="78"/>
      <c r="J801" s="78"/>
    </row>
    <row r="802" spans="6:10">
      <c r="F802" s="78"/>
      <c r="G802" s="78"/>
      <c r="H802" s="78"/>
      <c r="I802" s="78"/>
      <c r="J802" s="78"/>
    </row>
    <row r="803" spans="6:10">
      <c r="F803" s="78"/>
      <c r="G803" s="78"/>
      <c r="H803" s="78"/>
      <c r="I803" s="78"/>
      <c r="J803" s="78"/>
    </row>
    <row r="804" spans="6:10">
      <c r="F804" s="78"/>
      <c r="G804" s="78"/>
      <c r="H804" s="78"/>
      <c r="I804" s="78"/>
      <c r="J804" s="78"/>
    </row>
    <row r="805" spans="6:10">
      <c r="F805" s="78"/>
      <c r="G805" s="78"/>
      <c r="H805" s="78"/>
      <c r="I805" s="78"/>
      <c r="J805" s="78"/>
    </row>
    <row r="806" spans="6:10">
      <c r="F806" s="78"/>
      <c r="G806" s="78"/>
      <c r="H806" s="78"/>
      <c r="I806" s="78"/>
      <c r="J806" s="78"/>
    </row>
    <row r="807" spans="6:10">
      <c r="F807" s="78"/>
      <c r="G807" s="78"/>
      <c r="H807" s="78"/>
      <c r="I807" s="78"/>
      <c r="J807" s="78"/>
    </row>
    <row r="808" spans="6:10">
      <c r="F808" s="78"/>
      <c r="G808" s="78"/>
      <c r="H808" s="78"/>
      <c r="I808" s="78"/>
      <c r="J808" s="78"/>
    </row>
    <row r="809" spans="6:10">
      <c r="F809" s="78"/>
      <c r="G809" s="78"/>
      <c r="H809" s="78"/>
      <c r="I809" s="78"/>
      <c r="J809" s="78"/>
    </row>
    <row r="810" spans="6:10">
      <c r="F810" s="78"/>
      <c r="G810" s="78"/>
      <c r="H810" s="78"/>
      <c r="I810" s="78"/>
      <c r="J810" s="78"/>
    </row>
    <row r="811" spans="6:10">
      <c r="F811" s="78"/>
      <c r="G811" s="78"/>
      <c r="H811" s="78"/>
      <c r="I811" s="78"/>
      <c r="J811" s="78"/>
    </row>
    <row r="812" spans="6:10">
      <c r="F812" s="78"/>
      <c r="G812" s="78"/>
      <c r="H812" s="78"/>
      <c r="I812" s="78"/>
      <c r="J812" s="78"/>
    </row>
    <row r="813" spans="6:10">
      <c r="F813" s="78"/>
      <c r="G813" s="78"/>
      <c r="H813" s="78"/>
      <c r="I813" s="78"/>
      <c r="J813" s="78"/>
    </row>
    <row r="814" spans="6:10">
      <c r="F814" s="78"/>
      <c r="G814" s="78"/>
      <c r="H814" s="78"/>
      <c r="I814" s="78"/>
      <c r="J814" s="78"/>
    </row>
    <row r="815" spans="6:10">
      <c r="F815" s="78"/>
      <c r="G815" s="78"/>
      <c r="H815" s="78"/>
      <c r="I815" s="78"/>
      <c r="J815" s="78"/>
    </row>
    <row r="816" spans="6:10">
      <c r="F816" s="78"/>
      <c r="G816" s="78"/>
      <c r="H816" s="78"/>
      <c r="I816" s="78"/>
      <c r="J816" s="78"/>
    </row>
    <row r="817" spans="6:10">
      <c r="F817" s="78"/>
      <c r="G817" s="78"/>
      <c r="H817" s="78"/>
      <c r="I817" s="78"/>
      <c r="J817" s="78"/>
    </row>
    <row r="818" spans="6:10">
      <c r="F818" s="78"/>
      <c r="G818" s="78"/>
      <c r="H818" s="78"/>
      <c r="I818" s="78"/>
      <c r="J818" s="78"/>
    </row>
    <row r="819" spans="6:10">
      <c r="F819" s="78"/>
      <c r="G819" s="78"/>
      <c r="H819" s="78"/>
      <c r="I819" s="78"/>
      <c r="J819" s="78"/>
    </row>
    <row r="820" spans="6:10">
      <c r="F820" s="78"/>
      <c r="G820" s="78"/>
      <c r="H820" s="78"/>
      <c r="I820" s="78"/>
      <c r="J820" s="78"/>
    </row>
    <row r="821" spans="6:10">
      <c r="F821" s="78"/>
      <c r="G821" s="78"/>
      <c r="H821" s="78"/>
      <c r="I821" s="78"/>
      <c r="J821" s="78"/>
    </row>
    <row r="822" spans="6:10">
      <c r="F822" s="78"/>
      <c r="G822" s="78"/>
      <c r="H822" s="78"/>
      <c r="I822" s="78"/>
      <c r="J822" s="78"/>
    </row>
    <row r="823" spans="6:10">
      <c r="F823" s="78"/>
      <c r="G823" s="78"/>
      <c r="H823" s="78"/>
      <c r="I823" s="78"/>
      <c r="J823" s="78"/>
    </row>
    <row r="824" spans="6:10">
      <c r="F824" s="78"/>
      <c r="G824" s="78"/>
      <c r="H824" s="78"/>
      <c r="I824" s="78"/>
      <c r="J824" s="78"/>
    </row>
    <row r="825" spans="6:10">
      <c r="F825" s="78"/>
      <c r="G825" s="78"/>
      <c r="H825" s="78"/>
      <c r="I825" s="78"/>
      <c r="J825" s="78"/>
    </row>
    <row r="826" spans="6:10">
      <c r="F826" s="78"/>
      <c r="G826" s="78"/>
      <c r="H826" s="78"/>
      <c r="I826" s="78"/>
      <c r="J826" s="78"/>
    </row>
    <row r="827" spans="6:10">
      <c r="F827" s="78"/>
      <c r="G827" s="78"/>
      <c r="H827" s="78"/>
      <c r="I827" s="78"/>
      <c r="J827" s="78"/>
    </row>
    <row r="828" spans="6:10">
      <c r="F828" s="78"/>
      <c r="G828" s="78"/>
      <c r="H828" s="78"/>
      <c r="I828" s="78"/>
      <c r="J828" s="78"/>
    </row>
    <row r="829" spans="6:10">
      <c r="F829" s="78"/>
      <c r="G829" s="78"/>
      <c r="H829" s="78"/>
      <c r="I829" s="78"/>
      <c r="J829" s="78"/>
    </row>
    <row r="830" spans="6:10">
      <c r="F830" s="78"/>
      <c r="G830" s="78"/>
      <c r="H830" s="78"/>
      <c r="I830" s="78"/>
      <c r="J830" s="78"/>
    </row>
    <row r="831" spans="6:10">
      <c r="F831" s="78"/>
      <c r="G831" s="78"/>
      <c r="H831" s="78"/>
      <c r="I831" s="78"/>
      <c r="J831" s="78"/>
    </row>
    <row r="832" spans="6:10">
      <c r="F832" s="78"/>
      <c r="G832" s="78"/>
      <c r="H832" s="78"/>
      <c r="I832" s="78"/>
      <c r="J832" s="78"/>
    </row>
    <row r="833" spans="6:10">
      <c r="F833" s="78"/>
      <c r="G833" s="78"/>
      <c r="H833" s="78"/>
      <c r="I833" s="78"/>
      <c r="J833" s="78"/>
    </row>
    <row r="834" spans="6:10">
      <c r="F834" s="78"/>
      <c r="G834" s="78"/>
      <c r="H834" s="78"/>
      <c r="I834" s="78"/>
      <c r="J834" s="78"/>
    </row>
    <row r="835" spans="6:10">
      <c r="F835" s="78"/>
      <c r="G835" s="78"/>
      <c r="H835" s="78"/>
      <c r="I835" s="78"/>
      <c r="J835" s="78"/>
    </row>
    <row r="836" spans="6:10">
      <c r="F836" s="78"/>
      <c r="G836" s="78"/>
      <c r="H836" s="78"/>
      <c r="I836" s="78"/>
      <c r="J836" s="78"/>
    </row>
    <row r="837" spans="6:10">
      <c r="F837" s="78"/>
      <c r="G837" s="78"/>
      <c r="H837" s="78"/>
      <c r="I837" s="78"/>
      <c r="J837" s="78"/>
    </row>
    <row r="838" spans="6:10">
      <c r="F838" s="78"/>
      <c r="G838" s="78"/>
      <c r="H838" s="78"/>
      <c r="I838" s="78"/>
      <c r="J838" s="78"/>
    </row>
    <row r="839" spans="6:10">
      <c r="F839" s="78"/>
      <c r="G839" s="78"/>
      <c r="H839" s="78"/>
      <c r="I839" s="78"/>
      <c r="J839" s="78"/>
    </row>
    <row r="840" spans="6:10">
      <c r="F840" s="78"/>
      <c r="G840" s="78"/>
      <c r="H840" s="78"/>
      <c r="I840" s="78"/>
      <c r="J840" s="78"/>
    </row>
    <row r="841" spans="6:10">
      <c r="F841" s="78"/>
      <c r="G841" s="78"/>
      <c r="H841" s="78"/>
      <c r="I841" s="78"/>
      <c r="J841" s="78"/>
    </row>
    <row r="842" spans="6:10">
      <c r="F842" s="78"/>
      <c r="G842" s="78"/>
      <c r="H842" s="78"/>
      <c r="I842" s="78"/>
      <c r="J842" s="78"/>
    </row>
    <row r="843" spans="6:10">
      <c r="F843" s="78"/>
      <c r="G843" s="78"/>
      <c r="H843" s="78"/>
      <c r="I843" s="78"/>
      <c r="J843" s="78"/>
    </row>
    <row r="844" spans="6:10">
      <c r="F844" s="78"/>
      <c r="G844" s="78"/>
      <c r="H844" s="78"/>
      <c r="I844" s="78"/>
      <c r="J844" s="78"/>
    </row>
    <row r="845" spans="6:10">
      <c r="F845" s="78"/>
      <c r="G845" s="78"/>
      <c r="H845" s="78"/>
      <c r="I845" s="78"/>
      <c r="J845" s="78"/>
    </row>
    <row r="846" spans="6:10">
      <c r="F846" s="78"/>
      <c r="G846" s="78"/>
      <c r="H846" s="78"/>
      <c r="I846" s="78"/>
      <c r="J846" s="78"/>
    </row>
    <row r="847" spans="6:10">
      <c r="F847" s="78"/>
      <c r="G847" s="78"/>
      <c r="H847" s="78"/>
      <c r="I847" s="78"/>
      <c r="J847" s="78"/>
    </row>
    <row r="848" spans="6:10">
      <c r="F848" s="78"/>
      <c r="G848" s="78"/>
      <c r="H848" s="78"/>
      <c r="I848" s="78"/>
      <c r="J848" s="78"/>
    </row>
    <row r="849" spans="6:10">
      <c r="F849" s="78"/>
      <c r="G849" s="78"/>
      <c r="H849" s="78"/>
      <c r="I849" s="78"/>
      <c r="J849" s="78"/>
    </row>
    <row r="850" spans="6:10">
      <c r="F850" s="78"/>
      <c r="G850" s="78"/>
      <c r="H850" s="78"/>
      <c r="I850" s="78"/>
      <c r="J850" s="78"/>
    </row>
    <row r="851" spans="6:10">
      <c r="F851" s="78"/>
      <c r="G851" s="78"/>
      <c r="H851" s="78"/>
      <c r="I851" s="78"/>
      <c r="J851" s="78"/>
    </row>
    <row r="852" spans="6:10">
      <c r="F852" s="78"/>
      <c r="G852" s="78"/>
      <c r="H852" s="78"/>
      <c r="I852" s="78"/>
      <c r="J852" s="78"/>
    </row>
    <row r="853" spans="6:10">
      <c r="F853" s="78"/>
      <c r="G853" s="78"/>
      <c r="H853" s="78"/>
      <c r="I853" s="78"/>
      <c r="J853" s="78"/>
    </row>
    <row r="854" spans="6:10">
      <c r="F854" s="78"/>
      <c r="G854" s="78"/>
      <c r="H854" s="78"/>
      <c r="I854" s="78"/>
      <c r="J854" s="78"/>
    </row>
    <row r="855" spans="6:10">
      <c r="F855" s="78"/>
      <c r="G855" s="78"/>
      <c r="H855" s="78"/>
      <c r="I855" s="78"/>
      <c r="J855" s="78"/>
    </row>
    <row r="856" spans="6:10">
      <c r="F856" s="78"/>
      <c r="G856" s="78"/>
      <c r="H856" s="78"/>
      <c r="I856" s="78"/>
      <c r="J856" s="78"/>
    </row>
    <row r="857" spans="6:10">
      <c r="F857" s="78"/>
      <c r="G857" s="78"/>
      <c r="H857" s="78"/>
      <c r="I857" s="78"/>
      <c r="J857" s="78"/>
    </row>
    <row r="858" spans="6:10">
      <c r="F858" s="78"/>
      <c r="G858" s="78"/>
      <c r="H858" s="78"/>
      <c r="I858" s="78"/>
      <c r="J858" s="78"/>
    </row>
    <row r="859" spans="6:10">
      <c r="F859" s="78"/>
      <c r="G859" s="78"/>
      <c r="H859" s="78"/>
      <c r="I859" s="78"/>
      <c r="J859" s="78"/>
    </row>
    <row r="860" spans="6:10">
      <c r="F860" s="78"/>
      <c r="G860" s="78"/>
      <c r="H860" s="78"/>
      <c r="I860" s="78"/>
      <c r="J860" s="78"/>
    </row>
    <row r="861" spans="6:10">
      <c r="F861" s="78"/>
      <c r="G861" s="78"/>
      <c r="H861" s="78"/>
      <c r="I861" s="78"/>
      <c r="J861" s="78"/>
    </row>
    <row r="862" spans="6:10">
      <c r="F862" s="78"/>
      <c r="G862" s="78"/>
      <c r="H862" s="78"/>
      <c r="I862" s="78"/>
      <c r="J862" s="78"/>
    </row>
    <row r="863" spans="6:10">
      <c r="F863" s="78"/>
      <c r="G863" s="78"/>
      <c r="H863" s="78"/>
      <c r="I863" s="78"/>
      <c r="J863" s="78"/>
    </row>
    <row r="864" spans="6:10">
      <c r="F864" s="78"/>
      <c r="G864" s="78"/>
      <c r="H864" s="78"/>
      <c r="I864" s="78"/>
      <c r="J864" s="78"/>
    </row>
    <row r="865" spans="6:10">
      <c r="F865" s="78"/>
      <c r="G865" s="78"/>
      <c r="H865" s="78"/>
      <c r="I865" s="78"/>
      <c r="J865" s="78"/>
    </row>
    <row r="866" spans="6:10">
      <c r="F866" s="78"/>
      <c r="G866" s="78"/>
      <c r="H866" s="78"/>
      <c r="I866" s="78"/>
      <c r="J866" s="78"/>
    </row>
    <row r="867" spans="6:10">
      <c r="F867" s="78"/>
      <c r="G867" s="78"/>
      <c r="H867" s="78"/>
      <c r="I867" s="78"/>
      <c r="J867" s="78"/>
    </row>
    <row r="868" spans="6:10">
      <c r="F868" s="78"/>
      <c r="G868" s="78"/>
      <c r="H868" s="78"/>
      <c r="I868" s="78"/>
      <c r="J868" s="78"/>
    </row>
    <row r="869" spans="6:10">
      <c r="F869" s="78"/>
      <c r="G869" s="78"/>
      <c r="H869" s="78"/>
      <c r="I869" s="78"/>
      <c r="J869" s="78"/>
    </row>
    <row r="870" spans="6:10">
      <c r="F870" s="78"/>
      <c r="G870" s="78"/>
      <c r="H870" s="78"/>
      <c r="I870" s="78"/>
      <c r="J870" s="78"/>
    </row>
    <row r="871" spans="6:10">
      <c r="F871" s="78"/>
      <c r="G871" s="78"/>
      <c r="H871" s="78"/>
      <c r="I871" s="78"/>
      <c r="J871" s="78"/>
    </row>
    <row r="872" spans="6:10">
      <c r="F872" s="78"/>
      <c r="G872" s="78"/>
      <c r="H872" s="78"/>
      <c r="I872" s="78"/>
      <c r="J872" s="78"/>
    </row>
    <row r="873" spans="6:10">
      <c r="F873" s="78"/>
      <c r="G873" s="78"/>
      <c r="H873" s="78"/>
      <c r="I873" s="78"/>
      <c r="J873" s="78"/>
    </row>
    <row r="874" spans="6:10">
      <c r="F874" s="78"/>
      <c r="G874" s="78"/>
      <c r="H874" s="78"/>
      <c r="I874" s="78"/>
      <c r="J874" s="78"/>
    </row>
    <row r="875" spans="6:10">
      <c r="F875" s="78"/>
      <c r="G875" s="78"/>
      <c r="H875" s="78"/>
      <c r="I875" s="78"/>
      <c r="J875" s="78"/>
    </row>
    <row r="876" spans="6:10">
      <c r="F876" s="78"/>
      <c r="G876" s="78"/>
      <c r="H876" s="78"/>
      <c r="I876" s="78"/>
      <c r="J876" s="78"/>
    </row>
    <row r="877" spans="6:10">
      <c r="F877" s="78"/>
      <c r="G877" s="78"/>
      <c r="H877" s="78"/>
      <c r="I877" s="78"/>
      <c r="J877" s="78"/>
    </row>
    <row r="878" spans="6:10">
      <c r="F878" s="78"/>
      <c r="G878" s="78"/>
      <c r="H878" s="78"/>
      <c r="I878" s="78"/>
      <c r="J878" s="78"/>
    </row>
    <row r="879" spans="6:10">
      <c r="F879" s="78"/>
      <c r="G879" s="78"/>
      <c r="H879" s="78"/>
      <c r="I879" s="78"/>
      <c r="J879" s="78"/>
    </row>
    <row r="880" spans="6:10">
      <c r="F880" s="78"/>
      <c r="G880" s="78"/>
      <c r="H880" s="78"/>
      <c r="I880" s="78"/>
      <c r="J880" s="78"/>
    </row>
    <row r="881" spans="6:10">
      <c r="F881" s="78"/>
      <c r="G881" s="78"/>
      <c r="H881" s="78"/>
      <c r="I881" s="78"/>
      <c r="J881" s="78"/>
    </row>
    <row r="882" spans="6:10">
      <c r="F882" s="78"/>
      <c r="G882" s="78"/>
      <c r="H882" s="78"/>
      <c r="I882" s="78"/>
      <c r="J882" s="78"/>
    </row>
    <row r="883" spans="6:10">
      <c r="F883" s="78"/>
      <c r="G883" s="78"/>
      <c r="H883" s="78"/>
      <c r="I883" s="78"/>
      <c r="J883" s="78"/>
    </row>
    <row r="884" spans="6:10">
      <c r="F884" s="78"/>
      <c r="G884" s="78"/>
      <c r="H884" s="78"/>
      <c r="I884" s="78"/>
      <c r="J884" s="78"/>
    </row>
    <row r="885" spans="6:10">
      <c r="F885" s="78"/>
      <c r="G885" s="78"/>
      <c r="H885" s="78"/>
      <c r="I885" s="78"/>
      <c r="J885" s="78"/>
    </row>
    <row r="886" spans="6:10">
      <c r="F886" s="78"/>
      <c r="G886" s="78"/>
      <c r="H886" s="78"/>
      <c r="I886" s="78"/>
      <c r="J886" s="78"/>
    </row>
    <row r="887" spans="6:10">
      <c r="F887" s="78"/>
      <c r="G887" s="78"/>
      <c r="H887" s="78"/>
      <c r="I887" s="78"/>
      <c r="J887" s="78"/>
    </row>
    <row r="888" spans="6:10">
      <c r="F888" s="78"/>
      <c r="G888" s="78"/>
      <c r="H888" s="78"/>
      <c r="I888" s="78"/>
      <c r="J888" s="78"/>
    </row>
    <row r="889" spans="6:10">
      <c r="F889" s="78"/>
      <c r="G889" s="78"/>
      <c r="H889" s="78"/>
      <c r="I889" s="78"/>
      <c r="J889" s="78"/>
    </row>
    <row r="890" spans="6:10">
      <c r="F890" s="78"/>
      <c r="G890" s="78"/>
      <c r="H890" s="78"/>
      <c r="I890" s="78"/>
      <c r="J890" s="78"/>
    </row>
    <row r="891" spans="6:10">
      <c r="F891" s="78"/>
      <c r="G891" s="78"/>
      <c r="H891" s="78"/>
      <c r="I891" s="78"/>
      <c r="J891" s="78"/>
    </row>
    <row r="892" spans="6:10">
      <c r="F892" s="78"/>
      <c r="G892" s="78"/>
      <c r="H892" s="78"/>
      <c r="I892" s="78"/>
      <c r="J892" s="78"/>
    </row>
    <row r="893" spans="6:10">
      <c r="F893" s="78"/>
      <c r="G893" s="78"/>
      <c r="H893" s="78"/>
      <c r="I893" s="78"/>
      <c r="J893" s="78"/>
    </row>
    <row r="894" spans="6:10">
      <c r="F894" s="78"/>
      <c r="G894" s="78"/>
      <c r="H894" s="78"/>
      <c r="I894" s="78"/>
      <c r="J894" s="78"/>
    </row>
    <row r="895" spans="6:10">
      <c r="F895" s="78"/>
      <c r="G895" s="78"/>
      <c r="H895" s="78"/>
      <c r="I895" s="78"/>
      <c r="J895" s="78"/>
    </row>
    <row r="896" spans="6:10">
      <c r="F896" s="78"/>
      <c r="G896" s="78"/>
      <c r="H896" s="78"/>
      <c r="I896" s="78"/>
      <c r="J896" s="78"/>
    </row>
    <row r="897" spans="6:10">
      <c r="F897" s="78"/>
      <c r="G897" s="78"/>
      <c r="H897" s="78"/>
      <c r="I897" s="78"/>
      <c r="J897" s="78"/>
    </row>
    <row r="898" spans="6:10">
      <c r="F898" s="78"/>
      <c r="G898" s="78"/>
      <c r="H898" s="78"/>
      <c r="I898" s="78"/>
      <c r="J898" s="78"/>
    </row>
    <row r="899" spans="6:10">
      <c r="F899" s="78"/>
      <c r="G899" s="78"/>
      <c r="H899" s="78"/>
      <c r="I899" s="78"/>
      <c r="J899" s="78"/>
    </row>
    <row r="900" spans="6:10">
      <c r="F900" s="78"/>
      <c r="G900" s="78"/>
      <c r="H900" s="78"/>
      <c r="I900" s="78"/>
      <c r="J900" s="78"/>
    </row>
    <row r="901" spans="6:10">
      <c r="F901" s="78"/>
      <c r="G901" s="78"/>
      <c r="H901" s="78"/>
      <c r="I901" s="78"/>
      <c r="J901" s="78"/>
    </row>
    <row r="902" spans="6:10">
      <c r="F902" s="78"/>
      <c r="G902" s="78"/>
      <c r="H902" s="78"/>
      <c r="I902" s="78"/>
      <c r="J902" s="78"/>
    </row>
    <row r="903" spans="6:10">
      <c r="F903" s="78"/>
      <c r="G903" s="78"/>
      <c r="H903" s="78"/>
      <c r="I903" s="78"/>
      <c r="J903" s="78"/>
    </row>
    <row r="904" spans="6:10">
      <c r="F904" s="78"/>
      <c r="G904" s="78"/>
      <c r="H904" s="78"/>
      <c r="I904" s="78"/>
      <c r="J904" s="78"/>
    </row>
    <row r="905" spans="6:10">
      <c r="F905" s="78"/>
      <c r="G905" s="78"/>
      <c r="H905" s="78"/>
      <c r="I905" s="78"/>
      <c r="J905" s="78"/>
    </row>
    <row r="906" spans="6:10">
      <c r="F906" s="78"/>
      <c r="G906" s="78"/>
      <c r="H906" s="78"/>
      <c r="I906" s="78"/>
      <c r="J906" s="78"/>
    </row>
    <row r="907" spans="6:10">
      <c r="F907" s="78"/>
      <c r="G907" s="78"/>
      <c r="H907" s="78"/>
      <c r="I907" s="78"/>
      <c r="J907" s="78"/>
    </row>
    <row r="908" spans="6:10">
      <c r="F908" s="78"/>
      <c r="G908" s="78"/>
      <c r="H908" s="78"/>
      <c r="I908" s="78"/>
      <c r="J908" s="78"/>
    </row>
    <row r="909" spans="6:10">
      <c r="F909" s="78"/>
      <c r="G909" s="78"/>
      <c r="H909" s="78"/>
      <c r="I909" s="78"/>
      <c r="J909" s="78"/>
    </row>
    <row r="910" spans="6:10">
      <c r="F910" s="78"/>
      <c r="G910" s="78"/>
      <c r="H910" s="78"/>
      <c r="I910" s="78"/>
      <c r="J910" s="78"/>
    </row>
    <row r="911" spans="6:10">
      <c r="F911" s="78"/>
      <c r="G911" s="78"/>
      <c r="H911" s="78"/>
      <c r="I911" s="78"/>
      <c r="J911" s="78"/>
    </row>
    <row r="912" spans="6:10">
      <c r="F912" s="78"/>
      <c r="G912" s="78"/>
      <c r="H912" s="78"/>
      <c r="I912" s="78"/>
      <c r="J912" s="78"/>
    </row>
    <row r="913" spans="6:10">
      <c r="F913" s="78"/>
      <c r="G913" s="78"/>
      <c r="H913" s="78"/>
      <c r="I913" s="78"/>
      <c r="J913" s="78"/>
    </row>
    <row r="914" spans="6:10">
      <c r="F914" s="78"/>
      <c r="G914" s="78"/>
      <c r="H914" s="78"/>
      <c r="I914" s="78"/>
      <c r="J914" s="78"/>
    </row>
    <row r="915" spans="6:10">
      <c r="F915" s="78"/>
      <c r="G915" s="78"/>
      <c r="H915" s="78"/>
      <c r="I915" s="78"/>
      <c r="J915" s="78"/>
    </row>
    <row r="916" spans="6:10">
      <c r="F916" s="78"/>
      <c r="G916" s="78"/>
      <c r="H916" s="78"/>
      <c r="I916" s="78"/>
      <c r="J916" s="78"/>
    </row>
    <row r="917" spans="6:10">
      <c r="F917" s="78"/>
      <c r="G917" s="78"/>
      <c r="H917" s="78"/>
      <c r="I917" s="78"/>
      <c r="J917" s="78"/>
    </row>
    <row r="918" spans="6:10">
      <c r="F918" s="78"/>
      <c r="G918" s="78"/>
      <c r="H918" s="78"/>
      <c r="I918" s="78"/>
      <c r="J918" s="78"/>
    </row>
    <row r="919" spans="6:10">
      <c r="F919" s="78"/>
      <c r="G919" s="78"/>
      <c r="H919" s="78"/>
      <c r="I919" s="78"/>
      <c r="J919" s="78"/>
    </row>
    <row r="920" spans="6:10">
      <c r="F920" s="78"/>
      <c r="G920" s="78"/>
      <c r="H920" s="78"/>
      <c r="I920" s="78"/>
      <c r="J920" s="78"/>
    </row>
    <row r="921" spans="6:10">
      <c r="F921" s="78"/>
      <c r="G921" s="78"/>
      <c r="H921" s="78"/>
      <c r="I921" s="78"/>
      <c r="J921" s="78"/>
    </row>
    <row r="922" spans="6:10">
      <c r="F922" s="78"/>
      <c r="G922" s="78"/>
      <c r="H922" s="78"/>
      <c r="I922" s="78"/>
      <c r="J922" s="78"/>
    </row>
    <row r="923" spans="6:10">
      <c r="F923" s="78"/>
      <c r="G923" s="78"/>
      <c r="H923" s="78"/>
      <c r="I923" s="78"/>
      <c r="J923" s="78"/>
    </row>
    <row r="924" spans="6:10">
      <c r="F924" s="78"/>
      <c r="G924" s="78"/>
      <c r="H924" s="78"/>
      <c r="I924" s="78"/>
      <c r="J924" s="78"/>
    </row>
    <row r="925" spans="6:10">
      <c r="F925" s="78"/>
      <c r="G925" s="78"/>
      <c r="H925" s="78"/>
      <c r="I925" s="78"/>
      <c r="J925" s="78"/>
    </row>
    <row r="926" spans="6:10">
      <c r="F926" s="78"/>
      <c r="G926" s="78"/>
      <c r="H926" s="78"/>
      <c r="I926" s="78"/>
      <c r="J926" s="78"/>
    </row>
    <row r="927" spans="6:10">
      <c r="F927" s="78"/>
      <c r="G927" s="78"/>
      <c r="H927" s="78"/>
      <c r="I927" s="78"/>
      <c r="J927" s="78"/>
    </row>
    <row r="928" spans="6:10">
      <c r="F928" s="78"/>
      <c r="G928" s="78"/>
      <c r="H928" s="78"/>
      <c r="I928" s="78"/>
      <c r="J928" s="78"/>
    </row>
    <row r="929" spans="6:10">
      <c r="F929" s="78"/>
      <c r="G929" s="78"/>
      <c r="H929" s="78"/>
      <c r="I929" s="78"/>
      <c r="J929" s="78"/>
    </row>
    <row r="930" spans="6:10">
      <c r="F930" s="78"/>
      <c r="G930" s="78"/>
      <c r="H930" s="78"/>
      <c r="I930" s="78"/>
      <c r="J930" s="78"/>
    </row>
    <row r="931" spans="6:10">
      <c r="F931" s="78"/>
      <c r="G931" s="78"/>
      <c r="H931" s="78"/>
      <c r="I931" s="78"/>
      <c r="J931" s="78"/>
    </row>
    <row r="932" spans="6:10">
      <c r="F932" s="78"/>
      <c r="G932" s="78"/>
      <c r="H932" s="78"/>
      <c r="I932" s="78"/>
      <c r="J932" s="78"/>
    </row>
    <row r="933" spans="6:10">
      <c r="F933" s="78"/>
      <c r="G933" s="78"/>
      <c r="H933" s="78"/>
      <c r="I933" s="78"/>
      <c r="J933" s="78"/>
    </row>
    <row r="934" spans="6:10">
      <c r="F934" s="78"/>
      <c r="G934" s="78"/>
      <c r="H934" s="78"/>
      <c r="I934" s="78"/>
      <c r="J934" s="78"/>
    </row>
    <row r="935" spans="6:10">
      <c r="F935" s="78"/>
      <c r="G935" s="78"/>
      <c r="H935" s="78"/>
      <c r="I935" s="78"/>
      <c r="J935" s="78"/>
    </row>
    <row r="936" spans="6:10">
      <c r="F936" s="78"/>
      <c r="G936" s="78"/>
      <c r="H936" s="78"/>
      <c r="I936" s="78"/>
      <c r="J936" s="78"/>
    </row>
    <row r="937" spans="6:10">
      <c r="F937" s="78"/>
      <c r="G937" s="78"/>
      <c r="H937" s="78"/>
      <c r="I937" s="78"/>
      <c r="J937" s="78"/>
    </row>
    <row r="938" spans="6:10">
      <c r="F938" s="78"/>
      <c r="G938" s="78"/>
      <c r="H938" s="78"/>
      <c r="I938" s="78"/>
      <c r="J938" s="78"/>
    </row>
    <row r="939" spans="6:10">
      <c r="F939" s="78"/>
      <c r="G939" s="78"/>
      <c r="H939" s="78"/>
      <c r="I939" s="78"/>
      <c r="J939" s="78"/>
    </row>
    <row r="940" spans="6:10">
      <c r="F940" s="78"/>
      <c r="G940" s="78"/>
      <c r="H940" s="78"/>
      <c r="I940" s="78"/>
      <c r="J940" s="78"/>
    </row>
    <row r="941" spans="6:10">
      <c r="F941" s="78"/>
      <c r="G941" s="78"/>
      <c r="H941" s="78"/>
      <c r="I941" s="78"/>
      <c r="J941" s="78"/>
    </row>
    <row r="942" spans="6:10">
      <c r="F942" s="78"/>
      <c r="G942" s="78"/>
      <c r="H942" s="78"/>
      <c r="I942" s="78"/>
      <c r="J942" s="78"/>
    </row>
    <row r="943" spans="6:10">
      <c r="F943" s="78"/>
      <c r="G943" s="78"/>
      <c r="H943" s="78"/>
      <c r="I943" s="78"/>
      <c r="J943" s="78"/>
    </row>
    <row r="944" spans="6:10">
      <c r="F944" s="78"/>
      <c r="G944" s="78"/>
      <c r="H944" s="78"/>
      <c r="I944" s="78"/>
      <c r="J944" s="78"/>
    </row>
    <row r="945" spans="6:10">
      <c r="F945" s="78"/>
      <c r="G945" s="78"/>
      <c r="H945" s="78"/>
      <c r="I945" s="78"/>
      <c r="J945" s="78"/>
    </row>
    <row r="946" spans="6:10">
      <c r="F946" s="78"/>
      <c r="G946" s="78"/>
      <c r="H946" s="78"/>
      <c r="I946" s="78"/>
      <c r="J946" s="78"/>
    </row>
    <row r="947" spans="6:10">
      <c r="F947" s="78"/>
      <c r="G947" s="78"/>
      <c r="H947" s="78"/>
      <c r="I947" s="78"/>
      <c r="J947" s="78"/>
    </row>
    <row r="948" spans="6:10">
      <c r="F948" s="78"/>
      <c r="G948" s="78"/>
      <c r="H948" s="78"/>
      <c r="I948" s="78"/>
      <c r="J948" s="78"/>
    </row>
    <row r="949" spans="6:10">
      <c r="F949" s="78"/>
      <c r="G949" s="78"/>
      <c r="H949" s="78"/>
      <c r="I949" s="78"/>
      <c r="J949" s="78"/>
    </row>
    <row r="950" spans="6:10">
      <c r="F950" s="78"/>
      <c r="G950" s="78"/>
      <c r="H950" s="78"/>
      <c r="I950" s="78"/>
      <c r="J950" s="78"/>
    </row>
    <row r="951" spans="6:10">
      <c r="F951" s="78"/>
      <c r="G951" s="78"/>
      <c r="H951" s="78"/>
      <c r="I951" s="78"/>
      <c r="J951" s="78"/>
    </row>
    <row r="952" spans="6:10">
      <c r="F952" s="78"/>
      <c r="G952" s="78"/>
      <c r="H952" s="78"/>
      <c r="I952" s="78"/>
      <c r="J952" s="78"/>
    </row>
    <row r="953" spans="6:10">
      <c r="F953" s="78"/>
      <c r="G953" s="78"/>
      <c r="H953" s="78"/>
      <c r="I953" s="78"/>
      <c r="J953" s="78"/>
    </row>
    <row r="954" spans="6:10">
      <c r="F954" s="78"/>
      <c r="G954" s="78"/>
      <c r="H954" s="78"/>
      <c r="I954" s="78"/>
      <c r="J954" s="78"/>
    </row>
    <row r="955" spans="6:10">
      <c r="F955" s="78"/>
      <c r="G955" s="78"/>
      <c r="H955" s="78"/>
      <c r="I955" s="78"/>
      <c r="J955" s="78"/>
    </row>
    <row r="956" spans="6:10">
      <c r="F956" s="78"/>
      <c r="G956" s="78"/>
      <c r="H956" s="78"/>
      <c r="I956" s="78"/>
      <c r="J956" s="78"/>
    </row>
    <row r="957" spans="6:10">
      <c r="F957" s="78"/>
      <c r="G957" s="78"/>
      <c r="H957" s="78"/>
      <c r="I957" s="78"/>
      <c r="J957" s="78"/>
    </row>
    <row r="958" spans="6:10">
      <c r="F958" s="78"/>
      <c r="G958" s="78"/>
      <c r="H958" s="78"/>
      <c r="I958" s="78"/>
      <c r="J958" s="78"/>
    </row>
    <row r="959" spans="6:10">
      <c r="F959" s="78"/>
      <c r="G959" s="78"/>
      <c r="H959" s="78"/>
      <c r="I959" s="78"/>
      <c r="J959" s="78"/>
    </row>
    <row r="960" spans="6:10">
      <c r="F960" s="78"/>
      <c r="G960" s="78"/>
      <c r="H960" s="78"/>
      <c r="I960" s="78"/>
      <c r="J960" s="78"/>
    </row>
    <row r="961" spans="6:10">
      <c r="F961" s="78"/>
      <c r="G961" s="78"/>
      <c r="H961" s="78"/>
      <c r="I961" s="78"/>
      <c r="J961" s="78"/>
    </row>
    <row r="962" spans="6:10">
      <c r="F962" s="78"/>
      <c r="G962" s="78"/>
      <c r="H962" s="78"/>
      <c r="I962" s="78"/>
      <c r="J962" s="78"/>
    </row>
    <row r="963" spans="6:10">
      <c r="F963" s="78"/>
      <c r="G963" s="78"/>
      <c r="H963" s="78"/>
      <c r="I963" s="78"/>
      <c r="J963" s="78"/>
    </row>
    <row r="964" spans="6:10">
      <c r="F964" s="78"/>
      <c r="G964" s="78"/>
      <c r="H964" s="78"/>
      <c r="I964" s="78"/>
      <c r="J964" s="78"/>
    </row>
    <row r="965" spans="6:10">
      <c r="F965" s="78"/>
      <c r="G965" s="78"/>
      <c r="H965" s="78"/>
      <c r="I965" s="78"/>
      <c r="J965" s="78"/>
    </row>
    <row r="966" spans="6:10">
      <c r="F966" s="78"/>
      <c r="G966" s="78"/>
      <c r="H966" s="78"/>
      <c r="I966" s="78"/>
      <c r="J966" s="78"/>
    </row>
    <row r="967" spans="6:10">
      <c r="F967" s="78"/>
      <c r="G967" s="78"/>
      <c r="H967" s="78"/>
      <c r="I967" s="78"/>
      <c r="J967" s="78"/>
    </row>
    <row r="968" spans="6:10">
      <c r="F968" s="78"/>
      <c r="G968" s="78"/>
      <c r="H968" s="78"/>
      <c r="I968" s="78"/>
      <c r="J968" s="78"/>
    </row>
    <row r="969" spans="6:10">
      <c r="F969" s="78"/>
      <c r="G969" s="78"/>
      <c r="H969" s="78"/>
      <c r="I969" s="78"/>
      <c r="J969" s="78"/>
    </row>
    <row r="970" spans="6:10">
      <c r="F970" s="78"/>
      <c r="G970" s="78"/>
      <c r="H970" s="78"/>
      <c r="I970" s="78"/>
      <c r="J970" s="78"/>
    </row>
    <row r="971" spans="6:10">
      <c r="F971" s="78"/>
      <c r="G971" s="78"/>
      <c r="H971" s="78"/>
      <c r="I971" s="78"/>
      <c r="J971" s="78"/>
    </row>
    <row r="972" spans="6:10">
      <c r="F972" s="78"/>
      <c r="G972" s="78"/>
      <c r="H972" s="78"/>
      <c r="I972" s="78"/>
      <c r="J972" s="78"/>
    </row>
    <row r="973" spans="6:10">
      <c r="F973" s="78"/>
      <c r="G973" s="78"/>
      <c r="H973" s="78"/>
      <c r="I973" s="78"/>
      <c r="J973" s="78"/>
    </row>
    <row r="974" spans="6:10">
      <c r="F974" s="78"/>
      <c r="G974" s="78"/>
      <c r="H974" s="78"/>
      <c r="I974" s="78"/>
      <c r="J974" s="78"/>
    </row>
    <row r="975" spans="6:10">
      <c r="F975" s="78"/>
      <c r="G975" s="78"/>
      <c r="H975" s="78"/>
      <c r="I975" s="78"/>
      <c r="J975" s="78"/>
    </row>
    <row r="976" spans="6:10">
      <c r="F976" s="78"/>
      <c r="G976" s="78"/>
      <c r="H976" s="78"/>
      <c r="I976" s="78"/>
      <c r="J976" s="78"/>
    </row>
    <row r="977" spans="6:10">
      <c r="F977" s="78"/>
      <c r="G977" s="78"/>
      <c r="H977" s="78"/>
      <c r="I977" s="78"/>
      <c r="J977" s="78"/>
    </row>
    <row r="978" spans="6:10">
      <c r="F978" s="78"/>
      <c r="G978" s="78"/>
      <c r="H978" s="78"/>
      <c r="I978" s="78"/>
      <c r="J978" s="78"/>
    </row>
    <row r="979" spans="6:10">
      <c r="F979" s="78"/>
      <c r="G979" s="78"/>
      <c r="H979" s="78"/>
      <c r="I979" s="78"/>
      <c r="J979" s="78"/>
    </row>
    <row r="980" spans="6:10">
      <c r="F980" s="78"/>
      <c r="G980" s="78"/>
      <c r="H980" s="78"/>
      <c r="I980" s="78"/>
      <c r="J980" s="78"/>
    </row>
    <row r="981" spans="6:10">
      <c r="F981" s="78"/>
      <c r="G981" s="78"/>
      <c r="H981" s="78"/>
      <c r="I981" s="78"/>
      <c r="J981" s="78"/>
    </row>
    <row r="982" spans="6:10">
      <c r="F982" s="78"/>
      <c r="G982" s="78"/>
      <c r="H982" s="78"/>
      <c r="I982" s="78"/>
      <c r="J982" s="78"/>
    </row>
    <row r="983" spans="6:10">
      <c r="F983" s="78"/>
      <c r="G983" s="78"/>
      <c r="H983" s="78"/>
      <c r="I983" s="78"/>
      <c r="J983" s="78"/>
    </row>
    <row r="984" spans="6:10">
      <c r="F984" s="78"/>
      <c r="G984" s="78"/>
      <c r="H984" s="78"/>
      <c r="I984" s="78"/>
      <c r="J984" s="78"/>
    </row>
    <row r="985" spans="6:10">
      <c r="F985" s="78"/>
      <c r="G985" s="78"/>
      <c r="H985" s="78"/>
      <c r="I985" s="78"/>
      <c r="J985" s="78"/>
    </row>
    <row r="986" spans="6:10">
      <c r="F986" s="78"/>
      <c r="G986" s="78"/>
      <c r="H986" s="78"/>
      <c r="I986" s="78"/>
      <c r="J986" s="78"/>
    </row>
    <row r="987" spans="6:10">
      <c r="F987" s="78"/>
      <c r="G987" s="78"/>
      <c r="H987" s="78"/>
      <c r="I987" s="78"/>
      <c r="J987" s="78"/>
    </row>
    <row r="988" spans="6:10">
      <c r="F988" s="78"/>
      <c r="G988" s="78"/>
      <c r="H988" s="78"/>
      <c r="I988" s="78"/>
      <c r="J988" s="78"/>
    </row>
    <row r="989" spans="6:10">
      <c r="F989" s="78"/>
      <c r="G989" s="78"/>
      <c r="H989" s="78"/>
      <c r="I989" s="78"/>
      <c r="J989" s="78"/>
    </row>
    <row r="990" spans="6:10">
      <c r="F990" s="78"/>
      <c r="G990" s="78"/>
      <c r="H990" s="78"/>
      <c r="I990" s="78"/>
      <c r="J990" s="78"/>
    </row>
    <row r="991" spans="6:10">
      <c r="F991" s="78"/>
      <c r="G991" s="78"/>
      <c r="H991" s="78"/>
      <c r="I991" s="78"/>
      <c r="J991" s="78"/>
    </row>
    <row r="992" spans="6:10">
      <c r="F992" s="78"/>
      <c r="G992" s="78"/>
      <c r="H992" s="78"/>
      <c r="I992" s="78"/>
      <c r="J992" s="78"/>
    </row>
    <row r="993" spans="6:10">
      <c r="F993" s="78"/>
      <c r="G993" s="78"/>
      <c r="H993" s="78"/>
      <c r="I993" s="78"/>
      <c r="J993" s="78"/>
    </row>
    <row r="994" spans="6:10">
      <c r="F994" s="78"/>
      <c r="G994" s="78"/>
      <c r="H994" s="78"/>
      <c r="I994" s="78"/>
      <c r="J994" s="78"/>
    </row>
    <row r="995" spans="6:10">
      <c r="F995" s="78"/>
      <c r="G995" s="78"/>
      <c r="H995" s="78"/>
      <c r="I995" s="78"/>
      <c r="J995" s="78"/>
    </row>
    <row r="996" spans="6:10">
      <c r="F996" s="78"/>
      <c r="G996" s="78"/>
      <c r="H996" s="78"/>
      <c r="I996" s="78"/>
      <c r="J996" s="78"/>
    </row>
    <row r="997" spans="6:10">
      <c r="F997" s="78"/>
      <c r="G997" s="78"/>
      <c r="H997" s="78"/>
      <c r="I997" s="78"/>
      <c r="J997" s="78"/>
    </row>
    <row r="998" spans="6:10">
      <c r="F998" s="78"/>
      <c r="G998" s="78"/>
      <c r="H998" s="78"/>
      <c r="I998" s="78"/>
      <c r="J998" s="78"/>
    </row>
    <row r="999" spans="6:10">
      <c r="F999" s="78"/>
      <c r="G999" s="78"/>
      <c r="H999" s="78"/>
      <c r="I999" s="78"/>
      <c r="J999" s="78"/>
    </row>
    <row r="1000" spans="6:10">
      <c r="F1000" s="78"/>
      <c r="G1000" s="78"/>
      <c r="H1000" s="78"/>
      <c r="I1000" s="78"/>
      <c r="J1000" s="78"/>
    </row>
    <row r="1001" spans="6:10">
      <c r="F1001" s="78"/>
      <c r="G1001" s="78"/>
      <c r="H1001" s="78"/>
      <c r="I1001" s="78"/>
      <c r="J1001" s="78"/>
    </row>
    <row r="1002" spans="6:10">
      <c r="F1002" s="78"/>
      <c r="G1002" s="78"/>
      <c r="H1002" s="78"/>
      <c r="I1002" s="78"/>
      <c r="J1002" s="78"/>
    </row>
    <row r="1003" spans="6:10">
      <c r="F1003" s="78"/>
      <c r="G1003" s="78"/>
      <c r="H1003" s="78"/>
      <c r="I1003" s="78"/>
      <c r="J1003" s="78"/>
    </row>
    <row r="1004" spans="6:10">
      <c r="F1004" s="78"/>
      <c r="G1004" s="78"/>
      <c r="H1004" s="78"/>
      <c r="I1004" s="78"/>
      <c r="J1004" s="78"/>
    </row>
    <row r="1005" spans="6:10">
      <c r="F1005" s="78"/>
      <c r="G1005" s="78"/>
      <c r="H1005" s="78"/>
      <c r="I1005" s="78"/>
      <c r="J1005" s="78"/>
    </row>
    <row r="1006" spans="6:10">
      <c r="F1006" s="78"/>
      <c r="G1006" s="78"/>
      <c r="H1006" s="78"/>
      <c r="I1006" s="78"/>
      <c r="J1006" s="78"/>
    </row>
    <row r="1007" spans="6:10">
      <c r="F1007" s="78"/>
      <c r="G1007" s="78"/>
      <c r="H1007" s="78"/>
      <c r="I1007" s="78"/>
      <c r="J1007" s="78"/>
    </row>
  </sheetData>
  <mergeCells count="9">
    <mergeCell ref="A6:A9"/>
    <mergeCell ref="A11:A18"/>
    <mergeCell ref="A37:A42"/>
    <mergeCell ref="A45:A53"/>
    <mergeCell ref="A55:A59"/>
    <mergeCell ref="A61:A67"/>
    <mergeCell ref="A71:A73"/>
    <mergeCell ref="A29:A35"/>
    <mergeCell ref="A20:A27"/>
  </mergeCells>
  <conditionalFormatting sqref="E75:J76">
    <cfRule type="cellIs" dxfId="12" priority="1" operator="greaterThan">
      <formula>0</formula>
    </cfRule>
  </conditionalFormatting>
  <conditionalFormatting sqref="E75:J76">
    <cfRule type="cellIs" dxfId="11" priority="2" operator="lessThan">
      <formula>0</formula>
    </cfRule>
  </conditionalFormatting>
  <conditionalFormatting sqref="D85">
    <cfRule type="cellIs" dxfId="10" priority="3" operator="lessThan">
      <formula>12000000</formula>
    </cfRule>
  </conditionalFormatting>
  <conditionalFormatting sqref="D85">
    <cfRule type="cellIs" dxfId="9" priority="4" operator="greaterThan">
      <formula>12000000</formula>
    </cfRule>
  </conditionalFormatting>
  <hyperlinks>
    <hyperlink ref="G4" r:id="rId1"/>
  </hyperlinks>
  <printOptions gridLines="1"/>
  <pageMargins left="0.70866141732283472" right="0.70866141732283472" top="0.74803149606299213" bottom="0.74803149606299213" header="0" footer="0"/>
  <pageSetup paperSize="9" scale="5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2" max="2" width="47.42578125" customWidth="1"/>
    <col min="4" max="4" width="8.7109375" customWidth="1"/>
    <col min="5" max="5" width="13.140625" customWidth="1"/>
    <col min="6" max="6" width="8.85546875" customWidth="1"/>
  </cols>
  <sheetData>
    <row r="1" spans="1:26">
      <c r="A1" s="1">
        <v>85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5" t="s">
        <v>11</v>
      </c>
      <c r="B2" s="6" t="s">
        <v>12</v>
      </c>
      <c r="C2" s="7" t="s">
        <v>13</v>
      </c>
      <c r="D2" s="8">
        <v>24</v>
      </c>
      <c r="E2" s="7" t="s">
        <v>14</v>
      </c>
      <c r="F2" s="9">
        <v>4200</v>
      </c>
      <c r="G2" s="9">
        <f t="shared" ref="G2:G5" si="0">D2*F2</f>
        <v>100800</v>
      </c>
      <c r="H2" s="10">
        <v>0</v>
      </c>
      <c r="I2" s="9">
        <v>0</v>
      </c>
      <c r="J2" s="9">
        <f t="shared" ref="J2:J5" si="1">0.25*(G2+H2)</f>
        <v>25200</v>
      </c>
      <c r="K2" s="9">
        <f t="shared" ref="K2:K5" si="2">SUM(G2:J2)</f>
        <v>126000</v>
      </c>
      <c r="L2" s="11"/>
      <c r="M2" s="12">
        <f>K2+K3</f>
        <v>378000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5" t="s">
        <v>11</v>
      </c>
      <c r="B3" s="13" t="s">
        <v>15</v>
      </c>
      <c r="C3" s="7" t="s">
        <v>13</v>
      </c>
      <c r="D3" s="8">
        <v>28</v>
      </c>
      <c r="E3" s="7" t="s">
        <v>16</v>
      </c>
      <c r="F3" s="9">
        <v>7200</v>
      </c>
      <c r="G3" s="9">
        <f t="shared" si="0"/>
        <v>201600</v>
      </c>
      <c r="H3" s="10">
        <v>0</v>
      </c>
      <c r="I3" s="9">
        <v>0</v>
      </c>
      <c r="J3" s="9">
        <f t="shared" si="1"/>
        <v>50400</v>
      </c>
      <c r="K3" s="9">
        <f t="shared" si="2"/>
        <v>252000</v>
      </c>
      <c r="L3" s="1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14" t="s">
        <v>17</v>
      </c>
      <c r="B4" s="15" t="s">
        <v>18</v>
      </c>
      <c r="C4" s="15" t="s">
        <v>19</v>
      </c>
      <c r="D4" s="12">
        <v>6</v>
      </c>
      <c r="E4" s="15" t="s">
        <v>20</v>
      </c>
      <c r="F4" s="16">
        <v>7259</v>
      </c>
      <c r="G4" s="12">
        <f t="shared" si="0"/>
        <v>43554</v>
      </c>
      <c r="H4" s="17">
        <v>0</v>
      </c>
      <c r="I4" s="12">
        <v>0</v>
      </c>
      <c r="J4" s="12">
        <f t="shared" si="1"/>
        <v>10888.5</v>
      </c>
      <c r="K4" s="12">
        <f t="shared" si="2"/>
        <v>54442.5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18" t="s">
        <v>21</v>
      </c>
      <c r="B5" s="7" t="s">
        <v>22</v>
      </c>
      <c r="C5" s="7" t="s">
        <v>23</v>
      </c>
      <c r="D5" s="8">
        <v>24</v>
      </c>
      <c r="E5" s="7" t="s">
        <v>24</v>
      </c>
      <c r="F5" s="8">
        <v>5856</v>
      </c>
      <c r="G5" s="9">
        <f t="shared" si="0"/>
        <v>140544</v>
      </c>
      <c r="H5" s="10">
        <v>0</v>
      </c>
      <c r="I5" s="9">
        <v>0</v>
      </c>
      <c r="J5" s="9">
        <f t="shared" si="1"/>
        <v>35136</v>
      </c>
      <c r="K5" s="9">
        <f t="shared" si="2"/>
        <v>175680</v>
      </c>
      <c r="L5" s="11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18" t="s">
        <v>25</v>
      </c>
      <c r="B6" s="7"/>
      <c r="C6" s="7"/>
      <c r="D6" s="7"/>
      <c r="E6" s="7"/>
      <c r="F6" s="7"/>
      <c r="G6" s="7"/>
      <c r="H6" s="19"/>
      <c r="I6" s="7"/>
      <c r="J6" s="11"/>
      <c r="K6" s="11"/>
      <c r="L6" s="11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18"/>
      <c r="B7" s="7"/>
      <c r="C7" s="7"/>
      <c r="D7" s="7"/>
      <c r="E7" s="7"/>
      <c r="F7" s="7"/>
      <c r="G7" s="7"/>
      <c r="H7" s="19"/>
      <c r="I7" s="7"/>
      <c r="J7" s="11"/>
      <c r="K7" s="11"/>
      <c r="L7" s="11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20" t="s">
        <v>26</v>
      </c>
      <c r="B8" s="21"/>
      <c r="C8" s="21"/>
      <c r="D8" s="21">
        <f>SUM(D2:D5)</f>
        <v>82</v>
      </c>
      <c r="E8" s="21"/>
      <c r="F8" s="21"/>
      <c r="G8" s="22">
        <f>SUM(G2:G5)</f>
        <v>486498</v>
      </c>
      <c r="H8" s="23">
        <v>25000</v>
      </c>
      <c r="I8" s="21"/>
      <c r="J8" s="21">
        <f>H8*0.25</f>
        <v>6250</v>
      </c>
      <c r="K8" s="22">
        <f>SUM(K2:K5)+H8+J8</f>
        <v>639372.5</v>
      </c>
      <c r="L8" s="21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4"/>
      <c r="B10" s="4"/>
      <c r="C10" s="4"/>
      <c r="D10" s="4"/>
      <c r="E10" s="4"/>
      <c r="F10" s="4"/>
      <c r="G10" s="4"/>
      <c r="H10" s="24">
        <f>G8+SUM(H2:H5)</f>
        <v>486498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4"/>
      <c r="B12" s="4"/>
      <c r="C12" s="4"/>
      <c r="D12" s="4"/>
      <c r="E12" s="4">
        <f>(G8/D8)*12</f>
        <v>71194.829268292684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4"/>
      <c r="B15" s="4"/>
      <c r="C15" s="4"/>
      <c r="D15" s="4"/>
      <c r="E15" s="15" t="s">
        <v>27</v>
      </c>
      <c r="F15" s="12">
        <f>F2*12</f>
        <v>50400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/>
      <c r="B16" s="4"/>
      <c r="C16" s="4"/>
      <c r="D16" s="4"/>
      <c r="E16" s="15" t="s">
        <v>28</v>
      </c>
      <c r="F16" s="12">
        <f>F4*12</f>
        <v>87108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15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25" customWidth="1"/>
    <col min="2" max="2" width="10.140625" customWidth="1"/>
    <col min="3" max="3" width="10.28515625" customWidth="1"/>
    <col min="4" max="5" width="12.28515625" customWidth="1"/>
    <col min="6" max="6" width="10.5703125" customWidth="1"/>
    <col min="7" max="7" width="13" customWidth="1"/>
    <col min="8" max="8" width="11.85546875" customWidth="1"/>
    <col min="9" max="9" width="14.140625" customWidth="1"/>
    <col min="10" max="10" width="15" customWidth="1"/>
    <col min="11" max="11" width="9.140625" hidden="1" customWidth="1"/>
    <col min="12" max="12" width="13.42578125" customWidth="1"/>
    <col min="13" max="13" width="22.5703125" customWidth="1"/>
    <col min="14" max="14" width="13.42578125" customWidth="1"/>
    <col min="15" max="19" width="8.7109375" customWidth="1"/>
    <col min="20" max="20" width="37.28515625" customWidth="1"/>
    <col min="21" max="26" width="8.7109375" customWidth="1"/>
    <col min="27" max="27" width="10.28515625" customWidth="1"/>
  </cols>
  <sheetData>
    <row r="1" spans="1:27">
      <c r="A1" s="25"/>
      <c r="B1" s="26"/>
      <c r="C1" s="27"/>
      <c r="D1" s="28"/>
      <c r="E1" s="28"/>
      <c r="F1" s="28"/>
      <c r="G1" s="28"/>
      <c r="H1" s="28"/>
      <c r="I1" s="28"/>
      <c r="J1" s="28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ht="30" customHeight="1">
      <c r="A2" s="30" t="s">
        <v>29</v>
      </c>
      <c r="B2" s="31" t="s">
        <v>30</v>
      </c>
      <c r="C2" s="30" t="s">
        <v>31</v>
      </c>
      <c r="D2" s="30" t="s">
        <v>32</v>
      </c>
      <c r="E2" s="30" t="s">
        <v>33</v>
      </c>
      <c r="F2" s="30" t="s">
        <v>34</v>
      </c>
      <c r="G2" s="30" t="s">
        <v>35</v>
      </c>
      <c r="H2" s="30" t="s">
        <v>36</v>
      </c>
      <c r="I2" s="30" t="s">
        <v>37</v>
      </c>
      <c r="J2" s="30" t="s">
        <v>38</v>
      </c>
      <c r="K2" s="30" t="s">
        <v>39</v>
      </c>
      <c r="L2" s="32" t="s">
        <v>39</v>
      </c>
      <c r="M2" s="32" t="s">
        <v>40</v>
      </c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1:27">
      <c r="A3" s="34" t="s">
        <v>41</v>
      </c>
      <c r="B3" s="35">
        <v>330</v>
      </c>
      <c r="C3" s="36">
        <v>110</v>
      </c>
      <c r="D3" s="36">
        <v>55</v>
      </c>
      <c r="E3" s="36">
        <v>2</v>
      </c>
      <c r="F3" s="37">
        <f t="shared" ref="F3:F5" si="0">B3+C3*E3+D3*(E3+1)</f>
        <v>715</v>
      </c>
      <c r="G3" s="36">
        <v>5</v>
      </c>
      <c r="H3" s="37">
        <f t="shared" ref="H3:H5" si="1">F3*G3</f>
        <v>3575</v>
      </c>
      <c r="I3" s="36">
        <v>1</v>
      </c>
      <c r="J3" s="37">
        <f t="shared" ref="J3:J6" si="2">H3*I3</f>
        <v>3575</v>
      </c>
      <c r="K3" s="38">
        <f t="shared" ref="K3:K6" si="3">J3*4</f>
        <v>14300</v>
      </c>
      <c r="L3" s="38">
        <f t="shared" ref="L3:L6" si="4">K3*1</f>
        <v>14300</v>
      </c>
      <c r="M3" s="36" t="s">
        <v>42</v>
      </c>
      <c r="T3" s="39" t="s">
        <v>43</v>
      </c>
    </row>
    <row r="4" spans="1:27">
      <c r="A4" s="40" t="s">
        <v>44</v>
      </c>
      <c r="B4" s="41">
        <v>220</v>
      </c>
      <c r="C4" s="42">
        <f>75*1.1</f>
        <v>82.5</v>
      </c>
      <c r="D4" s="42">
        <v>55</v>
      </c>
      <c r="E4" s="42">
        <v>2</v>
      </c>
      <c r="F4" s="43">
        <f t="shared" si="0"/>
        <v>550</v>
      </c>
      <c r="G4" s="42">
        <v>8</v>
      </c>
      <c r="H4" s="43">
        <f t="shared" si="1"/>
        <v>4400</v>
      </c>
      <c r="I4" s="42">
        <v>2</v>
      </c>
      <c r="J4" s="43">
        <f t="shared" si="2"/>
        <v>8800</v>
      </c>
      <c r="K4" s="44">
        <f t="shared" si="3"/>
        <v>35200</v>
      </c>
      <c r="L4" s="44">
        <f t="shared" si="4"/>
        <v>35200</v>
      </c>
      <c r="M4" s="45" t="s">
        <v>45</v>
      </c>
      <c r="T4" s="39" t="s">
        <v>46</v>
      </c>
    </row>
    <row r="5" spans="1:27">
      <c r="A5" s="46" t="s">
        <v>47</v>
      </c>
      <c r="B5" s="35">
        <v>330</v>
      </c>
      <c r="C5" s="36">
        <v>165</v>
      </c>
      <c r="D5" s="36">
        <v>55</v>
      </c>
      <c r="E5" s="36">
        <v>2</v>
      </c>
      <c r="F5" s="37">
        <f t="shared" si="0"/>
        <v>825</v>
      </c>
      <c r="G5" s="36">
        <v>5</v>
      </c>
      <c r="H5" s="37">
        <f t="shared" si="1"/>
        <v>4125</v>
      </c>
      <c r="I5" s="34">
        <v>0.25</v>
      </c>
      <c r="J5" s="37">
        <f t="shared" si="2"/>
        <v>1031.25</v>
      </c>
      <c r="K5" s="38">
        <f t="shared" si="3"/>
        <v>4125</v>
      </c>
      <c r="L5" s="38">
        <f t="shared" si="4"/>
        <v>4125</v>
      </c>
      <c r="M5" s="36" t="s">
        <v>42</v>
      </c>
      <c r="V5" s="39" t="s">
        <v>48</v>
      </c>
      <c r="W5" s="39" t="s">
        <v>49</v>
      </c>
      <c r="X5" s="39" t="s">
        <v>50</v>
      </c>
      <c r="Y5" s="39" t="s">
        <v>51</v>
      </c>
      <c r="AA5" s="39" t="s">
        <v>52</v>
      </c>
    </row>
    <row r="6" spans="1:27" ht="30">
      <c r="A6" s="47" t="s">
        <v>53</v>
      </c>
      <c r="B6" s="48" t="s">
        <v>54</v>
      </c>
      <c r="C6" s="49" t="s">
        <v>54</v>
      </c>
      <c r="D6" s="49" t="s">
        <v>54</v>
      </c>
      <c r="E6" s="49" t="s">
        <v>54</v>
      </c>
      <c r="F6" s="49" t="s">
        <v>54</v>
      </c>
      <c r="G6" s="49" t="s">
        <v>54</v>
      </c>
      <c r="H6" s="50">
        <v>0</v>
      </c>
      <c r="I6" s="50">
        <v>1</v>
      </c>
      <c r="J6" s="51">
        <f t="shared" si="2"/>
        <v>0</v>
      </c>
      <c r="K6" s="52">
        <f t="shared" si="3"/>
        <v>0</v>
      </c>
      <c r="L6" s="52">
        <f t="shared" si="4"/>
        <v>0</v>
      </c>
      <c r="M6" s="42" t="s">
        <v>55</v>
      </c>
      <c r="N6" s="39"/>
      <c r="U6" s="39" t="s">
        <v>56</v>
      </c>
      <c r="W6" s="39" t="s">
        <v>57</v>
      </c>
      <c r="X6" s="39" t="s">
        <v>57</v>
      </c>
      <c r="Y6" s="39" t="s">
        <v>57</v>
      </c>
    </row>
    <row r="7" spans="1:27">
      <c r="A7" s="34" t="s">
        <v>58</v>
      </c>
      <c r="B7" s="53" t="s">
        <v>54</v>
      </c>
      <c r="C7" s="53" t="s">
        <v>54</v>
      </c>
      <c r="D7" s="53" t="s">
        <v>54</v>
      </c>
      <c r="E7" s="53" t="s">
        <v>54</v>
      </c>
      <c r="F7" s="53" t="s">
        <v>54</v>
      </c>
      <c r="G7" s="53" t="s">
        <v>54</v>
      </c>
      <c r="H7" s="53" t="s">
        <v>54</v>
      </c>
      <c r="I7" s="53" t="s">
        <v>54</v>
      </c>
      <c r="J7" s="54">
        <v>0</v>
      </c>
      <c r="K7" s="54">
        <v>0</v>
      </c>
      <c r="L7" s="54">
        <v>0</v>
      </c>
      <c r="M7" s="55" t="s">
        <v>59</v>
      </c>
      <c r="T7" s="39" t="s">
        <v>60</v>
      </c>
      <c r="U7" s="39" t="s">
        <v>61</v>
      </c>
      <c r="V7" s="39">
        <v>400</v>
      </c>
      <c r="W7" s="39">
        <v>2</v>
      </c>
      <c r="X7" s="39">
        <v>2</v>
      </c>
      <c r="AA7">
        <f t="shared" ref="AA7:AA10" si="5">(X7+W7)*V7</f>
        <v>1600</v>
      </c>
    </row>
    <row r="8" spans="1:27">
      <c r="A8" s="40" t="s">
        <v>62</v>
      </c>
      <c r="B8" s="41">
        <v>330</v>
      </c>
      <c r="C8" s="42">
        <v>82.5</v>
      </c>
      <c r="D8" s="42">
        <v>55</v>
      </c>
      <c r="E8" s="42">
        <v>3</v>
      </c>
      <c r="F8" s="43">
        <f t="shared" ref="F8:F17" si="6">B8+C8*E8+D8*(E8+1)</f>
        <v>797.5</v>
      </c>
      <c r="G8" s="42">
        <v>2</v>
      </c>
      <c r="H8" s="43">
        <f t="shared" ref="H8:H17" si="7">F8*G8</f>
        <v>1595</v>
      </c>
      <c r="I8" s="42">
        <v>0.5</v>
      </c>
      <c r="J8" s="43">
        <f t="shared" ref="J8:J17" si="8">H8*I8</f>
        <v>797.5</v>
      </c>
      <c r="K8" s="44">
        <f t="shared" ref="K8:K18" si="9">J8*4</f>
        <v>3190</v>
      </c>
      <c r="L8" s="44">
        <f t="shared" ref="L8:L18" si="10">K8*1</f>
        <v>3190</v>
      </c>
      <c r="M8" s="42" t="s">
        <v>63</v>
      </c>
      <c r="T8" s="39" t="s">
        <v>64</v>
      </c>
      <c r="U8" s="39" t="s">
        <v>65</v>
      </c>
      <c r="V8" s="39">
        <v>1200</v>
      </c>
      <c r="W8" s="39">
        <v>2</v>
      </c>
      <c r="X8" s="39">
        <v>1</v>
      </c>
      <c r="AA8">
        <f t="shared" si="5"/>
        <v>3600</v>
      </c>
    </row>
    <row r="9" spans="1:27">
      <c r="A9" s="34" t="s">
        <v>66</v>
      </c>
      <c r="B9" s="41">
        <v>330</v>
      </c>
      <c r="C9" s="42">
        <v>82.5</v>
      </c>
      <c r="D9" s="42">
        <v>55</v>
      </c>
      <c r="E9" s="36">
        <v>3</v>
      </c>
      <c r="F9" s="37">
        <f t="shared" si="6"/>
        <v>797.5</v>
      </c>
      <c r="G9" s="36">
        <v>2</v>
      </c>
      <c r="H9" s="37">
        <f t="shared" si="7"/>
        <v>1595</v>
      </c>
      <c r="I9" s="36">
        <v>0.5</v>
      </c>
      <c r="J9" s="37">
        <f t="shared" si="8"/>
        <v>797.5</v>
      </c>
      <c r="K9" s="38">
        <f t="shared" si="9"/>
        <v>3190</v>
      </c>
      <c r="L9" s="38">
        <f t="shared" si="10"/>
        <v>3190</v>
      </c>
      <c r="M9" s="36" t="s">
        <v>63</v>
      </c>
      <c r="T9" s="39" t="s">
        <v>67</v>
      </c>
      <c r="U9" s="39" t="s">
        <v>65</v>
      </c>
      <c r="V9" s="39">
        <v>2250</v>
      </c>
      <c r="W9" s="39">
        <v>1</v>
      </c>
      <c r="X9" s="39">
        <v>1</v>
      </c>
      <c r="AA9">
        <f t="shared" si="5"/>
        <v>4500</v>
      </c>
    </row>
    <row r="10" spans="1:27">
      <c r="A10" s="40" t="s">
        <v>68</v>
      </c>
      <c r="B10" s="41">
        <v>330</v>
      </c>
      <c r="C10" s="42">
        <v>82.5</v>
      </c>
      <c r="D10" s="42">
        <v>55</v>
      </c>
      <c r="E10" s="42">
        <v>3</v>
      </c>
      <c r="F10" s="43">
        <f t="shared" si="6"/>
        <v>797.5</v>
      </c>
      <c r="G10" s="42">
        <v>2</v>
      </c>
      <c r="H10" s="43">
        <f t="shared" si="7"/>
        <v>1595</v>
      </c>
      <c r="I10" s="42">
        <v>1</v>
      </c>
      <c r="J10" s="43">
        <f t="shared" si="8"/>
        <v>1595</v>
      </c>
      <c r="K10" s="44">
        <f t="shared" si="9"/>
        <v>6380</v>
      </c>
      <c r="L10" s="44">
        <f t="shared" si="10"/>
        <v>6380</v>
      </c>
      <c r="M10" s="42" t="s">
        <v>63</v>
      </c>
      <c r="T10" s="39" t="s">
        <v>69</v>
      </c>
      <c r="U10" s="39" t="s">
        <v>65</v>
      </c>
      <c r="V10" s="39">
        <v>750</v>
      </c>
      <c r="W10" s="39">
        <v>4</v>
      </c>
      <c r="X10" s="39">
        <v>4</v>
      </c>
      <c r="AA10">
        <f t="shared" si="5"/>
        <v>6000</v>
      </c>
    </row>
    <row r="11" spans="1:27">
      <c r="A11" s="34" t="s">
        <v>70</v>
      </c>
      <c r="B11" s="41">
        <v>330</v>
      </c>
      <c r="C11" s="42">
        <v>82.5</v>
      </c>
      <c r="D11" s="42">
        <v>55</v>
      </c>
      <c r="E11" s="36">
        <v>3</v>
      </c>
      <c r="F11" s="37">
        <f t="shared" si="6"/>
        <v>797.5</v>
      </c>
      <c r="G11" s="36">
        <v>2</v>
      </c>
      <c r="H11" s="37">
        <f t="shared" si="7"/>
        <v>1595</v>
      </c>
      <c r="I11" s="36">
        <v>0.5</v>
      </c>
      <c r="J11" s="37">
        <f t="shared" si="8"/>
        <v>797.5</v>
      </c>
      <c r="K11" s="38">
        <f t="shared" si="9"/>
        <v>3190</v>
      </c>
      <c r="L11" s="38">
        <f t="shared" si="10"/>
        <v>3190</v>
      </c>
      <c r="M11" s="36" t="s">
        <v>63</v>
      </c>
      <c r="T11" s="39" t="s">
        <v>71</v>
      </c>
      <c r="V11" s="39">
        <v>2000</v>
      </c>
      <c r="Y11" s="39">
        <v>1</v>
      </c>
      <c r="AA11">
        <f>Y11*V11</f>
        <v>2000</v>
      </c>
    </row>
    <row r="12" spans="1:27">
      <c r="A12" s="40" t="s">
        <v>72</v>
      </c>
      <c r="B12" s="41">
        <v>330</v>
      </c>
      <c r="C12" s="42">
        <v>82.5</v>
      </c>
      <c r="D12" s="42">
        <v>55</v>
      </c>
      <c r="E12" s="42">
        <v>3</v>
      </c>
      <c r="F12" s="43">
        <f t="shared" si="6"/>
        <v>797.5</v>
      </c>
      <c r="G12" s="42">
        <v>2</v>
      </c>
      <c r="H12" s="43">
        <f t="shared" si="7"/>
        <v>1595</v>
      </c>
      <c r="I12" s="42">
        <v>0.5</v>
      </c>
      <c r="J12" s="43">
        <f t="shared" si="8"/>
        <v>797.5</v>
      </c>
      <c r="K12" s="44">
        <f t="shared" si="9"/>
        <v>3190</v>
      </c>
      <c r="L12" s="44">
        <f t="shared" si="10"/>
        <v>3190</v>
      </c>
      <c r="M12" s="45" t="s">
        <v>42</v>
      </c>
    </row>
    <row r="13" spans="1:27">
      <c r="A13" s="34" t="s">
        <v>73</v>
      </c>
      <c r="B13" s="41">
        <v>330</v>
      </c>
      <c r="C13" s="42">
        <v>82.5</v>
      </c>
      <c r="D13" s="42">
        <v>55</v>
      </c>
      <c r="E13" s="36">
        <v>3</v>
      </c>
      <c r="F13" s="37">
        <f t="shared" si="6"/>
        <v>797.5</v>
      </c>
      <c r="G13" s="36">
        <v>2</v>
      </c>
      <c r="H13" s="37">
        <f t="shared" si="7"/>
        <v>1595</v>
      </c>
      <c r="I13" s="36">
        <v>0.5</v>
      </c>
      <c r="J13" s="37">
        <f t="shared" si="8"/>
        <v>797.5</v>
      </c>
      <c r="K13" s="38">
        <f t="shared" si="9"/>
        <v>3190</v>
      </c>
      <c r="L13" s="38">
        <f t="shared" si="10"/>
        <v>3190</v>
      </c>
      <c r="M13" s="36" t="s">
        <v>63</v>
      </c>
      <c r="Y13" s="39" t="s">
        <v>52</v>
      </c>
      <c r="AA13">
        <f>SUM(AA7:AA11)</f>
        <v>17700</v>
      </c>
    </row>
    <row r="14" spans="1:27">
      <c r="A14" s="40" t="s">
        <v>74</v>
      </c>
      <c r="B14" s="41">
        <v>330</v>
      </c>
      <c r="C14" s="42">
        <v>82.5</v>
      </c>
      <c r="D14" s="42">
        <v>55</v>
      </c>
      <c r="E14" s="42">
        <v>3</v>
      </c>
      <c r="F14" s="43">
        <f t="shared" si="6"/>
        <v>797.5</v>
      </c>
      <c r="G14" s="42">
        <v>2</v>
      </c>
      <c r="H14" s="43">
        <f t="shared" si="7"/>
        <v>1595</v>
      </c>
      <c r="I14" s="42">
        <v>0.5</v>
      </c>
      <c r="J14" s="43">
        <f t="shared" si="8"/>
        <v>797.5</v>
      </c>
      <c r="K14" s="44">
        <f t="shared" si="9"/>
        <v>3190</v>
      </c>
      <c r="L14" s="44">
        <f t="shared" si="10"/>
        <v>3190</v>
      </c>
      <c r="M14" s="42" t="s">
        <v>63</v>
      </c>
      <c r="Y14" s="39" t="s">
        <v>75</v>
      </c>
      <c r="AA14">
        <f>AA13*4</f>
        <v>70800</v>
      </c>
    </row>
    <row r="15" spans="1:27">
      <c r="A15" s="34" t="s">
        <v>76</v>
      </c>
      <c r="B15" s="35">
        <v>330</v>
      </c>
      <c r="C15" s="36">
        <v>110</v>
      </c>
      <c r="D15" s="36">
        <v>55</v>
      </c>
      <c r="E15" s="36">
        <v>3</v>
      </c>
      <c r="F15" s="37">
        <f t="shared" si="6"/>
        <v>880</v>
      </c>
      <c r="G15" s="36">
        <v>2</v>
      </c>
      <c r="H15" s="37">
        <f t="shared" si="7"/>
        <v>1760</v>
      </c>
      <c r="I15" s="36">
        <v>2</v>
      </c>
      <c r="J15" s="37">
        <f t="shared" si="8"/>
        <v>3520</v>
      </c>
      <c r="K15" s="38">
        <f t="shared" si="9"/>
        <v>14080</v>
      </c>
      <c r="L15" s="38">
        <f t="shared" si="10"/>
        <v>14080</v>
      </c>
      <c r="M15" s="56" t="s">
        <v>77</v>
      </c>
    </row>
    <row r="16" spans="1:27">
      <c r="A16" s="40" t="s">
        <v>78</v>
      </c>
      <c r="B16" s="41">
        <v>330</v>
      </c>
      <c r="C16" s="42">
        <v>165</v>
      </c>
      <c r="D16" s="42">
        <v>55</v>
      </c>
      <c r="E16" s="42">
        <v>5</v>
      </c>
      <c r="F16" s="43">
        <f t="shared" si="6"/>
        <v>1485</v>
      </c>
      <c r="G16" s="42">
        <v>2</v>
      </c>
      <c r="H16" s="43">
        <f t="shared" si="7"/>
        <v>2970</v>
      </c>
      <c r="I16" s="42">
        <v>0.5</v>
      </c>
      <c r="J16" s="43">
        <f t="shared" si="8"/>
        <v>1485</v>
      </c>
      <c r="K16" s="44">
        <f t="shared" si="9"/>
        <v>5940</v>
      </c>
      <c r="L16" s="44">
        <f t="shared" si="10"/>
        <v>5940</v>
      </c>
      <c r="M16" s="42" t="s">
        <v>63</v>
      </c>
    </row>
    <row r="17" spans="1:14">
      <c r="A17" s="34" t="s">
        <v>79</v>
      </c>
      <c r="B17" s="35">
        <v>1100</v>
      </c>
      <c r="C17" s="36">
        <v>165</v>
      </c>
      <c r="D17" s="36">
        <v>55</v>
      </c>
      <c r="E17" s="36">
        <v>5</v>
      </c>
      <c r="F17" s="37">
        <f t="shared" si="6"/>
        <v>2255</v>
      </c>
      <c r="G17" s="36">
        <v>2</v>
      </c>
      <c r="H17" s="37">
        <f t="shared" si="7"/>
        <v>4510</v>
      </c>
      <c r="I17" s="36">
        <v>0.5</v>
      </c>
      <c r="J17" s="37">
        <f t="shared" si="8"/>
        <v>2255</v>
      </c>
      <c r="K17" s="38">
        <f t="shared" si="9"/>
        <v>9020</v>
      </c>
      <c r="L17" s="38">
        <f t="shared" si="10"/>
        <v>9020</v>
      </c>
      <c r="M17" s="36" t="s">
        <v>63</v>
      </c>
    </row>
    <row r="18" spans="1:14">
      <c r="A18" s="42" t="s">
        <v>80</v>
      </c>
      <c r="B18" s="57"/>
      <c r="C18" s="44"/>
      <c r="D18" s="43"/>
      <c r="E18" s="43"/>
      <c r="F18" s="43"/>
      <c r="G18" s="43"/>
      <c r="H18" s="43"/>
      <c r="I18" s="43"/>
      <c r="J18" s="42">
        <v>5500</v>
      </c>
      <c r="K18" s="44">
        <f t="shared" si="9"/>
        <v>22000</v>
      </c>
      <c r="L18" s="44">
        <f t="shared" si="10"/>
        <v>22000</v>
      </c>
      <c r="M18" s="45" t="s">
        <v>81</v>
      </c>
    </row>
    <row r="19" spans="1:14">
      <c r="B19" s="58"/>
      <c r="D19" s="59"/>
      <c r="E19" s="59"/>
      <c r="F19" s="59"/>
      <c r="G19" s="59"/>
      <c r="H19" s="59"/>
      <c r="I19" s="59"/>
      <c r="J19" s="59"/>
    </row>
    <row r="20" spans="1:14">
      <c r="A20" s="60" t="s">
        <v>82</v>
      </c>
      <c r="B20" s="61"/>
      <c r="D20" s="59"/>
      <c r="E20" s="59"/>
      <c r="F20" s="59"/>
      <c r="G20" s="59"/>
      <c r="H20" s="59"/>
      <c r="I20" s="59"/>
      <c r="J20" s="59"/>
      <c r="M20" s="62"/>
      <c r="N20" s="39"/>
    </row>
    <row r="21" spans="1:14">
      <c r="A21" s="63" t="s">
        <v>83</v>
      </c>
      <c r="B21" s="61"/>
    </row>
    <row r="22" spans="1:14">
      <c r="A22" s="64" t="s">
        <v>84</v>
      </c>
      <c r="B22" s="232" t="s">
        <v>85</v>
      </c>
      <c r="C22" s="231"/>
      <c r="D22" s="231"/>
      <c r="E22" s="231"/>
      <c r="F22" s="231"/>
      <c r="G22" s="65" t="s">
        <v>86</v>
      </c>
    </row>
    <row r="23" spans="1:14">
      <c r="A23" s="66" t="s">
        <v>87</v>
      </c>
      <c r="B23" s="230" t="s">
        <v>88</v>
      </c>
      <c r="C23" s="231"/>
      <c r="D23" s="231"/>
      <c r="E23" s="231"/>
      <c r="F23" s="231"/>
      <c r="G23" s="67">
        <f>L3+L5+SUM(L8:L14)+L16+L17</f>
        <v>58905</v>
      </c>
      <c r="H23" s="68">
        <f>G3*I3+G5*I5+G8*I8+G9*I9+G10*I10+G11*I11+G12*I12+G13*I13+G14*I14+G16*I16+G17*I17</f>
        <v>16.25</v>
      </c>
      <c r="I23" s="39" t="s">
        <v>89</v>
      </c>
    </row>
    <row r="24" spans="1:14">
      <c r="A24" s="66" t="s">
        <v>90</v>
      </c>
      <c r="B24" s="230" t="s">
        <v>88</v>
      </c>
      <c r="C24" s="231"/>
      <c r="D24" s="231"/>
      <c r="E24" s="231"/>
      <c r="F24" s="231"/>
      <c r="G24" s="69">
        <f>L3+L5+SUM(L8:L14)+L16+L17</f>
        <v>58905</v>
      </c>
      <c r="H24" s="70">
        <f>G3*I3+G5*I5+G8*I8+G9*I9+G10*I10+G11*I11+G12*I12+G13*I13+G14*I14+G16*I16+G17*I17</f>
        <v>16.25</v>
      </c>
      <c r="I24" s="39" t="s">
        <v>89</v>
      </c>
    </row>
    <row r="25" spans="1:14">
      <c r="A25" s="66" t="s">
        <v>81</v>
      </c>
      <c r="B25" s="230" t="s">
        <v>91</v>
      </c>
      <c r="C25" s="231"/>
      <c r="D25" s="231"/>
      <c r="E25" s="231"/>
      <c r="F25" s="231"/>
      <c r="G25" s="67">
        <f>L3+L5+SUM(L8:L14)+L16+L17+L18</f>
        <v>80905</v>
      </c>
      <c r="H25" s="68">
        <f>G3*I3+G5*I5+G8*I8+G9*I9+G10*I10+G11*I11+G12*I12+G13*I13+G14*I14+G16*I16+G17*I17</f>
        <v>16.25</v>
      </c>
      <c r="I25" s="39" t="s">
        <v>89</v>
      </c>
    </row>
    <row r="26" spans="1:14">
      <c r="A26" s="66" t="s">
        <v>92</v>
      </c>
      <c r="B26" s="230" t="s">
        <v>88</v>
      </c>
      <c r="C26" s="231"/>
      <c r="D26" s="231"/>
      <c r="E26" s="231"/>
      <c r="F26" s="231"/>
      <c r="G26" s="67">
        <f>L3+L5+SUM(L8:L14)+L16+L17</f>
        <v>58905</v>
      </c>
      <c r="H26" s="68">
        <f>G3*I3+G5*I5+G8*I8+G9*I9+G10*I10+G11*I11+G12*I12+G13*I13+G14*I14+G16*I16+G17*I17</f>
        <v>16.25</v>
      </c>
      <c r="I26" s="39" t="s">
        <v>89</v>
      </c>
    </row>
    <row r="27" spans="1:14">
      <c r="A27" s="66" t="s">
        <v>93</v>
      </c>
      <c r="B27" s="230" t="s">
        <v>94</v>
      </c>
      <c r="C27" s="231"/>
      <c r="D27" s="231"/>
      <c r="E27" s="231"/>
      <c r="F27" s="231"/>
      <c r="G27" s="67">
        <f>L3+L5+L4+SUM(L8:L14)+L16+L17</f>
        <v>94105</v>
      </c>
      <c r="H27" s="68">
        <f>G3*I3+G5*I5+G8*I8+G9*I9+G10*I10+G11*I11+G12*I12+G13*I13+G14*I14+G16*I16+G17*I17+G4*I4</f>
        <v>32.25</v>
      </c>
      <c r="I27" s="39" t="s">
        <v>89</v>
      </c>
    </row>
    <row r="28" spans="1:14">
      <c r="A28" s="66" t="s">
        <v>95</v>
      </c>
      <c r="B28" s="230" t="s">
        <v>96</v>
      </c>
      <c r="C28" s="231"/>
      <c r="D28" s="231"/>
      <c r="E28" s="231"/>
      <c r="F28" s="231"/>
      <c r="G28" s="67">
        <f>L3+L5+L4+SUM(L8:L17)</f>
        <v>108185</v>
      </c>
      <c r="H28" s="68">
        <f>G3*I3+G5*I5+G8*I8+G9*I9+G10*I10+G11*I11+G12*I12+G13*I13+G14*I14+G15*I15+G16*I16+G17*I17+G4*I4</f>
        <v>36.25</v>
      </c>
      <c r="I28" s="39" t="s">
        <v>89</v>
      </c>
    </row>
    <row r="29" spans="1:14">
      <c r="A29" s="71" t="s">
        <v>97</v>
      </c>
      <c r="B29" s="230" t="s">
        <v>98</v>
      </c>
      <c r="C29" s="231"/>
      <c r="D29" s="231"/>
      <c r="E29" s="231"/>
      <c r="F29" s="231"/>
      <c r="G29" s="67">
        <v>25000</v>
      </c>
      <c r="H29" s="68"/>
      <c r="I29" s="39"/>
    </row>
    <row r="30" spans="1:14">
      <c r="A30" s="233" t="s">
        <v>99</v>
      </c>
      <c r="B30" s="231"/>
      <c r="C30" s="231"/>
      <c r="D30" s="231"/>
      <c r="E30" s="231"/>
      <c r="F30" s="231"/>
      <c r="G30" s="72">
        <f>SUM(G23:G29)</f>
        <v>484910</v>
      </c>
      <c r="H30" s="73">
        <f>G30/12000000</f>
        <v>4.040916666666667E-2</v>
      </c>
      <c r="I30" s="39" t="s">
        <v>100</v>
      </c>
    </row>
    <row r="31" spans="1:14">
      <c r="A31" s="74"/>
      <c r="B31" s="74"/>
      <c r="C31" s="74"/>
      <c r="D31" s="74"/>
      <c r="E31" s="74"/>
      <c r="F31" s="74"/>
      <c r="I31" s="39" t="s">
        <v>101</v>
      </c>
    </row>
    <row r="32" spans="1:14">
      <c r="A32" s="74"/>
      <c r="B32" s="74"/>
      <c r="C32" s="74"/>
      <c r="D32" s="74"/>
      <c r="E32" s="74"/>
      <c r="F32" s="74"/>
    </row>
    <row r="33" spans="1:7">
      <c r="A33" s="75"/>
      <c r="B33" s="76"/>
      <c r="G33" s="77" t="s">
        <v>102</v>
      </c>
    </row>
    <row r="34" spans="1:7">
      <c r="A34" s="75"/>
      <c r="B34" s="76"/>
    </row>
    <row r="35" spans="1:7">
      <c r="A35" s="75"/>
      <c r="B35" s="76"/>
    </row>
    <row r="36" spans="1:7">
      <c r="A36" s="75"/>
      <c r="B36" s="76"/>
    </row>
    <row r="37" spans="1:7">
      <c r="A37" s="75"/>
      <c r="B37" s="76"/>
    </row>
    <row r="38" spans="1:7">
      <c r="A38" s="75"/>
      <c r="B38" s="76"/>
    </row>
    <row r="39" spans="1:7">
      <c r="A39" s="75"/>
      <c r="B39" s="76"/>
    </row>
    <row r="40" spans="1:7">
      <c r="A40" s="75"/>
      <c r="B40" s="76"/>
    </row>
    <row r="41" spans="1:7">
      <c r="A41" s="75"/>
      <c r="B41" s="76"/>
    </row>
    <row r="42" spans="1:7">
      <c r="A42" s="75"/>
      <c r="B42" s="76"/>
    </row>
    <row r="43" spans="1:7">
      <c r="A43" s="75"/>
      <c r="B43" s="76"/>
    </row>
    <row r="44" spans="1:7">
      <c r="A44" s="75"/>
      <c r="B44" s="76"/>
    </row>
    <row r="45" spans="1:7">
      <c r="A45" s="75"/>
      <c r="B45" s="76"/>
    </row>
    <row r="46" spans="1:7">
      <c r="A46" s="75"/>
      <c r="B46" s="76"/>
    </row>
    <row r="47" spans="1:7">
      <c r="A47" s="75"/>
      <c r="B47" s="76"/>
    </row>
    <row r="48" spans="1:7">
      <c r="A48" s="75"/>
      <c r="B48" s="76"/>
    </row>
    <row r="49" spans="1:2">
      <c r="A49" s="75"/>
      <c r="B49" s="76"/>
    </row>
    <row r="50" spans="1:2">
      <c r="A50" s="75"/>
      <c r="B50" s="76"/>
    </row>
    <row r="51" spans="1:2">
      <c r="A51" s="75"/>
      <c r="B51" s="76"/>
    </row>
    <row r="52" spans="1:2">
      <c r="A52" s="75"/>
      <c r="B52" s="76"/>
    </row>
    <row r="53" spans="1:2">
      <c r="A53" s="75"/>
      <c r="B53" s="76"/>
    </row>
    <row r="54" spans="1:2">
      <c r="A54" s="75"/>
      <c r="B54" s="76"/>
    </row>
    <row r="55" spans="1:2">
      <c r="A55" s="75"/>
      <c r="B55" s="76"/>
    </row>
    <row r="56" spans="1:2">
      <c r="A56" s="75"/>
      <c r="B56" s="76"/>
    </row>
    <row r="57" spans="1:2">
      <c r="A57" s="75"/>
      <c r="B57" s="76"/>
    </row>
    <row r="58" spans="1:2">
      <c r="A58" s="75"/>
      <c r="B58" s="76"/>
    </row>
    <row r="59" spans="1:2">
      <c r="A59" s="75"/>
      <c r="B59" s="76"/>
    </row>
    <row r="60" spans="1:2">
      <c r="A60" s="75"/>
      <c r="B60" s="76"/>
    </row>
    <row r="61" spans="1:2">
      <c r="A61" s="75"/>
      <c r="B61" s="76"/>
    </row>
    <row r="62" spans="1:2">
      <c r="A62" s="75"/>
      <c r="B62" s="76"/>
    </row>
    <row r="63" spans="1:2">
      <c r="A63" s="75"/>
      <c r="B63" s="76"/>
    </row>
    <row r="64" spans="1:2">
      <c r="A64" s="75"/>
      <c r="B64" s="76"/>
    </row>
    <row r="65" spans="1:2">
      <c r="A65" s="75"/>
      <c r="B65" s="76"/>
    </row>
    <row r="66" spans="1:2">
      <c r="A66" s="75"/>
      <c r="B66" s="76"/>
    </row>
    <row r="67" spans="1:2">
      <c r="A67" s="75"/>
      <c r="B67" s="76"/>
    </row>
    <row r="68" spans="1:2">
      <c r="A68" s="75"/>
      <c r="B68" s="76"/>
    </row>
    <row r="69" spans="1:2">
      <c r="A69" s="75"/>
      <c r="B69" s="76"/>
    </row>
    <row r="70" spans="1:2">
      <c r="A70" s="75"/>
      <c r="B70" s="76"/>
    </row>
    <row r="71" spans="1:2">
      <c r="A71" s="75"/>
      <c r="B71" s="76"/>
    </row>
    <row r="72" spans="1:2">
      <c r="A72" s="75"/>
      <c r="B72" s="76"/>
    </row>
    <row r="73" spans="1:2">
      <c r="A73" s="75"/>
      <c r="B73" s="76"/>
    </row>
    <row r="74" spans="1:2">
      <c r="A74" s="75"/>
      <c r="B74" s="76"/>
    </row>
    <row r="75" spans="1:2">
      <c r="A75" s="75"/>
      <c r="B75" s="76"/>
    </row>
    <row r="76" spans="1:2">
      <c r="A76" s="75"/>
      <c r="B76" s="76"/>
    </row>
    <row r="77" spans="1:2">
      <c r="A77" s="75"/>
      <c r="B77" s="76"/>
    </row>
    <row r="78" spans="1:2">
      <c r="A78" s="75"/>
      <c r="B78" s="76"/>
    </row>
    <row r="79" spans="1:2">
      <c r="A79" s="75"/>
      <c r="B79" s="76"/>
    </row>
    <row r="80" spans="1:2">
      <c r="A80" s="75"/>
      <c r="B80" s="76"/>
    </row>
    <row r="81" spans="1:2">
      <c r="A81" s="75"/>
      <c r="B81" s="76"/>
    </row>
    <row r="82" spans="1:2">
      <c r="A82" s="75"/>
      <c r="B82" s="76"/>
    </row>
    <row r="83" spans="1:2">
      <c r="A83" s="75"/>
      <c r="B83" s="76"/>
    </row>
    <row r="84" spans="1:2">
      <c r="A84" s="75"/>
      <c r="B84" s="76"/>
    </row>
    <row r="85" spans="1:2">
      <c r="A85" s="75"/>
      <c r="B85" s="76"/>
    </row>
    <row r="86" spans="1:2">
      <c r="A86" s="75"/>
      <c r="B86" s="76"/>
    </row>
    <row r="87" spans="1:2">
      <c r="A87" s="75"/>
      <c r="B87" s="76"/>
    </row>
    <row r="88" spans="1:2">
      <c r="A88" s="75"/>
      <c r="B88" s="76"/>
    </row>
    <row r="89" spans="1:2">
      <c r="A89" s="75"/>
      <c r="B89" s="76"/>
    </row>
    <row r="90" spans="1:2">
      <c r="A90" s="75"/>
      <c r="B90" s="76"/>
    </row>
    <row r="91" spans="1:2">
      <c r="A91" s="75"/>
      <c r="B91" s="76"/>
    </row>
    <row r="92" spans="1:2">
      <c r="A92" s="75"/>
      <c r="B92" s="76"/>
    </row>
    <row r="93" spans="1:2">
      <c r="A93" s="75"/>
      <c r="B93" s="76"/>
    </row>
    <row r="94" spans="1:2">
      <c r="A94" s="75"/>
      <c r="B94" s="76"/>
    </row>
    <row r="95" spans="1:2">
      <c r="A95" s="75"/>
      <c r="B95" s="76"/>
    </row>
    <row r="96" spans="1:2">
      <c r="A96" s="75"/>
      <c r="B96" s="76"/>
    </row>
    <row r="97" spans="1:2">
      <c r="A97" s="75"/>
      <c r="B97" s="76"/>
    </row>
    <row r="98" spans="1:2">
      <c r="A98" s="75"/>
      <c r="B98" s="76"/>
    </row>
    <row r="99" spans="1:2">
      <c r="A99" s="75"/>
      <c r="B99" s="76"/>
    </row>
    <row r="100" spans="1:2">
      <c r="A100" s="75"/>
      <c r="B100" s="76"/>
    </row>
    <row r="101" spans="1:2">
      <c r="A101" s="75"/>
      <c r="B101" s="76"/>
    </row>
    <row r="102" spans="1:2">
      <c r="A102" s="75"/>
      <c r="B102" s="76"/>
    </row>
    <row r="103" spans="1:2">
      <c r="A103" s="75"/>
      <c r="B103" s="76"/>
    </row>
    <row r="104" spans="1:2">
      <c r="A104" s="75"/>
      <c r="B104" s="76"/>
    </row>
    <row r="105" spans="1:2">
      <c r="A105" s="75"/>
      <c r="B105" s="76"/>
    </row>
    <row r="106" spans="1:2">
      <c r="A106" s="75"/>
      <c r="B106" s="76"/>
    </row>
    <row r="107" spans="1:2">
      <c r="A107" s="75"/>
      <c r="B107" s="76"/>
    </row>
    <row r="108" spans="1:2">
      <c r="A108" s="75"/>
      <c r="B108" s="76"/>
    </row>
    <row r="109" spans="1:2">
      <c r="A109" s="75"/>
      <c r="B109" s="76"/>
    </row>
    <row r="110" spans="1:2">
      <c r="A110" s="75"/>
      <c r="B110" s="76"/>
    </row>
    <row r="111" spans="1:2">
      <c r="A111" s="75"/>
      <c r="B111" s="76"/>
    </row>
    <row r="112" spans="1:2">
      <c r="A112" s="75"/>
      <c r="B112" s="76"/>
    </row>
    <row r="113" spans="1:2">
      <c r="A113" s="75"/>
      <c r="B113" s="76"/>
    </row>
    <row r="114" spans="1:2">
      <c r="A114" s="75"/>
      <c r="B114" s="76"/>
    </row>
    <row r="115" spans="1:2">
      <c r="A115" s="75"/>
      <c r="B115" s="76"/>
    </row>
    <row r="116" spans="1:2">
      <c r="A116" s="75"/>
      <c r="B116" s="76"/>
    </row>
    <row r="117" spans="1:2">
      <c r="A117" s="75"/>
      <c r="B117" s="76"/>
    </row>
    <row r="118" spans="1:2">
      <c r="A118" s="75"/>
      <c r="B118" s="76"/>
    </row>
    <row r="119" spans="1:2">
      <c r="A119" s="75"/>
      <c r="B119" s="76"/>
    </row>
    <row r="120" spans="1:2">
      <c r="A120" s="75"/>
      <c r="B120" s="76"/>
    </row>
    <row r="121" spans="1:2">
      <c r="A121" s="75"/>
      <c r="B121" s="76"/>
    </row>
    <row r="122" spans="1:2">
      <c r="A122" s="75"/>
      <c r="B122" s="76"/>
    </row>
    <row r="123" spans="1:2">
      <c r="A123" s="75"/>
      <c r="B123" s="76"/>
    </row>
    <row r="124" spans="1:2">
      <c r="A124" s="75"/>
      <c r="B124" s="76"/>
    </row>
    <row r="125" spans="1:2">
      <c r="A125" s="75"/>
      <c r="B125" s="76"/>
    </row>
    <row r="126" spans="1:2">
      <c r="A126" s="75"/>
      <c r="B126" s="76"/>
    </row>
    <row r="127" spans="1:2">
      <c r="A127" s="75"/>
      <c r="B127" s="76"/>
    </row>
    <row r="128" spans="1:2">
      <c r="A128" s="75"/>
      <c r="B128" s="76"/>
    </row>
    <row r="129" spans="1:2">
      <c r="A129" s="75"/>
      <c r="B129" s="76"/>
    </row>
    <row r="130" spans="1:2">
      <c r="A130" s="75"/>
      <c r="B130" s="76"/>
    </row>
    <row r="131" spans="1:2">
      <c r="A131" s="75"/>
      <c r="B131" s="76"/>
    </row>
    <row r="132" spans="1:2">
      <c r="A132" s="75"/>
      <c r="B132" s="76"/>
    </row>
    <row r="133" spans="1:2">
      <c r="A133" s="75"/>
      <c r="B133" s="76"/>
    </row>
    <row r="134" spans="1:2">
      <c r="A134" s="75"/>
      <c r="B134" s="76"/>
    </row>
    <row r="135" spans="1:2">
      <c r="A135" s="75"/>
      <c r="B135" s="76"/>
    </row>
    <row r="136" spans="1:2">
      <c r="A136" s="75"/>
      <c r="B136" s="76"/>
    </row>
    <row r="137" spans="1:2">
      <c r="A137" s="75"/>
      <c r="B137" s="76"/>
    </row>
    <row r="138" spans="1:2">
      <c r="A138" s="75"/>
      <c r="B138" s="76"/>
    </row>
    <row r="139" spans="1:2">
      <c r="A139" s="75"/>
      <c r="B139" s="76"/>
    </row>
    <row r="140" spans="1:2">
      <c r="A140" s="75"/>
      <c r="B140" s="76"/>
    </row>
    <row r="141" spans="1:2">
      <c r="A141" s="75"/>
      <c r="B141" s="76"/>
    </row>
    <row r="142" spans="1:2">
      <c r="A142" s="75"/>
      <c r="B142" s="76"/>
    </row>
    <row r="143" spans="1:2">
      <c r="A143" s="75"/>
      <c r="B143" s="76"/>
    </row>
    <row r="144" spans="1:2">
      <c r="A144" s="75"/>
      <c r="B144" s="76"/>
    </row>
    <row r="145" spans="1:2">
      <c r="A145" s="75"/>
      <c r="B145" s="76"/>
    </row>
    <row r="146" spans="1:2">
      <c r="A146" s="75"/>
      <c r="B146" s="76"/>
    </row>
    <row r="147" spans="1:2">
      <c r="A147" s="75"/>
      <c r="B147" s="76"/>
    </row>
    <row r="148" spans="1:2">
      <c r="A148" s="75"/>
      <c r="B148" s="76"/>
    </row>
    <row r="149" spans="1:2">
      <c r="A149" s="75"/>
      <c r="B149" s="76"/>
    </row>
    <row r="150" spans="1:2">
      <c r="A150" s="75"/>
      <c r="B150" s="76"/>
    </row>
    <row r="151" spans="1:2">
      <c r="A151" s="75"/>
      <c r="B151" s="76"/>
    </row>
    <row r="152" spans="1:2">
      <c r="A152" s="75"/>
      <c r="B152" s="76"/>
    </row>
    <row r="153" spans="1:2">
      <c r="A153" s="75"/>
      <c r="B153" s="76"/>
    </row>
    <row r="154" spans="1:2">
      <c r="A154" s="75"/>
      <c r="B154" s="76"/>
    </row>
    <row r="155" spans="1:2">
      <c r="A155" s="75"/>
      <c r="B155" s="76"/>
    </row>
    <row r="156" spans="1:2">
      <c r="A156" s="75"/>
      <c r="B156" s="76"/>
    </row>
    <row r="157" spans="1:2">
      <c r="A157" s="75"/>
      <c r="B157" s="76"/>
    </row>
    <row r="158" spans="1:2">
      <c r="A158" s="75"/>
      <c r="B158" s="76"/>
    </row>
    <row r="159" spans="1:2">
      <c r="A159" s="75"/>
      <c r="B159" s="76"/>
    </row>
    <row r="160" spans="1:2">
      <c r="A160" s="75"/>
      <c r="B160" s="76"/>
    </row>
    <row r="161" spans="1:2">
      <c r="A161" s="75"/>
      <c r="B161" s="76"/>
    </row>
    <row r="162" spans="1:2">
      <c r="A162" s="75"/>
      <c r="B162" s="76"/>
    </row>
    <row r="163" spans="1:2">
      <c r="A163" s="75"/>
      <c r="B163" s="76"/>
    </row>
    <row r="164" spans="1:2">
      <c r="A164" s="75"/>
      <c r="B164" s="76"/>
    </row>
    <row r="165" spans="1:2">
      <c r="A165" s="75"/>
      <c r="B165" s="76"/>
    </row>
    <row r="166" spans="1:2">
      <c r="A166" s="75"/>
      <c r="B166" s="76"/>
    </row>
    <row r="167" spans="1:2">
      <c r="A167" s="75"/>
      <c r="B167" s="76"/>
    </row>
    <row r="168" spans="1:2">
      <c r="A168" s="75"/>
      <c r="B168" s="76"/>
    </row>
    <row r="169" spans="1:2">
      <c r="A169" s="75"/>
      <c r="B169" s="76"/>
    </row>
    <row r="170" spans="1:2">
      <c r="A170" s="75"/>
      <c r="B170" s="76"/>
    </row>
    <row r="171" spans="1:2">
      <c r="A171" s="75"/>
      <c r="B171" s="76"/>
    </row>
    <row r="172" spans="1:2">
      <c r="A172" s="75"/>
      <c r="B172" s="76"/>
    </row>
    <row r="173" spans="1:2">
      <c r="A173" s="75"/>
      <c r="B173" s="76"/>
    </row>
    <row r="174" spans="1:2">
      <c r="A174" s="75"/>
      <c r="B174" s="76"/>
    </row>
    <row r="175" spans="1:2">
      <c r="A175" s="75"/>
      <c r="B175" s="76"/>
    </row>
    <row r="176" spans="1:2">
      <c r="A176" s="75"/>
      <c r="B176" s="76"/>
    </row>
    <row r="177" spans="1:2">
      <c r="A177" s="75"/>
      <c r="B177" s="76"/>
    </row>
    <row r="178" spans="1:2">
      <c r="A178" s="75"/>
      <c r="B178" s="76"/>
    </row>
    <row r="179" spans="1:2">
      <c r="A179" s="75"/>
      <c r="B179" s="76"/>
    </row>
    <row r="180" spans="1:2">
      <c r="A180" s="75"/>
      <c r="B180" s="76"/>
    </row>
    <row r="181" spans="1:2">
      <c r="A181" s="75"/>
      <c r="B181" s="76"/>
    </row>
    <row r="182" spans="1:2">
      <c r="A182" s="75"/>
      <c r="B182" s="76"/>
    </row>
    <row r="183" spans="1:2">
      <c r="A183" s="75"/>
      <c r="B183" s="76"/>
    </row>
    <row r="184" spans="1:2">
      <c r="A184" s="75"/>
      <c r="B184" s="76"/>
    </row>
    <row r="185" spans="1:2">
      <c r="A185" s="75"/>
      <c r="B185" s="76"/>
    </row>
    <row r="186" spans="1:2">
      <c r="A186" s="75"/>
      <c r="B186" s="76"/>
    </row>
    <row r="187" spans="1:2">
      <c r="A187" s="75"/>
      <c r="B187" s="76"/>
    </row>
    <row r="188" spans="1:2">
      <c r="A188" s="75"/>
      <c r="B188" s="76"/>
    </row>
    <row r="189" spans="1:2">
      <c r="A189" s="75"/>
      <c r="B189" s="76"/>
    </row>
    <row r="190" spans="1:2">
      <c r="A190" s="75"/>
      <c r="B190" s="76"/>
    </row>
    <row r="191" spans="1:2">
      <c r="A191" s="75"/>
      <c r="B191" s="76"/>
    </row>
    <row r="192" spans="1:2">
      <c r="A192" s="75"/>
      <c r="B192" s="76"/>
    </row>
    <row r="193" spans="1:2">
      <c r="A193" s="75"/>
      <c r="B193" s="76"/>
    </row>
    <row r="194" spans="1:2">
      <c r="A194" s="75"/>
      <c r="B194" s="76"/>
    </row>
    <row r="195" spans="1:2">
      <c r="A195" s="75"/>
      <c r="B195" s="76"/>
    </row>
    <row r="196" spans="1:2">
      <c r="A196" s="75"/>
      <c r="B196" s="76"/>
    </row>
    <row r="197" spans="1:2">
      <c r="A197" s="75"/>
      <c r="B197" s="76"/>
    </row>
    <row r="198" spans="1:2">
      <c r="A198" s="75"/>
      <c r="B198" s="76"/>
    </row>
    <row r="199" spans="1:2">
      <c r="A199" s="75"/>
      <c r="B199" s="76"/>
    </row>
    <row r="200" spans="1:2">
      <c r="A200" s="75"/>
      <c r="B200" s="76"/>
    </row>
    <row r="201" spans="1:2">
      <c r="A201" s="75"/>
      <c r="B201" s="76"/>
    </row>
    <row r="202" spans="1:2">
      <c r="A202" s="75"/>
      <c r="B202" s="76"/>
    </row>
    <row r="203" spans="1:2">
      <c r="A203" s="75"/>
      <c r="B203" s="76"/>
    </row>
    <row r="204" spans="1:2">
      <c r="A204" s="75"/>
      <c r="B204" s="76"/>
    </row>
    <row r="205" spans="1:2">
      <c r="A205" s="75"/>
      <c r="B205" s="76"/>
    </row>
    <row r="206" spans="1:2">
      <c r="A206" s="75"/>
      <c r="B206" s="76"/>
    </row>
    <row r="207" spans="1:2">
      <c r="A207" s="75"/>
      <c r="B207" s="76"/>
    </row>
    <row r="208" spans="1:2">
      <c r="A208" s="75"/>
      <c r="B208" s="76"/>
    </row>
    <row r="209" spans="1:2">
      <c r="A209" s="75"/>
      <c r="B209" s="76"/>
    </row>
    <row r="210" spans="1:2">
      <c r="A210" s="75"/>
      <c r="B210" s="76"/>
    </row>
    <row r="211" spans="1:2">
      <c r="A211" s="75"/>
      <c r="B211" s="76"/>
    </row>
    <row r="212" spans="1:2">
      <c r="A212" s="75"/>
      <c r="B212" s="76"/>
    </row>
    <row r="213" spans="1:2">
      <c r="A213" s="75"/>
      <c r="B213" s="76"/>
    </row>
    <row r="214" spans="1:2">
      <c r="A214" s="75"/>
      <c r="B214" s="76"/>
    </row>
    <row r="215" spans="1:2">
      <c r="A215" s="75"/>
      <c r="B215" s="76"/>
    </row>
    <row r="216" spans="1:2">
      <c r="A216" s="75"/>
      <c r="B216" s="76"/>
    </row>
    <row r="217" spans="1:2">
      <c r="A217" s="75"/>
      <c r="B217" s="76"/>
    </row>
    <row r="218" spans="1:2">
      <c r="A218" s="75"/>
      <c r="B218" s="76"/>
    </row>
    <row r="219" spans="1:2">
      <c r="A219" s="75"/>
      <c r="B219" s="76"/>
    </row>
    <row r="220" spans="1:2">
      <c r="A220" s="75"/>
      <c r="B220" s="76"/>
    </row>
    <row r="221" spans="1:2">
      <c r="A221" s="75"/>
      <c r="B221" s="76"/>
    </row>
    <row r="222" spans="1:2">
      <c r="A222" s="75"/>
      <c r="B222" s="76"/>
    </row>
    <row r="223" spans="1:2">
      <c r="A223" s="75"/>
      <c r="B223" s="76"/>
    </row>
    <row r="224" spans="1:2">
      <c r="A224" s="75"/>
      <c r="B224" s="76"/>
    </row>
    <row r="225" spans="1:2">
      <c r="A225" s="75"/>
      <c r="B225" s="76"/>
    </row>
    <row r="226" spans="1:2">
      <c r="A226" s="75"/>
      <c r="B226" s="76"/>
    </row>
    <row r="227" spans="1:2">
      <c r="A227" s="75"/>
      <c r="B227" s="76"/>
    </row>
    <row r="228" spans="1:2">
      <c r="A228" s="75"/>
      <c r="B228" s="76"/>
    </row>
    <row r="229" spans="1:2">
      <c r="A229" s="75"/>
      <c r="B229" s="76"/>
    </row>
    <row r="230" spans="1:2">
      <c r="A230" s="75"/>
      <c r="B230" s="76"/>
    </row>
    <row r="231" spans="1:2">
      <c r="A231" s="75"/>
      <c r="B231" s="76"/>
    </row>
    <row r="232" spans="1:2">
      <c r="A232" s="75"/>
      <c r="B232" s="76"/>
    </row>
    <row r="233" spans="1:2">
      <c r="A233" s="75"/>
      <c r="B233" s="76"/>
    </row>
    <row r="234" spans="1:2">
      <c r="A234" s="75"/>
      <c r="B234" s="76"/>
    </row>
    <row r="235" spans="1:2">
      <c r="A235" s="75"/>
      <c r="B235" s="76"/>
    </row>
    <row r="236" spans="1:2">
      <c r="A236" s="75"/>
      <c r="B236" s="76"/>
    </row>
    <row r="237" spans="1:2">
      <c r="A237" s="75"/>
      <c r="B237" s="76"/>
    </row>
    <row r="238" spans="1:2">
      <c r="A238" s="75"/>
      <c r="B238" s="76"/>
    </row>
    <row r="239" spans="1:2">
      <c r="A239" s="75"/>
      <c r="B239" s="76"/>
    </row>
    <row r="240" spans="1:2">
      <c r="A240" s="75"/>
      <c r="B240" s="76"/>
    </row>
    <row r="241" spans="1:2">
      <c r="A241" s="75"/>
      <c r="B241" s="76"/>
    </row>
    <row r="242" spans="1:2">
      <c r="A242" s="75"/>
      <c r="B242" s="76"/>
    </row>
    <row r="243" spans="1:2">
      <c r="A243" s="75"/>
      <c r="B243" s="76"/>
    </row>
    <row r="244" spans="1:2">
      <c r="A244" s="75"/>
      <c r="B244" s="76"/>
    </row>
    <row r="245" spans="1:2">
      <c r="A245" s="75"/>
      <c r="B245" s="76"/>
    </row>
    <row r="246" spans="1:2">
      <c r="A246" s="75"/>
      <c r="B246" s="76"/>
    </row>
    <row r="247" spans="1:2">
      <c r="A247" s="75"/>
      <c r="B247" s="76"/>
    </row>
    <row r="248" spans="1:2">
      <c r="A248" s="75"/>
      <c r="B248" s="76"/>
    </row>
    <row r="249" spans="1:2">
      <c r="A249" s="75"/>
      <c r="B249" s="76"/>
    </row>
    <row r="250" spans="1:2">
      <c r="A250" s="75"/>
      <c r="B250" s="76"/>
    </row>
    <row r="251" spans="1:2">
      <c r="A251" s="75"/>
      <c r="B251" s="76"/>
    </row>
    <row r="252" spans="1:2">
      <c r="A252" s="75"/>
      <c r="B252" s="76"/>
    </row>
    <row r="253" spans="1:2">
      <c r="A253" s="75"/>
      <c r="B253" s="76"/>
    </row>
    <row r="254" spans="1:2">
      <c r="A254" s="75"/>
      <c r="B254" s="76"/>
    </row>
    <row r="255" spans="1:2">
      <c r="A255" s="75"/>
      <c r="B255" s="76"/>
    </row>
    <row r="256" spans="1:2">
      <c r="A256" s="75"/>
      <c r="B256" s="76"/>
    </row>
    <row r="257" spans="1:2">
      <c r="A257" s="75"/>
      <c r="B257" s="76"/>
    </row>
    <row r="258" spans="1:2">
      <c r="A258" s="75"/>
      <c r="B258" s="76"/>
    </row>
    <row r="259" spans="1:2">
      <c r="A259" s="75"/>
      <c r="B259" s="76"/>
    </row>
    <row r="260" spans="1:2">
      <c r="A260" s="75"/>
      <c r="B260" s="76"/>
    </row>
    <row r="261" spans="1:2">
      <c r="A261" s="75"/>
      <c r="B261" s="76"/>
    </row>
    <row r="262" spans="1:2">
      <c r="A262" s="75"/>
      <c r="B262" s="76"/>
    </row>
    <row r="263" spans="1:2">
      <c r="A263" s="75"/>
      <c r="B263" s="76"/>
    </row>
    <row r="264" spans="1:2">
      <c r="A264" s="75"/>
      <c r="B264" s="76"/>
    </row>
    <row r="265" spans="1:2">
      <c r="A265" s="75"/>
      <c r="B265" s="76"/>
    </row>
    <row r="266" spans="1:2">
      <c r="A266" s="75"/>
      <c r="B266" s="76"/>
    </row>
    <row r="267" spans="1:2">
      <c r="A267" s="75"/>
      <c r="B267" s="76"/>
    </row>
    <row r="268" spans="1:2">
      <c r="A268" s="75"/>
      <c r="B268" s="76"/>
    </row>
    <row r="269" spans="1:2">
      <c r="A269" s="75"/>
      <c r="B269" s="76"/>
    </row>
    <row r="270" spans="1:2">
      <c r="A270" s="75"/>
      <c r="B270" s="76"/>
    </row>
    <row r="271" spans="1:2">
      <c r="A271" s="75"/>
      <c r="B271" s="76"/>
    </row>
    <row r="272" spans="1:2">
      <c r="A272" s="75"/>
      <c r="B272" s="76"/>
    </row>
    <row r="273" spans="1:2">
      <c r="A273" s="75"/>
      <c r="B273" s="76"/>
    </row>
    <row r="274" spans="1:2">
      <c r="A274" s="75"/>
      <c r="B274" s="76"/>
    </row>
    <row r="275" spans="1:2">
      <c r="A275" s="75"/>
      <c r="B275" s="76"/>
    </row>
    <row r="276" spans="1:2">
      <c r="A276" s="75"/>
      <c r="B276" s="76"/>
    </row>
    <row r="277" spans="1:2">
      <c r="A277" s="75"/>
      <c r="B277" s="76"/>
    </row>
    <row r="278" spans="1:2">
      <c r="A278" s="75"/>
      <c r="B278" s="76"/>
    </row>
    <row r="279" spans="1:2">
      <c r="A279" s="75"/>
      <c r="B279" s="76"/>
    </row>
    <row r="280" spans="1:2">
      <c r="A280" s="75"/>
      <c r="B280" s="76"/>
    </row>
    <row r="281" spans="1:2">
      <c r="A281" s="75"/>
      <c r="B281" s="76"/>
    </row>
    <row r="282" spans="1:2">
      <c r="A282" s="75"/>
      <c r="B282" s="76"/>
    </row>
    <row r="283" spans="1:2">
      <c r="A283" s="75"/>
      <c r="B283" s="76"/>
    </row>
    <row r="284" spans="1:2">
      <c r="A284" s="75"/>
      <c r="B284" s="76"/>
    </row>
    <row r="285" spans="1:2">
      <c r="A285" s="75"/>
      <c r="B285" s="76"/>
    </row>
    <row r="286" spans="1:2">
      <c r="A286" s="75"/>
      <c r="B286" s="76"/>
    </row>
    <row r="287" spans="1:2">
      <c r="A287" s="75"/>
      <c r="B287" s="76"/>
    </row>
    <row r="288" spans="1:2">
      <c r="A288" s="75"/>
      <c r="B288" s="76"/>
    </row>
    <row r="289" spans="1:2">
      <c r="A289" s="75"/>
      <c r="B289" s="76"/>
    </row>
    <row r="290" spans="1:2">
      <c r="A290" s="75"/>
      <c r="B290" s="76"/>
    </row>
    <row r="291" spans="1:2">
      <c r="A291" s="75"/>
      <c r="B291" s="76"/>
    </row>
    <row r="292" spans="1:2">
      <c r="A292" s="75"/>
      <c r="B292" s="76"/>
    </row>
    <row r="293" spans="1:2">
      <c r="A293" s="75"/>
      <c r="B293" s="76"/>
    </row>
    <row r="294" spans="1:2">
      <c r="A294" s="75"/>
      <c r="B294" s="76"/>
    </row>
    <row r="295" spans="1:2">
      <c r="A295" s="75"/>
      <c r="B295" s="76"/>
    </row>
    <row r="296" spans="1:2">
      <c r="A296" s="75"/>
      <c r="B296" s="76"/>
    </row>
    <row r="297" spans="1:2">
      <c r="A297" s="75"/>
      <c r="B297" s="76"/>
    </row>
    <row r="298" spans="1:2">
      <c r="A298" s="75"/>
      <c r="B298" s="76"/>
    </row>
    <row r="299" spans="1:2">
      <c r="A299" s="75"/>
      <c r="B299" s="76"/>
    </row>
    <row r="300" spans="1:2">
      <c r="A300" s="75"/>
      <c r="B300" s="76"/>
    </row>
    <row r="301" spans="1:2">
      <c r="A301" s="75"/>
      <c r="B301" s="76"/>
    </row>
    <row r="302" spans="1:2">
      <c r="A302" s="75"/>
      <c r="B302" s="76"/>
    </row>
    <row r="303" spans="1:2">
      <c r="A303" s="75"/>
      <c r="B303" s="76"/>
    </row>
    <row r="304" spans="1:2">
      <c r="A304" s="75"/>
      <c r="B304" s="76"/>
    </row>
    <row r="305" spans="1:2">
      <c r="A305" s="75"/>
      <c r="B305" s="76"/>
    </row>
    <row r="306" spans="1:2">
      <c r="A306" s="75"/>
      <c r="B306" s="76"/>
    </row>
    <row r="307" spans="1:2">
      <c r="A307" s="75"/>
      <c r="B307" s="76"/>
    </row>
    <row r="308" spans="1:2">
      <c r="A308" s="75"/>
      <c r="B308" s="76"/>
    </row>
    <row r="309" spans="1:2">
      <c r="A309" s="75"/>
      <c r="B309" s="76"/>
    </row>
    <row r="310" spans="1:2">
      <c r="A310" s="75"/>
      <c r="B310" s="76"/>
    </row>
    <row r="311" spans="1:2">
      <c r="A311" s="75"/>
      <c r="B311" s="76"/>
    </row>
    <row r="312" spans="1:2">
      <c r="A312" s="75"/>
      <c r="B312" s="76"/>
    </row>
    <row r="313" spans="1:2">
      <c r="A313" s="75"/>
      <c r="B313" s="76"/>
    </row>
    <row r="314" spans="1:2">
      <c r="A314" s="75"/>
      <c r="B314" s="76"/>
    </row>
    <row r="315" spans="1:2">
      <c r="A315" s="75"/>
      <c r="B315" s="76"/>
    </row>
    <row r="316" spans="1:2">
      <c r="A316" s="75"/>
      <c r="B316" s="76"/>
    </row>
    <row r="317" spans="1:2">
      <c r="A317" s="75"/>
      <c r="B317" s="76"/>
    </row>
    <row r="318" spans="1:2">
      <c r="A318" s="75"/>
      <c r="B318" s="76"/>
    </row>
    <row r="319" spans="1:2">
      <c r="A319" s="75"/>
      <c r="B319" s="76"/>
    </row>
    <row r="320" spans="1:2">
      <c r="A320" s="75"/>
      <c r="B320" s="76"/>
    </row>
    <row r="321" spans="1:2">
      <c r="A321" s="75"/>
      <c r="B321" s="76"/>
    </row>
    <row r="322" spans="1:2">
      <c r="A322" s="75"/>
      <c r="B322" s="76"/>
    </row>
    <row r="323" spans="1:2">
      <c r="A323" s="75"/>
      <c r="B323" s="76"/>
    </row>
    <row r="324" spans="1:2">
      <c r="A324" s="75"/>
      <c r="B324" s="76"/>
    </row>
    <row r="325" spans="1:2">
      <c r="A325" s="75"/>
      <c r="B325" s="76"/>
    </row>
    <row r="326" spans="1:2">
      <c r="A326" s="75"/>
      <c r="B326" s="76"/>
    </row>
    <row r="327" spans="1:2">
      <c r="A327" s="75"/>
      <c r="B327" s="76"/>
    </row>
    <row r="328" spans="1:2">
      <c r="A328" s="75"/>
      <c r="B328" s="76"/>
    </row>
    <row r="329" spans="1:2">
      <c r="A329" s="75"/>
      <c r="B329" s="76"/>
    </row>
    <row r="330" spans="1:2">
      <c r="A330" s="75"/>
      <c r="B330" s="76"/>
    </row>
    <row r="331" spans="1:2">
      <c r="A331" s="75"/>
      <c r="B331" s="76"/>
    </row>
    <row r="332" spans="1:2">
      <c r="A332" s="75"/>
      <c r="B332" s="76"/>
    </row>
    <row r="333" spans="1:2">
      <c r="A333" s="75"/>
      <c r="B333" s="76"/>
    </row>
    <row r="334" spans="1:2">
      <c r="A334" s="75"/>
      <c r="B334" s="76"/>
    </row>
    <row r="335" spans="1:2">
      <c r="A335" s="75"/>
      <c r="B335" s="76"/>
    </row>
    <row r="336" spans="1:2">
      <c r="A336" s="75"/>
      <c r="B336" s="76"/>
    </row>
    <row r="337" spans="1:2">
      <c r="A337" s="75"/>
      <c r="B337" s="76"/>
    </row>
    <row r="338" spans="1:2">
      <c r="A338" s="75"/>
      <c r="B338" s="76"/>
    </row>
    <row r="339" spans="1:2">
      <c r="A339" s="75"/>
      <c r="B339" s="76"/>
    </row>
    <row r="340" spans="1:2">
      <c r="A340" s="75"/>
      <c r="B340" s="76"/>
    </row>
    <row r="341" spans="1:2">
      <c r="A341" s="75"/>
      <c r="B341" s="76"/>
    </row>
    <row r="342" spans="1:2">
      <c r="A342" s="75"/>
      <c r="B342" s="76"/>
    </row>
    <row r="343" spans="1:2">
      <c r="A343" s="75"/>
      <c r="B343" s="76"/>
    </row>
    <row r="344" spans="1:2">
      <c r="A344" s="75"/>
      <c r="B344" s="76"/>
    </row>
    <row r="345" spans="1:2">
      <c r="A345" s="75"/>
      <c r="B345" s="76"/>
    </row>
    <row r="346" spans="1:2">
      <c r="A346" s="75"/>
      <c r="B346" s="76"/>
    </row>
    <row r="347" spans="1:2">
      <c r="A347" s="75"/>
      <c r="B347" s="76"/>
    </row>
    <row r="348" spans="1:2">
      <c r="A348" s="75"/>
      <c r="B348" s="76"/>
    </row>
    <row r="349" spans="1:2">
      <c r="A349" s="75"/>
      <c r="B349" s="76"/>
    </row>
    <row r="350" spans="1:2">
      <c r="A350" s="75"/>
      <c r="B350" s="76"/>
    </row>
    <row r="351" spans="1:2">
      <c r="A351" s="75"/>
      <c r="B351" s="76"/>
    </row>
    <row r="352" spans="1:2">
      <c r="A352" s="75"/>
      <c r="B352" s="76"/>
    </row>
    <row r="353" spans="1:2">
      <c r="A353" s="75"/>
      <c r="B353" s="76"/>
    </row>
    <row r="354" spans="1:2">
      <c r="A354" s="75"/>
      <c r="B354" s="76"/>
    </row>
    <row r="355" spans="1:2">
      <c r="A355" s="75"/>
      <c r="B355" s="76"/>
    </row>
    <row r="356" spans="1:2">
      <c r="A356" s="75"/>
      <c r="B356" s="76"/>
    </row>
    <row r="357" spans="1:2">
      <c r="A357" s="75"/>
      <c r="B357" s="76"/>
    </row>
    <row r="358" spans="1:2">
      <c r="A358" s="75"/>
      <c r="B358" s="76"/>
    </row>
    <row r="359" spans="1:2">
      <c r="A359" s="75"/>
      <c r="B359" s="76"/>
    </row>
    <row r="360" spans="1:2">
      <c r="A360" s="75"/>
      <c r="B360" s="76"/>
    </row>
    <row r="361" spans="1:2">
      <c r="A361" s="75"/>
      <c r="B361" s="76"/>
    </row>
    <row r="362" spans="1:2">
      <c r="A362" s="75"/>
      <c r="B362" s="76"/>
    </row>
    <row r="363" spans="1:2">
      <c r="A363" s="75"/>
      <c r="B363" s="76"/>
    </row>
    <row r="364" spans="1:2">
      <c r="A364" s="75"/>
      <c r="B364" s="76"/>
    </row>
    <row r="365" spans="1:2">
      <c r="A365" s="75"/>
      <c r="B365" s="76"/>
    </row>
    <row r="366" spans="1:2">
      <c r="A366" s="75"/>
      <c r="B366" s="76"/>
    </row>
    <row r="367" spans="1:2">
      <c r="A367" s="75"/>
      <c r="B367" s="76"/>
    </row>
    <row r="368" spans="1:2">
      <c r="A368" s="75"/>
      <c r="B368" s="76"/>
    </row>
    <row r="369" spans="1:2">
      <c r="A369" s="75"/>
      <c r="B369" s="76"/>
    </row>
    <row r="370" spans="1:2">
      <c r="A370" s="75"/>
      <c r="B370" s="76"/>
    </row>
    <row r="371" spans="1:2">
      <c r="A371" s="75"/>
      <c r="B371" s="76"/>
    </row>
    <row r="372" spans="1:2">
      <c r="A372" s="75"/>
      <c r="B372" s="76"/>
    </row>
    <row r="373" spans="1:2">
      <c r="A373" s="75"/>
      <c r="B373" s="76"/>
    </row>
    <row r="374" spans="1:2">
      <c r="A374" s="75"/>
      <c r="B374" s="76"/>
    </row>
    <row r="375" spans="1:2">
      <c r="A375" s="75"/>
      <c r="B375" s="76"/>
    </row>
    <row r="376" spans="1:2">
      <c r="A376" s="75"/>
      <c r="B376" s="76"/>
    </row>
    <row r="377" spans="1:2">
      <c r="A377" s="75"/>
      <c r="B377" s="76"/>
    </row>
    <row r="378" spans="1:2">
      <c r="A378" s="75"/>
      <c r="B378" s="76"/>
    </row>
    <row r="379" spans="1:2">
      <c r="A379" s="75"/>
      <c r="B379" s="76"/>
    </row>
    <row r="380" spans="1:2">
      <c r="A380" s="75"/>
      <c r="B380" s="76"/>
    </row>
    <row r="381" spans="1:2">
      <c r="A381" s="75"/>
      <c r="B381" s="76"/>
    </row>
    <row r="382" spans="1:2">
      <c r="A382" s="75"/>
      <c r="B382" s="76"/>
    </row>
    <row r="383" spans="1:2">
      <c r="A383" s="75"/>
      <c r="B383" s="76"/>
    </row>
    <row r="384" spans="1:2">
      <c r="A384" s="75"/>
      <c r="B384" s="76"/>
    </row>
    <row r="385" spans="1:2">
      <c r="A385" s="75"/>
      <c r="B385" s="76"/>
    </row>
    <row r="386" spans="1:2">
      <c r="A386" s="75"/>
      <c r="B386" s="76"/>
    </row>
    <row r="387" spans="1:2">
      <c r="A387" s="75"/>
      <c r="B387" s="76"/>
    </row>
    <row r="388" spans="1:2">
      <c r="A388" s="75"/>
      <c r="B388" s="76"/>
    </row>
    <row r="389" spans="1:2">
      <c r="A389" s="75"/>
      <c r="B389" s="76"/>
    </row>
    <row r="390" spans="1:2">
      <c r="A390" s="75"/>
      <c r="B390" s="76"/>
    </row>
    <row r="391" spans="1:2">
      <c r="A391" s="75"/>
      <c r="B391" s="76"/>
    </row>
    <row r="392" spans="1:2">
      <c r="A392" s="75"/>
      <c r="B392" s="76"/>
    </row>
    <row r="393" spans="1:2">
      <c r="A393" s="75"/>
      <c r="B393" s="76"/>
    </row>
    <row r="394" spans="1:2">
      <c r="A394" s="75"/>
      <c r="B394" s="76"/>
    </row>
    <row r="395" spans="1:2">
      <c r="A395" s="75"/>
      <c r="B395" s="76"/>
    </row>
    <row r="396" spans="1:2">
      <c r="A396" s="75"/>
      <c r="B396" s="76"/>
    </row>
    <row r="397" spans="1:2">
      <c r="A397" s="75"/>
      <c r="B397" s="76"/>
    </row>
    <row r="398" spans="1:2">
      <c r="A398" s="75"/>
      <c r="B398" s="76"/>
    </row>
    <row r="399" spans="1:2">
      <c r="A399" s="75"/>
      <c r="B399" s="76"/>
    </row>
    <row r="400" spans="1:2">
      <c r="A400" s="75"/>
      <c r="B400" s="76"/>
    </row>
    <row r="401" spans="1:2">
      <c r="A401" s="75"/>
      <c r="B401" s="76"/>
    </row>
    <row r="402" spans="1:2">
      <c r="A402" s="75"/>
      <c r="B402" s="76"/>
    </row>
    <row r="403" spans="1:2">
      <c r="A403" s="75"/>
      <c r="B403" s="76"/>
    </row>
    <row r="404" spans="1:2">
      <c r="A404" s="75"/>
      <c r="B404" s="76"/>
    </row>
    <row r="405" spans="1:2">
      <c r="A405" s="75"/>
      <c r="B405" s="76"/>
    </row>
    <row r="406" spans="1:2">
      <c r="A406" s="75"/>
      <c r="B406" s="76"/>
    </row>
    <row r="407" spans="1:2">
      <c r="A407" s="75"/>
      <c r="B407" s="76"/>
    </row>
    <row r="408" spans="1:2">
      <c r="A408" s="75"/>
      <c r="B408" s="76"/>
    </row>
    <row r="409" spans="1:2">
      <c r="A409" s="75"/>
      <c r="B409" s="76"/>
    </row>
    <row r="410" spans="1:2">
      <c r="A410" s="75"/>
      <c r="B410" s="76"/>
    </row>
    <row r="411" spans="1:2">
      <c r="A411" s="75"/>
      <c r="B411" s="76"/>
    </row>
    <row r="412" spans="1:2">
      <c r="A412" s="75"/>
      <c r="B412" s="76"/>
    </row>
    <row r="413" spans="1:2">
      <c r="A413" s="75"/>
      <c r="B413" s="76"/>
    </row>
    <row r="414" spans="1:2">
      <c r="A414" s="75"/>
      <c r="B414" s="76"/>
    </row>
    <row r="415" spans="1:2">
      <c r="A415" s="75"/>
      <c r="B415" s="76"/>
    </row>
    <row r="416" spans="1:2">
      <c r="A416" s="75"/>
      <c r="B416" s="76"/>
    </row>
    <row r="417" spans="1:2">
      <c r="A417" s="75"/>
      <c r="B417" s="76"/>
    </row>
    <row r="418" spans="1:2">
      <c r="A418" s="75"/>
      <c r="B418" s="76"/>
    </row>
    <row r="419" spans="1:2">
      <c r="A419" s="75"/>
      <c r="B419" s="76"/>
    </row>
    <row r="420" spans="1:2">
      <c r="A420" s="75"/>
      <c r="B420" s="76"/>
    </row>
    <row r="421" spans="1:2">
      <c r="A421" s="75"/>
      <c r="B421" s="76"/>
    </row>
    <row r="422" spans="1:2">
      <c r="A422" s="75"/>
      <c r="B422" s="76"/>
    </row>
    <row r="423" spans="1:2">
      <c r="A423" s="75"/>
      <c r="B423" s="76"/>
    </row>
    <row r="424" spans="1:2">
      <c r="A424" s="75"/>
      <c r="B424" s="76"/>
    </row>
    <row r="425" spans="1:2">
      <c r="A425" s="75"/>
      <c r="B425" s="76"/>
    </row>
    <row r="426" spans="1:2">
      <c r="A426" s="75"/>
      <c r="B426" s="76"/>
    </row>
    <row r="427" spans="1:2">
      <c r="A427" s="75"/>
      <c r="B427" s="76"/>
    </row>
    <row r="428" spans="1:2">
      <c r="A428" s="75"/>
      <c r="B428" s="76"/>
    </row>
    <row r="429" spans="1:2">
      <c r="A429" s="75"/>
      <c r="B429" s="76"/>
    </row>
    <row r="430" spans="1:2">
      <c r="A430" s="75"/>
      <c r="B430" s="76"/>
    </row>
    <row r="431" spans="1:2">
      <c r="A431" s="75"/>
      <c r="B431" s="76"/>
    </row>
    <row r="432" spans="1:2">
      <c r="A432" s="75"/>
      <c r="B432" s="76"/>
    </row>
    <row r="433" spans="1:2">
      <c r="A433" s="75"/>
      <c r="B433" s="76"/>
    </row>
    <row r="434" spans="1:2">
      <c r="A434" s="75"/>
      <c r="B434" s="76"/>
    </row>
    <row r="435" spans="1:2">
      <c r="A435" s="75"/>
      <c r="B435" s="76"/>
    </row>
    <row r="436" spans="1:2">
      <c r="A436" s="75"/>
      <c r="B436" s="76"/>
    </row>
    <row r="437" spans="1:2">
      <c r="A437" s="75"/>
      <c r="B437" s="76"/>
    </row>
    <row r="438" spans="1:2">
      <c r="A438" s="75"/>
      <c r="B438" s="76"/>
    </row>
    <row r="439" spans="1:2">
      <c r="A439" s="75"/>
      <c r="B439" s="76"/>
    </row>
    <row r="440" spans="1:2">
      <c r="A440" s="75"/>
      <c r="B440" s="76"/>
    </row>
    <row r="441" spans="1:2">
      <c r="A441" s="75"/>
      <c r="B441" s="76"/>
    </row>
    <row r="442" spans="1:2">
      <c r="A442" s="75"/>
      <c r="B442" s="76"/>
    </row>
    <row r="443" spans="1:2">
      <c r="A443" s="75"/>
      <c r="B443" s="76"/>
    </row>
    <row r="444" spans="1:2">
      <c r="A444" s="75"/>
      <c r="B444" s="76"/>
    </row>
    <row r="445" spans="1:2">
      <c r="A445" s="75"/>
      <c r="B445" s="76"/>
    </row>
    <row r="446" spans="1:2">
      <c r="A446" s="75"/>
      <c r="B446" s="76"/>
    </row>
    <row r="447" spans="1:2">
      <c r="A447" s="75"/>
      <c r="B447" s="76"/>
    </row>
    <row r="448" spans="1:2">
      <c r="A448" s="75"/>
      <c r="B448" s="76"/>
    </row>
    <row r="449" spans="1:2">
      <c r="A449" s="75"/>
      <c r="B449" s="76"/>
    </row>
    <row r="450" spans="1:2">
      <c r="A450" s="75"/>
      <c r="B450" s="76"/>
    </row>
    <row r="451" spans="1:2">
      <c r="A451" s="75"/>
      <c r="B451" s="76"/>
    </row>
    <row r="452" spans="1:2">
      <c r="A452" s="75"/>
      <c r="B452" s="76"/>
    </row>
    <row r="453" spans="1:2">
      <c r="A453" s="75"/>
      <c r="B453" s="76"/>
    </row>
    <row r="454" spans="1:2">
      <c r="A454" s="75"/>
      <c r="B454" s="76"/>
    </row>
    <row r="455" spans="1:2">
      <c r="A455" s="75"/>
      <c r="B455" s="76"/>
    </row>
    <row r="456" spans="1:2">
      <c r="A456" s="75"/>
      <c r="B456" s="76"/>
    </row>
    <row r="457" spans="1:2">
      <c r="A457" s="75"/>
      <c r="B457" s="76"/>
    </row>
    <row r="458" spans="1:2">
      <c r="A458" s="75"/>
      <c r="B458" s="76"/>
    </row>
    <row r="459" spans="1:2">
      <c r="A459" s="75"/>
      <c r="B459" s="76"/>
    </row>
    <row r="460" spans="1:2">
      <c r="A460" s="75"/>
      <c r="B460" s="76"/>
    </row>
    <row r="461" spans="1:2">
      <c r="A461" s="75"/>
      <c r="B461" s="76"/>
    </row>
    <row r="462" spans="1:2">
      <c r="A462" s="75"/>
      <c r="B462" s="76"/>
    </row>
    <row r="463" spans="1:2">
      <c r="A463" s="75"/>
      <c r="B463" s="76"/>
    </row>
    <row r="464" spans="1:2">
      <c r="A464" s="75"/>
      <c r="B464" s="76"/>
    </row>
    <row r="465" spans="1:2">
      <c r="A465" s="75"/>
      <c r="B465" s="76"/>
    </row>
    <row r="466" spans="1:2">
      <c r="A466" s="75"/>
      <c r="B466" s="76"/>
    </row>
    <row r="467" spans="1:2">
      <c r="A467" s="75"/>
      <c r="B467" s="76"/>
    </row>
    <row r="468" spans="1:2">
      <c r="A468" s="75"/>
      <c r="B468" s="76"/>
    </row>
    <row r="469" spans="1:2">
      <c r="A469" s="75"/>
      <c r="B469" s="76"/>
    </row>
    <row r="470" spans="1:2">
      <c r="A470" s="75"/>
      <c r="B470" s="76"/>
    </row>
    <row r="471" spans="1:2">
      <c r="A471" s="75"/>
      <c r="B471" s="76"/>
    </row>
    <row r="472" spans="1:2">
      <c r="A472" s="75"/>
      <c r="B472" s="76"/>
    </row>
    <row r="473" spans="1:2">
      <c r="A473" s="75"/>
      <c r="B473" s="76"/>
    </row>
    <row r="474" spans="1:2">
      <c r="A474" s="75"/>
      <c r="B474" s="76"/>
    </row>
    <row r="475" spans="1:2">
      <c r="A475" s="75"/>
      <c r="B475" s="76"/>
    </row>
    <row r="476" spans="1:2">
      <c r="A476" s="75"/>
      <c r="B476" s="76"/>
    </row>
    <row r="477" spans="1:2">
      <c r="A477" s="75"/>
      <c r="B477" s="76"/>
    </row>
    <row r="478" spans="1:2">
      <c r="A478" s="75"/>
      <c r="B478" s="76"/>
    </row>
    <row r="479" spans="1:2">
      <c r="A479" s="75"/>
      <c r="B479" s="76"/>
    </row>
    <row r="480" spans="1:2">
      <c r="A480" s="75"/>
      <c r="B480" s="76"/>
    </row>
    <row r="481" spans="1:2">
      <c r="A481" s="75"/>
      <c r="B481" s="76"/>
    </row>
    <row r="482" spans="1:2">
      <c r="A482" s="75"/>
      <c r="B482" s="76"/>
    </row>
    <row r="483" spans="1:2">
      <c r="A483" s="75"/>
      <c r="B483" s="76"/>
    </row>
    <row r="484" spans="1:2">
      <c r="A484" s="75"/>
      <c r="B484" s="76"/>
    </row>
    <row r="485" spans="1:2">
      <c r="A485" s="75"/>
      <c r="B485" s="76"/>
    </row>
    <row r="486" spans="1:2">
      <c r="A486" s="75"/>
      <c r="B486" s="76"/>
    </row>
    <row r="487" spans="1:2">
      <c r="A487" s="75"/>
      <c r="B487" s="76"/>
    </row>
    <row r="488" spans="1:2">
      <c r="A488" s="75"/>
      <c r="B488" s="76"/>
    </row>
    <row r="489" spans="1:2">
      <c r="A489" s="75"/>
      <c r="B489" s="76"/>
    </row>
    <row r="490" spans="1:2">
      <c r="A490" s="75"/>
      <c r="B490" s="76"/>
    </row>
    <row r="491" spans="1:2">
      <c r="A491" s="75"/>
      <c r="B491" s="76"/>
    </row>
    <row r="492" spans="1:2">
      <c r="A492" s="75"/>
      <c r="B492" s="76"/>
    </row>
    <row r="493" spans="1:2">
      <c r="A493" s="75"/>
      <c r="B493" s="76"/>
    </row>
    <row r="494" spans="1:2">
      <c r="A494" s="75"/>
      <c r="B494" s="76"/>
    </row>
    <row r="495" spans="1:2">
      <c r="A495" s="75"/>
      <c r="B495" s="76"/>
    </row>
    <row r="496" spans="1:2">
      <c r="A496" s="75"/>
      <c r="B496" s="76"/>
    </row>
    <row r="497" spans="1:2">
      <c r="A497" s="75"/>
      <c r="B497" s="76"/>
    </row>
    <row r="498" spans="1:2">
      <c r="A498" s="75"/>
      <c r="B498" s="76"/>
    </row>
    <row r="499" spans="1:2">
      <c r="A499" s="75"/>
      <c r="B499" s="76"/>
    </row>
    <row r="500" spans="1:2">
      <c r="A500" s="75"/>
      <c r="B500" s="76"/>
    </row>
    <row r="501" spans="1:2">
      <c r="A501" s="75"/>
      <c r="B501" s="76"/>
    </row>
    <row r="502" spans="1:2">
      <c r="A502" s="75"/>
      <c r="B502" s="76"/>
    </row>
    <row r="503" spans="1:2">
      <c r="A503" s="75"/>
      <c r="B503" s="76"/>
    </row>
    <row r="504" spans="1:2">
      <c r="A504" s="75"/>
      <c r="B504" s="76"/>
    </row>
    <row r="505" spans="1:2">
      <c r="A505" s="75"/>
      <c r="B505" s="76"/>
    </row>
    <row r="506" spans="1:2">
      <c r="A506" s="75"/>
      <c r="B506" s="76"/>
    </row>
    <row r="507" spans="1:2">
      <c r="A507" s="75"/>
      <c r="B507" s="76"/>
    </row>
    <row r="508" spans="1:2">
      <c r="A508" s="75"/>
      <c r="B508" s="76"/>
    </row>
    <row r="509" spans="1:2">
      <c r="A509" s="75"/>
      <c r="B509" s="76"/>
    </row>
    <row r="510" spans="1:2">
      <c r="A510" s="75"/>
      <c r="B510" s="76"/>
    </row>
    <row r="511" spans="1:2">
      <c r="A511" s="75"/>
      <c r="B511" s="76"/>
    </row>
    <row r="512" spans="1:2">
      <c r="A512" s="75"/>
      <c r="B512" s="76"/>
    </row>
    <row r="513" spans="1:2">
      <c r="A513" s="75"/>
      <c r="B513" s="76"/>
    </row>
    <row r="514" spans="1:2">
      <c r="A514" s="75"/>
      <c r="B514" s="76"/>
    </row>
    <row r="515" spans="1:2">
      <c r="A515" s="75"/>
      <c r="B515" s="76"/>
    </row>
    <row r="516" spans="1:2">
      <c r="A516" s="75"/>
      <c r="B516" s="76"/>
    </row>
    <row r="517" spans="1:2">
      <c r="A517" s="75"/>
      <c r="B517" s="76"/>
    </row>
    <row r="518" spans="1:2">
      <c r="A518" s="75"/>
      <c r="B518" s="76"/>
    </row>
    <row r="519" spans="1:2">
      <c r="A519" s="75"/>
      <c r="B519" s="76"/>
    </row>
    <row r="520" spans="1:2">
      <c r="A520" s="75"/>
      <c r="B520" s="76"/>
    </row>
    <row r="521" spans="1:2">
      <c r="A521" s="75"/>
      <c r="B521" s="76"/>
    </row>
    <row r="522" spans="1:2">
      <c r="A522" s="75"/>
      <c r="B522" s="76"/>
    </row>
    <row r="523" spans="1:2">
      <c r="A523" s="75"/>
      <c r="B523" s="76"/>
    </row>
    <row r="524" spans="1:2">
      <c r="A524" s="75"/>
      <c r="B524" s="76"/>
    </row>
    <row r="525" spans="1:2">
      <c r="A525" s="75"/>
      <c r="B525" s="76"/>
    </row>
    <row r="526" spans="1:2">
      <c r="A526" s="75"/>
      <c r="B526" s="76"/>
    </row>
    <row r="527" spans="1:2">
      <c r="A527" s="75"/>
      <c r="B527" s="76"/>
    </row>
    <row r="528" spans="1:2">
      <c r="A528" s="75"/>
      <c r="B528" s="76"/>
    </row>
    <row r="529" spans="1:2">
      <c r="A529" s="75"/>
      <c r="B529" s="76"/>
    </row>
    <row r="530" spans="1:2">
      <c r="A530" s="75"/>
      <c r="B530" s="76"/>
    </row>
    <row r="531" spans="1:2">
      <c r="A531" s="75"/>
      <c r="B531" s="76"/>
    </row>
    <row r="532" spans="1:2">
      <c r="A532" s="75"/>
      <c r="B532" s="76"/>
    </row>
    <row r="533" spans="1:2">
      <c r="A533" s="75"/>
      <c r="B533" s="76"/>
    </row>
    <row r="534" spans="1:2">
      <c r="A534" s="75"/>
      <c r="B534" s="76"/>
    </row>
    <row r="535" spans="1:2">
      <c r="A535" s="75"/>
      <c r="B535" s="76"/>
    </row>
    <row r="536" spans="1:2">
      <c r="A536" s="75"/>
      <c r="B536" s="76"/>
    </row>
    <row r="537" spans="1:2">
      <c r="A537" s="75"/>
      <c r="B537" s="76"/>
    </row>
    <row r="538" spans="1:2">
      <c r="A538" s="75"/>
      <c r="B538" s="76"/>
    </row>
    <row r="539" spans="1:2">
      <c r="A539" s="75"/>
      <c r="B539" s="76"/>
    </row>
    <row r="540" spans="1:2">
      <c r="A540" s="75"/>
      <c r="B540" s="76"/>
    </row>
    <row r="541" spans="1:2">
      <c r="A541" s="75"/>
      <c r="B541" s="76"/>
    </row>
    <row r="542" spans="1:2">
      <c r="A542" s="75"/>
      <c r="B542" s="76"/>
    </row>
    <row r="543" spans="1:2">
      <c r="A543" s="75"/>
      <c r="B543" s="76"/>
    </row>
    <row r="544" spans="1:2">
      <c r="A544" s="75"/>
      <c r="B544" s="76"/>
    </row>
    <row r="545" spans="1:2">
      <c r="A545" s="75"/>
      <c r="B545" s="76"/>
    </row>
    <row r="546" spans="1:2">
      <c r="A546" s="75"/>
      <c r="B546" s="76"/>
    </row>
    <row r="547" spans="1:2">
      <c r="A547" s="75"/>
      <c r="B547" s="76"/>
    </row>
    <row r="548" spans="1:2">
      <c r="A548" s="75"/>
      <c r="B548" s="76"/>
    </row>
    <row r="549" spans="1:2">
      <c r="A549" s="75"/>
      <c r="B549" s="76"/>
    </row>
    <row r="550" spans="1:2">
      <c r="A550" s="75"/>
      <c r="B550" s="76"/>
    </row>
    <row r="551" spans="1:2">
      <c r="A551" s="75"/>
      <c r="B551" s="76"/>
    </row>
    <row r="552" spans="1:2">
      <c r="A552" s="75"/>
      <c r="B552" s="76"/>
    </row>
    <row r="553" spans="1:2">
      <c r="A553" s="75"/>
      <c r="B553" s="76"/>
    </row>
    <row r="554" spans="1:2">
      <c r="A554" s="75"/>
      <c r="B554" s="76"/>
    </row>
    <row r="555" spans="1:2">
      <c r="A555" s="75"/>
      <c r="B555" s="76"/>
    </row>
    <row r="556" spans="1:2">
      <c r="A556" s="75"/>
      <c r="B556" s="76"/>
    </row>
    <row r="557" spans="1:2">
      <c r="A557" s="75"/>
      <c r="B557" s="76"/>
    </row>
    <row r="558" spans="1:2">
      <c r="A558" s="75"/>
      <c r="B558" s="76"/>
    </row>
    <row r="559" spans="1:2">
      <c r="A559" s="75"/>
      <c r="B559" s="76"/>
    </row>
    <row r="560" spans="1:2">
      <c r="A560" s="75"/>
      <c r="B560" s="76"/>
    </row>
    <row r="561" spans="1:2">
      <c r="A561" s="75"/>
      <c r="B561" s="76"/>
    </row>
    <row r="562" spans="1:2">
      <c r="A562" s="75"/>
      <c r="B562" s="76"/>
    </row>
    <row r="563" spans="1:2">
      <c r="A563" s="75"/>
      <c r="B563" s="76"/>
    </row>
    <row r="564" spans="1:2">
      <c r="A564" s="75"/>
      <c r="B564" s="76"/>
    </row>
    <row r="565" spans="1:2">
      <c r="A565" s="75"/>
      <c r="B565" s="76"/>
    </row>
    <row r="566" spans="1:2">
      <c r="A566" s="75"/>
      <c r="B566" s="76"/>
    </row>
    <row r="567" spans="1:2">
      <c r="A567" s="75"/>
      <c r="B567" s="76"/>
    </row>
    <row r="568" spans="1:2">
      <c r="A568" s="75"/>
      <c r="B568" s="76"/>
    </row>
    <row r="569" spans="1:2">
      <c r="A569" s="75"/>
      <c r="B569" s="76"/>
    </row>
    <row r="570" spans="1:2">
      <c r="A570" s="75"/>
      <c r="B570" s="76"/>
    </row>
    <row r="571" spans="1:2">
      <c r="A571" s="75"/>
      <c r="B571" s="76"/>
    </row>
    <row r="572" spans="1:2">
      <c r="A572" s="75"/>
      <c r="B572" s="76"/>
    </row>
    <row r="573" spans="1:2">
      <c r="A573" s="75"/>
      <c r="B573" s="76"/>
    </row>
    <row r="574" spans="1:2">
      <c r="A574" s="75"/>
      <c r="B574" s="76"/>
    </row>
    <row r="575" spans="1:2">
      <c r="A575" s="75"/>
      <c r="B575" s="76"/>
    </row>
    <row r="576" spans="1:2">
      <c r="A576" s="75"/>
      <c r="B576" s="76"/>
    </row>
    <row r="577" spans="1:2">
      <c r="A577" s="75"/>
      <c r="B577" s="76"/>
    </row>
    <row r="578" spans="1:2">
      <c r="A578" s="75"/>
      <c r="B578" s="76"/>
    </row>
    <row r="579" spans="1:2">
      <c r="A579" s="75"/>
      <c r="B579" s="76"/>
    </row>
    <row r="580" spans="1:2">
      <c r="A580" s="75"/>
      <c r="B580" s="76"/>
    </row>
    <row r="581" spans="1:2">
      <c r="A581" s="75"/>
      <c r="B581" s="76"/>
    </row>
    <row r="582" spans="1:2">
      <c r="A582" s="75"/>
      <c r="B582" s="76"/>
    </row>
    <row r="583" spans="1:2">
      <c r="A583" s="75"/>
      <c r="B583" s="76"/>
    </row>
    <row r="584" spans="1:2">
      <c r="A584" s="75"/>
      <c r="B584" s="76"/>
    </row>
    <row r="585" spans="1:2">
      <c r="A585" s="75"/>
      <c r="B585" s="76"/>
    </row>
    <row r="586" spans="1:2">
      <c r="A586" s="75"/>
      <c r="B586" s="76"/>
    </row>
    <row r="587" spans="1:2">
      <c r="A587" s="75"/>
      <c r="B587" s="76"/>
    </row>
    <row r="588" spans="1:2">
      <c r="A588" s="75"/>
      <c r="B588" s="76"/>
    </row>
    <row r="589" spans="1:2">
      <c r="A589" s="75"/>
      <c r="B589" s="76"/>
    </row>
    <row r="590" spans="1:2">
      <c r="A590" s="75"/>
      <c r="B590" s="76"/>
    </row>
    <row r="591" spans="1:2">
      <c r="A591" s="75"/>
      <c r="B591" s="76"/>
    </row>
    <row r="592" spans="1:2">
      <c r="A592" s="75"/>
      <c r="B592" s="76"/>
    </row>
    <row r="593" spans="1:2">
      <c r="A593" s="75"/>
      <c r="B593" s="76"/>
    </row>
    <row r="594" spans="1:2">
      <c r="A594" s="75"/>
      <c r="B594" s="76"/>
    </row>
    <row r="595" spans="1:2">
      <c r="A595" s="75"/>
      <c r="B595" s="76"/>
    </row>
    <row r="596" spans="1:2">
      <c r="A596" s="75"/>
      <c r="B596" s="76"/>
    </row>
    <row r="597" spans="1:2">
      <c r="A597" s="75"/>
      <c r="B597" s="76"/>
    </row>
    <row r="598" spans="1:2">
      <c r="A598" s="75"/>
      <c r="B598" s="76"/>
    </row>
    <row r="599" spans="1:2">
      <c r="A599" s="75"/>
      <c r="B599" s="76"/>
    </row>
    <row r="600" spans="1:2">
      <c r="A600" s="75"/>
      <c r="B600" s="76"/>
    </row>
    <row r="601" spans="1:2">
      <c r="A601" s="75"/>
      <c r="B601" s="76"/>
    </row>
    <row r="602" spans="1:2">
      <c r="A602" s="75"/>
      <c r="B602" s="76"/>
    </row>
    <row r="603" spans="1:2">
      <c r="A603" s="75"/>
      <c r="B603" s="76"/>
    </row>
    <row r="604" spans="1:2">
      <c r="A604" s="75"/>
      <c r="B604" s="76"/>
    </row>
    <row r="605" spans="1:2">
      <c r="A605" s="75"/>
      <c r="B605" s="76"/>
    </row>
    <row r="606" spans="1:2">
      <c r="A606" s="75"/>
      <c r="B606" s="76"/>
    </row>
    <row r="607" spans="1:2">
      <c r="A607" s="75"/>
      <c r="B607" s="76"/>
    </row>
    <row r="608" spans="1:2">
      <c r="A608" s="75"/>
      <c r="B608" s="76"/>
    </row>
    <row r="609" spans="1:2">
      <c r="A609" s="75"/>
      <c r="B609" s="76"/>
    </row>
    <row r="610" spans="1:2">
      <c r="A610" s="75"/>
      <c r="B610" s="76"/>
    </row>
    <row r="611" spans="1:2">
      <c r="A611" s="75"/>
      <c r="B611" s="76"/>
    </row>
    <row r="612" spans="1:2">
      <c r="A612" s="75"/>
      <c r="B612" s="76"/>
    </row>
    <row r="613" spans="1:2">
      <c r="A613" s="75"/>
      <c r="B613" s="76"/>
    </row>
    <row r="614" spans="1:2">
      <c r="A614" s="75"/>
      <c r="B614" s="76"/>
    </row>
    <row r="615" spans="1:2">
      <c r="A615" s="75"/>
      <c r="B615" s="76"/>
    </row>
    <row r="616" spans="1:2">
      <c r="A616" s="75"/>
      <c r="B616" s="76"/>
    </row>
    <row r="617" spans="1:2">
      <c r="A617" s="75"/>
      <c r="B617" s="76"/>
    </row>
    <row r="618" spans="1:2">
      <c r="A618" s="75"/>
      <c r="B618" s="76"/>
    </row>
    <row r="619" spans="1:2">
      <c r="A619" s="75"/>
      <c r="B619" s="76"/>
    </row>
    <row r="620" spans="1:2">
      <c r="A620" s="75"/>
      <c r="B620" s="76"/>
    </row>
    <row r="621" spans="1:2">
      <c r="A621" s="75"/>
      <c r="B621" s="76"/>
    </row>
    <row r="622" spans="1:2">
      <c r="A622" s="75"/>
      <c r="B622" s="76"/>
    </row>
    <row r="623" spans="1:2">
      <c r="A623" s="75"/>
      <c r="B623" s="76"/>
    </row>
    <row r="624" spans="1:2">
      <c r="A624" s="75"/>
      <c r="B624" s="76"/>
    </row>
    <row r="625" spans="1:2">
      <c r="A625" s="75"/>
      <c r="B625" s="76"/>
    </row>
    <row r="626" spans="1:2">
      <c r="A626" s="75"/>
      <c r="B626" s="76"/>
    </row>
    <row r="627" spans="1:2">
      <c r="A627" s="75"/>
      <c r="B627" s="76"/>
    </row>
    <row r="628" spans="1:2">
      <c r="A628" s="75"/>
      <c r="B628" s="76"/>
    </row>
    <row r="629" spans="1:2">
      <c r="A629" s="75"/>
      <c r="B629" s="76"/>
    </row>
    <row r="630" spans="1:2">
      <c r="A630" s="75"/>
      <c r="B630" s="76"/>
    </row>
    <row r="631" spans="1:2">
      <c r="A631" s="75"/>
      <c r="B631" s="76"/>
    </row>
    <row r="632" spans="1:2">
      <c r="A632" s="75"/>
      <c r="B632" s="76"/>
    </row>
    <row r="633" spans="1:2">
      <c r="A633" s="75"/>
      <c r="B633" s="76"/>
    </row>
    <row r="634" spans="1:2">
      <c r="A634" s="75"/>
      <c r="B634" s="76"/>
    </row>
    <row r="635" spans="1:2">
      <c r="A635" s="75"/>
      <c r="B635" s="76"/>
    </row>
    <row r="636" spans="1:2">
      <c r="A636" s="75"/>
      <c r="B636" s="76"/>
    </row>
    <row r="637" spans="1:2">
      <c r="A637" s="75"/>
      <c r="B637" s="76"/>
    </row>
    <row r="638" spans="1:2">
      <c r="A638" s="75"/>
      <c r="B638" s="76"/>
    </row>
    <row r="639" spans="1:2">
      <c r="A639" s="75"/>
      <c r="B639" s="76"/>
    </row>
    <row r="640" spans="1:2">
      <c r="A640" s="75"/>
      <c r="B640" s="76"/>
    </row>
    <row r="641" spans="1:2">
      <c r="A641" s="75"/>
      <c r="B641" s="76"/>
    </row>
    <row r="642" spans="1:2">
      <c r="A642" s="75"/>
      <c r="B642" s="76"/>
    </row>
    <row r="643" spans="1:2">
      <c r="A643" s="75"/>
      <c r="B643" s="76"/>
    </row>
    <row r="644" spans="1:2">
      <c r="A644" s="75"/>
      <c r="B644" s="76"/>
    </row>
    <row r="645" spans="1:2">
      <c r="A645" s="75"/>
      <c r="B645" s="76"/>
    </row>
    <row r="646" spans="1:2">
      <c r="A646" s="75"/>
      <c r="B646" s="76"/>
    </row>
    <row r="647" spans="1:2">
      <c r="A647" s="75"/>
      <c r="B647" s="76"/>
    </row>
    <row r="648" spans="1:2">
      <c r="A648" s="75"/>
      <c r="B648" s="76"/>
    </row>
    <row r="649" spans="1:2">
      <c r="A649" s="75"/>
      <c r="B649" s="76"/>
    </row>
    <row r="650" spans="1:2">
      <c r="A650" s="75"/>
      <c r="B650" s="76"/>
    </row>
    <row r="651" spans="1:2">
      <c r="A651" s="75"/>
      <c r="B651" s="76"/>
    </row>
    <row r="652" spans="1:2">
      <c r="A652" s="75"/>
      <c r="B652" s="76"/>
    </row>
    <row r="653" spans="1:2">
      <c r="A653" s="75"/>
      <c r="B653" s="76"/>
    </row>
    <row r="654" spans="1:2">
      <c r="A654" s="75"/>
      <c r="B654" s="76"/>
    </row>
    <row r="655" spans="1:2">
      <c r="A655" s="75"/>
      <c r="B655" s="76"/>
    </row>
    <row r="656" spans="1:2">
      <c r="A656" s="75"/>
      <c r="B656" s="76"/>
    </row>
    <row r="657" spans="1:2">
      <c r="A657" s="75"/>
      <c r="B657" s="76"/>
    </row>
    <row r="658" spans="1:2">
      <c r="A658" s="75"/>
      <c r="B658" s="76"/>
    </row>
    <row r="659" spans="1:2">
      <c r="A659" s="75"/>
      <c r="B659" s="76"/>
    </row>
    <row r="660" spans="1:2">
      <c r="A660" s="75"/>
      <c r="B660" s="76"/>
    </row>
    <row r="661" spans="1:2">
      <c r="A661" s="75"/>
      <c r="B661" s="76"/>
    </row>
    <row r="662" spans="1:2">
      <c r="A662" s="75"/>
      <c r="B662" s="76"/>
    </row>
    <row r="663" spans="1:2">
      <c r="A663" s="75"/>
      <c r="B663" s="76"/>
    </row>
    <row r="664" spans="1:2">
      <c r="A664" s="75"/>
      <c r="B664" s="76"/>
    </row>
    <row r="665" spans="1:2">
      <c r="A665" s="75"/>
      <c r="B665" s="76"/>
    </row>
    <row r="666" spans="1:2">
      <c r="A666" s="75"/>
      <c r="B666" s="76"/>
    </row>
    <row r="667" spans="1:2">
      <c r="A667" s="75"/>
      <c r="B667" s="76"/>
    </row>
    <row r="668" spans="1:2">
      <c r="A668" s="75"/>
      <c r="B668" s="76"/>
    </row>
    <row r="669" spans="1:2">
      <c r="A669" s="75"/>
      <c r="B669" s="76"/>
    </row>
    <row r="670" spans="1:2">
      <c r="A670" s="75"/>
      <c r="B670" s="76"/>
    </row>
    <row r="671" spans="1:2">
      <c r="A671" s="75"/>
      <c r="B671" s="76"/>
    </row>
    <row r="672" spans="1:2">
      <c r="A672" s="75"/>
      <c r="B672" s="76"/>
    </row>
    <row r="673" spans="1:2">
      <c r="A673" s="75"/>
      <c r="B673" s="76"/>
    </row>
    <row r="674" spans="1:2">
      <c r="A674" s="75"/>
      <c r="B674" s="76"/>
    </row>
    <row r="675" spans="1:2">
      <c r="A675" s="75"/>
      <c r="B675" s="76"/>
    </row>
    <row r="676" spans="1:2">
      <c r="A676" s="75"/>
      <c r="B676" s="76"/>
    </row>
    <row r="677" spans="1:2">
      <c r="A677" s="75"/>
      <c r="B677" s="76"/>
    </row>
    <row r="678" spans="1:2">
      <c r="A678" s="75"/>
      <c r="B678" s="76"/>
    </row>
    <row r="679" spans="1:2">
      <c r="A679" s="75"/>
      <c r="B679" s="76"/>
    </row>
    <row r="680" spans="1:2">
      <c r="A680" s="75"/>
      <c r="B680" s="76"/>
    </row>
    <row r="681" spans="1:2">
      <c r="A681" s="75"/>
      <c r="B681" s="76"/>
    </row>
    <row r="682" spans="1:2">
      <c r="A682" s="75"/>
      <c r="B682" s="76"/>
    </row>
    <row r="683" spans="1:2">
      <c r="A683" s="75"/>
      <c r="B683" s="76"/>
    </row>
    <row r="684" spans="1:2">
      <c r="A684" s="75"/>
      <c r="B684" s="76"/>
    </row>
    <row r="685" spans="1:2">
      <c r="A685" s="75"/>
      <c r="B685" s="76"/>
    </row>
    <row r="686" spans="1:2">
      <c r="A686" s="75"/>
      <c r="B686" s="76"/>
    </row>
    <row r="687" spans="1:2">
      <c r="A687" s="75"/>
      <c r="B687" s="76"/>
    </row>
    <row r="688" spans="1:2">
      <c r="A688" s="75"/>
      <c r="B688" s="76"/>
    </row>
    <row r="689" spans="1:2">
      <c r="A689" s="75"/>
      <c r="B689" s="76"/>
    </row>
    <row r="690" spans="1:2">
      <c r="A690" s="75"/>
      <c r="B690" s="76"/>
    </row>
    <row r="691" spans="1:2">
      <c r="A691" s="75"/>
      <c r="B691" s="76"/>
    </row>
    <row r="692" spans="1:2">
      <c r="A692" s="75"/>
      <c r="B692" s="76"/>
    </row>
    <row r="693" spans="1:2">
      <c r="A693" s="75"/>
      <c r="B693" s="76"/>
    </row>
    <row r="694" spans="1:2">
      <c r="A694" s="75"/>
      <c r="B694" s="76"/>
    </row>
    <row r="695" spans="1:2">
      <c r="A695" s="75"/>
      <c r="B695" s="76"/>
    </row>
    <row r="696" spans="1:2">
      <c r="A696" s="75"/>
      <c r="B696" s="76"/>
    </row>
    <row r="697" spans="1:2">
      <c r="A697" s="75"/>
      <c r="B697" s="76"/>
    </row>
    <row r="698" spans="1:2">
      <c r="A698" s="75"/>
      <c r="B698" s="76"/>
    </row>
    <row r="699" spans="1:2">
      <c r="A699" s="75"/>
      <c r="B699" s="76"/>
    </row>
    <row r="700" spans="1:2">
      <c r="A700" s="75"/>
      <c r="B700" s="76"/>
    </row>
    <row r="701" spans="1:2">
      <c r="A701" s="75"/>
      <c r="B701" s="76"/>
    </row>
    <row r="702" spans="1:2">
      <c r="A702" s="75"/>
      <c r="B702" s="76"/>
    </row>
    <row r="703" spans="1:2">
      <c r="A703" s="75"/>
      <c r="B703" s="76"/>
    </row>
    <row r="704" spans="1:2">
      <c r="A704" s="75"/>
      <c r="B704" s="76"/>
    </row>
    <row r="705" spans="1:2">
      <c r="A705" s="75"/>
      <c r="B705" s="76"/>
    </row>
    <row r="706" spans="1:2">
      <c r="A706" s="75"/>
      <c r="B706" s="76"/>
    </row>
    <row r="707" spans="1:2">
      <c r="A707" s="75"/>
      <c r="B707" s="76"/>
    </row>
    <row r="708" spans="1:2">
      <c r="A708" s="75"/>
      <c r="B708" s="76"/>
    </row>
    <row r="709" spans="1:2">
      <c r="A709" s="75"/>
      <c r="B709" s="76"/>
    </row>
    <row r="710" spans="1:2">
      <c r="A710" s="75"/>
      <c r="B710" s="76"/>
    </row>
    <row r="711" spans="1:2">
      <c r="A711" s="75"/>
      <c r="B711" s="76"/>
    </row>
    <row r="712" spans="1:2">
      <c r="A712" s="75"/>
      <c r="B712" s="76"/>
    </row>
    <row r="713" spans="1:2">
      <c r="A713" s="75"/>
      <c r="B713" s="76"/>
    </row>
    <row r="714" spans="1:2">
      <c r="A714" s="75"/>
      <c r="B714" s="76"/>
    </row>
    <row r="715" spans="1:2">
      <c r="A715" s="75"/>
      <c r="B715" s="76"/>
    </row>
    <row r="716" spans="1:2">
      <c r="A716" s="75"/>
      <c r="B716" s="76"/>
    </row>
    <row r="717" spans="1:2">
      <c r="A717" s="75"/>
      <c r="B717" s="76"/>
    </row>
    <row r="718" spans="1:2">
      <c r="A718" s="75"/>
      <c r="B718" s="76"/>
    </row>
    <row r="719" spans="1:2">
      <c r="A719" s="75"/>
      <c r="B719" s="76"/>
    </row>
    <row r="720" spans="1:2">
      <c r="A720" s="75"/>
      <c r="B720" s="76"/>
    </row>
    <row r="721" spans="1:2">
      <c r="A721" s="75"/>
      <c r="B721" s="76"/>
    </row>
    <row r="722" spans="1:2">
      <c r="A722" s="75"/>
      <c r="B722" s="76"/>
    </row>
    <row r="723" spans="1:2">
      <c r="A723" s="75"/>
      <c r="B723" s="76"/>
    </row>
    <row r="724" spans="1:2">
      <c r="A724" s="75"/>
      <c r="B724" s="76"/>
    </row>
    <row r="725" spans="1:2">
      <c r="A725" s="75"/>
      <c r="B725" s="76"/>
    </row>
    <row r="726" spans="1:2">
      <c r="A726" s="75"/>
      <c r="B726" s="76"/>
    </row>
    <row r="727" spans="1:2">
      <c r="A727" s="75"/>
      <c r="B727" s="76"/>
    </row>
    <row r="728" spans="1:2">
      <c r="A728" s="75"/>
      <c r="B728" s="76"/>
    </row>
    <row r="729" spans="1:2">
      <c r="A729" s="75"/>
      <c r="B729" s="76"/>
    </row>
    <row r="730" spans="1:2">
      <c r="A730" s="75"/>
      <c r="B730" s="76"/>
    </row>
    <row r="731" spans="1:2">
      <c r="A731" s="75"/>
      <c r="B731" s="76"/>
    </row>
    <row r="732" spans="1:2">
      <c r="A732" s="75"/>
      <c r="B732" s="76"/>
    </row>
    <row r="733" spans="1:2">
      <c r="A733" s="75"/>
      <c r="B733" s="76"/>
    </row>
    <row r="734" spans="1:2">
      <c r="A734" s="75"/>
      <c r="B734" s="76"/>
    </row>
    <row r="735" spans="1:2">
      <c r="A735" s="75"/>
      <c r="B735" s="76"/>
    </row>
    <row r="736" spans="1:2">
      <c r="A736" s="75"/>
      <c r="B736" s="76"/>
    </row>
    <row r="737" spans="1:2">
      <c r="A737" s="75"/>
      <c r="B737" s="76"/>
    </row>
    <row r="738" spans="1:2">
      <c r="A738" s="75"/>
      <c r="B738" s="76"/>
    </row>
    <row r="739" spans="1:2">
      <c r="A739" s="75"/>
      <c r="B739" s="76"/>
    </row>
    <row r="740" spans="1:2">
      <c r="A740" s="75"/>
      <c r="B740" s="76"/>
    </row>
    <row r="741" spans="1:2">
      <c r="A741" s="75"/>
      <c r="B741" s="76"/>
    </row>
    <row r="742" spans="1:2">
      <c r="A742" s="75"/>
      <c r="B742" s="76"/>
    </row>
    <row r="743" spans="1:2">
      <c r="A743" s="75"/>
      <c r="B743" s="76"/>
    </row>
    <row r="744" spans="1:2">
      <c r="A744" s="75"/>
      <c r="B744" s="76"/>
    </row>
    <row r="745" spans="1:2">
      <c r="A745" s="75"/>
      <c r="B745" s="76"/>
    </row>
    <row r="746" spans="1:2">
      <c r="A746" s="75"/>
      <c r="B746" s="76"/>
    </row>
    <row r="747" spans="1:2">
      <c r="A747" s="75"/>
      <c r="B747" s="76"/>
    </row>
    <row r="748" spans="1:2">
      <c r="A748" s="75"/>
      <c r="B748" s="76"/>
    </row>
    <row r="749" spans="1:2">
      <c r="A749" s="75"/>
      <c r="B749" s="76"/>
    </row>
    <row r="750" spans="1:2">
      <c r="A750" s="75"/>
      <c r="B750" s="76"/>
    </row>
    <row r="751" spans="1:2">
      <c r="A751" s="75"/>
      <c r="B751" s="76"/>
    </row>
    <row r="752" spans="1:2">
      <c r="A752" s="75"/>
      <c r="B752" s="76"/>
    </row>
    <row r="753" spans="1:2">
      <c r="A753" s="75"/>
      <c r="B753" s="76"/>
    </row>
    <row r="754" spans="1:2">
      <c r="A754" s="75"/>
      <c r="B754" s="76"/>
    </row>
    <row r="755" spans="1:2">
      <c r="A755" s="75"/>
      <c r="B755" s="76"/>
    </row>
    <row r="756" spans="1:2">
      <c r="A756" s="75"/>
      <c r="B756" s="76"/>
    </row>
    <row r="757" spans="1:2">
      <c r="A757" s="75"/>
      <c r="B757" s="76"/>
    </row>
    <row r="758" spans="1:2">
      <c r="A758" s="75"/>
      <c r="B758" s="76"/>
    </row>
    <row r="759" spans="1:2">
      <c r="A759" s="75"/>
      <c r="B759" s="76"/>
    </row>
    <row r="760" spans="1:2">
      <c r="A760" s="75"/>
      <c r="B760" s="76"/>
    </row>
    <row r="761" spans="1:2">
      <c r="A761" s="75"/>
      <c r="B761" s="76"/>
    </row>
    <row r="762" spans="1:2">
      <c r="A762" s="75"/>
      <c r="B762" s="76"/>
    </row>
    <row r="763" spans="1:2">
      <c r="A763" s="75"/>
      <c r="B763" s="76"/>
    </row>
    <row r="764" spans="1:2">
      <c r="A764" s="75"/>
      <c r="B764" s="76"/>
    </row>
    <row r="765" spans="1:2">
      <c r="A765" s="75"/>
      <c r="B765" s="76"/>
    </row>
    <row r="766" spans="1:2">
      <c r="A766" s="75"/>
      <c r="B766" s="76"/>
    </row>
    <row r="767" spans="1:2">
      <c r="A767" s="75"/>
      <c r="B767" s="76"/>
    </row>
    <row r="768" spans="1:2">
      <c r="A768" s="75"/>
      <c r="B768" s="76"/>
    </row>
    <row r="769" spans="1:2">
      <c r="A769" s="75"/>
      <c r="B769" s="76"/>
    </row>
    <row r="770" spans="1:2">
      <c r="A770" s="75"/>
      <c r="B770" s="76"/>
    </row>
    <row r="771" spans="1:2">
      <c r="A771" s="75"/>
      <c r="B771" s="76"/>
    </row>
    <row r="772" spans="1:2">
      <c r="A772" s="75"/>
      <c r="B772" s="76"/>
    </row>
    <row r="773" spans="1:2">
      <c r="A773" s="75"/>
      <c r="B773" s="76"/>
    </row>
    <row r="774" spans="1:2">
      <c r="A774" s="75"/>
      <c r="B774" s="76"/>
    </row>
    <row r="775" spans="1:2">
      <c r="A775" s="75"/>
      <c r="B775" s="76"/>
    </row>
    <row r="776" spans="1:2">
      <c r="A776" s="75"/>
      <c r="B776" s="76"/>
    </row>
    <row r="777" spans="1:2">
      <c r="A777" s="75"/>
      <c r="B777" s="76"/>
    </row>
    <row r="778" spans="1:2">
      <c r="A778" s="75"/>
      <c r="B778" s="76"/>
    </row>
    <row r="779" spans="1:2">
      <c r="A779" s="75"/>
      <c r="B779" s="76"/>
    </row>
    <row r="780" spans="1:2">
      <c r="A780" s="75"/>
      <c r="B780" s="76"/>
    </row>
    <row r="781" spans="1:2">
      <c r="A781" s="75"/>
      <c r="B781" s="76"/>
    </row>
    <row r="782" spans="1:2">
      <c r="A782" s="75"/>
      <c r="B782" s="76"/>
    </row>
    <row r="783" spans="1:2">
      <c r="A783" s="75"/>
      <c r="B783" s="76"/>
    </row>
    <row r="784" spans="1:2">
      <c r="A784" s="75"/>
      <c r="B784" s="76"/>
    </row>
    <row r="785" spans="1:2">
      <c r="A785" s="75"/>
      <c r="B785" s="76"/>
    </row>
    <row r="786" spans="1:2">
      <c r="A786" s="75"/>
      <c r="B786" s="76"/>
    </row>
    <row r="787" spans="1:2">
      <c r="A787" s="75"/>
      <c r="B787" s="76"/>
    </row>
    <row r="788" spans="1:2">
      <c r="A788" s="75"/>
      <c r="B788" s="76"/>
    </row>
    <row r="789" spans="1:2">
      <c r="A789" s="75"/>
      <c r="B789" s="76"/>
    </row>
    <row r="790" spans="1:2">
      <c r="A790" s="75"/>
      <c r="B790" s="76"/>
    </row>
    <row r="791" spans="1:2">
      <c r="A791" s="75"/>
      <c r="B791" s="76"/>
    </row>
    <row r="792" spans="1:2">
      <c r="A792" s="75"/>
      <c r="B792" s="76"/>
    </row>
    <row r="793" spans="1:2">
      <c r="A793" s="75"/>
      <c r="B793" s="76"/>
    </row>
    <row r="794" spans="1:2">
      <c r="A794" s="75"/>
      <c r="B794" s="76"/>
    </row>
    <row r="795" spans="1:2">
      <c r="A795" s="75"/>
      <c r="B795" s="76"/>
    </row>
    <row r="796" spans="1:2">
      <c r="A796" s="75"/>
      <c r="B796" s="76"/>
    </row>
    <row r="797" spans="1:2">
      <c r="A797" s="75"/>
      <c r="B797" s="76"/>
    </row>
    <row r="798" spans="1:2">
      <c r="A798" s="75"/>
      <c r="B798" s="76"/>
    </row>
    <row r="799" spans="1:2">
      <c r="A799" s="75"/>
      <c r="B799" s="76"/>
    </row>
    <row r="800" spans="1:2">
      <c r="A800" s="75"/>
      <c r="B800" s="76"/>
    </row>
    <row r="801" spans="1:2">
      <c r="A801" s="75"/>
      <c r="B801" s="76"/>
    </row>
    <row r="802" spans="1:2">
      <c r="A802" s="75"/>
      <c r="B802" s="76"/>
    </row>
    <row r="803" spans="1:2">
      <c r="A803" s="75"/>
      <c r="B803" s="76"/>
    </row>
    <row r="804" spans="1:2">
      <c r="A804" s="75"/>
      <c r="B804" s="76"/>
    </row>
    <row r="805" spans="1:2">
      <c r="A805" s="75"/>
      <c r="B805" s="76"/>
    </row>
    <row r="806" spans="1:2">
      <c r="A806" s="75"/>
      <c r="B806" s="76"/>
    </row>
    <row r="807" spans="1:2">
      <c r="A807" s="75"/>
      <c r="B807" s="76"/>
    </row>
    <row r="808" spans="1:2">
      <c r="A808" s="75"/>
      <c r="B808" s="76"/>
    </row>
    <row r="809" spans="1:2">
      <c r="A809" s="75"/>
      <c r="B809" s="76"/>
    </row>
    <row r="810" spans="1:2">
      <c r="A810" s="75"/>
      <c r="B810" s="76"/>
    </row>
    <row r="811" spans="1:2">
      <c r="A811" s="75"/>
      <c r="B811" s="76"/>
    </row>
    <row r="812" spans="1:2">
      <c r="A812" s="75"/>
      <c r="B812" s="76"/>
    </row>
    <row r="813" spans="1:2">
      <c r="A813" s="75"/>
      <c r="B813" s="76"/>
    </row>
    <row r="814" spans="1:2">
      <c r="A814" s="75"/>
      <c r="B814" s="76"/>
    </row>
    <row r="815" spans="1:2">
      <c r="A815" s="75"/>
      <c r="B815" s="76"/>
    </row>
    <row r="816" spans="1:2">
      <c r="A816" s="75"/>
      <c r="B816" s="76"/>
    </row>
    <row r="817" spans="1:2">
      <c r="A817" s="75"/>
      <c r="B817" s="76"/>
    </row>
    <row r="818" spans="1:2">
      <c r="A818" s="75"/>
      <c r="B818" s="76"/>
    </row>
    <row r="819" spans="1:2">
      <c r="A819" s="75"/>
      <c r="B819" s="76"/>
    </row>
    <row r="820" spans="1:2">
      <c r="A820" s="75"/>
      <c r="B820" s="76"/>
    </row>
    <row r="821" spans="1:2">
      <c r="A821" s="75"/>
      <c r="B821" s="76"/>
    </row>
    <row r="822" spans="1:2">
      <c r="A822" s="75"/>
      <c r="B822" s="76"/>
    </row>
    <row r="823" spans="1:2">
      <c r="A823" s="75"/>
      <c r="B823" s="76"/>
    </row>
    <row r="824" spans="1:2">
      <c r="A824" s="75"/>
      <c r="B824" s="76"/>
    </row>
    <row r="825" spans="1:2">
      <c r="A825" s="75"/>
      <c r="B825" s="76"/>
    </row>
    <row r="826" spans="1:2">
      <c r="A826" s="75"/>
      <c r="B826" s="76"/>
    </row>
    <row r="827" spans="1:2">
      <c r="A827" s="75"/>
      <c r="B827" s="76"/>
    </row>
    <row r="828" spans="1:2">
      <c r="A828" s="75"/>
      <c r="B828" s="76"/>
    </row>
    <row r="829" spans="1:2">
      <c r="A829" s="75"/>
      <c r="B829" s="76"/>
    </row>
    <row r="830" spans="1:2">
      <c r="A830" s="75"/>
      <c r="B830" s="76"/>
    </row>
    <row r="831" spans="1:2">
      <c r="A831" s="75"/>
      <c r="B831" s="76"/>
    </row>
    <row r="832" spans="1:2">
      <c r="A832" s="75"/>
      <c r="B832" s="76"/>
    </row>
    <row r="833" spans="1:2">
      <c r="A833" s="75"/>
      <c r="B833" s="76"/>
    </row>
    <row r="834" spans="1:2">
      <c r="A834" s="75"/>
      <c r="B834" s="76"/>
    </row>
    <row r="835" spans="1:2">
      <c r="A835" s="75"/>
      <c r="B835" s="76"/>
    </row>
    <row r="836" spans="1:2">
      <c r="A836" s="75"/>
      <c r="B836" s="76"/>
    </row>
    <row r="837" spans="1:2">
      <c r="A837" s="75"/>
      <c r="B837" s="76"/>
    </row>
    <row r="838" spans="1:2">
      <c r="A838" s="75"/>
      <c r="B838" s="76"/>
    </row>
    <row r="839" spans="1:2">
      <c r="A839" s="75"/>
      <c r="B839" s="76"/>
    </row>
    <row r="840" spans="1:2">
      <c r="A840" s="75"/>
      <c r="B840" s="76"/>
    </row>
    <row r="841" spans="1:2">
      <c r="A841" s="75"/>
      <c r="B841" s="76"/>
    </row>
    <row r="842" spans="1:2">
      <c r="A842" s="75"/>
      <c r="B842" s="76"/>
    </row>
    <row r="843" spans="1:2">
      <c r="A843" s="75"/>
      <c r="B843" s="76"/>
    </row>
    <row r="844" spans="1:2">
      <c r="A844" s="75"/>
      <c r="B844" s="76"/>
    </row>
    <row r="845" spans="1:2">
      <c r="A845" s="75"/>
      <c r="B845" s="76"/>
    </row>
    <row r="846" spans="1:2">
      <c r="A846" s="75"/>
      <c r="B846" s="76"/>
    </row>
    <row r="847" spans="1:2">
      <c r="A847" s="75"/>
      <c r="B847" s="76"/>
    </row>
    <row r="848" spans="1:2">
      <c r="A848" s="75"/>
      <c r="B848" s="76"/>
    </row>
    <row r="849" spans="1:2">
      <c r="A849" s="75"/>
      <c r="B849" s="76"/>
    </row>
    <row r="850" spans="1:2">
      <c r="A850" s="75"/>
      <c r="B850" s="76"/>
    </row>
    <row r="851" spans="1:2">
      <c r="A851" s="75"/>
      <c r="B851" s="76"/>
    </row>
    <row r="852" spans="1:2">
      <c r="A852" s="75"/>
      <c r="B852" s="76"/>
    </row>
    <row r="853" spans="1:2">
      <c r="A853" s="75"/>
      <c r="B853" s="76"/>
    </row>
    <row r="854" spans="1:2">
      <c r="A854" s="75"/>
      <c r="B854" s="76"/>
    </row>
    <row r="855" spans="1:2">
      <c r="A855" s="75"/>
      <c r="B855" s="76"/>
    </row>
    <row r="856" spans="1:2">
      <c r="A856" s="75"/>
      <c r="B856" s="76"/>
    </row>
    <row r="857" spans="1:2">
      <c r="A857" s="75"/>
      <c r="B857" s="76"/>
    </row>
    <row r="858" spans="1:2">
      <c r="A858" s="75"/>
      <c r="B858" s="76"/>
    </row>
    <row r="859" spans="1:2">
      <c r="A859" s="75"/>
      <c r="B859" s="76"/>
    </row>
    <row r="860" spans="1:2">
      <c r="A860" s="75"/>
      <c r="B860" s="76"/>
    </row>
    <row r="861" spans="1:2">
      <c r="A861" s="75"/>
      <c r="B861" s="76"/>
    </row>
    <row r="862" spans="1:2">
      <c r="A862" s="75"/>
      <c r="B862" s="76"/>
    </row>
    <row r="863" spans="1:2">
      <c r="A863" s="75"/>
      <c r="B863" s="76"/>
    </row>
    <row r="864" spans="1:2">
      <c r="A864" s="75"/>
      <c r="B864" s="76"/>
    </row>
    <row r="865" spans="1:2">
      <c r="A865" s="75"/>
      <c r="B865" s="76"/>
    </row>
    <row r="866" spans="1:2">
      <c r="A866" s="75"/>
      <c r="B866" s="76"/>
    </row>
    <row r="867" spans="1:2">
      <c r="A867" s="75"/>
      <c r="B867" s="76"/>
    </row>
    <row r="868" spans="1:2">
      <c r="A868" s="75"/>
      <c r="B868" s="76"/>
    </row>
    <row r="869" spans="1:2">
      <c r="A869" s="75"/>
      <c r="B869" s="76"/>
    </row>
    <row r="870" spans="1:2">
      <c r="A870" s="75"/>
      <c r="B870" s="76"/>
    </row>
    <row r="871" spans="1:2">
      <c r="A871" s="75"/>
      <c r="B871" s="76"/>
    </row>
    <row r="872" spans="1:2">
      <c r="A872" s="75"/>
      <c r="B872" s="76"/>
    </row>
    <row r="873" spans="1:2">
      <c r="A873" s="75"/>
      <c r="B873" s="76"/>
    </row>
    <row r="874" spans="1:2">
      <c r="A874" s="75"/>
      <c r="B874" s="76"/>
    </row>
    <row r="875" spans="1:2">
      <c r="A875" s="75"/>
      <c r="B875" s="76"/>
    </row>
    <row r="876" spans="1:2">
      <c r="A876" s="75"/>
      <c r="B876" s="76"/>
    </row>
    <row r="877" spans="1:2">
      <c r="A877" s="75"/>
      <c r="B877" s="76"/>
    </row>
    <row r="878" spans="1:2">
      <c r="A878" s="75"/>
      <c r="B878" s="76"/>
    </row>
    <row r="879" spans="1:2">
      <c r="A879" s="75"/>
      <c r="B879" s="76"/>
    </row>
    <row r="880" spans="1:2">
      <c r="A880" s="75"/>
      <c r="B880" s="76"/>
    </row>
    <row r="881" spans="1:2">
      <c r="A881" s="75"/>
      <c r="B881" s="76"/>
    </row>
    <row r="882" spans="1:2">
      <c r="A882" s="75"/>
      <c r="B882" s="76"/>
    </row>
    <row r="883" spans="1:2">
      <c r="A883" s="75"/>
      <c r="B883" s="76"/>
    </row>
    <row r="884" spans="1:2">
      <c r="A884" s="75"/>
      <c r="B884" s="76"/>
    </row>
    <row r="885" spans="1:2">
      <c r="A885" s="75"/>
      <c r="B885" s="76"/>
    </row>
    <row r="886" spans="1:2">
      <c r="A886" s="75"/>
      <c r="B886" s="76"/>
    </row>
    <row r="887" spans="1:2">
      <c r="A887" s="75"/>
      <c r="B887" s="76"/>
    </row>
    <row r="888" spans="1:2">
      <c r="A888" s="75"/>
      <c r="B888" s="76"/>
    </row>
    <row r="889" spans="1:2">
      <c r="A889" s="75"/>
      <c r="B889" s="76"/>
    </row>
    <row r="890" spans="1:2">
      <c r="A890" s="75"/>
      <c r="B890" s="76"/>
    </row>
    <row r="891" spans="1:2">
      <c r="A891" s="75"/>
      <c r="B891" s="76"/>
    </row>
    <row r="892" spans="1:2">
      <c r="A892" s="75"/>
      <c r="B892" s="76"/>
    </row>
    <row r="893" spans="1:2">
      <c r="A893" s="75"/>
      <c r="B893" s="76"/>
    </row>
    <row r="894" spans="1:2">
      <c r="A894" s="75"/>
      <c r="B894" s="76"/>
    </row>
    <row r="895" spans="1:2">
      <c r="A895" s="75"/>
      <c r="B895" s="76"/>
    </row>
    <row r="896" spans="1:2">
      <c r="A896" s="75"/>
      <c r="B896" s="76"/>
    </row>
    <row r="897" spans="1:2">
      <c r="A897" s="75"/>
      <c r="B897" s="76"/>
    </row>
    <row r="898" spans="1:2">
      <c r="A898" s="75"/>
      <c r="B898" s="76"/>
    </row>
    <row r="899" spans="1:2">
      <c r="A899" s="75"/>
      <c r="B899" s="76"/>
    </row>
    <row r="900" spans="1:2">
      <c r="A900" s="75"/>
      <c r="B900" s="76"/>
    </row>
    <row r="901" spans="1:2">
      <c r="A901" s="75"/>
      <c r="B901" s="76"/>
    </row>
    <row r="902" spans="1:2">
      <c r="A902" s="75"/>
      <c r="B902" s="76"/>
    </row>
    <row r="903" spans="1:2">
      <c r="A903" s="75"/>
      <c r="B903" s="76"/>
    </row>
    <row r="904" spans="1:2">
      <c r="A904" s="75"/>
      <c r="B904" s="76"/>
    </row>
    <row r="905" spans="1:2">
      <c r="A905" s="75"/>
      <c r="B905" s="76"/>
    </row>
    <row r="906" spans="1:2">
      <c r="A906" s="75"/>
      <c r="B906" s="76"/>
    </row>
    <row r="907" spans="1:2">
      <c r="A907" s="75"/>
      <c r="B907" s="76"/>
    </row>
    <row r="908" spans="1:2">
      <c r="A908" s="75"/>
      <c r="B908" s="76"/>
    </row>
    <row r="909" spans="1:2">
      <c r="A909" s="75"/>
      <c r="B909" s="76"/>
    </row>
    <row r="910" spans="1:2">
      <c r="A910" s="75"/>
      <c r="B910" s="76"/>
    </row>
    <row r="911" spans="1:2">
      <c r="A911" s="75"/>
      <c r="B911" s="76"/>
    </row>
    <row r="912" spans="1:2">
      <c r="A912" s="75"/>
      <c r="B912" s="76"/>
    </row>
    <row r="913" spans="1:2">
      <c r="A913" s="75"/>
      <c r="B913" s="76"/>
    </row>
    <row r="914" spans="1:2">
      <c r="A914" s="75"/>
      <c r="B914" s="76"/>
    </row>
    <row r="915" spans="1:2">
      <c r="A915" s="75"/>
      <c r="B915" s="76"/>
    </row>
    <row r="916" spans="1:2">
      <c r="A916" s="75"/>
      <c r="B916" s="76"/>
    </row>
    <row r="917" spans="1:2">
      <c r="A917" s="75"/>
      <c r="B917" s="76"/>
    </row>
    <row r="918" spans="1:2">
      <c r="A918" s="75"/>
      <c r="B918" s="76"/>
    </row>
    <row r="919" spans="1:2">
      <c r="A919" s="75"/>
      <c r="B919" s="76"/>
    </row>
    <row r="920" spans="1:2">
      <c r="A920" s="75"/>
      <c r="B920" s="76"/>
    </row>
    <row r="921" spans="1:2">
      <c r="A921" s="75"/>
      <c r="B921" s="76"/>
    </row>
    <row r="922" spans="1:2">
      <c r="A922" s="75"/>
      <c r="B922" s="76"/>
    </row>
    <row r="923" spans="1:2">
      <c r="A923" s="75"/>
      <c r="B923" s="76"/>
    </row>
    <row r="924" spans="1:2">
      <c r="A924" s="75"/>
      <c r="B924" s="76"/>
    </row>
    <row r="925" spans="1:2">
      <c r="A925" s="75"/>
      <c r="B925" s="76"/>
    </row>
    <row r="926" spans="1:2">
      <c r="A926" s="75"/>
      <c r="B926" s="76"/>
    </row>
    <row r="927" spans="1:2">
      <c r="A927" s="75"/>
      <c r="B927" s="76"/>
    </row>
    <row r="928" spans="1:2">
      <c r="A928" s="75"/>
      <c r="B928" s="76"/>
    </row>
    <row r="929" spans="1:2">
      <c r="A929" s="75"/>
      <c r="B929" s="76"/>
    </row>
    <row r="930" spans="1:2">
      <c r="A930" s="75"/>
      <c r="B930" s="76"/>
    </row>
    <row r="931" spans="1:2">
      <c r="A931" s="75"/>
      <c r="B931" s="76"/>
    </row>
    <row r="932" spans="1:2">
      <c r="A932" s="75"/>
      <c r="B932" s="76"/>
    </row>
    <row r="933" spans="1:2">
      <c r="A933" s="75"/>
      <c r="B933" s="76"/>
    </row>
    <row r="934" spans="1:2">
      <c r="A934" s="75"/>
      <c r="B934" s="76"/>
    </row>
    <row r="935" spans="1:2">
      <c r="A935" s="75"/>
      <c r="B935" s="76"/>
    </row>
    <row r="936" spans="1:2">
      <c r="A936" s="75"/>
      <c r="B936" s="76"/>
    </row>
    <row r="937" spans="1:2">
      <c r="A937" s="75"/>
      <c r="B937" s="76"/>
    </row>
    <row r="938" spans="1:2">
      <c r="A938" s="75"/>
      <c r="B938" s="76"/>
    </row>
    <row r="939" spans="1:2">
      <c r="A939" s="75"/>
      <c r="B939" s="76"/>
    </row>
    <row r="940" spans="1:2">
      <c r="A940" s="75"/>
      <c r="B940" s="76"/>
    </row>
    <row r="941" spans="1:2">
      <c r="A941" s="75"/>
      <c r="B941" s="76"/>
    </row>
    <row r="942" spans="1:2">
      <c r="A942" s="75"/>
      <c r="B942" s="76"/>
    </row>
    <row r="943" spans="1:2">
      <c r="A943" s="75"/>
      <c r="B943" s="76"/>
    </row>
    <row r="944" spans="1:2">
      <c r="A944" s="75"/>
      <c r="B944" s="76"/>
    </row>
    <row r="945" spans="1:2">
      <c r="A945" s="75"/>
      <c r="B945" s="76"/>
    </row>
    <row r="946" spans="1:2">
      <c r="A946" s="75"/>
      <c r="B946" s="76"/>
    </row>
    <row r="947" spans="1:2">
      <c r="A947" s="75"/>
      <c r="B947" s="76"/>
    </row>
    <row r="948" spans="1:2">
      <c r="A948" s="75"/>
      <c r="B948" s="76"/>
    </row>
    <row r="949" spans="1:2">
      <c r="A949" s="75"/>
      <c r="B949" s="76"/>
    </row>
    <row r="950" spans="1:2">
      <c r="A950" s="75"/>
      <c r="B950" s="76"/>
    </row>
    <row r="951" spans="1:2">
      <c r="A951" s="75"/>
      <c r="B951" s="76"/>
    </row>
    <row r="952" spans="1:2">
      <c r="A952" s="75"/>
      <c r="B952" s="76"/>
    </row>
    <row r="953" spans="1:2">
      <c r="A953" s="75"/>
      <c r="B953" s="76"/>
    </row>
    <row r="954" spans="1:2">
      <c r="A954" s="75"/>
      <c r="B954" s="76"/>
    </row>
    <row r="955" spans="1:2">
      <c r="A955" s="75"/>
      <c r="B955" s="76"/>
    </row>
    <row r="956" spans="1:2">
      <c r="A956" s="75"/>
      <c r="B956" s="76"/>
    </row>
    <row r="957" spans="1:2">
      <c r="A957" s="75"/>
      <c r="B957" s="76"/>
    </row>
    <row r="958" spans="1:2">
      <c r="A958" s="75"/>
      <c r="B958" s="76"/>
    </row>
    <row r="959" spans="1:2">
      <c r="A959" s="75"/>
      <c r="B959" s="76"/>
    </row>
    <row r="960" spans="1:2">
      <c r="A960" s="75"/>
      <c r="B960" s="76"/>
    </row>
    <row r="961" spans="1:2">
      <c r="A961" s="75"/>
      <c r="B961" s="76"/>
    </row>
    <row r="962" spans="1:2">
      <c r="A962" s="75"/>
      <c r="B962" s="76"/>
    </row>
    <row r="963" spans="1:2">
      <c r="A963" s="75"/>
      <c r="B963" s="76"/>
    </row>
    <row r="964" spans="1:2">
      <c r="A964" s="75"/>
      <c r="B964" s="76"/>
    </row>
    <row r="965" spans="1:2">
      <c r="A965" s="75"/>
      <c r="B965" s="76"/>
    </row>
    <row r="966" spans="1:2">
      <c r="A966" s="75"/>
      <c r="B966" s="76"/>
    </row>
    <row r="967" spans="1:2">
      <c r="A967" s="75"/>
      <c r="B967" s="76"/>
    </row>
    <row r="968" spans="1:2">
      <c r="A968" s="75"/>
      <c r="B968" s="76"/>
    </row>
    <row r="969" spans="1:2">
      <c r="A969" s="75"/>
      <c r="B969" s="76"/>
    </row>
    <row r="970" spans="1:2">
      <c r="A970" s="75"/>
      <c r="B970" s="76"/>
    </row>
    <row r="971" spans="1:2">
      <c r="A971" s="75"/>
      <c r="B971" s="76"/>
    </row>
    <row r="972" spans="1:2">
      <c r="A972" s="75"/>
      <c r="B972" s="76"/>
    </row>
    <row r="973" spans="1:2">
      <c r="A973" s="75"/>
      <c r="B973" s="76"/>
    </row>
    <row r="974" spans="1:2">
      <c r="A974" s="75"/>
      <c r="B974" s="76"/>
    </row>
    <row r="975" spans="1:2">
      <c r="A975" s="75"/>
      <c r="B975" s="76"/>
    </row>
    <row r="976" spans="1:2">
      <c r="A976" s="75"/>
      <c r="B976" s="76"/>
    </row>
    <row r="977" spans="1:2">
      <c r="A977" s="75"/>
      <c r="B977" s="76"/>
    </row>
    <row r="978" spans="1:2">
      <c r="A978" s="75"/>
      <c r="B978" s="76"/>
    </row>
    <row r="979" spans="1:2">
      <c r="A979" s="75"/>
      <c r="B979" s="76"/>
    </row>
    <row r="980" spans="1:2">
      <c r="A980" s="75"/>
      <c r="B980" s="76"/>
    </row>
    <row r="981" spans="1:2">
      <c r="A981" s="75"/>
      <c r="B981" s="76"/>
    </row>
    <row r="982" spans="1:2">
      <c r="A982" s="75"/>
      <c r="B982" s="76"/>
    </row>
    <row r="983" spans="1:2">
      <c r="A983" s="75"/>
      <c r="B983" s="76"/>
    </row>
    <row r="984" spans="1:2">
      <c r="A984" s="75"/>
      <c r="B984" s="76"/>
    </row>
    <row r="985" spans="1:2">
      <c r="A985" s="75"/>
      <c r="B985" s="76"/>
    </row>
    <row r="986" spans="1:2">
      <c r="A986" s="75"/>
      <c r="B986" s="76"/>
    </row>
    <row r="987" spans="1:2">
      <c r="A987" s="75"/>
      <c r="B987" s="76"/>
    </row>
    <row r="988" spans="1:2">
      <c r="A988" s="75"/>
      <c r="B988" s="76"/>
    </row>
    <row r="989" spans="1:2">
      <c r="A989" s="75"/>
      <c r="B989" s="76"/>
    </row>
    <row r="990" spans="1:2">
      <c r="A990" s="75"/>
      <c r="B990" s="76"/>
    </row>
    <row r="991" spans="1:2">
      <c r="A991" s="75"/>
      <c r="B991" s="76"/>
    </row>
    <row r="992" spans="1:2">
      <c r="A992" s="75"/>
      <c r="B992" s="76"/>
    </row>
    <row r="993" spans="1:2">
      <c r="A993" s="75"/>
      <c r="B993" s="76"/>
    </row>
    <row r="994" spans="1:2">
      <c r="A994" s="75"/>
      <c r="B994" s="76"/>
    </row>
    <row r="995" spans="1:2">
      <c r="A995" s="75"/>
      <c r="B995" s="76"/>
    </row>
    <row r="996" spans="1:2">
      <c r="A996" s="75"/>
      <c r="B996" s="76"/>
    </row>
    <row r="997" spans="1:2">
      <c r="A997" s="75"/>
      <c r="B997" s="76"/>
    </row>
    <row r="998" spans="1:2">
      <c r="A998" s="75"/>
      <c r="B998" s="76"/>
    </row>
    <row r="999" spans="1:2">
      <c r="A999" s="75"/>
      <c r="B999" s="76"/>
    </row>
    <row r="1000" spans="1:2">
      <c r="A1000" s="75"/>
      <c r="B1000" s="76"/>
    </row>
    <row r="1001" spans="1:2">
      <c r="A1001" s="75"/>
      <c r="B1001" s="76"/>
    </row>
    <row r="1002" spans="1:2">
      <c r="A1002" s="75"/>
      <c r="B1002" s="76"/>
    </row>
    <row r="1003" spans="1:2">
      <c r="A1003" s="75"/>
      <c r="B1003" s="76"/>
    </row>
    <row r="1004" spans="1:2">
      <c r="A1004" s="75"/>
      <c r="B1004" s="76"/>
    </row>
    <row r="1005" spans="1:2">
      <c r="A1005" s="75"/>
      <c r="B1005" s="76"/>
    </row>
    <row r="1006" spans="1:2">
      <c r="A1006" s="75"/>
      <c r="B1006" s="76"/>
    </row>
    <row r="1007" spans="1:2">
      <c r="A1007" s="75"/>
      <c r="B1007" s="76"/>
    </row>
    <row r="1008" spans="1:2">
      <c r="A1008" s="75"/>
      <c r="B1008" s="76"/>
    </row>
    <row r="1009" spans="1:2">
      <c r="A1009" s="75"/>
      <c r="B1009" s="76"/>
    </row>
    <row r="1010" spans="1:2">
      <c r="A1010" s="75"/>
      <c r="B1010" s="76"/>
    </row>
    <row r="1011" spans="1:2">
      <c r="A1011" s="75"/>
      <c r="B1011" s="76"/>
    </row>
    <row r="1012" spans="1:2">
      <c r="A1012" s="75"/>
      <c r="B1012" s="76"/>
    </row>
    <row r="1013" spans="1:2">
      <c r="A1013" s="75"/>
      <c r="B1013" s="76"/>
    </row>
    <row r="1014" spans="1:2">
      <c r="A1014" s="75"/>
      <c r="B1014" s="76"/>
    </row>
    <row r="1015" spans="1:2">
      <c r="A1015" s="75"/>
      <c r="B1015" s="76"/>
    </row>
  </sheetData>
  <mergeCells count="9">
    <mergeCell ref="B23:F23"/>
    <mergeCell ref="B22:F22"/>
    <mergeCell ref="A30:F30"/>
    <mergeCell ref="B29:F29"/>
    <mergeCell ref="B28:F28"/>
    <mergeCell ref="B24:F24"/>
    <mergeCell ref="B25:F25"/>
    <mergeCell ref="B26:F26"/>
    <mergeCell ref="B27:F27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2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4.42578125" defaultRowHeight="15" customHeight="1"/>
  <cols>
    <col min="1" max="1" width="13.5703125" customWidth="1"/>
    <col min="2" max="2" width="36.28515625" customWidth="1"/>
    <col min="3" max="3" width="8.85546875" customWidth="1"/>
    <col min="11" max="12" width="44.140625" customWidth="1"/>
    <col min="13" max="13" width="33.28515625" customWidth="1"/>
  </cols>
  <sheetData>
    <row r="1" spans="1:13">
      <c r="D1">
        <v>1</v>
      </c>
      <c r="E1" s="78">
        <v>2</v>
      </c>
      <c r="F1" s="78">
        <v>3</v>
      </c>
      <c r="G1" s="78">
        <v>4</v>
      </c>
      <c r="H1" s="78">
        <v>5</v>
      </c>
      <c r="I1" s="78">
        <v>6</v>
      </c>
      <c r="J1" s="79">
        <v>7</v>
      </c>
    </row>
    <row r="2" spans="1:13">
      <c r="A2" s="27" t="s">
        <v>103</v>
      </c>
      <c r="B2" s="27" t="s">
        <v>104</v>
      </c>
      <c r="C2" s="80" t="s">
        <v>105</v>
      </c>
      <c r="D2" s="81" t="s">
        <v>87</v>
      </c>
      <c r="E2" s="81" t="s">
        <v>90</v>
      </c>
      <c r="F2" s="81" t="s">
        <v>81</v>
      </c>
      <c r="G2" s="81" t="s">
        <v>92</v>
      </c>
      <c r="H2" s="81" t="s">
        <v>93</v>
      </c>
      <c r="I2" s="81" t="s">
        <v>95</v>
      </c>
      <c r="J2" s="82" t="s">
        <v>97</v>
      </c>
      <c r="K2" s="39" t="s">
        <v>106</v>
      </c>
    </row>
    <row r="3" spans="1:13">
      <c r="A3" s="39">
        <v>1</v>
      </c>
      <c r="B3" s="39" t="s">
        <v>107</v>
      </c>
      <c r="C3">
        <f t="shared" ref="C3:C12" si="0">SUM(D3:J3)</f>
        <v>0</v>
      </c>
      <c r="D3" s="39">
        <v>0</v>
      </c>
      <c r="K3" s="83" t="s">
        <v>108</v>
      </c>
      <c r="L3" s="39" t="s">
        <v>109</v>
      </c>
    </row>
    <row r="4" spans="1:13">
      <c r="A4" s="39">
        <v>9</v>
      </c>
      <c r="B4" s="39" t="s">
        <v>110</v>
      </c>
      <c r="C4">
        <f t="shared" si="0"/>
        <v>30000</v>
      </c>
      <c r="I4" s="84">
        <v>30000</v>
      </c>
      <c r="J4" s="84"/>
      <c r="K4" s="83" t="s">
        <v>108</v>
      </c>
      <c r="L4" s="85" t="s">
        <v>111</v>
      </c>
      <c r="M4" s="84"/>
    </row>
    <row r="5" spans="1:13">
      <c r="A5" s="39">
        <v>6</v>
      </c>
      <c r="B5" s="39" t="s">
        <v>112</v>
      </c>
      <c r="C5">
        <f t="shared" si="0"/>
        <v>100000</v>
      </c>
      <c r="D5" s="39">
        <v>100000</v>
      </c>
      <c r="E5" s="39"/>
      <c r="F5" s="39"/>
      <c r="G5" s="39"/>
      <c r="H5" s="39"/>
      <c r="I5" s="39"/>
      <c r="J5" s="39">
        <v>0</v>
      </c>
      <c r="K5" s="83" t="s">
        <v>108</v>
      </c>
      <c r="L5" s="39"/>
    </row>
    <row r="6" spans="1:13">
      <c r="A6" s="39">
        <v>1</v>
      </c>
      <c r="B6" s="84" t="s">
        <v>113</v>
      </c>
      <c r="C6">
        <f t="shared" si="0"/>
        <v>24800</v>
      </c>
      <c r="D6" s="86">
        <v>1300</v>
      </c>
      <c r="E6" s="86">
        <v>1500</v>
      </c>
      <c r="F6" s="86">
        <v>4000</v>
      </c>
      <c r="G6" s="86">
        <v>5000</v>
      </c>
      <c r="H6" s="86">
        <v>5000</v>
      </c>
      <c r="I6" s="86">
        <v>5000</v>
      </c>
      <c r="J6" s="84">
        <v>3000</v>
      </c>
      <c r="K6" s="83" t="s">
        <v>108</v>
      </c>
      <c r="L6" s="27" t="s">
        <v>114</v>
      </c>
    </row>
    <row r="7" spans="1:13">
      <c r="A7" s="39">
        <v>9</v>
      </c>
      <c r="B7" s="39" t="s">
        <v>115</v>
      </c>
      <c r="C7">
        <f t="shared" si="0"/>
        <v>24000</v>
      </c>
      <c r="I7" s="39">
        <v>24000</v>
      </c>
      <c r="J7" s="39"/>
      <c r="K7" s="83" t="s">
        <v>108</v>
      </c>
    </row>
    <row r="8" spans="1:13">
      <c r="A8" s="39">
        <v>8</v>
      </c>
      <c r="B8" s="39" t="s">
        <v>116</v>
      </c>
      <c r="C8">
        <f t="shared" si="0"/>
        <v>50000</v>
      </c>
      <c r="H8" s="39">
        <v>50000</v>
      </c>
      <c r="K8" s="83" t="s">
        <v>108</v>
      </c>
    </row>
    <row r="9" spans="1:13">
      <c r="A9" s="39">
        <v>1</v>
      </c>
      <c r="B9" s="39" t="s">
        <v>117</v>
      </c>
      <c r="C9">
        <f t="shared" si="0"/>
        <v>20000</v>
      </c>
      <c r="D9" s="39">
        <v>10000</v>
      </c>
      <c r="F9" s="39">
        <v>5000</v>
      </c>
      <c r="G9" s="39">
        <v>5000</v>
      </c>
      <c r="K9" s="87" t="s">
        <v>108</v>
      </c>
      <c r="L9" s="39" t="s">
        <v>118</v>
      </c>
    </row>
    <row r="10" spans="1:13">
      <c r="A10" s="39" t="s">
        <v>119</v>
      </c>
      <c r="B10" s="39" t="s">
        <v>120</v>
      </c>
      <c r="C10">
        <f t="shared" si="0"/>
        <v>36000</v>
      </c>
      <c r="D10" s="88">
        <f>('Budget Travel'!G17*'Budget Travel'!I17+'Budget Travel'!G16*'Budget Travel'!I16)*4*750</f>
        <v>6000</v>
      </c>
      <c r="E10" s="76">
        <f>('Budget Travel'!G17*'Budget Travel'!I17+'Budget Travel'!G16*'Budget Travel'!I16)*4*750</f>
        <v>6000</v>
      </c>
      <c r="F10" s="89">
        <f>('Budget Travel'!G17*'Budget Travel'!I17+'Budget Travel'!G16*'Budget Travel'!I16)*4*750</f>
        <v>6000</v>
      </c>
      <c r="G10" s="76">
        <f>('Budget Travel'!G17*'Budget Travel'!I17+'Budget Travel'!G16*'Budget Travel'!I16)*4*750</f>
        <v>6000</v>
      </c>
      <c r="H10" s="76">
        <f>('Budget Travel'!G17*'Budget Travel'!I17+'Budget Travel'!G16*'Budget Travel'!I16)*4*750</f>
        <v>6000</v>
      </c>
      <c r="I10" s="76">
        <f>('Budget Travel'!G17*'Budget Travel'!I17+'Budget Travel'!G16*'Budget Travel'!I16)*4*750</f>
        <v>6000</v>
      </c>
      <c r="J10" s="76"/>
      <c r="K10" s="87" t="s">
        <v>108</v>
      </c>
    </row>
    <row r="11" spans="1:13">
      <c r="A11" s="39" t="s">
        <v>119</v>
      </c>
      <c r="B11" s="39" t="s">
        <v>121</v>
      </c>
      <c r="C11">
        <f t="shared" si="0"/>
        <v>24000</v>
      </c>
      <c r="D11" s="84">
        <v>4000</v>
      </c>
      <c r="E11" s="90">
        <v>4000</v>
      </c>
      <c r="F11" s="90">
        <v>4000</v>
      </c>
      <c r="G11" s="90">
        <v>4000</v>
      </c>
      <c r="H11" s="90">
        <v>4000</v>
      </c>
      <c r="I11" s="90">
        <v>4000</v>
      </c>
      <c r="J11" s="76"/>
      <c r="K11" s="87" t="s">
        <v>108</v>
      </c>
    </row>
    <row r="12" spans="1:13">
      <c r="A12" s="39">
        <v>9</v>
      </c>
      <c r="B12" s="39" t="s">
        <v>122</v>
      </c>
      <c r="C12">
        <f t="shared" si="0"/>
        <v>21000</v>
      </c>
      <c r="D12" s="84">
        <v>3500</v>
      </c>
      <c r="E12" s="90">
        <v>3500</v>
      </c>
      <c r="F12" s="90">
        <v>3500</v>
      </c>
      <c r="G12" s="90">
        <v>3500</v>
      </c>
      <c r="H12" s="90">
        <v>3500</v>
      </c>
      <c r="I12" s="90">
        <v>3500</v>
      </c>
      <c r="J12" s="76"/>
      <c r="K12" s="87" t="s">
        <v>108</v>
      </c>
    </row>
    <row r="14" spans="1:13">
      <c r="B14" s="39" t="s">
        <v>123</v>
      </c>
      <c r="C14">
        <f t="shared" ref="C14:C15" si="1">SUM(D14:J14)</f>
        <v>329800</v>
      </c>
      <c r="D14">
        <f t="shared" ref="D14:J14" si="2">SUMIF($K3:$K12,"=Y",D3:D12)</f>
        <v>124800</v>
      </c>
      <c r="E14">
        <f t="shared" si="2"/>
        <v>15000</v>
      </c>
      <c r="F14">
        <f t="shared" si="2"/>
        <v>22500</v>
      </c>
      <c r="G14">
        <f t="shared" si="2"/>
        <v>23500</v>
      </c>
      <c r="H14">
        <f t="shared" si="2"/>
        <v>68500</v>
      </c>
      <c r="I14">
        <f t="shared" si="2"/>
        <v>72500</v>
      </c>
      <c r="J14">
        <f t="shared" si="2"/>
        <v>3000</v>
      </c>
    </row>
    <row r="15" spans="1:13">
      <c r="B15" s="39" t="s">
        <v>124</v>
      </c>
      <c r="C15">
        <f t="shared" si="1"/>
        <v>0</v>
      </c>
      <c r="D15">
        <f t="shared" ref="D15:J15" si="3">SUMIF($K3:$K12,"&lt;&gt;Y",D3:D12)</f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</row>
    <row r="16" spans="1:13">
      <c r="B16" s="91" t="s">
        <v>99</v>
      </c>
      <c r="C16" s="29">
        <f>SUM(D16:J16)</f>
        <v>329800</v>
      </c>
      <c r="D16" s="29">
        <f t="shared" ref="D16:J16" si="4">D14+D15</f>
        <v>124800</v>
      </c>
      <c r="E16" s="29">
        <f t="shared" si="4"/>
        <v>15000</v>
      </c>
      <c r="F16" s="29">
        <f t="shared" si="4"/>
        <v>22500</v>
      </c>
      <c r="G16" s="29">
        <f t="shared" si="4"/>
        <v>23500</v>
      </c>
      <c r="H16" s="29">
        <f t="shared" si="4"/>
        <v>68500</v>
      </c>
      <c r="I16" s="29">
        <f t="shared" si="4"/>
        <v>72500</v>
      </c>
      <c r="J16" s="29">
        <f t="shared" si="4"/>
        <v>3000</v>
      </c>
    </row>
    <row r="18" spans="2:2">
      <c r="B18" s="39" t="s">
        <v>125</v>
      </c>
    </row>
    <row r="19" spans="2:2">
      <c r="B19" s="39"/>
    </row>
    <row r="20" spans="2:2">
      <c r="B20" s="39"/>
    </row>
    <row r="21" spans="2:2">
      <c r="B21" s="39"/>
    </row>
    <row r="22" spans="2:2">
      <c r="B22" s="39"/>
    </row>
    <row r="24" spans="2:2">
      <c r="B24" s="77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P1001"/>
  <sheetViews>
    <sheetView workbookViewId="0"/>
  </sheetViews>
  <sheetFormatPr defaultColWidth="14.42578125" defaultRowHeight="15" customHeight="1"/>
  <cols>
    <col min="1" max="1" width="10.140625" customWidth="1"/>
    <col min="2" max="2" width="17.7109375" customWidth="1"/>
    <col min="3" max="3" width="17.28515625" customWidth="1"/>
    <col min="4" max="4" width="17.42578125" customWidth="1"/>
    <col min="5" max="5" width="13.140625" customWidth="1"/>
    <col min="6" max="6" width="14.28515625" customWidth="1"/>
    <col min="7" max="7" width="17.28515625" customWidth="1"/>
  </cols>
  <sheetData>
    <row r="1" spans="1:16">
      <c r="H1" s="92"/>
      <c r="I1" s="92"/>
      <c r="J1" s="92"/>
      <c r="K1" s="92"/>
      <c r="L1" s="92"/>
      <c r="M1" s="92"/>
    </row>
    <row r="2" spans="1:16">
      <c r="A2" s="39" t="s">
        <v>3</v>
      </c>
      <c r="B2" s="39" t="s">
        <v>127</v>
      </c>
      <c r="C2" s="39" t="s">
        <v>128</v>
      </c>
      <c r="D2" s="39" t="s">
        <v>129</v>
      </c>
      <c r="E2" s="39" t="s">
        <v>130</v>
      </c>
      <c r="F2" s="39" t="s">
        <v>131</v>
      </c>
      <c r="G2" s="39" t="s">
        <v>132</v>
      </c>
      <c r="H2" s="93" t="s">
        <v>133</v>
      </c>
      <c r="I2" s="93" t="s">
        <v>134</v>
      </c>
      <c r="J2" s="93" t="s">
        <v>135</v>
      </c>
      <c r="K2" s="93" t="s">
        <v>136</v>
      </c>
      <c r="L2" s="93" t="s">
        <v>137</v>
      </c>
      <c r="M2" s="93" t="s">
        <v>138</v>
      </c>
      <c r="N2" s="39" t="s">
        <v>139</v>
      </c>
      <c r="O2" s="39" t="s">
        <v>140</v>
      </c>
      <c r="P2" s="39" t="s">
        <v>141</v>
      </c>
    </row>
    <row r="3" spans="1:16">
      <c r="A3" s="39" t="s">
        <v>87</v>
      </c>
      <c r="B3" s="39" t="s">
        <v>142</v>
      </c>
      <c r="C3" s="94" t="str">
        <f>HYPERLINK("https://aws.amazon.com/ec2/pricing/on-demand/","r4.4xlarge")</f>
        <v>r4.4xlarge</v>
      </c>
      <c r="D3" s="39">
        <v>16</v>
      </c>
      <c r="E3" s="39">
        <v>122</v>
      </c>
      <c r="F3" s="39"/>
      <c r="G3" s="39">
        <v>20</v>
      </c>
      <c r="H3" s="93">
        <f t="shared" ref="H3:H4" si="0">1.248*0.81</f>
        <v>1.01088</v>
      </c>
      <c r="I3" s="92"/>
      <c r="J3" s="92"/>
      <c r="K3" s="92">
        <f t="shared" ref="K3:K5" si="1">H3*24</f>
        <v>24.261119999999998</v>
      </c>
      <c r="L3" s="92">
        <f t="shared" ref="L3:L5" si="2">K3*365</f>
        <v>8855.3087999999989</v>
      </c>
      <c r="M3" s="92">
        <f t="shared" ref="M3:M5" si="3">L3*4</f>
        <v>35421.235199999996</v>
      </c>
      <c r="P3">
        <f t="shared" ref="P3:P14" si="4">(60+120+240+500)*I3*H3</f>
        <v>0</v>
      </c>
    </row>
    <row r="4" spans="1:16">
      <c r="A4" s="39" t="s">
        <v>90</v>
      </c>
      <c r="B4" s="39" t="s">
        <v>144</v>
      </c>
      <c r="C4" s="39" t="s">
        <v>145</v>
      </c>
      <c r="D4" s="39">
        <v>2</v>
      </c>
      <c r="E4" s="39">
        <v>128</v>
      </c>
      <c r="F4" s="39"/>
      <c r="G4" s="39">
        <v>1</v>
      </c>
      <c r="H4" s="96">
        <f t="shared" si="0"/>
        <v>1.01088</v>
      </c>
      <c r="I4" s="93">
        <v>100</v>
      </c>
      <c r="J4" s="92">
        <f t="shared" ref="J4:J5" si="5">H4*I4</f>
        <v>101.08799999999999</v>
      </c>
      <c r="K4" s="92">
        <f t="shared" si="1"/>
        <v>24.261119999999998</v>
      </c>
      <c r="L4" s="92">
        <f t="shared" si="2"/>
        <v>8855.3087999999989</v>
      </c>
      <c r="M4" s="92">
        <f t="shared" si="3"/>
        <v>35421.235199999996</v>
      </c>
      <c r="P4">
        <f t="shared" si="4"/>
        <v>93000.960000000006</v>
      </c>
    </row>
    <row r="5" spans="1:16">
      <c r="A5" s="39" t="s">
        <v>87</v>
      </c>
      <c r="B5" s="39" t="s">
        <v>154</v>
      </c>
      <c r="C5" s="39" t="s">
        <v>155</v>
      </c>
      <c r="D5" s="39">
        <v>64</v>
      </c>
      <c r="E5" s="39">
        <v>976</v>
      </c>
      <c r="F5" s="39"/>
      <c r="G5" s="39">
        <v>1</v>
      </c>
      <c r="H5" s="92">
        <f>6.969*0.81</f>
        <v>5.6448900000000002</v>
      </c>
      <c r="I5" s="93">
        <v>24</v>
      </c>
      <c r="J5" s="92">
        <f t="shared" si="5"/>
        <v>135.47736</v>
      </c>
      <c r="K5" s="92">
        <f t="shared" si="1"/>
        <v>135.47736</v>
      </c>
      <c r="L5" s="92">
        <f t="shared" si="2"/>
        <v>49449.236400000002</v>
      </c>
      <c r="M5" s="92">
        <f t="shared" si="3"/>
        <v>197796.94560000001</v>
      </c>
      <c r="P5">
        <f t="shared" si="4"/>
        <v>124639.1712</v>
      </c>
    </row>
    <row r="6" spans="1:16">
      <c r="A6" s="103" t="s">
        <v>172</v>
      </c>
      <c r="B6" s="39" t="s">
        <v>173</v>
      </c>
      <c r="C6" t="str">
        <f t="shared" ref="C6:M6" si="6">C5</f>
        <v>x1.16xlarge</v>
      </c>
      <c r="D6">
        <f t="shared" si="6"/>
        <v>64</v>
      </c>
      <c r="E6">
        <f t="shared" si="6"/>
        <v>976</v>
      </c>
      <c r="F6">
        <f t="shared" si="6"/>
        <v>0</v>
      </c>
      <c r="G6">
        <f t="shared" si="6"/>
        <v>1</v>
      </c>
      <c r="H6" s="92">
        <f t="shared" si="6"/>
        <v>5.6448900000000002</v>
      </c>
      <c r="I6" s="92">
        <f t="shared" si="6"/>
        <v>24</v>
      </c>
      <c r="J6" s="92">
        <f t="shared" si="6"/>
        <v>135.47736</v>
      </c>
      <c r="K6" s="92">
        <f t="shared" si="6"/>
        <v>135.47736</v>
      </c>
      <c r="L6" s="92">
        <f t="shared" si="6"/>
        <v>49449.236400000002</v>
      </c>
      <c r="M6" s="92">
        <f t="shared" si="6"/>
        <v>197796.94560000001</v>
      </c>
      <c r="P6">
        <f t="shared" si="4"/>
        <v>124639.1712</v>
      </c>
    </row>
    <row r="7" spans="1:16">
      <c r="A7" s="103" t="s">
        <v>172</v>
      </c>
      <c r="B7" s="39" t="s">
        <v>174</v>
      </c>
      <c r="C7" s="104" t="str">
        <f t="shared" ref="C7:M7" si="7">C3</f>
        <v>r4.4xlarge</v>
      </c>
      <c r="D7">
        <f t="shared" si="7"/>
        <v>16</v>
      </c>
      <c r="E7">
        <f t="shared" si="7"/>
        <v>122</v>
      </c>
      <c r="F7">
        <f t="shared" si="7"/>
        <v>0</v>
      </c>
      <c r="G7">
        <f t="shared" si="7"/>
        <v>20</v>
      </c>
      <c r="H7" s="92">
        <f t="shared" si="7"/>
        <v>1.01088</v>
      </c>
      <c r="I7" s="92">
        <f t="shared" si="7"/>
        <v>0</v>
      </c>
      <c r="J7" s="92">
        <f t="shared" si="7"/>
        <v>0</v>
      </c>
      <c r="K7" s="92">
        <f t="shared" si="7"/>
        <v>24.261119999999998</v>
      </c>
      <c r="L7" s="92">
        <f t="shared" si="7"/>
        <v>8855.3087999999989</v>
      </c>
      <c r="M7" s="92">
        <f t="shared" si="7"/>
        <v>35421.235199999996</v>
      </c>
      <c r="P7">
        <f t="shared" si="4"/>
        <v>0</v>
      </c>
    </row>
    <row r="8" spans="1:16">
      <c r="A8" s="103" t="s">
        <v>172</v>
      </c>
      <c r="B8" s="39" t="s">
        <v>175</v>
      </c>
      <c r="C8" t="s">
        <v>155</v>
      </c>
      <c r="D8">
        <v>64</v>
      </c>
      <c r="E8">
        <v>976</v>
      </c>
      <c r="G8" s="39">
        <v>0.125</v>
      </c>
      <c r="H8" s="92">
        <v>5.6448900000000002</v>
      </c>
      <c r="I8" s="93">
        <v>3</v>
      </c>
      <c r="J8" s="92">
        <f t="shared" ref="J8:J9" si="8">H8*I8</f>
        <v>16.934670000000001</v>
      </c>
      <c r="K8" s="92">
        <f t="shared" ref="K8:K9" si="9">G8*24*H8</f>
        <v>16.934670000000001</v>
      </c>
      <c r="L8" s="92">
        <f t="shared" ref="L8:L9" si="10">365*K8</f>
        <v>6181.1545500000002</v>
      </c>
      <c r="M8" s="92">
        <f t="shared" ref="M8:M9" si="11">4*L8</f>
        <v>24724.618200000001</v>
      </c>
      <c r="P8">
        <f t="shared" si="4"/>
        <v>15579.8964</v>
      </c>
    </row>
    <row r="9" spans="1:16">
      <c r="A9" s="103" t="s">
        <v>172</v>
      </c>
      <c r="B9" s="39" t="s">
        <v>176</v>
      </c>
      <c r="C9" s="39" t="s">
        <v>177</v>
      </c>
      <c r="D9" s="39">
        <v>64</v>
      </c>
      <c r="E9" s="39">
        <v>488</v>
      </c>
      <c r="F9">
        <f>F6</f>
        <v>0</v>
      </c>
      <c r="G9">
        <f>0.07</f>
        <v>7.0000000000000007E-2</v>
      </c>
      <c r="H9" s="93">
        <v>24.48</v>
      </c>
      <c r="I9" s="93">
        <v>24</v>
      </c>
      <c r="J9" s="92">
        <f t="shared" si="8"/>
        <v>587.52</v>
      </c>
      <c r="K9" s="92">
        <f t="shared" si="9"/>
        <v>41.126400000000004</v>
      </c>
      <c r="L9" s="92">
        <f t="shared" si="10"/>
        <v>15011.136000000002</v>
      </c>
      <c r="M9" s="92">
        <f t="shared" si="11"/>
        <v>60044.544000000009</v>
      </c>
      <c r="P9">
        <f t="shared" si="4"/>
        <v>540518.40000000002</v>
      </c>
    </row>
    <row r="10" spans="1:16">
      <c r="A10" s="39" t="s">
        <v>95</v>
      </c>
      <c r="B10" s="39" t="s">
        <v>154</v>
      </c>
      <c r="C10" s="94" t="str">
        <f>HYPERLINK("https://aws.amazon.com/ec2/pricing/on-demand/","r4.4xlarge")</f>
        <v>r4.4xlarge</v>
      </c>
      <c r="D10" s="39">
        <v>16</v>
      </c>
      <c r="E10" s="39">
        <v>122</v>
      </c>
      <c r="G10" s="39">
        <v>1</v>
      </c>
      <c r="H10" s="92">
        <v>5.6448900000000002</v>
      </c>
      <c r="I10" s="92">
        <v>24</v>
      </c>
      <c r="J10" s="92">
        <v>135.47736</v>
      </c>
      <c r="K10" s="92">
        <v>135.47736</v>
      </c>
      <c r="L10" s="92">
        <v>49449.236400000002</v>
      </c>
      <c r="M10" s="92">
        <v>197796.94560000001</v>
      </c>
      <c r="P10">
        <f t="shared" si="4"/>
        <v>124639.1712</v>
      </c>
    </row>
    <row r="11" spans="1:16">
      <c r="A11" s="39" t="s">
        <v>95</v>
      </c>
      <c r="B11" s="39" t="s">
        <v>142</v>
      </c>
      <c r="C11" s="39" t="s">
        <v>155</v>
      </c>
      <c r="D11" s="39">
        <v>64</v>
      </c>
      <c r="E11" s="39">
        <v>976</v>
      </c>
      <c r="G11" s="39">
        <v>20</v>
      </c>
      <c r="H11" s="93">
        <f>1.248*0.81</f>
        <v>1.01088</v>
      </c>
      <c r="I11" s="92"/>
      <c r="J11" s="92"/>
      <c r="K11" s="92">
        <v>24.261119999999998</v>
      </c>
      <c r="L11" s="92">
        <v>8855.3087999999989</v>
      </c>
      <c r="M11" s="92">
        <v>35421.235199999996</v>
      </c>
      <c r="P11">
        <f t="shared" si="4"/>
        <v>0</v>
      </c>
    </row>
    <row r="12" spans="1:16">
      <c r="A12" s="39" t="s">
        <v>92</v>
      </c>
      <c r="B12" s="39" t="s">
        <v>178</v>
      </c>
      <c r="C12" s="39" t="s">
        <v>179</v>
      </c>
      <c r="D12" s="39">
        <v>144</v>
      </c>
      <c r="E12" s="39">
        <v>288</v>
      </c>
      <c r="G12" s="39">
        <v>0.5</v>
      </c>
      <c r="H12" s="93">
        <f>0.82*3.4568*2</f>
        <v>5.6691519999999995</v>
      </c>
      <c r="I12" s="92"/>
      <c r="J12" s="92"/>
      <c r="K12" s="92">
        <f>G12*H12*24</f>
        <v>68.029823999999991</v>
      </c>
      <c r="L12" s="92">
        <f>K12*365</f>
        <v>24830.885759999997</v>
      </c>
      <c r="M12" s="92">
        <f>L12*4</f>
        <v>99323.54303999999</v>
      </c>
      <c r="P12">
        <f t="shared" si="4"/>
        <v>0</v>
      </c>
    </row>
    <row r="13" spans="1:16">
      <c r="A13" s="39" t="s">
        <v>92</v>
      </c>
      <c r="B13" s="39" t="s">
        <v>190</v>
      </c>
      <c r="C13" s="39" t="s">
        <v>191</v>
      </c>
      <c r="D13" s="39">
        <f t="shared" ref="D13:E13" si="12">D12/4</f>
        <v>36</v>
      </c>
      <c r="E13" s="39">
        <f t="shared" si="12"/>
        <v>72</v>
      </c>
      <c r="F13">
        <f>F10</f>
        <v>0</v>
      </c>
      <c r="G13" s="39">
        <v>0.5</v>
      </c>
      <c r="H13" s="107">
        <f>H12/4</f>
        <v>1.4172879999999999</v>
      </c>
      <c r="I13" s="93"/>
      <c r="J13" s="92">
        <f>H13*I13</f>
        <v>0</v>
      </c>
      <c r="K13" s="92">
        <f t="shared" ref="K13:K14" si="13">G13*24*H13</f>
        <v>17.007455999999998</v>
      </c>
      <c r="L13" s="92">
        <f t="shared" ref="L13:L14" si="14">365*K13</f>
        <v>6207.7214399999993</v>
      </c>
      <c r="M13" s="92">
        <f t="shared" ref="M13:M14" si="15">4*L13</f>
        <v>24830.885759999997</v>
      </c>
      <c r="P13">
        <f t="shared" si="4"/>
        <v>0</v>
      </c>
    </row>
    <row r="14" spans="1:16">
      <c r="A14" s="39" t="s">
        <v>92</v>
      </c>
      <c r="B14" s="39" t="s">
        <v>194</v>
      </c>
      <c r="C14" s="39" t="s">
        <v>195</v>
      </c>
      <c r="D14" s="39">
        <v>72</v>
      </c>
      <c r="E14" s="39">
        <v>144</v>
      </c>
      <c r="G14" s="39">
        <v>1</v>
      </c>
      <c r="H14" s="92">
        <f>H12/2</f>
        <v>2.8345759999999998</v>
      </c>
      <c r="I14" s="92"/>
      <c r="J14" s="92"/>
      <c r="K14" s="92">
        <f t="shared" si="13"/>
        <v>68.029823999999991</v>
      </c>
      <c r="L14" s="92">
        <f t="shared" si="14"/>
        <v>24830.885759999997</v>
      </c>
      <c r="M14" s="92">
        <f t="shared" si="15"/>
        <v>99323.54303999999</v>
      </c>
      <c r="P14">
        <f t="shared" si="4"/>
        <v>0</v>
      </c>
    </row>
    <row r="15" spans="1:16">
      <c r="A15" s="39" t="s">
        <v>92</v>
      </c>
      <c r="B15" s="39" t="s">
        <v>197</v>
      </c>
      <c r="C15" s="39" t="s">
        <v>198</v>
      </c>
      <c r="D15" s="39">
        <v>8</v>
      </c>
      <c r="E15" s="39">
        <v>61</v>
      </c>
      <c r="G15" s="39">
        <v>20</v>
      </c>
      <c r="H15" s="93">
        <f>0.82*3.06</f>
        <v>2.5091999999999999</v>
      </c>
      <c r="I15" s="92"/>
      <c r="J15" s="92"/>
      <c r="K15" s="92"/>
      <c r="L15" s="92"/>
      <c r="M15" s="92"/>
    </row>
    <row r="16" spans="1:16">
      <c r="A16" s="39" t="s">
        <v>92</v>
      </c>
      <c r="B16" s="39" t="s">
        <v>207</v>
      </c>
      <c r="C16" s="94" t="str">
        <f>HYPERLINK("https://aws.amazon.com/ec2/pricing/on-demand/","r4.4xlarge")</f>
        <v>r4.4xlarge</v>
      </c>
      <c r="H16" s="92"/>
      <c r="I16" s="92"/>
      <c r="J16" s="92"/>
      <c r="K16" s="92"/>
      <c r="L16" s="92"/>
      <c r="M16" s="92"/>
      <c r="P16">
        <f>SUM(P3:P14)</f>
        <v>1023016.77</v>
      </c>
    </row>
    <row r="17" spans="3:13">
      <c r="H17" s="92"/>
      <c r="I17" s="92"/>
      <c r="J17" s="92"/>
      <c r="K17" s="92"/>
      <c r="L17" s="92"/>
      <c r="M17" s="92"/>
    </row>
    <row r="18" spans="3:13">
      <c r="H18" s="92"/>
      <c r="I18" s="92"/>
      <c r="J18" s="92"/>
      <c r="K18" s="92"/>
      <c r="L18" s="92"/>
      <c r="M18" s="92"/>
    </row>
    <row r="19" spans="3:13">
      <c r="H19" s="92"/>
      <c r="I19" s="92"/>
      <c r="J19" s="92"/>
      <c r="K19" s="92"/>
      <c r="L19" s="92"/>
      <c r="M19" s="92"/>
    </row>
    <row r="20" spans="3:13">
      <c r="D20" s="39" t="s">
        <v>214</v>
      </c>
      <c r="E20" s="39" t="s">
        <v>215</v>
      </c>
      <c r="H20" s="92"/>
      <c r="I20" s="92"/>
      <c r="J20" s="92"/>
      <c r="K20" s="92"/>
      <c r="L20" s="92"/>
      <c r="M20" s="92"/>
    </row>
    <row r="21" spans="3:13">
      <c r="C21" s="39" t="s">
        <v>216</v>
      </c>
      <c r="D21" s="113">
        <f>H12/D12</f>
        <v>3.9369111111111105E-2</v>
      </c>
      <c r="E21" s="113">
        <f>H12/E12</f>
        <v>1.9684555555555552E-2</v>
      </c>
      <c r="H21" s="92"/>
      <c r="I21" s="92"/>
      <c r="J21" s="92"/>
      <c r="K21" s="92"/>
      <c r="L21" s="92"/>
      <c r="M21" s="92"/>
    </row>
    <row r="22" spans="3:13">
      <c r="C22" s="39" t="s">
        <v>220</v>
      </c>
      <c r="D22" s="113">
        <f>H9/D9</f>
        <v>0.38250000000000001</v>
      </c>
      <c r="E22" s="113">
        <f>H9/E9</f>
        <v>5.016393442622951E-2</v>
      </c>
      <c r="H22" s="92"/>
      <c r="I22" s="92"/>
      <c r="J22" s="92"/>
      <c r="K22" s="92"/>
      <c r="L22" s="92"/>
      <c r="M22" s="92"/>
    </row>
    <row r="23" spans="3:13">
      <c r="C23" s="39" t="s">
        <v>223</v>
      </c>
      <c r="D23" s="113">
        <f>H8/D8</f>
        <v>8.8201406250000003E-2</v>
      </c>
      <c r="E23" s="113">
        <f>H11/E11</f>
        <v>1.0357377049180327E-3</v>
      </c>
      <c r="H23" s="93" t="s">
        <v>225</v>
      </c>
      <c r="I23" s="114"/>
      <c r="J23" s="92"/>
      <c r="K23" s="92"/>
      <c r="L23" s="92"/>
      <c r="M23" s="92"/>
    </row>
    <row r="24" spans="3:13">
      <c r="C24" s="39" t="s">
        <v>226</v>
      </c>
      <c r="D24" s="113">
        <f>H7/D7</f>
        <v>6.318E-2</v>
      </c>
      <c r="E24" s="113">
        <f>H7/E7</f>
        <v>8.2859016393442616E-3</v>
      </c>
      <c r="G24" s="39">
        <v>1.01</v>
      </c>
      <c r="H24" s="92">
        <f>100*200*G24</f>
        <v>20200</v>
      </c>
      <c r="I24" s="114">
        <f>100*400*G24</f>
        <v>40400</v>
      </c>
      <c r="J24" s="92">
        <f>100*1000*G24</f>
        <v>101000</v>
      </c>
      <c r="K24" s="92">
        <f>100*2000*G24</f>
        <v>202000</v>
      </c>
      <c r="L24" s="92">
        <f t="shared" ref="L24:L25" si="16">SUM(H24:K24)</f>
        <v>363600</v>
      </c>
      <c r="M24" s="92"/>
    </row>
    <row r="25" spans="3:13">
      <c r="G25" s="39">
        <v>5.64</v>
      </c>
      <c r="H25" s="92">
        <f>100*10*G25</f>
        <v>5640</v>
      </c>
      <c r="I25" s="114">
        <f>100*20*G25</f>
        <v>11280</v>
      </c>
      <c r="J25" s="92">
        <f>100*40*G25</f>
        <v>22560</v>
      </c>
      <c r="K25" s="92">
        <f>100*100*G25</f>
        <v>56400</v>
      </c>
      <c r="L25" s="92">
        <f t="shared" si="16"/>
        <v>95880</v>
      </c>
      <c r="M25" s="92"/>
    </row>
    <row r="26" spans="3:13">
      <c r="H26" s="92"/>
      <c r="I26" s="92"/>
      <c r="J26" s="92"/>
      <c r="K26" s="92"/>
      <c r="L26" s="92"/>
      <c r="M26" s="92"/>
    </row>
    <row r="27" spans="3:13">
      <c r="H27" s="92"/>
      <c r="I27" s="92"/>
      <c r="J27" s="92"/>
      <c r="K27" s="92"/>
      <c r="L27" s="92"/>
      <c r="M27" s="92"/>
    </row>
    <row r="28" spans="3:13">
      <c r="H28" s="92"/>
      <c r="I28" s="92"/>
      <c r="J28" s="92"/>
      <c r="K28" s="92"/>
      <c r="L28" s="92"/>
      <c r="M28" s="92"/>
    </row>
    <row r="29" spans="3:13">
      <c r="H29" s="92"/>
      <c r="I29" s="92"/>
      <c r="J29" s="92"/>
      <c r="K29" s="92"/>
      <c r="L29" s="92"/>
      <c r="M29" s="92"/>
    </row>
    <row r="30" spans="3:13">
      <c r="H30" s="92"/>
      <c r="I30" s="92"/>
      <c r="J30" s="92"/>
      <c r="K30" s="92"/>
      <c r="L30" s="92"/>
      <c r="M30" s="92"/>
    </row>
    <row r="31" spans="3:13">
      <c r="H31" s="92"/>
      <c r="I31" s="92"/>
      <c r="J31" s="92"/>
      <c r="K31" s="92"/>
      <c r="L31" s="92"/>
      <c r="M31" s="92"/>
    </row>
    <row r="32" spans="3:13">
      <c r="H32" s="92"/>
      <c r="I32" s="92"/>
      <c r="J32" s="92"/>
      <c r="K32" s="92"/>
      <c r="L32" s="92"/>
      <c r="M32" s="92"/>
    </row>
    <row r="33" spans="8:13">
      <c r="H33" s="92"/>
      <c r="I33" s="92"/>
      <c r="J33" s="92"/>
      <c r="K33" s="92"/>
      <c r="L33" s="92"/>
      <c r="M33" s="92"/>
    </row>
    <row r="34" spans="8:13">
      <c r="H34" s="92"/>
      <c r="I34" s="92"/>
      <c r="J34" s="92"/>
      <c r="K34" s="92"/>
      <c r="L34" s="92"/>
      <c r="M34" s="92"/>
    </row>
    <row r="35" spans="8:13">
      <c r="H35" s="92"/>
      <c r="I35" s="92"/>
      <c r="J35" s="92"/>
      <c r="K35" s="92"/>
      <c r="L35" s="92"/>
      <c r="M35" s="92"/>
    </row>
    <row r="36" spans="8:13">
      <c r="H36" s="92"/>
      <c r="I36" s="92"/>
      <c r="J36" s="92"/>
      <c r="K36" s="92"/>
      <c r="L36" s="92"/>
      <c r="M36" s="92"/>
    </row>
    <row r="37" spans="8:13">
      <c r="H37" s="92"/>
      <c r="I37" s="92"/>
      <c r="J37" s="92"/>
      <c r="K37" s="92"/>
      <c r="L37" s="92"/>
      <c r="M37" s="92"/>
    </row>
    <row r="38" spans="8:13">
      <c r="H38" s="92"/>
      <c r="I38" s="92"/>
      <c r="J38" s="92"/>
      <c r="K38" s="92"/>
      <c r="L38" s="92"/>
      <c r="M38" s="92"/>
    </row>
    <row r="39" spans="8:13">
      <c r="H39" s="92"/>
      <c r="I39" s="92"/>
      <c r="J39" s="92"/>
      <c r="K39" s="92"/>
      <c r="L39" s="92"/>
      <c r="M39" s="92"/>
    </row>
    <row r="40" spans="8:13">
      <c r="H40" s="92"/>
      <c r="I40" s="92"/>
      <c r="J40" s="92"/>
      <c r="K40" s="92"/>
      <c r="L40" s="92"/>
      <c r="M40" s="92"/>
    </row>
    <row r="41" spans="8:13">
      <c r="H41" s="92"/>
      <c r="I41" s="92"/>
      <c r="J41" s="92"/>
      <c r="K41" s="92"/>
      <c r="L41" s="92"/>
      <c r="M41" s="92"/>
    </row>
    <row r="42" spans="8:13">
      <c r="H42" s="92"/>
      <c r="I42" s="92"/>
      <c r="J42" s="92"/>
      <c r="K42" s="92"/>
      <c r="L42" s="92"/>
      <c r="M42" s="92"/>
    </row>
    <row r="43" spans="8:13">
      <c r="H43" s="92"/>
      <c r="I43" s="92"/>
      <c r="J43" s="92"/>
      <c r="K43" s="92"/>
      <c r="L43" s="92"/>
      <c r="M43" s="92"/>
    </row>
    <row r="44" spans="8:13">
      <c r="H44" s="92"/>
      <c r="I44" s="92"/>
      <c r="J44" s="92"/>
      <c r="K44" s="92"/>
      <c r="L44" s="92"/>
      <c r="M44" s="92"/>
    </row>
    <row r="45" spans="8:13">
      <c r="H45" s="92"/>
      <c r="I45" s="92"/>
      <c r="J45" s="92"/>
      <c r="K45" s="92"/>
      <c r="L45" s="92"/>
      <c r="M45" s="92"/>
    </row>
    <row r="46" spans="8:13">
      <c r="H46" s="92"/>
      <c r="I46" s="92"/>
      <c r="J46" s="92"/>
      <c r="K46" s="92"/>
      <c r="L46" s="92"/>
      <c r="M46" s="92"/>
    </row>
    <row r="47" spans="8:13">
      <c r="H47" s="92"/>
      <c r="I47" s="92"/>
      <c r="J47" s="92"/>
      <c r="K47" s="92"/>
      <c r="L47" s="92"/>
      <c r="M47" s="92"/>
    </row>
    <row r="48" spans="8:13">
      <c r="H48" s="92"/>
      <c r="I48" s="92"/>
      <c r="J48" s="92"/>
      <c r="K48" s="92"/>
      <c r="L48" s="92"/>
      <c r="M48" s="92"/>
    </row>
    <row r="49" spans="8:13">
      <c r="H49" s="92"/>
      <c r="I49" s="92"/>
      <c r="J49" s="92"/>
      <c r="K49" s="92"/>
      <c r="L49" s="92"/>
      <c r="M49" s="92"/>
    </row>
    <row r="50" spans="8:13">
      <c r="H50" s="92"/>
      <c r="I50" s="92"/>
      <c r="J50" s="92"/>
      <c r="K50" s="92"/>
      <c r="L50" s="92"/>
      <c r="M50" s="92"/>
    </row>
    <row r="51" spans="8:13">
      <c r="H51" s="92"/>
      <c r="I51" s="92"/>
      <c r="J51" s="92"/>
      <c r="K51" s="92"/>
      <c r="L51" s="92"/>
      <c r="M51" s="92"/>
    </row>
    <row r="52" spans="8:13">
      <c r="H52" s="92"/>
      <c r="I52" s="92"/>
      <c r="J52" s="92"/>
      <c r="K52" s="92"/>
      <c r="L52" s="92"/>
      <c r="M52" s="92"/>
    </row>
    <row r="53" spans="8:13">
      <c r="H53" s="92"/>
      <c r="I53" s="92"/>
      <c r="J53" s="92"/>
      <c r="K53" s="92"/>
      <c r="L53" s="92"/>
      <c r="M53" s="92"/>
    </row>
    <row r="54" spans="8:13">
      <c r="H54" s="92"/>
      <c r="I54" s="92"/>
      <c r="J54" s="92"/>
      <c r="K54" s="92"/>
      <c r="L54" s="92"/>
      <c r="M54" s="92"/>
    </row>
    <row r="55" spans="8:13">
      <c r="H55" s="92"/>
      <c r="I55" s="92"/>
      <c r="J55" s="92"/>
      <c r="K55" s="92"/>
      <c r="L55" s="92"/>
      <c r="M55" s="92"/>
    </row>
    <row r="56" spans="8:13">
      <c r="H56" s="92"/>
      <c r="I56" s="92"/>
      <c r="J56" s="92"/>
      <c r="K56" s="92"/>
      <c r="L56" s="92"/>
      <c r="M56" s="92"/>
    </row>
    <row r="57" spans="8:13">
      <c r="H57" s="92"/>
      <c r="I57" s="92"/>
      <c r="J57" s="92"/>
      <c r="K57" s="92"/>
      <c r="L57" s="92"/>
      <c r="M57" s="92"/>
    </row>
    <row r="58" spans="8:13">
      <c r="H58" s="92"/>
      <c r="I58" s="92"/>
      <c r="J58" s="92"/>
      <c r="K58" s="92"/>
      <c r="L58" s="92"/>
      <c r="M58" s="92"/>
    </row>
    <row r="59" spans="8:13">
      <c r="H59" s="92"/>
      <c r="I59" s="92"/>
      <c r="J59" s="92"/>
      <c r="K59" s="92"/>
      <c r="L59" s="92"/>
      <c r="M59" s="92"/>
    </row>
    <row r="60" spans="8:13">
      <c r="H60" s="92"/>
      <c r="I60" s="92"/>
      <c r="J60" s="92"/>
      <c r="K60" s="92"/>
      <c r="L60" s="92"/>
      <c r="M60" s="92"/>
    </row>
    <row r="61" spans="8:13">
      <c r="H61" s="92"/>
      <c r="I61" s="92"/>
      <c r="J61" s="92"/>
      <c r="K61" s="92"/>
      <c r="L61" s="92"/>
      <c r="M61" s="92"/>
    </row>
    <row r="62" spans="8:13">
      <c r="H62" s="92"/>
      <c r="I62" s="92"/>
      <c r="J62" s="92"/>
      <c r="K62" s="92"/>
      <c r="L62" s="92"/>
      <c r="M62" s="92"/>
    </row>
    <row r="63" spans="8:13">
      <c r="H63" s="92"/>
      <c r="I63" s="92"/>
      <c r="J63" s="92"/>
      <c r="K63" s="92"/>
      <c r="L63" s="92"/>
      <c r="M63" s="92"/>
    </row>
    <row r="64" spans="8:13">
      <c r="H64" s="92"/>
      <c r="I64" s="92"/>
      <c r="J64" s="92"/>
      <c r="K64" s="92"/>
      <c r="L64" s="92"/>
      <c r="M64" s="92"/>
    </row>
    <row r="65" spans="8:13">
      <c r="H65" s="92"/>
      <c r="I65" s="92"/>
      <c r="J65" s="92"/>
      <c r="K65" s="92"/>
      <c r="L65" s="92"/>
      <c r="M65" s="92"/>
    </row>
    <row r="66" spans="8:13">
      <c r="H66" s="92"/>
      <c r="I66" s="92"/>
      <c r="J66" s="92"/>
      <c r="K66" s="92"/>
      <c r="L66" s="92"/>
      <c r="M66" s="92"/>
    </row>
    <row r="67" spans="8:13">
      <c r="H67" s="92"/>
      <c r="I67" s="92"/>
      <c r="J67" s="92"/>
      <c r="K67" s="92"/>
      <c r="L67" s="92"/>
      <c r="M67" s="92"/>
    </row>
    <row r="68" spans="8:13">
      <c r="H68" s="92"/>
      <c r="I68" s="92"/>
      <c r="J68" s="92"/>
      <c r="K68" s="92"/>
      <c r="L68" s="92"/>
      <c r="M68" s="92"/>
    </row>
    <row r="69" spans="8:13">
      <c r="H69" s="92"/>
      <c r="I69" s="92"/>
      <c r="J69" s="92"/>
      <c r="K69" s="92"/>
      <c r="L69" s="92"/>
      <c r="M69" s="92"/>
    </row>
    <row r="70" spans="8:13">
      <c r="H70" s="92"/>
      <c r="I70" s="92"/>
      <c r="J70" s="92"/>
      <c r="K70" s="92"/>
      <c r="L70" s="92"/>
      <c r="M70" s="92"/>
    </row>
    <row r="71" spans="8:13">
      <c r="H71" s="92"/>
      <c r="I71" s="92"/>
      <c r="J71" s="92"/>
      <c r="K71" s="92"/>
      <c r="L71" s="92"/>
      <c r="M71" s="92"/>
    </row>
    <row r="72" spans="8:13">
      <c r="H72" s="92"/>
      <c r="I72" s="92"/>
      <c r="J72" s="92"/>
      <c r="K72" s="92"/>
      <c r="L72" s="92"/>
      <c r="M72" s="92"/>
    </row>
    <row r="73" spans="8:13">
      <c r="H73" s="92"/>
      <c r="I73" s="92"/>
      <c r="J73" s="92"/>
      <c r="K73" s="92"/>
      <c r="L73" s="92"/>
      <c r="M73" s="92"/>
    </row>
    <row r="74" spans="8:13">
      <c r="H74" s="92"/>
      <c r="I74" s="92"/>
      <c r="J74" s="92"/>
      <c r="K74" s="92"/>
      <c r="L74" s="92"/>
      <c r="M74" s="92"/>
    </row>
    <row r="75" spans="8:13">
      <c r="H75" s="92"/>
      <c r="I75" s="92"/>
      <c r="J75" s="92"/>
      <c r="K75" s="92"/>
      <c r="L75" s="92"/>
      <c r="M75" s="92"/>
    </row>
    <row r="76" spans="8:13">
      <c r="H76" s="92"/>
      <c r="I76" s="92"/>
      <c r="J76" s="92"/>
      <c r="K76" s="92"/>
      <c r="L76" s="92"/>
      <c r="M76" s="92"/>
    </row>
    <row r="77" spans="8:13">
      <c r="H77" s="92"/>
      <c r="I77" s="92"/>
      <c r="J77" s="92"/>
      <c r="K77" s="92"/>
      <c r="L77" s="92"/>
      <c r="M77" s="92"/>
    </row>
    <row r="78" spans="8:13">
      <c r="H78" s="92"/>
      <c r="I78" s="92"/>
      <c r="J78" s="92"/>
      <c r="K78" s="92"/>
      <c r="L78" s="92"/>
      <c r="M78" s="92"/>
    </row>
    <row r="79" spans="8:13">
      <c r="H79" s="92"/>
      <c r="I79" s="92"/>
      <c r="J79" s="92"/>
      <c r="K79" s="92"/>
      <c r="L79" s="92"/>
      <c r="M79" s="92"/>
    </row>
    <row r="80" spans="8:13">
      <c r="H80" s="92"/>
      <c r="I80" s="92"/>
      <c r="J80" s="92"/>
      <c r="K80" s="92"/>
      <c r="L80" s="92"/>
      <c r="M80" s="92"/>
    </row>
    <row r="81" spans="8:13">
      <c r="H81" s="92"/>
      <c r="I81" s="92"/>
      <c r="J81" s="92"/>
      <c r="K81" s="92"/>
      <c r="L81" s="92"/>
      <c r="M81" s="92"/>
    </row>
    <row r="82" spans="8:13">
      <c r="H82" s="92"/>
      <c r="I82" s="92"/>
      <c r="J82" s="92"/>
      <c r="K82" s="92"/>
      <c r="L82" s="92"/>
      <c r="M82" s="92"/>
    </row>
    <row r="83" spans="8:13">
      <c r="H83" s="92"/>
      <c r="I83" s="92"/>
      <c r="J83" s="92"/>
      <c r="K83" s="92"/>
      <c r="L83" s="92"/>
      <c r="M83" s="92"/>
    </row>
    <row r="84" spans="8:13">
      <c r="H84" s="92"/>
      <c r="I84" s="92"/>
      <c r="J84" s="92"/>
      <c r="K84" s="92"/>
      <c r="L84" s="92"/>
      <c r="M84" s="92"/>
    </row>
    <row r="85" spans="8:13">
      <c r="H85" s="92"/>
      <c r="I85" s="92"/>
      <c r="J85" s="92"/>
      <c r="K85" s="92"/>
      <c r="L85" s="92"/>
      <c r="M85" s="92"/>
    </row>
    <row r="86" spans="8:13">
      <c r="H86" s="92"/>
      <c r="I86" s="92"/>
      <c r="J86" s="92"/>
      <c r="K86" s="92"/>
      <c r="L86" s="92"/>
      <c r="M86" s="92"/>
    </row>
    <row r="87" spans="8:13">
      <c r="H87" s="92"/>
      <c r="I87" s="92"/>
      <c r="J87" s="92"/>
      <c r="K87" s="92"/>
      <c r="L87" s="92"/>
      <c r="M87" s="92"/>
    </row>
    <row r="88" spans="8:13">
      <c r="H88" s="92"/>
      <c r="I88" s="92"/>
      <c r="J88" s="92"/>
      <c r="K88" s="92"/>
      <c r="L88" s="92"/>
      <c r="M88" s="92"/>
    </row>
    <row r="89" spans="8:13">
      <c r="H89" s="92"/>
      <c r="I89" s="92"/>
      <c r="J89" s="92"/>
      <c r="K89" s="92"/>
      <c r="L89" s="92"/>
      <c r="M89" s="92"/>
    </row>
    <row r="90" spans="8:13">
      <c r="H90" s="92"/>
      <c r="I90" s="92"/>
      <c r="J90" s="92"/>
      <c r="K90" s="92"/>
      <c r="L90" s="92"/>
      <c r="M90" s="92"/>
    </row>
    <row r="91" spans="8:13">
      <c r="H91" s="92"/>
      <c r="I91" s="92"/>
      <c r="J91" s="92"/>
      <c r="K91" s="92"/>
      <c r="L91" s="92"/>
      <c r="M91" s="92"/>
    </row>
    <row r="92" spans="8:13">
      <c r="H92" s="92"/>
      <c r="I92" s="92"/>
      <c r="J92" s="92"/>
      <c r="K92" s="92"/>
      <c r="L92" s="92"/>
      <c r="M92" s="92"/>
    </row>
    <row r="93" spans="8:13">
      <c r="H93" s="92"/>
      <c r="I93" s="92"/>
      <c r="J93" s="92"/>
      <c r="K93" s="92"/>
      <c r="L93" s="92"/>
      <c r="M93" s="92"/>
    </row>
    <row r="94" spans="8:13">
      <c r="H94" s="92"/>
      <c r="I94" s="92"/>
      <c r="J94" s="92"/>
      <c r="K94" s="92"/>
      <c r="L94" s="92"/>
      <c r="M94" s="92"/>
    </row>
    <row r="95" spans="8:13">
      <c r="H95" s="92"/>
      <c r="I95" s="92"/>
      <c r="J95" s="92"/>
      <c r="K95" s="92"/>
      <c r="L95" s="92"/>
      <c r="M95" s="92"/>
    </row>
    <row r="96" spans="8:13">
      <c r="H96" s="92"/>
      <c r="I96" s="92"/>
      <c r="J96" s="92"/>
      <c r="K96" s="92"/>
      <c r="L96" s="92"/>
      <c r="M96" s="92"/>
    </row>
    <row r="97" spans="8:13">
      <c r="H97" s="92"/>
      <c r="I97" s="92"/>
      <c r="J97" s="92"/>
      <c r="K97" s="92"/>
      <c r="L97" s="92"/>
      <c r="M97" s="92"/>
    </row>
    <row r="98" spans="8:13">
      <c r="H98" s="92"/>
      <c r="I98" s="92"/>
      <c r="J98" s="92"/>
      <c r="K98" s="92"/>
      <c r="L98" s="92"/>
      <c r="M98" s="92"/>
    </row>
    <row r="99" spans="8:13">
      <c r="H99" s="92"/>
      <c r="I99" s="92"/>
      <c r="J99" s="92"/>
      <c r="K99" s="92"/>
      <c r="L99" s="92"/>
      <c r="M99" s="92"/>
    </row>
    <row r="100" spans="8:13">
      <c r="H100" s="92"/>
      <c r="I100" s="92"/>
      <c r="J100" s="92"/>
      <c r="K100" s="92"/>
      <c r="L100" s="92"/>
      <c r="M100" s="92"/>
    </row>
    <row r="101" spans="8:13">
      <c r="H101" s="92"/>
      <c r="I101" s="92"/>
      <c r="J101" s="92"/>
      <c r="K101" s="92"/>
      <c r="L101" s="92"/>
      <c r="M101" s="92"/>
    </row>
    <row r="102" spans="8:13">
      <c r="H102" s="92"/>
      <c r="I102" s="92"/>
      <c r="J102" s="92"/>
      <c r="K102" s="92"/>
      <c r="L102" s="92"/>
      <c r="M102" s="92"/>
    </row>
    <row r="103" spans="8:13">
      <c r="H103" s="92"/>
      <c r="I103" s="92"/>
      <c r="J103" s="92"/>
      <c r="K103" s="92"/>
      <c r="L103" s="92"/>
      <c r="M103" s="92"/>
    </row>
    <row r="104" spans="8:13">
      <c r="H104" s="92"/>
      <c r="I104" s="92"/>
      <c r="J104" s="92"/>
      <c r="K104" s="92"/>
      <c r="L104" s="92"/>
      <c r="M104" s="92"/>
    </row>
    <row r="105" spans="8:13">
      <c r="H105" s="92"/>
      <c r="I105" s="92"/>
      <c r="J105" s="92"/>
      <c r="K105" s="92"/>
      <c r="L105" s="92"/>
      <c r="M105" s="92"/>
    </row>
    <row r="106" spans="8:13">
      <c r="H106" s="92"/>
      <c r="I106" s="92"/>
      <c r="J106" s="92"/>
      <c r="K106" s="92"/>
      <c r="L106" s="92"/>
      <c r="M106" s="92"/>
    </row>
    <row r="107" spans="8:13">
      <c r="H107" s="92"/>
      <c r="I107" s="92"/>
      <c r="J107" s="92"/>
      <c r="K107" s="92"/>
      <c r="L107" s="92"/>
      <c r="M107" s="92"/>
    </row>
    <row r="108" spans="8:13">
      <c r="H108" s="92"/>
      <c r="I108" s="92"/>
      <c r="J108" s="92"/>
      <c r="K108" s="92"/>
      <c r="L108" s="92"/>
      <c r="M108" s="92"/>
    </row>
    <row r="109" spans="8:13">
      <c r="H109" s="92"/>
      <c r="I109" s="92"/>
      <c r="J109" s="92"/>
      <c r="K109" s="92"/>
      <c r="L109" s="92"/>
      <c r="M109" s="92"/>
    </row>
    <row r="110" spans="8:13">
      <c r="H110" s="92"/>
      <c r="I110" s="92"/>
      <c r="J110" s="92"/>
      <c r="K110" s="92"/>
      <c r="L110" s="92"/>
      <c r="M110" s="92"/>
    </row>
    <row r="111" spans="8:13">
      <c r="H111" s="92"/>
      <c r="I111" s="92"/>
      <c r="J111" s="92"/>
      <c r="K111" s="92"/>
      <c r="L111" s="92"/>
      <c r="M111" s="92"/>
    </row>
    <row r="112" spans="8:13">
      <c r="H112" s="92"/>
      <c r="I112" s="92"/>
      <c r="J112" s="92"/>
      <c r="K112" s="92"/>
      <c r="L112" s="92"/>
      <c r="M112" s="92"/>
    </row>
    <row r="113" spans="8:13">
      <c r="H113" s="92"/>
      <c r="I113" s="92"/>
      <c r="J113" s="92"/>
      <c r="K113" s="92"/>
      <c r="L113" s="92"/>
      <c r="M113" s="92"/>
    </row>
    <row r="114" spans="8:13">
      <c r="H114" s="92"/>
      <c r="I114" s="92"/>
      <c r="J114" s="92"/>
      <c r="K114" s="92"/>
      <c r="L114" s="92"/>
      <c r="M114" s="92"/>
    </row>
    <row r="115" spans="8:13">
      <c r="H115" s="92"/>
      <c r="I115" s="92"/>
      <c r="J115" s="92"/>
      <c r="K115" s="92"/>
      <c r="L115" s="92"/>
      <c r="M115" s="92"/>
    </row>
    <row r="116" spans="8:13">
      <c r="H116" s="92"/>
      <c r="I116" s="92"/>
      <c r="J116" s="92"/>
      <c r="K116" s="92"/>
      <c r="L116" s="92"/>
      <c r="M116" s="92"/>
    </row>
    <row r="117" spans="8:13">
      <c r="H117" s="92"/>
      <c r="I117" s="92"/>
      <c r="J117" s="92"/>
      <c r="K117" s="92"/>
      <c r="L117" s="92"/>
      <c r="M117" s="92"/>
    </row>
    <row r="118" spans="8:13">
      <c r="H118" s="92"/>
      <c r="I118" s="92"/>
      <c r="J118" s="92"/>
      <c r="K118" s="92"/>
      <c r="L118" s="92"/>
      <c r="M118" s="92"/>
    </row>
    <row r="119" spans="8:13">
      <c r="H119" s="92"/>
      <c r="I119" s="92"/>
      <c r="J119" s="92"/>
      <c r="K119" s="92"/>
      <c r="L119" s="92"/>
      <c r="M119" s="92"/>
    </row>
    <row r="120" spans="8:13">
      <c r="H120" s="92"/>
      <c r="I120" s="92"/>
      <c r="J120" s="92"/>
      <c r="K120" s="92"/>
      <c r="L120" s="92"/>
      <c r="M120" s="92"/>
    </row>
    <row r="121" spans="8:13">
      <c r="H121" s="92"/>
      <c r="I121" s="92"/>
      <c r="J121" s="92"/>
      <c r="K121" s="92"/>
      <c r="L121" s="92"/>
      <c r="M121" s="92"/>
    </row>
    <row r="122" spans="8:13">
      <c r="H122" s="92"/>
      <c r="I122" s="92"/>
      <c r="J122" s="92"/>
      <c r="K122" s="92"/>
      <c r="L122" s="92"/>
      <c r="M122" s="92"/>
    </row>
    <row r="123" spans="8:13">
      <c r="H123" s="92"/>
      <c r="I123" s="92"/>
      <c r="J123" s="92"/>
      <c r="K123" s="92"/>
      <c r="L123" s="92"/>
      <c r="M123" s="92"/>
    </row>
    <row r="124" spans="8:13">
      <c r="H124" s="92"/>
      <c r="I124" s="92"/>
      <c r="J124" s="92"/>
      <c r="K124" s="92"/>
      <c r="L124" s="92"/>
      <c r="M124" s="92"/>
    </row>
    <row r="125" spans="8:13">
      <c r="H125" s="92"/>
      <c r="I125" s="92"/>
      <c r="J125" s="92"/>
      <c r="K125" s="92"/>
      <c r="L125" s="92"/>
      <c r="M125" s="92"/>
    </row>
    <row r="126" spans="8:13">
      <c r="H126" s="92"/>
      <c r="I126" s="92"/>
      <c r="J126" s="92"/>
      <c r="K126" s="92"/>
      <c r="L126" s="92"/>
      <c r="M126" s="92"/>
    </row>
    <row r="127" spans="8:13">
      <c r="H127" s="92"/>
      <c r="I127" s="92"/>
      <c r="J127" s="92"/>
      <c r="K127" s="92"/>
      <c r="L127" s="92"/>
      <c r="M127" s="92"/>
    </row>
    <row r="128" spans="8:13">
      <c r="H128" s="92"/>
      <c r="I128" s="92"/>
      <c r="J128" s="92"/>
      <c r="K128" s="92"/>
      <c r="L128" s="92"/>
      <c r="M128" s="92"/>
    </row>
    <row r="129" spans="8:13">
      <c r="H129" s="92"/>
      <c r="I129" s="92"/>
      <c r="J129" s="92"/>
      <c r="K129" s="92"/>
      <c r="L129" s="92"/>
      <c r="M129" s="92"/>
    </row>
    <row r="130" spans="8:13">
      <c r="H130" s="92"/>
      <c r="I130" s="92"/>
      <c r="J130" s="92"/>
      <c r="K130" s="92"/>
      <c r="L130" s="92"/>
      <c r="M130" s="92"/>
    </row>
    <row r="131" spans="8:13">
      <c r="H131" s="92"/>
      <c r="I131" s="92"/>
      <c r="J131" s="92"/>
      <c r="K131" s="92"/>
      <c r="L131" s="92"/>
      <c r="M131" s="92"/>
    </row>
    <row r="132" spans="8:13">
      <c r="H132" s="92"/>
      <c r="I132" s="92"/>
      <c r="J132" s="92"/>
      <c r="K132" s="92"/>
      <c r="L132" s="92"/>
      <c r="M132" s="92"/>
    </row>
    <row r="133" spans="8:13">
      <c r="H133" s="92"/>
      <c r="I133" s="92"/>
      <c r="J133" s="92"/>
      <c r="K133" s="92"/>
      <c r="L133" s="92"/>
      <c r="M133" s="92"/>
    </row>
    <row r="134" spans="8:13">
      <c r="H134" s="92"/>
      <c r="I134" s="92"/>
      <c r="J134" s="92"/>
      <c r="K134" s="92"/>
      <c r="L134" s="92"/>
      <c r="M134" s="92"/>
    </row>
    <row r="135" spans="8:13">
      <c r="H135" s="92"/>
      <c r="I135" s="92"/>
      <c r="J135" s="92"/>
      <c r="K135" s="92"/>
      <c r="L135" s="92"/>
      <c r="M135" s="92"/>
    </row>
    <row r="136" spans="8:13">
      <c r="H136" s="92"/>
      <c r="I136" s="92"/>
      <c r="J136" s="92"/>
      <c r="K136" s="92"/>
      <c r="L136" s="92"/>
      <c r="M136" s="92"/>
    </row>
    <row r="137" spans="8:13">
      <c r="H137" s="92"/>
      <c r="I137" s="92"/>
      <c r="J137" s="92"/>
      <c r="K137" s="92"/>
      <c r="L137" s="92"/>
      <c r="M137" s="92"/>
    </row>
    <row r="138" spans="8:13">
      <c r="H138" s="92"/>
      <c r="I138" s="92"/>
      <c r="J138" s="92"/>
      <c r="K138" s="92"/>
      <c r="L138" s="92"/>
      <c r="M138" s="92"/>
    </row>
    <row r="139" spans="8:13">
      <c r="H139" s="92"/>
      <c r="I139" s="92"/>
      <c r="J139" s="92"/>
      <c r="K139" s="92"/>
      <c r="L139" s="92"/>
      <c r="M139" s="92"/>
    </row>
    <row r="140" spans="8:13">
      <c r="H140" s="92"/>
      <c r="I140" s="92"/>
      <c r="J140" s="92"/>
      <c r="K140" s="92"/>
      <c r="L140" s="92"/>
      <c r="M140" s="92"/>
    </row>
    <row r="141" spans="8:13">
      <c r="H141" s="92"/>
      <c r="I141" s="92"/>
      <c r="J141" s="92"/>
      <c r="K141" s="92"/>
      <c r="L141" s="92"/>
      <c r="M141" s="92"/>
    </row>
    <row r="142" spans="8:13">
      <c r="H142" s="92"/>
      <c r="I142" s="92"/>
      <c r="J142" s="92"/>
      <c r="K142" s="92"/>
      <c r="L142" s="92"/>
      <c r="M142" s="92"/>
    </row>
    <row r="143" spans="8:13">
      <c r="H143" s="92"/>
      <c r="I143" s="92"/>
      <c r="J143" s="92"/>
      <c r="K143" s="92"/>
      <c r="L143" s="92"/>
      <c r="M143" s="92"/>
    </row>
    <row r="144" spans="8:13">
      <c r="H144" s="92"/>
      <c r="I144" s="92"/>
      <c r="J144" s="92"/>
      <c r="K144" s="92"/>
      <c r="L144" s="92"/>
      <c r="M144" s="92"/>
    </row>
    <row r="145" spans="8:13">
      <c r="H145" s="92"/>
      <c r="I145" s="92"/>
      <c r="J145" s="92"/>
      <c r="K145" s="92"/>
      <c r="L145" s="92"/>
      <c r="M145" s="92"/>
    </row>
    <row r="146" spans="8:13">
      <c r="H146" s="92"/>
      <c r="I146" s="92"/>
      <c r="J146" s="92"/>
      <c r="K146" s="92"/>
      <c r="L146" s="92"/>
      <c r="M146" s="92"/>
    </row>
    <row r="147" spans="8:13">
      <c r="H147" s="92"/>
      <c r="I147" s="92"/>
      <c r="J147" s="92"/>
      <c r="K147" s="92"/>
      <c r="L147" s="92"/>
      <c r="M147" s="92"/>
    </row>
    <row r="148" spans="8:13">
      <c r="H148" s="92"/>
      <c r="I148" s="92"/>
      <c r="J148" s="92"/>
      <c r="K148" s="92"/>
      <c r="L148" s="92"/>
      <c r="M148" s="92"/>
    </row>
    <row r="149" spans="8:13">
      <c r="H149" s="92"/>
      <c r="I149" s="92"/>
      <c r="J149" s="92"/>
      <c r="K149" s="92"/>
      <c r="L149" s="92"/>
      <c r="M149" s="92"/>
    </row>
    <row r="150" spans="8:13">
      <c r="H150" s="92"/>
      <c r="I150" s="92"/>
      <c r="J150" s="92"/>
      <c r="K150" s="92"/>
      <c r="L150" s="92"/>
      <c r="M150" s="92"/>
    </row>
    <row r="151" spans="8:13">
      <c r="H151" s="92"/>
      <c r="I151" s="92"/>
      <c r="J151" s="92"/>
      <c r="K151" s="92"/>
      <c r="L151" s="92"/>
      <c r="M151" s="92"/>
    </row>
    <row r="152" spans="8:13">
      <c r="H152" s="92"/>
      <c r="I152" s="92"/>
      <c r="J152" s="92"/>
      <c r="K152" s="92"/>
      <c r="L152" s="92"/>
      <c r="M152" s="92"/>
    </row>
    <row r="153" spans="8:13">
      <c r="H153" s="92"/>
      <c r="I153" s="92"/>
      <c r="J153" s="92"/>
      <c r="K153" s="92"/>
      <c r="L153" s="92"/>
      <c r="M153" s="92"/>
    </row>
    <row r="154" spans="8:13">
      <c r="H154" s="92"/>
      <c r="I154" s="92"/>
      <c r="J154" s="92"/>
      <c r="K154" s="92"/>
      <c r="L154" s="92"/>
      <c r="M154" s="92"/>
    </row>
    <row r="155" spans="8:13">
      <c r="H155" s="92"/>
      <c r="I155" s="92"/>
      <c r="J155" s="92"/>
      <c r="K155" s="92"/>
      <c r="L155" s="92"/>
      <c r="M155" s="92"/>
    </row>
    <row r="156" spans="8:13">
      <c r="H156" s="92"/>
      <c r="I156" s="92"/>
      <c r="J156" s="92"/>
      <c r="K156" s="92"/>
      <c r="L156" s="92"/>
      <c r="M156" s="92"/>
    </row>
    <row r="157" spans="8:13">
      <c r="H157" s="92"/>
      <c r="I157" s="92"/>
      <c r="J157" s="92"/>
      <c r="K157" s="92"/>
      <c r="L157" s="92"/>
      <c r="M157" s="92"/>
    </row>
    <row r="158" spans="8:13">
      <c r="H158" s="92"/>
      <c r="I158" s="92"/>
      <c r="J158" s="92"/>
      <c r="K158" s="92"/>
      <c r="L158" s="92"/>
      <c r="M158" s="92"/>
    </row>
    <row r="159" spans="8:13">
      <c r="H159" s="92"/>
      <c r="I159" s="92"/>
      <c r="J159" s="92"/>
      <c r="K159" s="92"/>
      <c r="L159" s="92"/>
      <c r="M159" s="92"/>
    </row>
    <row r="160" spans="8:13">
      <c r="H160" s="92"/>
      <c r="I160" s="92"/>
      <c r="J160" s="92"/>
      <c r="K160" s="92"/>
      <c r="L160" s="92"/>
      <c r="M160" s="92"/>
    </row>
    <row r="161" spans="8:13">
      <c r="H161" s="92"/>
      <c r="I161" s="92"/>
      <c r="J161" s="92"/>
      <c r="K161" s="92"/>
      <c r="L161" s="92"/>
      <c r="M161" s="92"/>
    </row>
    <row r="162" spans="8:13">
      <c r="H162" s="92"/>
      <c r="I162" s="92"/>
      <c r="J162" s="92"/>
      <c r="K162" s="92"/>
      <c r="L162" s="92"/>
      <c r="M162" s="92"/>
    </row>
    <row r="163" spans="8:13">
      <c r="H163" s="92"/>
      <c r="I163" s="92"/>
      <c r="J163" s="92"/>
      <c r="K163" s="92"/>
      <c r="L163" s="92"/>
      <c r="M163" s="92"/>
    </row>
    <row r="164" spans="8:13">
      <c r="H164" s="92"/>
      <c r="I164" s="92"/>
      <c r="J164" s="92"/>
      <c r="K164" s="92"/>
      <c r="L164" s="92"/>
      <c r="M164" s="92"/>
    </row>
    <row r="165" spans="8:13">
      <c r="H165" s="92"/>
      <c r="I165" s="92"/>
      <c r="J165" s="92"/>
      <c r="K165" s="92"/>
      <c r="L165" s="92"/>
      <c r="M165" s="92"/>
    </row>
    <row r="166" spans="8:13">
      <c r="H166" s="92"/>
      <c r="I166" s="92"/>
      <c r="J166" s="92"/>
      <c r="K166" s="92"/>
      <c r="L166" s="92"/>
      <c r="M166" s="92"/>
    </row>
    <row r="167" spans="8:13">
      <c r="H167" s="92"/>
      <c r="I167" s="92"/>
      <c r="J167" s="92"/>
      <c r="K167" s="92"/>
      <c r="L167" s="92"/>
      <c r="M167" s="92"/>
    </row>
    <row r="168" spans="8:13">
      <c r="H168" s="92"/>
      <c r="I168" s="92"/>
      <c r="J168" s="92"/>
      <c r="K168" s="92"/>
      <c r="L168" s="92"/>
      <c r="M168" s="92"/>
    </row>
    <row r="169" spans="8:13">
      <c r="H169" s="92"/>
      <c r="I169" s="92"/>
      <c r="J169" s="92"/>
      <c r="K169" s="92"/>
      <c r="L169" s="92"/>
      <c r="M169" s="92"/>
    </row>
    <row r="170" spans="8:13">
      <c r="H170" s="92"/>
      <c r="I170" s="92"/>
      <c r="J170" s="92"/>
      <c r="K170" s="92"/>
      <c r="L170" s="92"/>
      <c r="M170" s="92"/>
    </row>
    <row r="171" spans="8:13">
      <c r="H171" s="92"/>
      <c r="I171" s="92"/>
      <c r="J171" s="92"/>
      <c r="K171" s="92"/>
      <c r="L171" s="92"/>
      <c r="M171" s="92"/>
    </row>
    <row r="172" spans="8:13">
      <c r="H172" s="92"/>
      <c r="I172" s="92"/>
      <c r="J172" s="92"/>
      <c r="K172" s="92"/>
      <c r="L172" s="92"/>
      <c r="M172" s="92"/>
    </row>
    <row r="173" spans="8:13">
      <c r="H173" s="92"/>
      <c r="I173" s="92"/>
      <c r="J173" s="92"/>
      <c r="K173" s="92"/>
      <c r="L173" s="92"/>
      <c r="M173" s="92"/>
    </row>
    <row r="174" spans="8:13">
      <c r="H174" s="92"/>
      <c r="I174" s="92"/>
      <c r="J174" s="92"/>
      <c r="K174" s="92"/>
      <c r="L174" s="92"/>
      <c r="M174" s="92"/>
    </row>
    <row r="175" spans="8:13">
      <c r="H175" s="92"/>
      <c r="I175" s="92"/>
      <c r="J175" s="92"/>
      <c r="K175" s="92"/>
      <c r="L175" s="92"/>
      <c r="M175" s="92"/>
    </row>
    <row r="176" spans="8:13">
      <c r="H176" s="92"/>
      <c r="I176" s="92"/>
      <c r="J176" s="92"/>
      <c r="K176" s="92"/>
      <c r="L176" s="92"/>
      <c r="M176" s="92"/>
    </row>
    <row r="177" spans="8:13">
      <c r="H177" s="92"/>
      <c r="I177" s="92"/>
      <c r="J177" s="92"/>
      <c r="K177" s="92"/>
      <c r="L177" s="92"/>
      <c r="M177" s="92"/>
    </row>
    <row r="178" spans="8:13">
      <c r="H178" s="92"/>
      <c r="I178" s="92"/>
      <c r="J178" s="92"/>
      <c r="K178" s="92"/>
      <c r="L178" s="92"/>
      <c r="M178" s="92"/>
    </row>
    <row r="179" spans="8:13">
      <c r="H179" s="92"/>
      <c r="I179" s="92"/>
      <c r="J179" s="92"/>
      <c r="K179" s="92"/>
      <c r="L179" s="92"/>
      <c r="M179" s="92"/>
    </row>
    <row r="180" spans="8:13">
      <c r="H180" s="92"/>
      <c r="I180" s="92"/>
      <c r="J180" s="92"/>
      <c r="K180" s="92"/>
      <c r="L180" s="92"/>
      <c r="M180" s="92"/>
    </row>
    <row r="181" spans="8:13">
      <c r="H181" s="92"/>
      <c r="I181" s="92"/>
      <c r="J181" s="92"/>
      <c r="K181" s="92"/>
      <c r="L181" s="92"/>
      <c r="M181" s="92"/>
    </row>
    <row r="182" spans="8:13">
      <c r="H182" s="92"/>
      <c r="I182" s="92"/>
      <c r="J182" s="92"/>
      <c r="K182" s="92"/>
      <c r="L182" s="92"/>
      <c r="M182" s="92"/>
    </row>
    <row r="183" spans="8:13">
      <c r="H183" s="92"/>
      <c r="I183" s="92"/>
      <c r="J183" s="92"/>
      <c r="K183" s="92"/>
      <c r="L183" s="92"/>
      <c r="M183" s="92"/>
    </row>
    <row r="184" spans="8:13">
      <c r="H184" s="92"/>
      <c r="I184" s="92"/>
      <c r="J184" s="92"/>
      <c r="K184" s="92"/>
      <c r="L184" s="92"/>
      <c r="M184" s="92"/>
    </row>
    <row r="185" spans="8:13">
      <c r="H185" s="92"/>
      <c r="I185" s="92"/>
      <c r="J185" s="92"/>
      <c r="K185" s="92"/>
      <c r="L185" s="92"/>
      <c r="M185" s="92"/>
    </row>
    <row r="186" spans="8:13">
      <c r="H186" s="92"/>
      <c r="I186" s="92"/>
      <c r="J186" s="92"/>
      <c r="K186" s="92"/>
      <c r="L186" s="92"/>
      <c r="M186" s="92"/>
    </row>
    <row r="187" spans="8:13">
      <c r="H187" s="92"/>
      <c r="I187" s="92"/>
      <c r="J187" s="92"/>
      <c r="K187" s="92"/>
      <c r="L187" s="92"/>
      <c r="M187" s="92"/>
    </row>
    <row r="188" spans="8:13">
      <c r="H188" s="92"/>
      <c r="I188" s="92"/>
      <c r="J188" s="92"/>
      <c r="K188" s="92"/>
      <c r="L188" s="92"/>
      <c r="M188" s="92"/>
    </row>
    <row r="189" spans="8:13">
      <c r="H189" s="92"/>
      <c r="I189" s="92"/>
      <c r="J189" s="92"/>
      <c r="K189" s="92"/>
      <c r="L189" s="92"/>
      <c r="M189" s="92"/>
    </row>
    <row r="190" spans="8:13">
      <c r="H190" s="92"/>
      <c r="I190" s="92"/>
      <c r="J190" s="92"/>
      <c r="K190" s="92"/>
      <c r="L190" s="92"/>
      <c r="M190" s="92"/>
    </row>
    <row r="191" spans="8:13">
      <c r="H191" s="92"/>
      <c r="I191" s="92"/>
      <c r="J191" s="92"/>
      <c r="K191" s="92"/>
      <c r="L191" s="92"/>
      <c r="M191" s="92"/>
    </row>
    <row r="192" spans="8:13">
      <c r="H192" s="92"/>
      <c r="I192" s="92"/>
      <c r="J192" s="92"/>
      <c r="K192" s="92"/>
      <c r="L192" s="92"/>
      <c r="M192" s="92"/>
    </row>
    <row r="193" spans="8:13">
      <c r="H193" s="92"/>
      <c r="I193" s="92"/>
      <c r="J193" s="92"/>
      <c r="K193" s="92"/>
      <c r="L193" s="92"/>
      <c r="M193" s="92"/>
    </row>
    <row r="194" spans="8:13">
      <c r="H194" s="92"/>
      <c r="I194" s="92"/>
      <c r="J194" s="92"/>
      <c r="K194" s="92"/>
      <c r="L194" s="92"/>
      <c r="M194" s="92"/>
    </row>
    <row r="195" spans="8:13">
      <c r="H195" s="92"/>
      <c r="I195" s="92"/>
      <c r="J195" s="92"/>
      <c r="K195" s="92"/>
      <c r="L195" s="92"/>
      <c r="M195" s="92"/>
    </row>
    <row r="196" spans="8:13">
      <c r="H196" s="92"/>
      <c r="I196" s="92"/>
      <c r="J196" s="92"/>
      <c r="K196" s="92"/>
      <c r="L196" s="92"/>
      <c r="M196" s="92"/>
    </row>
    <row r="197" spans="8:13">
      <c r="H197" s="92"/>
      <c r="I197" s="92"/>
      <c r="J197" s="92"/>
      <c r="K197" s="92"/>
      <c r="L197" s="92"/>
      <c r="M197" s="92"/>
    </row>
    <row r="198" spans="8:13">
      <c r="H198" s="92"/>
      <c r="I198" s="92"/>
      <c r="J198" s="92"/>
      <c r="K198" s="92"/>
      <c r="L198" s="92"/>
      <c r="M198" s="92"/>
    </row>
    <row r="199" spans="8:13">
      <c r="H199" s="92"/>
      <c r="I199" s="92"/>
      <c r="J199" s="92"/>
      <c r="K199" s="92"/>
      <c r="L199" s="92"/>
      <c r="M199" s="92"/>
    </row>
    <row r="200" spans="8:13">
      <c r="H200" s="92"/>
      <c r="I200" s="92"/>
      <c r="J200" s="92"/>
      <c r="K200" s="92"/>
      <c r="L200" s="92"/>
      <c r="M200" s="92"/>
    </row>
    <row r="201" spans="8:13">
      <c r="H201" s="92"/>
      <c r="I201" s="92"/>
      <c r="J201" s="92"/>
      <c r="K201" s="92"/>
      <c r="L201" s="92"/>
      <c r="M201" s="92"/>
    </row>
    <row r="202" spans="8:13">
      <c r="H202" s="92"/>
      <c r="I202" s="92"/>
      <c r="J202" s="92"/>
      <c r="K202" s="92"/>
      <c r="L202" s="92"/>
      <c r="M202" s="92"/>
    </row>
    <row r="203" spans="8:13">
      <c r="H203" s="92"/>
      <c r="I203" s="92"/>
      <c r="J203" s="92"/>
      <c r="K203" s="92"/>
      <c r="L203" s="92"/>
      <c r="M203" s="92"/>
    </row>
    <row r="204" spans="8:13">
      <c r="H204" s="92"/>
      <c r="I204" s="92"/>
      <c r="J204" s="92"/>
      <c r="K204" s="92"/>
      <c r="L204" s="92"/>
      <c r="M204" s="92"/>
    </row>
    <row r="205" spans="8:13">
      <c r="H205" s="92"/>
      <c r="I205" s="92"/>
      <c r="J205" s="92"/>
      <c r="K205" s="92"/>
      <c r="L205" s="92"/>
      <c r="M205" s="92"/>
    </row>
    <row r="206" spans="8:13">
      <c r="H206" s="92"/>
      <c r="I206" s="92"/>
      <c r="J206" s="92"/>
      <c r="K206" s="92"/>
      <c r="L206" s="92"/>
      <c r="M206" s="92"/>
    </row>
    <row r="207" spans="8:13">
      <c r="H207" s="92"/>
      <c r="I207" s="92"/>
      <c r="J207" s="92"/>
      <c r="K207" s="92"/>
      <c r="L207" s="92"/>
      <c r="M207" s="92"/>
    </row>
    <row r="208" spans="8:13">
      <c r="H208" s="92"/>
      <c r="I208" s="92"/>
      <c r="J208" s="92"/>
      <c r="K208" s="92"/>
      <c r="L208" s="92"/>
      <c r="M208" s="92"/>
    </row>
    <row r="209" spans="8:13">
      <c r="H209" s="92"/>
      <c r="I209" s="92"/>
      <c r="J209" s="92"/>
      <c r="K209" s="92"/>
      <c r="L209" s="92"/>
      <c r="M209" s="92"/>
    </row>
    <row r="210" spans="8:13">
      <c r="H210" s="92"/>
      <c r="I210" s="92"/>
      <c r="J210" s="92"/>
      <c r="K210" s="92"/>
      <c r="L210" s="92"/>
      <c r="M210" s="92"/>
    </row>
    <row r="211" spans="8:13">
      <c r="H211" s="92"/>
      <c r="I211" s="92"/>
      <c r="J211" s="92"/>
      <c r="K211" s="92"/>
      <c r="L211" s="92"/>
      <c r="M211" s="92"/>
    </row>
    <row r="212" spans="8:13">
      <c r="H212" s="92"/>
      <c r="I212" s="92"/>
      <c r="J212" s="92"/>
      <c r="K212" s="92"/>
      <c r="L212" s="92"/>
      <c r="M212" s="92"/>
    </row>
    <row r="213" spans="8:13">
      <c r="H213" s="92"/>
      <c r="I213" s="92"/>
      <c r="J213" s="92"/>
      <c r="K213" s="92"/>
      <c r="L213" s="92"/>
      <c r="M213" s="92"/>
    </row>
    <row r="214" spans="8:13">
      <c r="H214" s="92"/>
      <c r="I214" s="92"/>
      <c r="J214" s="92"/>
      <c r="K214" s="92"/>
      <c r="L214" s="92"/>
      <c r="M214" s="92"/>
    </row>
    <row r="215" spans="8:13">
      <c r="H215" s="92"/>
      <c r="I215" s="92"/>
      <c r="J215" s="92"/>
      <c r="K215" s="92"/>
      <c r="L215" s="92"/>
      <c r="M215" s="92"/>
    </row>
    <row r="216" spans="8:13">
      <c r="H216" s="92"/>
      <c r="I216" s="92"/>
      <c r="J216" s="92"/>
      <c r="K216" s="92"/>
      <c r="L216" s="92"/>
      <c r="M216" s="92"/>
    </row>
    <row r="217" spans="8:13">
      <c r="H217" s="92"/>
      <c r="I217" s="92"/>
      <c r="J217" s="92"/>
      <c r="K217" s="92"/>
      <c r="L217" s="92"/>
      <c r="M217" s="92"/>
    </row>
    <row r="218" spans="8:13">
      <c r="H218" s="92"/>
      <c r="I218" s="92"/>
      <c r="J218" s="92"/>
      <c r="K218" s="92"/>
      <c r="L218" s="92"/>
      <c r="M218" s="92"/>
    </row>
    <row r="219" spans="8:13">
      <c r="H219" s="92"/>
      <c r="I219" s="92"/>
      <c r="J219" s="92"/>
      <c r="K219" s="92"/>
      <c r="L219" s="92"/>
      <c r="M219" s="92"/>
    </row>
    <row r="220" spans="8:13">
      <c r="H220" s="92"/>
      <c r="I220" s="92"/>
      <c r="J220" s="92"/>
      <c r="K220" s="92"/>
      <c r="L220" s="92"/>
      <c r="M220" s="92"/>
    </row>
    <row r="221" spans="8:13">
      <c r="H221" s="92"/>
      <c r="I221" s="92"/>
      <c r="J221" s="92"/>
      <c r="K221" s="92"/>
      <c r="L221" s="92"/>
      <c r="M221" s="92"/>
    </row>
    <row r="222" spans="8:13">
      <c r="H222" s="92"/>
      <c r="I222" s="92"/>
      <c r="J222" s="92"/>
      <c r="K222" s="92"/>
      <c r="L222" s="92"/>
      <c r="M222" s="92"/>
    </row>
    <row r="223" spans="8:13">
      <c r="H223" s="92"/>
      <c r="I223" s="92"/>
      <c r="J223" s="92"/>
      <c r="K223" s="92"/>
      <c r="L223" s="92"/>
      <c r="M223" s="92"/>
    </row>
    <row r="224" spans="8:13">
      <c r="H224" s="92"/>
      <c r="I224" s="92"/>
      <c r="J224" s="92"/>
      <c r="K224" s="92"/>
      <c r="L224" s="92"/>
      <c r="M224" s="92"/>
    </row>
    <row r="225" spans="8:13">
      <c r="H225" s="92"/>
      <c r="I225" s="92"/>
      <c r="J225" s="92"/>
      <c r="K225" s="92"/>
      <c r="L225" s="92"/>
      <c r="M225" s="92"/>
    </row>
    <row r="226" spans="8:13">
      <c r="H226" s="92"/>
      <c r="I226" s="92"/>
      <c r="J226" s="92"/>
      <c r="K226" s="92"/>
      <c r="L226" s="92"/>
      <c r="M226" s="92"/>
    </row>
    <row r="227" spans="8:13">
      <c r="H227" s="92"/>
      <c r="I227" s="92"/>
      <c r="J227" s="92"/>
      <c r="K227" s="92"/>
      <c r="L227" s="92"/>
      <c r="M227" s="92"/>
    </row>
    <row r="228" spans="8:13">
      <c r="H228" s="92"/>
      <c r="I228" s="92"/>
      <c r="J228" s="92"/>
      <c r="K228" s="92"/>
      <c r="L228" s="92"/>
      <c r="M228" s="92"/>
    </row>
    <row r="229" spans="8:13">
      <c r="H229" s="92"/>
      <c r="I229" s="92"/>
      <c r="J229" s="92"/>
      <c r="K229" s="92"/>
      <c r="L229" s="92"/>
      <c r="M229" s="92"/>
    </row>
    <row r="230" spans="8:13">
      <c r="H230" s="92"/>
      <c r="I230" s="92"/>
      <c r="J230" s="92"/>
      <c r="K230" s="92"/>
      <c r="L230" s="92"/>
      <c r="M230" s="92"/>
    </row>
    <row r="231" spans="8:13">
      <c r="H231" s="92"/>
      <c r="I231" s="92"/>
      <c r="J231" s="92"/>
      <c r="K231" s="92"/>
      <c r="L231" s="92"/>
      <c r="M231" s="92"/>
    </row>
    <row r="232" spans="8:13">
      <c r="H232" s="92"/>
      <c r="I232" s="92"/>
      <c r="J232" s="92"/>
      <c r="K232" s="92"/>
      <c r="L232" s="92"/>
      <c r="M232" s="92"/>
    </row>
    <row r="233" spans="8:13">
      <c r="H233" s="92"/>
      <c r="I233" s="92"/>
      <c r="J233" s="92"/>
      <c r="K233" s="92"/>
      <c r="L233" s="92"/>
      <c r="M233" s="92"/>
    </row>
    <row r="234" spans="8:13">
      <c r="H234" s="92"/>
      <c r="I234" s="92"/>
      <c r="J234" s="92"/>
      <c r="K234" s="92"/>
      <c r="L234" s="92"/>
      <c r="M234" s="92"/>
    </row>
    <row r="235" spans="8:13">
      <c r="H235" s="92"/>
      <c r="I235" s="92"/>
      <c r="J235" s="92"/>
      <c r="K235" s="92"/>
      <c r="L235" s="92"/>
      <c r="M235" s="92"/>
    </row>
    <row r="236" spans="8:13">
      <c r="H236" s="92"/>
      <c r="I236" s="92"/>
      <c r="J236" s="92"/>
      <c r="K236" s="92"/>
      <c r="L236" s="92"/>
      <c r="M236" s="92"/>
    </row>
    <row r="237" spans="8:13">
      <c r="H237" s="92"/>
      <c r="I237" s="92"/>
      <c r="J237" s="92"/>
      <c r="K237" s="92"/>
      <c r="L237" s="92"/>
      <c r="M237" s="92"/>
    </row>
    <row r="238" spans="8:13">
      <c r="H238" s="92"/>
      <c r="I238" s="92"/>
      <c r="J238" s="92"/>
      <c r="K238" s="92"/>
      <c r="L238" s="92"/>
      <c r="M238" s="92"/>
    </row>
    <row r="239" spans="8:13">
      <c r="H239" s="92"/>
      <c r="I239" s="92"/>
      <c r="J239" s="92"/>
      <c r="K239" s="92"/>
      <c r="L239" s="92"/>
      <c r="M239" s="92"/>
    </row>
    <row r="240" spans="8:13">
      <c r="H240" s="92"/>
      <c r="I240" s="92"/>
      <c r="J240" s="92"/>
      <c r="K240" s="92"/>
      <c r="L240" s="92"/>
      <c r="M240" s="92"/>
    </row>
    <row r="241" spans="8:13">
      <c r="H241" s="92"/>
      <c r="I241" s="92"/>
      <c r="J241" s="92"/>
      <c r="K241" s="92"/>
      <c r="L241" s="92"/>
      <c r="M241" s="92"/>
    </row>
    <row r="242" spans="8:13">
      <c r="H242" s="92"/>
      <c r="I242" s="92"/>
      <c r="J242" s="92"/>
      <c r="K242" s="92"/>
      <c r="L242" s="92"/>
      <c r="M242" s="92"/>
    </row>
    <row r="243" spans="8:13">
      <c r="H243" s="92"/>
      <c r="I243" s="92"/>
      <c r="J243" s="92"/>
      <c r="K243" s="92"/>
      <c r="L243" s="92"/>
      <c r="M243" s="92"/>
    </row>
    <row r="244" spans="8:13">
      <c r="H244" s="92"/>
      <c r="I244" s="92"/>
      <c r="J244" s="92"/>
      <c r="K244" s="92"/>
      <c r="L244" s="92"/>
      <c r="M244" s="92"/>
    </row>
    <row r="245" spans="8:13">
      <c r="H245" s="92"/>
      <c r="I245" s="92"/>
      <c r="J245" s="92"/>
      <c r="K245" s="92"/>
      <c r="L245" s="92"/>
      <c r="M245" s="92"/>
    </row>
    <row r="246" spans="8:13">
      <c r="H246" s="92"/>
      <c r="I246" s="92"/>
      <c r="J246" s="92"/>
      <c r="K246" s="92"/>
      <c r="L246" s="92"/>
      <c r="M246" s="92"/>
    </row>
    <row r="247" spans="8:13">
      <c r="H247" s="92"/>
      <c r="I247" s="92"/>
      <c r="J247" s="92"/>
      <c r="K247" s="92"/>
      <c r="L247" s="92"/>
      <c r="M247" s="92"/>
    </row>
    <row r="248" spans="8:13">
      <c r="H248" s="92"/>
      <c r="I248" s="92"/>
      <c r="J248" s="92"/>
      <c r="K248" s="92"/>
      <c r="L248" s="92"/>
      <c r="M248" s="92"/>
    </row>
    <row r="249" spans="8:13">
      <c r="H249" s="92"/>
      <c r="I249" s="92"/>
      <c r="J249" s="92"/>
      <c r="K249" s="92"/>
      <c r="L249" s="92"/>
      <c r="M249" s="92"/>
    </row>
    <row r="250" spans="8:13">
      <c r="H250" s="92"/>
      <c r="I250" s="92"/>
      <c r="J250" s="92"/>
      <c r="K250" s="92"/>
      <c r="L250" s="92"/>
      <c r="M250" s="92"/>
    </row>
    <row r="251" spans="8:13">
      <c r="H251" s="92"/>
      <c r="I251" s="92"/>
      <c r="J251" s="92"/>
      <c r="K251" s="92"/>
      <c r="L251" s="92"/>
      <c r="M251" s="92"/>
    </row>
    <row r="252" spans="8:13">
      <c r="H252" s="92"/>
      <c r="I252" s="92"/>
      <c r="J252" s="92"/>
      <c r="K252" s="92"/>
      <c r="L252" s="92"/>
      <c r="M252" s="92"/>
    </row>
    <row r="253" spans="8:13">
      <c r="H253" s="92"/>
      <c r="I253" s="92"/>
      <c r="J253" s="92"/>
      <c r="K253" s="92"/>
      <c r="L253" s="92"/>
      <c r="M253" s="92"/>
    </row>
    <row r="254" spans="8:13">
      <c r="H254" s="92"/>
      <c r="I254" s="92"/>
      <c r="J254" s="92"/>
      <c r="K254" s="92"/>
      <c r="L254" s="92"/>
      <c r="M254" s="92"/>
    </row>
    <row r="255" spans="8:13">
      <c r="H255" s="92"/>
      <c r="I255" s="92"/>
      <c r="J255" s="92"/>
      <c r="K255" s="92"/>
      <c r="L255" s="92"/>
      <c r="M255" s="92"/>
    </row>
    <row r="256" spans="8:13">
      <c r="H256" s="92"/>
      <c r="I256" s="92"/>
      <c r="J256" s="92"/>
      <c r="K256" s="92"/>
      <c r="L256" s="92"/>
      <c r="M256" s="92"/>
    </row>
    <row r="257" spans="8:13">
      <c r="H257" s="92"/>
      <c r="I257" s="92"/>
      <c r="J257" s="92"/>
      <c r="K257" s="92"/>
      <c r="L257" s="92"/>
      <c r="M257" s="92"/>
    </row>
    <row r="258" spans="8:13">
      <c r="H258" s="92"/>
      <c r="I258" s="92"/>
      <c r="J258" s="92"/>
      <c r="K258" s="92"/>
      <c r="L258" s="92"/>
      <c r="M258" s="92"/>
    </row>
    <row r="259" spans="8:13">
      <c r="H259" s="92"/>
      <c r="I259" s="92"/>
      <c r="J259" s="92"/>
      <c r="K259" s="92"/>
      <c r="L259" s="92"/>
      <c r="M259" s="92"/>
    </row>
    <row r="260" spans="8:13">
      <c r="H260" s="92"/>
      <c r="I260" s="92"/>
      <c r="J260" s="92"/>
      <c r="K260" s="92"/>
      <c r="L260" s="92"/>
      <c r="M260" s="92"/>
    </row>
    <row r="261" spans="8:13">
      <c r="H261" s="92"/>
      <c r="I261" s="92"/>
      <c r="J261" s="92"/>
      <c r="K261" s="92"/>
      <c r="L261" s="92"/>
      <c r="M261" s="92"/>
    </row>
    <row r="262" spans="8:13">
      <c r="H262" s="92"/>
      <c r="I262" s="92"/>
      <c r="J262" s="92"/>
      <c r="K262" s="92"/>
      <c r="L262" s="92"/>
      <c r="M262" s="92"/>
    </row>
    <row r="263" spans="8:13">
      <c r="H263" s="92"/>
      <c r="I263" s="92"/>
      <c r="J263" s="92"/>
      <c r="K263" s="92"/>
      <c r="L263" s="92"/>
      <c r="M263" s="92"/>
    </row>
    <row r="264" spans="8:13">
      <c r="H264" s="92"/>
      <c r="I264" s="92"/>
      <c r="J264" s="92"/>
      <c r="K264" s="92"/>
      <c r="L264" s="92"/>
      <c r="M264" s="92"/>
    </row>
    <row r="265" spans="8:13">
      <c r="H265" s="92"/>
      <c r="I265" s="92"/>
      <c r="J265" s="92"/>
      <c r="K265" s="92"/>
      <c r="L265" s="92"/>
      <c r="M265" s="92"/>
    </row>
    <row r="266" spans="8:13">
      <c r="H266" s="92"/>
      <c r="I266" s="92"/>
      <c r="J266" s="92"/>
      <c r="K266" s="92"/>
      <c r="L266" s="92"/>
      <c r="M266" s="92"/>
    </row>
    <row r="267" spans="8:13">
      <c r="H267" s="92"/>
      <c r="I267" s="92"/>
      <c r="J267" s="92"/>
      <c r="K267" s="92"/>
      <c r="L267" s="92"/>
      <c r="M267" s="92"/>
    </row>
    <row r="268" spans="8:13">
      <c r="H268" s="92"/>
      <c r="I268" s="92"/>
      <c r="J268" s="92"/>
      <c r="K268" s="92"/>
      <c r="L268" s="92"/>
      <c r="M268" s="92"/>
    </row>
    <row r="269" spans="8:13">
      <c r="H269" s="92"/>
      <c r="I269" s="92"/>
      <c r="J269" s="92"/>
      <c r="K269" s="92"/>
      <c r="L269" s="92"/>
      <c r="M269" s="92"/>
    </row>
    <row r="270" spans="8:13">
      <c r="H270" s="92"/>
      <c r="I270" s="92"/>
      <c r="J270" s="92"/>
      <c r="K270" s="92"/>
      <c r="L270" s="92"/>
      <c r="M270" s="92"/>
    </row>
    <row r="271" spans="8:13">
      <c r="H271" s="92"/>
      <c r="I271" s="92"/>
      <c r="J271" s="92"/>
      <c r="K271" s="92"/>
      <c r="L271" s="92"/>
      <c r="M271" s="92"/>
    </row>
    <row r="272" spans="8:13">
      <c r="H272" s="92"/>
      <c r="I272" s="92"/>
      <c r="J272" s="92"/>
      <c r="K272" s="92"/>
      <c r="L272" s="92"/>
      <c r="M272" s="92"/>
    </row>
    <row r="273" spans="8:13">
      <c r="H273" s="92"/>
      <c r="I273" s="92"/>
      <c r="J273" s="92"/>
      <c r="K273" s="92"/>
      <c r="L273" s="92"/>
      <c r="M273" s="92"/>
    </row>
    <row r="274" spans="8:13">
      <c r="H274" s="92"/>
      <c r="I274" s="92"/>
      <c r="J274" s="92"/>
      <c r="K274" s="92"/>
      <c r="L274" s="92"/>
      <c r="M274" s="92"/>
    </row>
    <row r="275" spans="8:13">
      <c r="H275" s="92"/>
      <c r="I275" s="92"/>
      <c r="J275" s="92"/>
      <c r="K275" s="92"/>
      <c r="L275" s="92"/>
      <c r="M275" s="92"/>
    </row>
    <row r="276" spans="8:13">
      <c r="H276" s="92"/>
      <c r="I276" s="92"/>
      <c r="J276" s="92"/>
      <c r="K276" s="92"/>
      <c r="L276" s="92"/>
      <c r="M276" s="92"/>
    </row>
    <row r="277" spans="8:13">
      <c r="H277" s="92"/>
      <c r="I277" s="92"/>
      <c r="J277" s="92"/>
      <c r="K277" s="92"/>
      <c r="L277" s="92"/>
      <c r="M277" s="92"/>
    </row>
    <row r="278" spans="8:13">
      <c r="H278" s="92"/>
      <c r="I278" s="92"/>
      <c r="J278" s="92"/>
      <c r="K278" s="92"/>
      <c r="L278" s="92"/>
      <c r="M278" s="92"/>
    </row>
    <row r="279" spans="8:13">
      <c r="H279" s="92"/>
      <c r="I279" s="92"/>
      <c r="J279" s="92"/>
      <c r="K279" s="92"/>
      <c r="L279" s="92"/>
      <c r="M279" s="92"/>
    </row>
    <row r="280" spans="8:13">
      <c r="H280" s="92"/>
      <c r="I280" s="92"/>
      <c r="J280" s="92"/>
      <c r="K280" s="92"/>
      <c r="L280" s="92"/>
      <c r="M280" s="92"/>
    </row>
    <row r="281" spans="8:13">
      <c r="H281" s="92"/>
      <c r="I281" s="92"/>
      <c r="J281" s="92"/>
      <c r="K281" s="92"/>
      <c r="L281" s="92"/>
      <c r="M281" s="92"/>
    </row>
    <row r="282" spans="8:13">
      <c r="H282" s="92"/>
      <c r="I282" s="92"/>
      <c r="J282" s="92"/>
      <c r="K282" s="92"/>
      <c r="L282" s="92"/>
      <c r="M282" s="92"/>
    </row>
    <row r="283" spans="8:13">
      <c r="H283" s="92"/>
      <c r="I283" s="92"/>
      <c r="J283" s="92"/>
      <c r="K283" s="92"/>
      <c r="L283" s="92"/>
      <c r="M283" s="92"/>
    </row>
    <row r="284" spans="8:13">
      <c r="H284" s="92"/>
      <c r="I284" s="92"/>
      <c r="J284" s="92"/>
      <c r="K284" s="92"/>
      <c r="L284" s="92"/>
      <c r="M284" s="92"/>
    </row>
    <row r="285" spans="8:13">
      <c r="H285" s="92"/>
      <c r="I285" s="92"/>
      <c r="J285" s="92"/>
      <c r="K285" s="92"/>
      <c r="L285" s="92"/>
      <c r="M285" s="92"/>
    </row>
    <row r="286" spans="8:13">
      <c r="H286" s="92"/>
      <c r="I286" s="92"/>
      <c r="J286" s="92"/>
      <c r="K286" s="92"/>
      <c r="L286" s="92"/>
      <c r="M286" s="92"/>
    </row>
    <row r="287" spans="8:13">
      <c r="H287" s="92"/>
      <c r="I287" s="92"/>
      <c r="J287" s="92"/>
      <c r="K287" s="92"/>
      <c r="L287" s="92"/>
      <c r="M287" s="92"/>
    </row>
    <row r="288" spans="8:13">
      <c r="H288" s="92"/>
      <c r="I288" s="92"/>
      <c r="J288" s="92"/>
      <c r="K288" s="92"/>
      <c r="L288" s="92"/>
      <c r="M288" s="92"/>
    </row>
    <row r="289" spans="8:13">
      <c r="H289" s="92"/>
      <c r="I289" s="92"/>
      <c r="J289" s="92"/>
      <c r="K289" s="92"/>
      <c r="L289" s="92"/>
      <c r="M289" s="92"/>
    </row>
    <row r="290" spans="8:13">
      <c r="H290" s="92"/>
      <c r="I290" s="92"/>
      <c r="J290" s="92"/>
      <c r="K290" s="92"/>
      <c r="L290" s="92"/>
      <c r="M290" s="92"/>
    </row>
    <row r="291" spans="8:13">
      <c r="H291" s="92"/>
      <c r="I291" s="92"/>
      <c r="J291" s="92"/>
      <c r="K291" s="92"/>
      <c r="L291" s="92"/>
      <c r="M291" s="92"/>
    </row>
    <row r="292" spans="8:13">
      <c r="H292" s="92"/>
      <c r="I292" s="92"/>
      <c r="J292" s="92"/>
      <c r="K292" s="92"/>
      <c r="L292" s="92"/>
      <c r="M292" s="92"/>
    </row>
    <row r="293" spans="8:13">
      <c r="H293" s="92"/>
      <c r="I293" s="92"/>
      <c r="J293" s="92"/>
      <c r="K293" s="92"/>
      <c r="L293" s="92"/>
      <c r="M293" s="92"/>
    </row>
    <row r="294" spans="8:13">
      <c r="H294" s="92"/>
      <c r="I294" s="92"/>
      <c r="J294" s="92"/>
      <c r="K294" s="92"/>
      <c r="L294" s="92"/>
      <c r="M294" s="92"/>
    </row>
    <row r="295" spans="8:13">
      <c r="H295" s="92"/>
      <c r="I295" s="92"/>
      <c r="J295" s="92"/>
      <c r="K295" s="92"/>
      <c r="L295" s="92"/>
      <c r="M295" s="92"/>
    </row>
    <row r="296" spans="8:13">
      <c r="H296" s="92"/>
      <c r="I296" s="92"/>
      <c r="J296" s="92"/>
      <c r="K296" s="92"/>
      <c r="L296" s="92"/>
      <c r="M296" s="92"/>
    </row>
    <row r="297" spans="8:13">
      <c r="H297" s="92"/>
      <c r="I297" s="92"/>
      <c r="J297" s="92"/>
      <c r="K297" s="92"/>
      <c r="L297" s="92"/>
      <c r="M297" s="92"/>
    </row>
    <row r="298" spans="8:13">
      <c r="H298" s="92"/>
      <c r="I298" s="92"/>
      <c r="J298" s="92"/>
      <c r="K298" s="92"/>
      <c r="L298" s="92"/>
      <c r="M298" s="92"/>
    </row>
    <row r="299" spans="8:13">
      <c r="H299" s="92"/>
      <c r="I299" s="92"/>
      <c r="J299" s="92"/>
      <c r="K299" s="92"/>
      <c r="L299" s="92"/>
      <c r="M299" s="92"/>
    </row>
    <row r="300" spans="8:13">
      <c r="H300" s="92"/>
      <c r="I300" s="92"/>
      <c r="J300" s="92"/>
      <c r="K300" s="92"/>
      <c r="L300" s="92"/>
      <c r="M300" s="92"/>
    </row>
    <row r="301" spans="8:13">
      <c r="H301" s="92"/>
      <c r="I301" s="92"/>
      <c r="J301" s="92"/>
      <c r="K301" s="92"/>
      <c r="L301" s="92"/>
      <c r="M301" s="92"/>
    </row>
    <row r="302" spans="8:13">
      <c r="H302" s="92"/>
      <c r="I302" s="92"/>
      <c r="J302" s="92"/>
      <c r="K302" s="92"/>
      <c r="L302" s="92"/>
      <c r="M302" s="92"/>
    </row>
    <row r="303" spans="8:13">
      <c r="H303" s="92"/>
      <c r="I303" s="92"/>
      <c r="J303" s="92"/>
      <c r="K303" s="92"/>
      <c r="L303" s="92"/>
      <c r="M303" s="92"/>
    </row>
    <row r="304" spans="8:13">
      <c r="H304" s="92"/>
      <c r="I304" s="92"/>
      <c r="J304" s="92"/>
      <c r="K304" s="92"/>
      <c r="L304" s="92"/>
      <c r="M304" s="92"/>
    </row>
    <row r="305" spans="8:13">
      <c r="H305" s="92"/>
      <c r="I305" s="92"/>
      <c r="J305" s="92"/>
      <c r="K305" s="92"/>
      <c r="L305" s="92"/>
      <c r="M305" s="92"/>
    </row>
    <row r="306" spans="8:13">
      <c r="H306" s="92"/>
      <c r="I306" s="92"/>
      <c r="J306" s="92"/>
      <c r="K306" s="92"/>
      <c r="L306" s="92"/>
      <c r="M306" s="92"/>
    </row>
    <row r="307" spans="8:13">
      <c r="H307" s="92"/>
      <c r="I307" s="92"/>
      <c r="J307" s="92"/>
      <c r="K307" s="92"/>
      <c r="L307" s="92"/>
      <c r="M307" s="92"/>
    </row>
    <row r="308" spans="8:13">
      <c r="H308" s="92"/>
      <c r="I308" s="92"/>
      <c r="J308" s="92"/>
      <c r="K308" s="92"/>
      <c r="L308" s="92"/>
      <c r="M308" s="92"/>
    </row>
    <row r="309" spans="8:13">
      <c r="H309" s="92"/>
      <c r="I309" s="92"/>
      <c r="J309" s="92"/>
      <c r="K309" s="92"/>
      <c r="L309" s="92"/>
      <c r="M309" s="92"/>
    </row>
    <row r="310" spans="8:13">
      <c r="H310" s="92"/>
      <c r="I310" s="92"/>
      <c r="J310" s="92"/>
      <c r="K310" s="92"/>
      <c r="L310" s="92"/>
      <c r="M310" s="92"/>
    </row>
    <row r="311" spans="8:13">
      <c r="H311" s="92"/>
      <c r="I311" s="92"/>
      <c r="J311" s="92"/>
      <c r="K311" s="92"/>
      <c r="L311" s="92"/>
      <c r="M311" s="92"/>
    </row>
    <row r="312" spans="8:13">
      <c r="H312" s="92"/>
      <c r="I312" s="92"/>
      <c r="J312" s="92"/>
      <c r="K312" s="92"/>
      <c r="L312" s="92"/>
      <c r="M312" s="92"/>
    </row>
    <row r="313" spans="8:13">
      <c r="H313" s="92"/>
      <c r="I313" s="92"/>
      <c r="J313" s="92"/>
      <c r="K313" s="92"/>
      <c r="L313" s="92"/>
      <c r="M313" s="92"/>
    </row>
    <row r="314" spans="8:13">
      <c r="H314" s="92"/>
      <c r="I314" s="92"/>
      <c r="J314" s="92"/>
      <c r="K314" s="92"/>
      <c r="L314" s="92"/>
      <c r="M314" s="92"/>
    </row>
    <row r="315" spans="8:13">
      <c r="H315" s="92"/>
      <c r="I315" s="92"/>
      <c r="J315" s="92"/>
      <c r="K315" s="92"/>
      <c r="L315" s="92"/>
      <c r="M315" s="92"/>
    </row>
    <row r="316" spans="8:13">
      <c r="H316" s="92"/>
      <c r="I316" s="92"/>
      <c r="J316" s="92"/>
      <c r="K316" s="92"/>
      <c r="L316" s="92"/>
      <c r="M316" s="92"/>
    </row>
    <row r="317" spans="8:13">
      <c r="H317" s="92"/>
      <c r="I317" s="92"/>
      <c r="J317" s="92"/>
      <c r="K317" s="92"/>
      <c r="L317" s="92"/>
      <c r="M317" s="92"/>
    </row>
    <row r="318" spans="8:13">
      <c r="H318" s="92"/>
      <c r="I318" s="92"/>
      <c r="J318" s="92"/>
      <c r="K318" s="92"/>
      <c r="L318" s="92"/>
      <c r="M318" s="92"/>
    </row>
    <row r="319" spans="8:13">
      <c r="H319" s="92"/>
      <c r="I319" s="92"/>
      <c r="J319" s="92"/>
      <c r="K319" s="92"/>
      <c r="L319" s="92"/>
      <c r="M319" s="92"/>
    </row>
    <row r="320" spans="8:13">
      <c r="H320" s="92"/>
      <c r="I320" s="92"/>
      <c r="J320" s="92"/>
      <c r="K320" s="92"/>
      <c r="L320" s="92"/>
      <c r="M320" s="92"/>
    </row>
    <row r="321" spans="8:13">
      <c r="H321" s="92"/>
      <c r="I321" s="92"/>
      <c r="J321" s="92"/>
      <c r="K321" s="92"/>
      <c r="L321" s="92"/>
      <c r="M321" s="92"/>
    </row>
    <row r="322" spans="8:13">
      <c r="H322" s="92"/>
      <c r="I322" s="92"/>
      <c r="J322" s="92"/>
      <c r="K322" s="92"/>
      <c r="L322" s="92"/>
      <c r="M322" s="92"/>
    </row>
    <row r="323" spans="8:13">
      <c r="H323" s="92"/>
      <c r="I323" s="92"/>
      <c r="J323" s="92"/>
      <c r="K323" s="92"/>
      <c r="L323" s="92"/>
      <c r="M323" s="92"/>
    </row>
    <row r="324" spans="8:13">
      <c r="H324" s="92"/>
      <c r="I324" s="92"/>
      <c r="J324" s="92"/>
      <c r="K324" s="92"/>
      <c r="L324" s="92"/>
      <c r="M324" s="92"/>
    </row>
    <row r="325" spans="8:13">
      <c r="H325" s="92"/>
      <c r="I325" s="92"/>
      <c r="J325" s="92"/>
      <c r="K325" s="92"/>
      <c r="L325" s="92"/>
      <c r="M325" s="92"/>
    </row>
    <row r="326" spans="8:13">
      <c r="H326" s="92"/>
      <c r="I326" s="92"/>
      <c r="J326" s="92"/>
      <c r="K326" s="92"/>
      <c r="L326" s="92"/>
      <c r="M326" s="92"/>
    </row>
    <row r="327" spans="8:13">
      <c r="H327" s="92"/>
      <c r="I327" s="92"/>
      <c r="J327" s="92"/>
      <c r="K327" s="92"/>
      <c r="L327" s="92"/>
      <c r="M327" s="92"/>
    </row>
    <row r="328" spans="8:13">
      <c r="H328" s="92"/>
      <c r="I328" s="92"/>
      <c r="J328" s="92"/>
      <c r="K328" s="92"/>
      <c r="L328" s="92"/>
      <c r="M328" s="92"/>
    </row>
    <row r="329" spans="8:13">
      <c r="H329" s="92"/>
      <c r="I329" s="92"/>
      <c r="J329" s="92"/>
      <c r="K329" s="92"/>
      <c r="L329" s="92"/>
      <c r="M329" s="92"/>
    </row>
    <row r="330" spans="8:13">
      <c r="H330" s="92"/>
      <c r="I330" s="92"/>
      <c r="J330" s="92"/>
      <c r="K330" s="92"/>
      <c r="L330" s="92"/>
      <c r="M330" s="92"/>
    </row>
    <row r="331" spans="8:13">
      <c r="H331" s="92"/>
      <c r="I331" s="92"/>
      <c r="J331" s="92"/>
      <c r="K331" s="92"/>
      <c r="L331" s="92"/>
      <c r="M331" s="92"/>
    </row>
    <row r="332" spans="8:13">
      <c r="H332" s="92"/>
      <c r="I332" s="92"/>
      <c r="J332" s="92"/>
      <c r="K332" s="92"/>
      <c r="L332" s="92"/>
      <c r="M332" s="92"/>
    </row>
    <row r="333" spans="8:13">
      <c r="H333" s="92"/>
      <c r="I333" s="92"/>
      <c r="J333" s="92"/>
      <c r="K333" s="92"/>
      <c r="L333" s="92"/>
      <c r="M333" s="92"/>
    </row>
    <row r="334" spans="8:13">
      <c r="H334" s="92"/>
      <c r="I334" s="92"/>
      <c r="J334" s="92"/>
      <c r="K334" s="92"/>
      <c r="L334" s="92"/>
      <c r="M334" s="92"/>
    </row>
    <row r="335" spans="8:13">
      <c r="H335" s="92"/>
      <c r="I335" s="92"/>
      <c r="J335" s="92"/>
      <c r="K335" s="92"/>
      <c r="L335" s="92"/>
      <c r="M335" s="92"/>
    </row>
    <row r="336" spans="8:13">
      <c r="H336" s="92"/>
      <c r="I336" s="92"/>
      <c r="J336" s="92"/>
      <c r="K336" s="92"/>
      <c r="L336" s="92"/>
      <c r="M336" s="92"/>
    </row>
    <row r="337" spans="8:13">
      <c r="H337" s="92"/>
      <c r="I337" s="92"/>
      <c r="J337" s="92"/>
      <c r="K337" s="92"/>
      <c r="L337" s="92"/>
      <c r="M337" s="92"/>
    </row>
    <row r="338" spans="8:13">
      <c r="H338" s="92"/>
      <c r="I338" s="92"/>
      <c r="J338" s="92"/>
      <c r="K338" s="92"/>
      <c r="L338" s="92"/>
      <c r="M338" s="92"/>
    </row>
    <row r="339" spans="8:13">
      <c r="H339" s="92"/>
      <c r="I339" s="92"/>
      <c r="J339" s="92"/>
      <c r="K339" s="92"/>
      <c r="L339" s="92"/>
      <c r="M339" s="92"/>
    </row>
    <row r="340" spans="8:13">
      <c r="H340" s="92"/>
      <c r="I340" s="92"/>
      <c r="J340" s="92"/>
      <c r="K340" s="92"/>
      <c r="L340" s="92"/>
      <c r="M340" s="92"/>
    </row>
    <row r="341" spans="8:13">
      <c r="H341" s="92"/>
      <c r="I341" s="92"/>
      <c r="J341" s="92"/>
      <c r="K341" s="92"/>
      <c r="L341" s="92"/>
      <c r="M341" s="92"/>
    </row>
    <row r="342" spans="8:13">
      <c r="H342" s="92"/>
      <c r="I342" s="92"/>
      <c r="J342" s="92"/>
      <c r="K342" s="92"/>
      <c r="L342" s="92"/>
      <c r="M342" s="92"/>
    </row>
    <row r="343" spans="8:13">
      <c r="H343" s="92"/>
      <c r="I343" s="92"/>
      <c r="J343" s="92"/>
      <c r="K343" s="92"/>
      <c r="L343" s="92"/>
      <c r="M343" s="92"/>
    </row>
    <row r="344" spans="8:13">
      <c r="H344" s="92"/>
      <c r="I344" s="92"/>
      <c r="J344" s="92"/>
      <c r="K344" s="92"/>
      <c r="L344" s="92"/>
      <c r="M344" s="92"/>
    </row>
    <row r="345" spans="8:13">
      <c r="H345" s="92"/>
      <c r="I345" s="92"/>
      <c r="J345" s="92"/>
      <c r="K345" s="92"/>
      <c r="L345" s="92"/>
      <c r="M345" s="92"/>
    </row>
    <row r="346" spans="8:13">
      <c r="H346" s="92"/>
      <c r="I346" s="92"/>
      <c r="J346" s="92"/>
      <c r="K346" s="92"/>
      <c r="L346" s="92"/>
      <c r="M346" s="92"/>
    </row>
    <row r="347" spans="8:13">
      <c r="H347" s="92"/>
      <c r="I347" s="92"/>
      <c r="J347" s="92"/>
      <c r="K347" s="92"/>
      <c r="L347" s="92"/>
      <c r="M347" s="92"/>
    </row>
    <row r="348" spans="8:13">
      <c r="H348" s="92"/>
      <c r="I348" s="92"/>
      <c r="J348" s="92"/>
      <c r="K348" s="92"/>
      <c r="L348" s="92"/>
      <c r="M348" s="92"/>
    </row>
    <row r="349" spans="8:13">
      <c r="H349" s="92"/>
      <c r="I349" s="92"/>
      <c r="J349" s="92"/>
      <c r="K349" s="92"/>
      <c r="L349" s="92"/>
      <c r="M349" s="92"/>
    </row>
    <row r="350" spans="8:13">
      <c r="H350" s="92"/>
      <c r="I350" s="92"/>
      <c r="J350" s="92"/>
      <c r="K350" s="92"/>
      <c r="L350" s="92"/>
      <c r="M350" s="92"/>
    </row>
    <row r="351" spans="8:13">
      <c r="H351" s="92"/>
      <c r="I351" s="92"/>
      <c r="J351" s="92"/>
      <c r="K351" s="92"/>
      <c r="L351" s="92"/>
      <c r="M351" s="92"/>
    </row>
    <row r="352" spans="8:13">
      <c r="H352" s="92"/>
      <c r="I352" s="92"/>
      <c r="J352" s="92"/>
      <c r="K352" s="92"/>
      <c r="L352" s="92"/>
      <c r="M352" s="92"/>
    </row>
    <row r="353" spans="8:13">
      <c r="H353" s="92"/>
      <c r="I353" s="92"/>
      <c r="J353" s="92"/>
      <c r="K353" s="92"/>
      <c r="L353" s="92"/>
      <c r="M353" s="92"/>
    </row>
    <row r="354" spans="8:13">
      <c r="H354" s="92"/>
      <c r="I354" s="92"/>
      <c r="J354" s="92"/>
      <c r="K354" s="92"/>
      <c r="L354" s="92"/>
      <c r="M354" s="92"/>
    </row>
    <row r="355" spans="8:13">
      <c r="H355" s="92"/>
      <c r="I355" s="92"/>
      <c r="J355" s="92"/>
      <c r="K355" s="92"/>
      <c r="L355" s="92"/>
      <c r="M355" s="92"/>
    </row>
    <row r="356" spans="8:13">
      <c r="H356" s="92"/>
      <c r="I356" s="92"/>
      <c r="J356" s="92"/>
      <c r="K356" s="92"/>
      <c r="L356" s="92"/>
      <c r="M356" s="92"/>
    </row>
    <row r="357" spans="8:13">
      <c r="H357" s="92"/>
      <c r="I357" s="92"/>
      <c r="J357" s="92"/>
      <c r="K357" s="92"/>
      <c r="L357" s="92"/>
      <c r="M357" s="92"/>
    </row>
    <row r="358" spans="8:13">
      <c r="H358" s="92"/>
      <c r="I358" s="92"/>
      <c r="J358" s="92"/>
      <c r="K358" s="92"/>
      <c r="L358" s="92"/>
      <c r="M358" s="92"/>
    </row>
    <row r="359" spans="8:13">
      <c r="H359" s="92"/>
      <c r="I359" s="92"/>
      <c r="J359" s="92"/>
      <c r="K359" s="92"/>
      <c r="L359" s="92"/>
      <c r="M359" s="92"/>
    </row>
    <row r="360" spans="8:13">
      <c r="H360" s="92"/>
      <c r="I360" s="92"/>
      <c r="J360" s="92"/>
      <c r="K360" s="92"/>
      <c r="L360" s="92"/>
      <c r="M360" s="92"/>
    </row>
    <row r="361" spans="8:13">
      <c r="H361" s="92"/>
      <c r="I361" s="92"/>
      <c r="J361" s="92"/>
      <c r="K361" s="92"/>
      <c r="L361" s="92"/>
      <c r="M361" s="92"/>
    </row>
    <row r="362" spans="8:13">
      <c r="H362" s="92"/>
      <c r="I362" s="92"/>
      <c r="J362" s="92"/>
      <c r="K362" s="92"/>
      <c r="L362" s="92"/>
      <c r="M362" s="92"/>
    </row>
    <row r="363" spans="8:13">
      <c r="H363" s="92"/>
      <c r="I363" s="92"/>
      <c r="J363" s="92"/>
      <c r="K363" s="92"/>
      <c r="L363" s="92"/>
      <c r="M363" s="92"/>
    </row>
    <row r="364" spans="8:13">
      <c r="H364" s="92"/>
      <c r="I364" s="92"/>
      <c r="J364" s="92"/>
      <c r="K364" s="92"/>
      <c r="L364" s="92"/>
      <c r="M364" s="92"/>
    </row>
    <row r="365" spans="8:13">
      <c r="H365" s="92"/>
      <c r="I365" s="92"/>
      <c r="J365" s="92"/>
      <c r="K365" s="92"/>
      <c r="L365" s="92"/>
      <c r="M365" s="92"/>
    </row>
    <row r="366" spans="8:13">
      <c r="H366" s="92"/>
      <c r="I366" s="92"/>
      <c r="J366" s="92"/>
      <c r="K366" s="92"/>
      <c r="L366" s="92"/>
      <c r="M366" s="92"/>
    </row>
    <row r="367" spans="8:13">
      <c r="H367" s="92"/>
      <c r="I367" s="92"/>
      <c r="J367" s="92"/>
      <c r="K367" s="92"/>
      <c r="L367" s="92"/>
      <c r="M367" s="92"/>
    </row>
    <row r="368" spans="8:13">
      <c r="H368" s="92"/>
      <c r="I368" s="92"/>
      <c r="J368" s="92"/>
      <c r="K368" s="92"/>
      <c r="L368" s="92"/>
      <c r="M368" s="92"/>
    </row>
    <row r="369" spans="8:13">
      <c r="H369" s="92"/>
      <c r="I369" s="92"/>
      <c r="J369" s="92"/>
      <c r="K369" s="92"/>
      <c r="L369" s="92"/>
      <c r="M369" s="92"/>
    </row>
    <row r="370" spans="8:13">
      <c r="H370" s="92"/>
      <c r="I370" s="92"/>
      <c r="J370" s="92"/>
      <c r="K370" s="92"/>
      <c r="L370" s="92"/>
      <c r="M370" s="92"/>
    </row>
    <row r="371" spans="8:13">
      <c r="H371" s="92"/>
      <c r="I371" s="92"/>
      <c r="J371" s="92"/>
      <c r="K371" s="92"/>
      <c r="L371" s="92"/>
      <c r="M371" s="92"/>
    </row>
    <row r="372" spans="8:13">
      <c r="H372" s="92"/>
      <c r="I372" s="92"/>
      <c r="J372" s="92"/>
      <c r="K372" s="92"/>
      <c r="L372" s="92"/>
      <c r="M372" s="92"/>
    </row>
    <row r="373" spans="8:13">
      <c r="H373" s="92"/>
      <c r="I373" s="92"/>
      <c r="J373" s="92"/>
      <c r="K373" s="92"/>
      <c r="L373" s="92"/>
      <c r="M373" s="92"/>
    </row>
    <row r="374" spans="8:13">
      <c r="H374" s="92"/>
      <c r="I374" s="92"/>
      <c r="J374" s="92"/>
      <c r="K374" s="92"/>
      <c r="L374" s="92"/>
      <c r="M374" s="92"/>
    </row>
    <row r="375" spans="8:13">
      <c r="H375" s="92"/>
      <c r="I375" s="92"/>
      <c r="J375" s="92"/>
      <c r="K375" s="92"/>
      <c r="L375" s="92"/>
      <c r="M375" s="92"/>
    </row>
    <row r="376" spans="8:13">
      <c r="H376" s="92"/>
      <c r="I376" s="92"/>
      <c r="J376" s="92"/>
      <c r="K376" s="92"/>
      <c r="L376" s="92"/>
      <c r="M376" s="92"/>
    </row>
    <row r="377" spans="8:13">
      <c r="H377" s="92"/>
      <c r="I377" s="92"/>
      <c r="J377" s="92"/>
      <c r="K377" s="92"/>
      <c r="L377" s="92"/>
      <c r="M377" s="92"/>
    </row>
    <row r="378" spans="8:13">
      <c r="H378" s="92"/>
      <c r="I378" s="92"/>
      <c r="J378" s="92"/>
      <c r="K378" s="92"/>
      <c r="L378" s="92"/>
      <c r="M378" s="92"/>
    </row>
    <row r="379" spans="8:13">
      <c r="H379" s="92"/>
      <c r="I379" s="92"/>
      <c r="J379" s="92"/>
      <c r="K379" s="92"/>
      <c r="L379" s="92"/>
      <c r="M379" s="92"/>
    </row>
    <row r="380" spans="8:13">
      <c r="H380" s="92"/>
      <c r="I380" s="92"/>
      <c r="J380" s="92"/>
      <c r="K380" s="92"/>
      <c r="L380" s="92"/>
      <c r="M380" s="92"/>
    </row>
    <row r="381" spans="8:13">
      <c r="H381" s="92"/>
      <c r="I381" s="92"/>
      <c r="J381" s="92"/>
      <c r="K381" s="92"/>
      <c r="L381" s="92"/>
      <c r="M381" s="92"/>
    </row>
    <row r="382" spans="8:13">
      <c r="H382" s="92"/>
      <c r="I382" s="92"/>
      <c r="J382" s="92"/>
      <c r="K382" s="92"/>
      <c r="L382" s="92"/>
      <c r="M382" s="92"/>
    </row>
    <row r="383" spans="8:13">
      <c r="H383" s="92"/>
      <c r="I383" s="92"/>
      <c r="J383" s="92"/>
      <c r="K383" s="92"/>
      <c r="L383" s="92"/>
      <c r="M383" s="92"/>
    </row>
    <row r="384" spans="8:13">
      <c r="H384" s="92"/>
      <c r="I384" s="92"/>
      <c r="J384" s="92"/>
      <c r="K384" s="92"/>
      <c r="L384" s="92"/>
      <c r="M384" s="92"/>
    </row>
    <row r="385" spans="8:13">
      <c r="H385" s="92"/>
      <c r="I385" s="92"/>
      <c r="J385" s="92"/>
      <c r="K385" s="92"/>
      <c r="L385" s="92"/>
      <c r="M385" s="92"/>
    </row>
    <row r="386" spans="8:13">
      <c r="H386" s="92"/>
      <c r="I386" s="92"/>
      <c r="J386" s="92"/>
      <c r="K386" s="92"/>
      <c r="L386" s="92"/>
      <c r="M386" s="92"/>
    </row>
    <row r="387" spans="8:13">
      <c r="H387" s="92"/>
      <c r="I387" s="92"/>
      <c r="J387" s="92"/>
      <c r="K387" s="92"/>
      <c r="L387" s="92"/>
      <c r="M387" s="92"/>
    </row>
    <row r="388" spans="8:13">
      <c r="H388" s="92"/>
      <c r="I388" s="92"/>
      <c r="J388" s="92"/>
      <c r="K388" s="92"/>
      <c r="L388" s="92"/>
      <c r="M388" s="92"/>
    </row>
    <row r="389" spans="8:13">
      <c r="H389" s="92"/>
      <c r="I389" s="92"/>
      <c r="J389" s="92"/>
      <c r="K389" s="92"/>
      <c r="L389" s="92"/>
      <c r="M389" s="92"/>
    </row>
    <row r="390" spans="8:13">
      <c r="H390" s="92"/>
      <c r="I390" s="92"/>
      <c r="J390" s="92"/>
      <c r="K390" s="92"/>
      <c r="L390" s="92"/>
      <c r="M390" s="92"/>
    </row>
    <row r="391" spans="8:13">
      <c r="H391" s="92"/>
      <c r="I391" s="92"/>
      <c r="J391" s="92"/>
      <c r="K391" s="92"/>
      <c r="L391" s="92"/>
      <c r="M391" s="92"/>
    </row>
    <row r="392" spans="8:13">
      <c r="H392" s="92"/>
      <c r="I392" s="92"/>
      <c r="J392" s="92"/>
      <c r="K392" s="92"/>
      <c r="L392" s="92"/>
      <c r="M392" s="92"/>
    </row>
    <row r="393" spans="8:13">
      <c r="H393" s="92"/>
      <c r="I393" s="92"/>
      <c r="J393" s="92"/>
      <c r="K393" s="92"/>
      <c r="L393" s="92"/>
      <c r="M393" s="92"/>
    </row>
    <row r="394" spans="8:13">
      <c r="H394" s="92"/>
      <c r="I394" s="92"/>
      <c r="J394" s="92"/>
      <c r="K394" s="92"/>
      <c r="L394" s="92"/>
      <c r="M394" s="92"/>
    </row>
    <row r="395" spans="8:13">
      <c r="H395" s="92"/>
      <c r="I395" s="92"/>
      <c r="J395" s="92"/>
      <c r="K395" s="92"/>
      <c r="L395" s="92"/>
      <c r="M395" s="92"/>
    </row>
    <row r="396" spans="8:13">
      <c r="H396" s="92"/>
      <c r="I396" s="92"/>
      <c r="J396" s="92"/>
      <c r="K396" s="92"/>
      <c r="L396" s="92"/>
      <c r="M396" s="92"/>
    </row>
    <row r="397" spans="8:13">
      <c r="H397" s="92"/>
      <c r="I397" s="92"/>
      <c r="J397" s="92"/>
      <c r="K397" s="92"/>
      <c r="L397" s="92"/>
      <c r="M397" s="92"/>
    </row>
    <row r="398" spans="8:13">
      <c r="H398" s="92"/>
      <c r="I398" s="92"/>
      <c r="J398" s="92"/>
      <c r="K398" s="92"/>
      <c r="L398" s="92"/>
      <c r="M398" s="92"/>
    </row>
    <row r="399" spans="8:13">
      <c r="H399" s="92"/>
      <c r="I399" s="92"/>
      <c r="J399" s="92"/>
      <c r="K399" s="92"/>
      <c r="L399" s="92"/>
      <c r="M399" s="92"/>
    </row>
    <row r="400" spans="8:13">
      <c r="H400" s="92"/>
      <c r="I400" s="92"/>
      <c r="J400" s="92"/>
      <c r="K400" s="92"/>
      <c r="L400" s="92"/>
      <c r="M400" s="92"/>
    </row>
    <row r="401" spans="8:13">
      <c r="H401" s="92"/>
      <c r="I401" s="92"/>
      <c r="J401" s="92"/>
      <c r="K401" s="92"/>
      <c r="L401" s="92"/>
      <c r="M401" s="92"/>
    </row>
    <row r="402" spans="8:13">
      <c r="H402" s="92"/>
      <c r="I402" s="92"/>
      <c r="J402" s="92"/>
      <c r="K402" s="92"/>
      <c r="L402" s="92"/>
      <c r="M402" s="92"/>
    </row>
    <row r="403" spans="8:13">
      <c r="H403" s="92"/>
      <c r="I403" s="92"/>
      <c r="J403" s="92"/>
      <c r="K403" s="92"/>
      <c r="L403" s="92"/>
      <c r="M403" s="92"/>
    </row>
    <row r="404" spans="8:13">
      <c r="H404" s="92"/>
      <c r="I404" s="92"/>
      <c r="J404" s="92"/>
      <c r="K404" s="92"/>
      <c r="L404" s="92"/>
      <c r="M404" s="92"/>
    </row>
    <row r="405" spans="8:13">
      <c r="H405" s="92"/>
      <c r="I405" s="92"/>
      <c r="J405" s="92"/>
      <c r="K405" s="92"/>
      <c r="L405" s="92"/>
      <c r="M405" s="92"/>
    </row>
    <row r="406" spans="8:13">
      <c r="H406" s="92"/>
      <c r="I406" s="92"/>
      <c r="J406" s="92"/>
      <c r="K406" s="92"/>
      <c r="L406" s="92"/>
      <c r="M406" s="92"/>
    </row>
    <row r="407" spans="8:13">
      <c r="H407" s="92"/>
      <c r="I407" s="92"/>
      <c r="J407" s="92"/>
      <c r="K407" s="92"/>
      <c r="L407" s="92"/>
      <c r="M407" s="92"/>
    </row>
    <row r="408" spans="8:13">
      <c r="H408" s="92"/>
      <c r="I408" s="92"/>
      <c r="J408" s="92"/>
      <c r="K408" s="92"/>
      <c r="L408" s="92"/>
      <c r="M408" s="92"/>
    </row>
    <row r="409" spans="8:13">
      <c r="H409" s="92"/>
      <c r="I409" s="92"/>
      <c r="J409" s="92"/>
      <c r="K409" s="92"/>
      <c r="L409" s="92"/>
      <c r="M409" s="92"/>
    </row>
    <row r="410" spans="8:13">
      <c r="H410" s="92"/>
      <c r="I410" s="92"/>
      <c r="J410" s="92"/>
      <c r="K410" s="92"/>
      <c r="L410" s="92"/>
      <c r="M410" s="92"/>
    </row>
    <row r="411" spans="8:13">
      <c r="H411" s="92"/>
      <c r="I411" s="92"/>
      <c r="J411" s="92"/>
      <c r="K411" s="92"/>
      <c r="L411" s="92"/>
      <c r="M411" s="92"/>
    </row>
    <row r="412" spans="8:13">
      <c r="H412" s="92"/>
      <c r="I412" s="92"/>
      <c r="J412" s="92"/>
      <c r="K412" s="92"/>
      <c r="L412" s="92"/>
      <c r="M412" s="92"/>
    </row>
    <row r="413" spans="8:13">
      <c r="H413" s="92"/>
      <c r="I413" s="92"/>
      <c r="J413" s="92"/>
      <c r="K413" s="92"/>
      <c r="L413" s="92"/>
      <c r="M413" s="92"/>
    </row>
    <row r="414" spans="8:13">
      <c r="H414" s="92"/>
      <c r="I414" s="92"/>
      <c r="J414" s="92"/>
      <c r="K414" s="92"/>
      <c r="L414" s="92"/>
      <c r="M414" s="92"/>
    </row>
    <row r="415" spans="8:13">
      <c r="H415" s="92"/>
      <c r="I415" s="92"/>
      <c r="J415" s="92"/>
      <c r="K415" s="92"/>
      <c r="L415" s="92"/>
      <c r="M415" s="92"/>
    </row>
    <row r="416" spans="8:13">
      <c r="H416" s="92"/>
      <c r="I416" s="92"/>
      <c r="J416" s="92"/>
      <c r="K416" s="92"/>
      <c r="L416" s="92"/>
      <c r="M416" s="92"/>
    </row>
    <row r="417" spans="8:13">
      <c r="H417" s="92"/>
      <c r="I417" s="92"/>
      <c r="J417" s="92"/>
      <c r="K417" s="92"/>
      <c r="L417" s="92"/>
      <c r="M417" s="92"/>
    </row>
    <row r="418" spans="8:13">
      <c r="H418" s="92"/>
      <c r="I418" s="92"/>
      <c r="J418" s="92"/>
      <c r="K418" s="92"/>
      <c r="L418" s="92"/>
      <c r="M418" s="92"/>
    </row>
    <row r="419" spans="8:13">
      <c r="H419" s="92"/>
      <c r="I419" s="92"/>
      <c r="J419" s="92"/>
      <c r="K419" s="92"/>
      <c r="L419" s="92"/>
      <c r="M419" s="92"/>
    </row>
    <row r="420" spans="8:13">
      <c r="H420" s="92"/>
      <c r="I420" s="92"/>
      <c r="J420" s="92"/>
      <c r="K420" s="92"/>
      <c r="L420" s="92"/>
      <c r="M420" s="92"/>
    </row>
    <row r="421" spans="8:13">
      <c r="H421" s="92"/>
      <c r="I421" s="92"/>
      <c r="J421" s="92"/>
      <c r="K421" s="92"/>
      <c r="L421" s="92"/>
      <c r="M421" s="92"/>
    </row>
    <row r="422" spans="8:13">
      <c r="H422" s="92"/>
      <c r="I422" s="92"/>
      <c r="J422" s="92"/>
      <c r="K422" s="92"/>
      <c r="L422" s="92"/>
      <c r="M422" s="92"/>
    </row>
    <row r="423" spans="8:13">
      <c r="H423" s="92"/>
      <c r="I423" s="92"/>
      <c r="J423" s="92"/>
      <c r="K423" s="92"/>
      <c r="L423" s="92"/>
      <c r="M423" s="92"/>
    </row>
    <row r="424" spans="8:13">
      <c r="H424" s="92"/>
      <c r="I424" s="92"/>
      <c r="J424" s="92"/>
      <c r="K424" s="92"/>
      <c r="L424" s="92"/>
      <c r="M424" s="92"/>
    </row>
    <row r="425" spans="8:13">
      <c r="H425" s="92"/>
      <c r="I425" s="92"/>
      <c r="J425" s="92"/>
      <c r="K425" s="92"/>
      <c r="L425" s="92"/>
      <c r="M425" s="92"/>
    </row>
    <row r="426" spans="8:13">
      <c r="H426" s="92"/>
      <c r="I426" s="92"/>
      <c r="J426" s="92"/>
      <c r="K426" s="92"/>
      <c r="L426" s="92"/>
      <c r="M426" s="92"/>
    </row>
    <row r="427" spans="8:13">
      <c r="H427" s="92"/>
      <c r="I427" s="92"/>
      <c r="J427" s="92"/>
      <c r="K427" s="92"/>
      <c r="L427" s="92"/>
      <c r="M427" s="92"/>
    </row>
    <row r="428" spans="8:13">
      <c r="H428" s="92"/>
      <c r="I428" s="92"/>
      <c r="J428" s="92"/>
      <c r="K428" s="92"/>
      <c r="L428" s="92"/>
      <c r="M428" s="92"/>
    </row>
    <row r="429" spans="8:13">
      <c r="H429" s="92"/>
      <c r="I429" s="92"/>
      <c r="J429" s="92"/>
      <c r="K429" s="92"/>
      <c r="L429" s="92"/>
      <c r="M429" s="92"/>
    </row>
    <row r="430" spans="8:13">
      <c r="H430" s="92"/>
      <c r="I430" s="92"/>
      <c r="J430" s="92"/>
      <c r="K430" s="92"/>
      <c r="L430" s="92"/>
      <c r="M430" s="92"/>
    </row>
    <row r="431" spans="8:13">
      <c r="H431" s="92"/>
      <c r="I431" s="92"/>
      <c r="J431" s="92"/>
      <c r="K431" s="92"/>
      <c r="L431" s="92"/>
      <c r="M431" s="92"/>
    </row>
    <row r="432" spans="8:13">
      <c r="H432" s="92"/>
      <c r="I432" s="92"/>
      <c r="J432" s="92"/>
      <c r="K432" s="92"/>
      <c r="L432" s="92"/>
      <c r="M432" s="92"/>
    </row>
    <row r="433" spans="8:13">
      <c r="H433" s="92"/>
      <c r="I433" s="92"/>
      <c r="J433" s="92"/>
      <c r="K433" s="92"/>
      <c r="L433" s="92"/>
      <c r="M433" s="92"/>
    </row>
    <row r="434" spans="8:13">
      <c r="H434" s="92"/>
      <c r="I434" s="92"/>
      <c r="J434" s="92"/>
      <c r="K434" s="92"/>
      <c r="L434" s="92"/>
      <c r="M434" s="92"/>
    </row>
    <row r="435" spans="8:13">
      <c r="H435" s="92"/>
      <c r="I435" s="92"/>
      <c r="J435" s="92"/>
      <c r="K435" s="92"/>
      <c r="L435" s="92"/>
      <c r="M435" s="92"/>
    </row>
    <row r="436" spans="8:13">
      <c r="H436" s="92"/>
      <c r="I436" s="92"/>
      <c r="J436" s="92"/>
      <c r="K436" s="92"/>
      <c r="L436" s="92"/>
      <c r="M436" s="92"/>
    </row>
    <row r="437" spans="8:13">
      <c r="H437" s="92"/>
      <c r="I437" s="92"/>
      <c r="J437" s="92"/>
      <c r="K437" s="92"/>
      <c r="L437" s="92"/>
      <c r="M437" s="92"/>
    </row>
    <row r="438" spans="8:13">
      <c r="H438" s="92"/>
      <c r="I438" s="92"/>
      <c r="J438" s="92"/>
      <c r="K438" s="92"/>
      <c r="L438" s="92"/>
      <c r="M438" s="92"/>
    </row>
    <row r="439" spans="8:13">
      <c r="H439" s="92"/>
      <c r="I439" s="92"/>
      <c r="J439" s="92"/>
      <c r="K439" s="92"/>
      <c r="L439" s="92"/>
      <c r="M439" s="92"/>
    </row>
    <row r="440" spans="8:13">
      <c r="H440" s="92"/>
      <c r="I440" s="92"/>
      <c r="J440" s="92"/>
      <c r="K440" s="92"/>
      <c r="L440" s="92"/>
      <c r="M440" s="92"/>
    </row>
    <row r="441" spans="8:13">
      <c r="H441" s="92"/>
      <c r="I441" s="92"/>
      <c r="J441" s="92"/>
      <c r="K441" s="92"/>
      <c r="L441" s="92"/>
      <c r="M441" s="92"/>
    </row>
    <row r="442" spans="8:13">
      <c r="H442" s="92"/>
      <c r="I442" s="92"/>
      <c r="J442" s="92"/>
      <c r="K442" s="92"/>
      <c r="L442" s="92"/>
      <c r="M442" s="92"/>
    </row>
    <row r="443" spans="8:13">
      <c r="H443" s="92"/>
      <c r="I443" s="92"/>
      <c r="J443" s="92"/>
      <c r="K443" s="92"/>
      <c r="L443" s="92"/>
      <c r="M443" s="92"/>
    </row>
    <row r="444" spans="8:13">
      <c r="H444" s="92"/>
      <c r="I444" s="92"/>
      <c r="J444" s="92"/>
      <c r="K444" s="92"/>
      <c r="L444" s="92"/>
      <c r="M444" s="92"/>
    </row>
    <row r="445" spans="8:13">
      <c r="H445" s="92"/>
      <c r="I445" s="92"/>
      <c r="J445" s="92"/>
      <c r="K445" s="92"/>
      <c r="L445" s="92"/>
      <c r="M445" s="92"/>
    </row>
    <row r="446" spans="8:13">
      <c r="H446" s="92"/>
      <c r="I446" s="92"/>
      <c r="J446" s="92"/>
      <c r="K446" s="92"/>
      <c r="L446" s="92"/>
      <c r="M446" s="92"/>
    </row>
    <row r="447" spans="8:13">
      <c r="H447" s="92"/>
      <c r="I447" s="92"/>
      <c r="J447" s="92"/>
      <c r="K447" s="92"/>
      <c r="L447" s="92"/>
      <c r="M447" s="92"/>
    </row>
    <row r="448" spans="8:13">
      <c r="H448" s="92"/>
      <c r="I448" s="92"/>
      <c r="J448" s="92"/>
      <c r="K448" s="92"/>
      <c r="L448" s="92"/>
      <c r="M448" s="92"/>
    </row>
    <row r="449" spans="8:13">
      <c r="H449" s="92"/>
      <c r="I449" s="92"/>
      <c r="J449" s="92"/>
      <c r="K449" s="92"/>
      <c r="L449" s="92"/>
      <c r="M449" s="92"/>
    </row>
    <row r="450" spans="8:13">
      <c r="H450" s="92"/>
      <c r="I450" s="92"/>
      <c r="J450" s="92"/>
      <c r="K450" s="92"/>
      <c r="L450" s="92"/>
      <c r="M450" s="92"/>
    </row>
    <row r="451" spans="8:13">
      <c r="H451" s="92"/>
      <c r="I451" s="92"/>
      <c r="J451" s="92"/>
      <c r="K451" s="92"/>
      <c r="L451" s="92"/>
      <c r="M451" s="92"/>
    </row>
    <row r="452" spans="8:13">
      <c r="H452" s="92"/>
      <c r="I452" s="92"/>
      <c r="J452" s="92"/>
      <c r="K452" s="92"/>
      <c r="L452" s="92"/>
      <c r="M452" s="92"/>
    </row>
    <row r="453" spans="8:13">
      <c r="H453" s="92"/>
      <c r="I453" s="92"/>
      <c r="J453" s="92"/>
      <c r="K453" s="92"/>
      <c r="L453" s="92"/>
      <c r="M453" s="92"/>
    </row>
    <row r="454" spans="8:13">
      <c r="H454" s="92"/>
      <c r="I454" s="92"/>
      <c r="J454" s="92"/>
      <c r="K454" s="92"/>
      <c r="L454" s="92"/>
      <c r="M454" s="92"/>
    </row>
    <row r="455" spans="8:13">
      <c r="H455" s="92"/>
      <c r="I455" s="92"/>
      <c r="J455" s="92"/>
      <c r="K455" s="92"/>
      <c r="L455" s="92"/>
      <c r="M455" s="92"/>
    </row>
    <row r="456" spans="8:13">
      <c r="H456" s="92"/>
      <c r="I456" s="92"/>
      <c r="J456" s="92"/>
      <c r="K456" s="92"/>
      <c r="L456" s="92"/>
      <c r="M456" s="92"/>
    </row>
    <row r="457" spans="8:13">
      <c r="H457" s="92"/>
      <c r="I457" s="92"/>
      <c r="J457" s="92"/>
      <c r="K457" s="92"/>
      <c r="L457" s="92"/>
      <c r="M457" s="92"/>
    </row>
    <row r="458" spans="8:13">
      <c r="H458" s="92"/>
      <c r="I458" s="92"/>
      <c r="J458" s="92"/>
      <c r="K458" s="92"/>
      <c r="L458" s="92"/>
      <c r="M458" s="92"/>
    </row>
    <row r="459" spans="8:13">
      <c r="H459" s="92"/>
      <c r="I459" s="92"/>
      <c r="J459" s="92"/>
      <c r="K459" s="92"/>
      <c r="L459" s="92"/>
      <c r="M459" s="92"/>
    </row>
    <row r="460" spans="8:13">
      <c r="H460" s="92"/>
      <c r="I460" s="92"/>
      <c r="J460" s="92"/>
      <c r="K460" s="92"/>
      <c r="L460" s="92"/>
      <c r="M460" s="92"/>
    </row>
    <row r="461" spans="8:13">
      <c r="H461" s="92"/>
      <c r="I461" s="92"/>
      <c r="J461" s="92"/>
      <c r="K461" s="92"/>
      <c r="L461" s="92"/>
      <c r="M461" s="92"/>
    </row>
    <row r="462" spans="8:13">
      <c r="H462" s="92"/>
      <c r="I462" s="92"/>
      <c r="J462" s="92"/>
      <c r="K462" s="92"/>
      <c r="L462" s="92"/>
      <c r="M462" s="92"/>
    </row>
    <row r="463" spans="8:13">
      <c r="H463" s="92"/>
      <c r="I463" s="92"/>
      <c r="J463" s="92"/>
      <c r="K463" s="92"/>
      <c r="L463" s="92"/>
      <c r="M463" s="92"/>
    </row>
    <row r="464" spans="8:13">
      <c r="H464" s="92"/>
      <c r="I464" s="92"/>
      <c r="J464" s="92"/>
      <c r="K464" s="92"/>
      <c r="L464" s="92"/>
      <c r="M464" s="92"/>
    </row>
    <row r="465" spans="8:13">
      <c r="H465" s="92"/>
      <c r="I465" s="92"/>
      <c r="J465" s="92"/>
      <c r="K465" s="92"/>
      <c r="L465" s="92"/>
      <c r="M465" s="92"/>
    </row>
    <row r="466" spans="8:13">
      <c r="H466" s="92"/>
      <c r="I466" s="92"/>
      <c r="J466" s="92"/>
      <c r="K466" s="92"/>
      <c r="L466" s="92"/>
      <c r="M466" s="92"/>
    </row>
    <row r="467" spans="8:13">
      <c r="H467" s="92"/>
      <c r="I467" s="92"/>
      <c r="J467" s="92"/>
      <c r="K467" s="92"/>
      <c r="L467" s="92"/>
      <c r="M467" s="92"/>
    </row>
    <row r="468" spans="8:13">
      <c r="H468" s="92"/>
      <c r="I468" s="92"/>
      <c r="J468" s="92"/>
      <c r="K468" s="92"/>
      <c r="L468" s="92"/>
      <c r="M468" s="92"/>
    </row>
    <row r="469" spans="8:13">
      <c r="H469" s="92"/>
      <c r="I469" s="92"/>
      <c r="J469" s="92"/>
      <c r="K469" s="92"/>
      <c r="L469" s="92"/>
      <c r="M469" s="92"/>
    </row>
    <row r="470" spans="8:13">
      <c r="H470" s="92"/>
      <c r="I470" s="92"/>
      <c r="J470" s="92"/>
      <c r="K470" s="92"/>
      <c r="L470" s="92"/>
      <c r="M470" s="92"/>
    </row>
    <row r="471" spans="8:13">
      <c r="H471" s="92"/>
      <c r="I471" s="92"/>
      <c r="J471" s="92"/>
      <c r="K471" s="92"/>
      <c r="L471" s="92"/>
      <c r="M471" s="92"/>
    </row>
    <row r="472" spans="8:13">
      <c r="H472" s="92"/>
      <c r="I472" s="92"/>
      <c r="J472" s="92"/>
      <c r="K472" s="92"/>
      <c r="L472" s="92"/>
      <c r="M472" s="92"/>
    </row>
    <row r="473" spans="8:13">
      <c r="H473" s="92"/>
      <c r="I473" s="92"/>
      <c r="J473" s="92"/>
      <c r="K473" s="92"/>
      <c r="L473" s="92"/>
      <c r="M473" s="92"/>
    </row>
    <row r="474" spans="8:13">
      <c r="H474" s="92"/>
      <c r="I474" s="92"/>
      <c r="J474" s="92"/>
      <c r="K474" s="92"/>
      <c r="L474" s="92"/>
      <c r="M474" s="92"/>
    </row>
    <row r="475" spans="8:13">
      <c r="H475" s="92"/>
      <c r="I475" s="92"/>
      <c r="J475" s="92"/>
      <c r="K475" s="92"/>
      <c r="L475" s="92"/>
      <c r="M475" s="92"/>
    </row>
    <row r="476" spans="8:13">
      <c r="H476" s="92"/>
      <c r="I476" s="92"/>
      <c r="J476" s="92"/>
      <c r="K476" s="92"/>
      <c r="L476" s="92"/>
      <c r="M476" s="92"/>
    </row>
    <row r="477" spans="8:13">
      <c r="H477" s="92"/>
      <c r="I477" s="92"/>
      <c r="J477" s="92"/>
      <c r="K477" s="92"/>
      <c r="L477" s="92"/>
      <c r="M477" s="92"/>
    </row>
    <row r="478" spans="8:13">
      <c r="H478" s="92"/>
      <c r="I478" s="92"/>
      <c r="J478" s="92"/>
      <c r="K478" s="92"/>
      <c r="L478" s="92"/>
      <c r="M478" s="92"/>
    </row>
    <row r="479" spans="8:13">
      <c r="H479" s="92"/>
      <c r="I479" s="92"/>
      <c r="J479" s="92"/>
      <c r="K479" s="92"/>
      <c r="L479" s="92"/>
      <c r="M479" s="92"/>
    </row>
    <row r="480" spans="8:13">
      <c r="H480" s="92"/>
      <c r="I480" s="92"/>
      <c r="J480" s="92"/>
      <c r="K480" s="92"/>
      <c r="L480" s="92"/>
      <c r="M480" s="92"/>
    </row>
    <row r="481" spans="8:13">
      <c r="H481" s="92"/>
      <c r="I481" s="92"/>
      <c r="J481" s="92"/>
      <c r="K481" s="92"/>
      <c r="L481" s="92"/>
      <c r="M481" s="92"/>
    </row>
    <row r="482" spans="8:13">
      <c r="H482" s="92"/>
      <c r="I482" s="92"/>
      <c r="J482" s="92"/>
      <c r="K482" s="92"/>
      <c r="L482" s="92"/>
      <c r="M482" s="92"/>
    </row>
    <row r="483" spans="8:13">
      <c r="H483" s="92"/>
      <c r="I483" s="92"/>
      <c r="J483" s="92"/>
      <c r="K483" s="92"/>
      <c r="L483" s="92"/>
      <c r="M483" s="92"/>
    </row>
    <row r="484" spans="8:13">
      <c r="H484" s="92"/>
      <c r="I484" s="92"/>
      <c r="J484" s="92"/>
      <c r="K484" s="92"/>
      <c r="L484" s="92"/>
      <c r="M484" s="92"/>
    </row>
    <row r="485" spans="8:13">
      <c r="H485" s="92"/>
      <c r="I485" s="92"/>
      <c r="J485" s="92"/>
      <c r="K485" s="92"/>
      <c r="L485" s="92"/>
      <c r="M485" s="92"/>
    </row>
    <row r="486" spans="8:13">
      <c r="H486" s="92"/>
      <c r="I486" s="92"/>
      <c r="J486" s="92"/>
      <c r="K486" s="92"/>
      <c r="L486" s="92"/>
      <c r="M486" s="92"/>
    </row>
    <row r="487" spans="8:13">
      <c r="H487" s="92"/>
      <c r="I487" s="92"/>
      <c r="J487" s="92"/>
      <c r="K487" s="92"/>
      <c r="L487" s="92"/>
      <c r="M487" s="92"/>
    </row>
    <row r="488" spans="8:13">
      <c r="H488" s="92"/>
      <c r="I488" s="92"/>
      <c r="J488" s="92"/>
      <c r="K488" s="92"/>
      <c r="L488" s="92"/>
      <c r="M488" s="92"/>
    </row>
    <row r="489" spans="8:13">
      <c r="H489" s="92"/>
      <c r="I489" s="92"/>
      <c r="J489" s="92"/>
      <c r="K489" s="92"/>
      <c r="L489" s="92"/>
      <c r="M489" s="92"/>
    </row>
    <row r="490" spans="8:13">
      <c r="H490" s="92"/>
      <c r="I490" s="92"/>
      <c r="J490" s="92"/>
      <c r="K490" s="92"/>
      <c r="L490" s="92"/>
      <c r="M490" s="92"/>
    </row>
    <row r="491" spans="8:13">
      <c r="H491" s="92"/>
      <c r="I491" s="92"/>
      <c r="J491" s="92"/>
      <c r="K491" s="92"/>
      <c r="L491" s="92"/>
      <c r="M491" s="92"/>
    </row>
    <row r="492" spans="8:13">
      <c r="H492" s="92"/>
      <c r="I492" s="92"/>
      <c r="J492" s="92"/>
      <c r="K492" s="92"/>
      <c r="L492" s="92"/>
      <c r="M492" s="92"/>
    </row>
    <row r="493" spans="8:13">
      <c r="H493" s="92"/>
      <c r="I493" s="92"/>
      <c r="J493" s="92"/>
      <c r="K493" s="92"/>
      <c r="L493" s="92"/>
      <c r="M493" s="92"/>
    </row>
    <row r="494" spans="8:13">
      <c r="H494" s="92"/>
      <c r="I494" s="92"/>
      <c r="J494" s="92"/>
      <c r="K494" s="92"/>
      <c r="L494" s="92"/>
      <c r="M494" s="92"/>
    </row>
    <row r="495" spans="8:13">
      <c r="H495" s="92"/>
      <c r="I495" s="92"/>
      <c r="J495" s="92"/>
      <c r="K495" s="92"/>
      <c r="L495" s="92"/>
      <c r="M495" s="92"/>
    </row>
    <row r="496" spans="8:13">
      <c r="H496" s="92"/>
      <c r="I496" s="92"/>
      <c r="J496" s="92"/>
      <c r="K496" s="92"/>
      <c r="L496" s="92"/>
      <c r="M496" s="92"/>
    </row>
    <row r="497" spans="8:13">
      <c r="H497" s="92"/>
      <c r="I497" s="92"/>
      <c r="J497" s="92"/>
      <c r="K497" s="92"/>
      <c r="L497" s="92"/>
      <c r="M497" s="92"/>
    </row>
    <row r="498" spans="8:13">
      <c r="H498" s="92"/>
      <c r="I498" s="92"/>
      <c r="J498" s="92"/>
      <c r="K498" s="92"/>
      <c r="L498" s="92"/>
      <c r="M498" s="92"/>
    </row>
    <row r="499" spans="8:13">
      <c r="H499" s="92"/>
      <c r="I499" s="92"/>
      <c r="J499" s="92"/>
      <c r="K499" s="92"/>
      <c r="L499" s="92"/>
      <c r="M499" s="92"/>
    </row>
    <row r="500" spans="8:13">
      <c r="H500" s="92"/>
      <c r="I500" s="92"/>
      <c r="J500" s="92"/>
      <c r="K500" s="92"/>
      <c r="L500" s="92"/>
      <c r="M500" s="92"/>
    </row>
    <row r="501" spans="8:13">
      <c r="H501" s="92"/>
      <c r="I501" s="92"/>
      <c r="J501" s="92"/>
      <c r="K501" s="92"/>
      <c r="L501" s="92"/>
      <c r="M501" s="92"/>
    </row>
    <row r="502" spans="8:13">
      <c r="H502" s="92"/>
      <c r="I502" s="92"/>
      <c r="J502" s="92"/>
      <c r="K502" s="92"/>
      <c r="L502" s="92"/>
      <c r="M502" s="92"/>
    </row>
    <row r="503" spans="8:13">
      <c r="H503" s="92"/>
      <c r="I503" s="92"/>
      <c r="J503" s="92"/>
      <c r="K503" s="92"/>
      <c r="L503" s="92"/>
      <c r="M503" s="92"/>
    </row>
    <row r="504" spans="8:13">
      <c r="H504" s="92"/>
      <c r="I504" s="92"/>
      <c r="J504" s="92"/>
      <c r="K504" s="92"/>
      <c r="L504" s="92"/>
      <c r="M504" s="92"/>
    </row>
    <row r="505" spans="8:13">
      <c r="H505" s="92"/>
      <c r="I505" s="92"/>
      <c r="J505" s="92"/>
      <c r="K505" s="92"/>
      <c r="L505" s="92"/>
      <c r="M505" s="92"/>
    </row>
    <row r="506" spans="8:13">
      <c r="H506" s="92"/>
      <c r="I506" s="92"/>
      <c r="J506" s="92"/>
      <c r="K506" s="92"/>
      <c r="L506" s="92"/>
      <c r="M506" s="92"/>
    </row>
    <row r="507" spans="8:13">
      <c r="H507" s="92"/>
      <c r="I507" s="92"/>
      <c r="J507" s="92"/>
      <c r="K507" s="92"/>
      <c r="L507" s="92"/>
      <c r="M507" s="92"/>
    </row>
    <row r="508" spans="8:13">
      <c r="H508" s="92"/>
      <c r="I508" s="92"/>
      <c r="J508" s="92"/>
      <c r="K508" s="92"/>
      <c r="L508" s="92"/>
      <c r="M508" s="92"/>
    </row>
    <row r="509" spans="8:13">
      <c r="H509" s="92"/>
      <c r="I509" s="92"/>
      <c r="J509" s="92"/>
      <c r="K509" s="92"/>
      <c r="L509" s="92"/>
      <c r="M509" s="92"/>
    </row>
    <row r="510" spans="8:13">
      <c r="H510" s="92"/>
      <c r="I510" s="92"/>
      <c r="J510" s="92"/>
      <c r="K510" s="92"/>
      <c r="L510" s="92"/>
      <c r="M510" s="92"/>
    </row>
    <row r="511" spans="8:13">
      <c r="H511" s="92"/>
      <c r="I511" s="92"/>
      <c r="J511" s="92"/>
      <c r="K511" s="92"/>
      <c r="L511" s="92"/>
      <c r="M511" s="92"/>
    </row>
    <row r="512" spans="8:13">
      <c r="H512" s="92"/>
      <c r="I512" s="92"/>
      <c r="J512" s="92"/>
      <c r="K512" s="92"/>
      <c r="L512" s="92"/>
      <c r="M512" s="92"/>
    </row>
    <row r="513" spans="8:13">
      <c r="H513" s="92"/>
      <c r="I513" s="92"/>
      <c r="J513" s="92"/>
      <c r="K513" s="92"/>
      <c r="L513" s="92"/>
      <c r="M513" s="92"/>
    </row>
    <row r="514" spans="8:13">
      <c r="H514" s="92"/>
      <c r="I514" s="92"/>
      <c r="J514" s="92"/>
      <c r="K514" s="92"/>
      <c r="L514" s="92"/>
      <c r="M514" s="92"/>
    </row>
    <row r="515" spans="8:13">
      <c r="H515" s="92"/>
      <c r="I515" s="92"/>
      <c r="J515" s="92"/>
      <c r="K515" s="92"/>
      <c r="L515" s="92"/>
      <c r="M515" s="92"/>
    </row>
    <row r="516" spans="8:13">
      <c r="H516" s="92"/>
      <c r="I516" s="92"/>
      <c r="J516" s="92"/>
      <c r="K516" s="92"/>
      <c r="L516" s="92"/>
      <c r="M516" s="92"/>
    </row>
    <row r="517" spans="8:13">
      <c r="H517" s="92"/>
      <c r="I517" s="92"/>
      <c r="J517" s="92"/>
      <c r="K517" s="92"/>
      <c r="L517" s="92"/>
      <c r="M517" s="92"/>
    </row>
    <row r="518" spans="8:13">
      <c r="H518" s="92"/>
      <c r="I518" s="92"/>
      <c r="J518" s="92"/>
      <c r="K518" s="92"/>
      <c r="L518" s="92"/>
      <c r="M518" s="92"/>
    </row>
    <row r="519" spans="8:13">
      <c r="H519" s="92"/>
      <c r="I519" s="92"/>
      <c r="J519" s="92"/>
      <c r="K519" s="92"/>
      <c r="L519" s="92"/>
      <c r="M519" s="92"/>
    </row>
    <row r="520" spans="8:13">
      <c r="H520" s="92"/>
      <c r="I520" s="92"/>
      <c r="J520" s="92"/>
      <c r="K520" s="92"/>
      <c r="L520" s="92"/>
      <c r="M520" s="92"/>
    </row>
    <row r="521" spans="8:13">
      <c r="H521" s="92"/>
      <c r="I521" s="92"/>
      <c r="J521" s="92"/>
      <c r="K521" s="92"/>
      <c r="L521" s="92"/>
      <c r="M521" s="92"/>
    </row>
    <row r="522" spans="8:13">
      <c r="H522" s="92"/>
      <c r="I522" s="92"/>
      <c r="J522" s="92"/>
      <c r="K522" s="92"/>
      <c r="L522" s="92"/>
      <c r="M522" s="92"/>
    </row>
    <row r="523" spans="8:13">
      <c r="H523" s="92"/>
      <c r="I523" s="92"/>
      <c r="J523" s="92"/>
      <c r="K523" s="92"/>
      <c r="L523" s="92"/>
      <c r="M523" s="92"/>
    </row>
    <row r="524" spans="8:13">
      <c r="H524" s="92"/>
      <c r="I524" s="92"/>
      <c r="J524" s="92"/>
      <c r="K524" s="92"/>
      <c r="L524" s="92"/>
      <c r="M524" s="92"/>
    </row>
    <row r="525" spans="8:13">
      <c r="H525" s="92"/>
      <c r="I525" s="92"/>
      <c r="J525" s="92"/>
      <c r="K525" s="92"/>
      <c r="L525" s="92"/>
      <c r="M525" s="92"/>
    </row>
    <row r="526" spans="8:13">
      <c r="H526" s="92"/>
      <c r="I526" s="92"/>
      <c r="J526" s="92"/>
      <c r="K526" s="92"/>
      <c r="L526" s="92"/>
      <c r="M526" s="92"/>
    </row>
    <row r="527" spans="8:13">
      <c r="H527" s="92"/>
      <c r="I527" s="92"/>
      <c r="J527" s="92"/>
      <c r="K527" s="92"/>
      <c r="L527" s="92"/>
      <c r="M527" s="92"/>
    </row>
    <row r="528" spans="8:13">
      <c r="H528" s="92"/>
      <c r="I528" s="92"/>
      <c r="J528" s="92"/>
      <c r="K528" s="92"/>
      <c r="L528" s="92"/>
      <c r="M528" s="92"/>
    </row>
    <row r="529" spans="8:13">
      <c r="H529" s="92"/>
      <c r="I529" s="92"/>
      <c r="J529" s="92"/>
      <c r="K529" s="92"/>
      <c r="L529" s="92"/>
      <c r="M529" s="92"/>
    </row>
    <row r="530" spans="8:13">
      <c r="H530" s="92"/>
      <c r="I530" s="92"/>
      <c r="J530" s="92"/>
      <c r="K530" s="92"/>
      <c r="L530" s="92"/>
      <c r="M530" s="92"/>
    </row>
    <row r="531" spans="8:13">
      <c r="H531" s="92"/>
      <c r="I531" s="92"/>
      <c r="J531" s="92"/>
      <c r="K531" s="92"/>
      <c r="L531" s="92"/>
      <c r="M531" s="92"/>
    </row>
    <row r="532" spans="8:13">
      <c r="H532" s="92"/>
      <c r="I532" s="92"/>
      <c r="J532" s="92"/>
      <c r="K532" s="92"/>
      <c r="L532" s="92"/>
      <c r="M532" s="92"/>
    </row>
    <row r="533" spans="8:13">
      <c r="H533" s="92"/>
      <c r="I533" s="92"/>
      <c r="J533" s="92"/>
      <c r="K533" s="92"/>
      <c r="L533" s="92"/>
      <c r="M533" s="92"/>
    </row>
    <row r="534" spans="8:13">
      <c r="H534" s="92"/>
      <c r="I534" s="92"/>
      <c r="J534" s="92"/>
      <c r="K534" s="92"/>
      <c r="L534" s="92"/>
      <c r="M534" s="92"/>
    </row>
    <row r="535" spans="8:13">
      <c r="H535" s="92"/>
      <c r="I535" s="92"/>
      <c r="J535" s="92"/>
      <c r="K535" s="92"/>
      <c r="L535" s="92"/>
      <c r="M535" s="92"/>
    </row>
    <row r="536" spans="8:13">
      <c r="H536" s="92"/>
      <c r="I536" s="92"/>
      <c r="J536" s="92"/>
      <c r="K536" s="92"/>
      <c r="L536" s="92"/>
      <c r="M536" s="92"/>
    </row>
    <row r="537" spans="8:13">
      <c r="H537" s="92"/>
      <c r="I537" s="92"/>
      <c r="J537" s="92"/>
      <c r="K537" s="92"/>
      <c r="L537" s="92"/>
      <c r="M537" s="92"/>
    </row>
    <row r="538" spans="8:13">
      <c r="H538" s="92"/>
      <c r="I538" s="92"/>
      <c r="J538" s="92"/>
      <c r="K538" s="92"/>
      <c r="L538" s="92"/>
      <c r="M538" s="92"/>
    </row>
    <row r="539" spans="8:13">
      <c r="H539" s="92"/>
      <c r="I539" s="92"/>
      <c r="J539" s="92"/>
      <c r="K539" s="92"/>
      <c r="L539" s="92"/>
      <c r="M539" s="92"/>
    </row>
    <row r="540" spans="8:13">
      <c r="H540" s="92"/>
      <c r="I540" s="92"/>
      <c r="J540" s="92"/>
      <c r="K540" s="92"/>
      <c r="L540" s="92"/>
      <c r="M540" s="92"/>
    </row>
    <row r="541" spans="8:13">
      <c r="H541" s="92"/>
      <c r="I541" s="92"/>
      <c r="J541" s="92"/>
      <c r="K541" s="92"/>
      <c r="L541" s="92"/>
      <c r="M541" s="92"/>
    </row>
    <row r="542" spans="8:13">
      <c r="H542" s="92"/>
      <c r="I542" s="92"/>
      <c r="J542" s="92"/>
      <c r="K542" s="92"/>
      <c r="L542" s="92"/>
      <c r="M542" s="92"/>
    </row>
    <row r="543" spans="8:13">
      <c r="H543" s="92"/>
      <c r="I543" s="92"/>
      <c r="J543" s="92"/>
      <c r="K543" s="92"/>
      <c r="L543" s="92"/>
      <c r="M543" s="92"/>
    </row>
    <row r="544" spans="8:13">
      <c r="H544" s="92"/>
      <c r="I544" s="92"/>
      <c r="J544" s="92"/>
      <c r="K544" s="92"/>
      <c r="L544" s="92"/>
      <c r="M544" s="92"/>
    </row>
    <row r="545" spans="8:13">
      <c r="H545" s="92"/>
      <c r="I545" s="92"/>
      <c r="J545" s="92"/>
      <c r="K545" s="92"/>
      <c r="L545" s="92"/>
      <c r="M545" s="92"/>
    </row>
    <row r="546" spans="8:13">
      <c r="H546" s="92"/>
      <c r="I546" s="92"/>
      <c r="J546" s="92"/>
      <c r="K546" s="92"/>
      <c r="L546" s="92"/>
      <c r="M546" s="92"/>
    </row>
    <row r="547" spans="8:13">
      <c r="H547" s="92"/>
      <c r="I547" s="92"/>
      <c r="J547" s="92"/>
      <c r="K547" s="92"/>
      <c r="L547" s="92"/>
      <c r="M547" s="92"/>
    </row>
    <row r="548" spans="8:13">
      <c r="H548" s="92"/>
      <c r="I548" s="92"/>
      <c r="J548" s="92"/>
      <c r="K548" s="92"/>
      <c r="L548" s="92"/>
      <c r="M548" s="92"/>
    </row>
    <row r="549" spans="8:13">
      <c r="H549" s="92"/>
      <c r="I549" s="92"/>
      <c r="J549" s="92"/>
      <c r="K549" s="92"/>
      <c r="L549" s="92"/>
      <c r="M549" s="92"/>
    </row>
    <row r="550" spans="8:13">
      <c r="H550" s="92"/>
      <c r="I550" s="92"/>
      <c r="J550" s="92"/>
      <c r="K550" s="92"/>
      <c r="L550" s="92"/>
      <c r="M550" s="92"/>
    </row>
    <row r="551" spans="8:13">
      <c r="H551" s="92"/>
      <c r="I551" s="92"/>
      <c r="J551" s="92"/>
      <c r="K551" s="92"/>
      <c r="L551" s="92"/>
      <c r="M551" s="92"/>
    </row>
    <row r="552" spans="8:13">
      <c r="H552" s="92"/>
      <c r="I552" s="92"/>
      <c r="J552" s="92"/>
      <c r="K552" s="92"/>
      <c r="L552" s="92"/>
      <c r="M552" s="92"/>
    </row>
    <row r="553" spans="8:13">
      <c r="H553" s="92"/>
      <c r="I553" s="92"/>
      <c r="J553" s="92"/>
      <c r="K553" s="92"/>
      <c r="L553" s="92"/>
      <c r="M553" s="92"/>
    </row>
    <row r="554" spans="8:13">
      <c r="H554" s="92"/>
      <c r="I554" s="92"/>
      <c r="J554" s="92"/>
      <c r="K554" s="92"/>
      <c r="L554" s="92"/>
      <c r="M554" s="92"/>
    </row>
    <row r="555" spans="8:13">
      <c r="H555" s="92"/>
      <c r="I555" s="92"/>
      <c r="J555" s="92"/>
      <c r="K555" s="92"/>
      <c r="L555" s="92"/>
      <c r="M555" s="92"/>
    </row>
    <row r="556" spans="8:13">
      <c r="H556" s="92"/>
      <c r="I556" s="92"/>
      <c r="J556" s="92"/>
      <c r="K556" s="92"/>
      <c r="L556" s="92"/>
      <c r="M556" s="92"/>
    </row>
    <row r="557" spans="8:13">
      <c r="H557" s="92"/>
      <c r="I557" s="92"/>
      <c r="J557" s="92"/>
      <c r="K557" s="92"/>
      <c r="L557" s="92"/>
      <c r="M557" s="92"/>
    </row>
    <row r="558" spans="8:13">
      <c r="H558" s="92"/>
      <c r="I558" s="92"/>
      <c r="J558" s="92"/>
      <c r="K558" s="92"/>
      <c r="L558" s="92"/>
      <c r="M558" s="92"/>
    </row>
    <row r="559" spans="8:13">
      <c r="H559" s="92"/>
      <c r="I559" s="92"/>
      <c r="J559" s="92"/>
      <c r="K559" s="92"/>
      <c r="L559" s="92"/>
      <c r="M559" s="92"/>
    </row>
    <row r="560" spans="8:13">
      <c r="H560" s="92"/>
      <c r="I560" s="92"/>
      <c r="J560" s="92"/>
      <c r="K560" s="92"/>
      <c r="L560" s="92"/>
      <c r="M560" s="92"/>
    </row>
    <row r="561" spans="8:13">
      <c r="H561" s="92"/>
      <c r="I561" s="92"/>
      <c r="J561" s="92"/>
      <c r="K561" s="92"/>
      <c r="L561" s="92"/>
      <c r="M561" s="92"/>
    </row>
    <row r="562" spans="8:13">
      <c r="H562" s="92"/>
      <c r="I562" s="92"/>
      <c r="J562" s="92"/>
      <c r="K562" s="92"/>
      <c r="L562" s="92"/>
      <c r="M562" s="92"/>
    </row>
    <row r="563" spans="8:13">
      <c r="H563" s="92"/>
      <c r="I563" s="92"/>
      <c r="J563" s="92"/>
      <c r="K563" s="92"/>
      <c r="L563" s="92"/>
      <c r="M563" s="92"/>
    </row>
    <row r="564" spans="8:13">
      <c r="H564" s="92"/>
      <c r="I564" s="92"/>
      <c r="J564" s="92"/>
      <c r="K564" s="92"/>
      <c r="L564" s="92"/>
      <c r="M564" s="92"/>
    </row>
    <row r="565" spans="8:13">
      <c r="H565" s="92"/>
      <c r="I565" s="92"/>
      <c r="J565" s="92"/>
      <c r="K565" s="92"/>
      <c r="L565" s="92"/>
      <c r="M565" s="92"/>
    </row>
    <row r="566" spans="8:13">
      <c r="H566" s="92"/>
      <c r="I566" s="92"/>
      <c r="J566" s="92"/>
      <c r="K566" s="92"/>
      <c r="L566" s="92"/>
      <c r="M566" s="92"/>
    </row>
    <row r="567" spans="8:13">
      <c r="H567" s="92"/>
      <c r="I567" s="92"/>
      <c r="J567" s="92"/>
      <c r="K567" s="92"/>
      <c r="L567" s="92"/>
      <c r="M567" s="92"/>
    </row>
    <row r="568" spans="8:13">
      <c r="H568" s="92"/>
      <c r="I568" s="92"/>
      <c r="J568" s="92"/>
      <c r="K568" s="92"/>
      <c r="L568" s="92"/>
      <c r="M568" s="92"/>
    </row>
    <row r="569" spans="8:13">
      <c r="H569" s="92"/>
      <c r="I569" s="92"/>
      <c r="J569" s="92"/>
      <c r="K569" s="92"/>
      <c r="L569" s="92"/>
      <c r="M569" s="92"/>
    </row>
    <row r="570" spans="8:13">
      <c r="H570" s="92"/>
      <c r="I570" s="92"/>
      <c r="J570" s="92"/>
      <c r="K570" s="92"/>
      <c r="L570" s="92"/>
      <c r="M570" s="92"/>
    </row>
    <row r="571" spans="8:13">
      <c r="H571" s="92"/>
      <c r="I571" s="92"/>
      <c r="J571" s="92"/>
      <c r="K571" s="92"/>
      <c r="L571" s="92"/>
      <c r="M571" s="92"/>
    </row>
    <row r="572" spans="8:13">
      <c r="H572" s="92"/>
      <c r="I572" s="92"/>
      <c r="J572" s="92"/>
      <c r="K572" s="92"/>
      <c r="L572" s="92"/>
      <c r="M572" s="92"/>
    </row>
    <row r="573" spans="8:13">
      <c r="H573" s="92"/>
      <c r="I573" s="92"/>
      <c r="J573" s="92"/>
      <c r="K573" s="92"/>
      <c r="L573" s="92"/>
      <c r="M573" s="92"/>
    </row>
    <row r="574" spans="8:13">
      <c r="H574" s="92"/>
      <c r="I574" s="92"/>
      <c r="J574" s="92"/>
      <c r="K574" s="92"/>
      <c r="L574" s="92"/>
      <c r="M574" s="92"/>
    </row>
    <row r="575" spans="8:13">
      <c r="H575" s="92"/>
      <c r="I575" s="92"/>
      <c r="J575" s="92"/>
      <c r="K575" s="92"/>
      <c r="L575" s="92"/>
      <c r="M575" s="92"/>
    </row>
    <row r="576" spans="8:13">
      <c r="H576" s="92"/>
      <c r="I576" s="92"/>
      <c r="J576" s="92"/>
      <c r="K576" s="92"/>
      <c r="L576" s="92"/>
      <c r="M576" s="92"/>
    </row>
    <row r="577" spans="8:13">
      <c r="H577" s="92"/>
      <c r="I577" s="92"/>
      <c r="J577" s="92"/>
      <c r="K577" s="92"/>
      <c r="L577" s="92"/>
      <c r="M577" s="92"/>
    </row>
    <row r="578" spans="8:13">
      <c r="H578" s="92"/>
      <c r="I578" s="92"/>
      <c r="J578" s="92"/>
      <c r="K578" s="92"/>
      <c r="L578" s="92"/>
      <c r="M578" s="92"/>
    </row>
    <row r="579" spans="8:13">
      <c r="H579" s="92"/>
      <c r="I579" s="92"/>
      <c r="J579" s="92"/>
      <c r="K579" s="92"/>
      <c r="L579" s="92"/>
      <c r="M579" s="92"/>
    </row>
    <row r="580" spans="8:13">
      <c r="H580" s="92"/>
      <c r="I580" s="92"/>
      <c r="J580" s="92"/>
      <c r="K580" s="92"/>
      <c r="L580" s="92"/>
      <c r="M580" s="92"/>
    </row>
    <row r="581" spans="8:13">
      <c r="H581" s="92"/>
      <c r="I581" s="92"/>
      <c r="J581" s="92"/>
      <c r="K581" s="92"/>
      <c r="L581" s="92"/>
      <c r="M581" s="92"/>
    </row>
    <row r="582" spans="8:13">
      <c r="H582" s="92"/>
      <c r="I582" s="92"/>
      <c r="J582" s="92"/>
      <c r="K582" s="92"/>
      <c r="L582" s="92"/>
      <c r="M582" s="92"/>
    </row>
    <row r="583" spans="8:13">
      <c r="H583" s="92"/>
      <c r="I583" s="92"/>
      <c r="J583" s="92"/>
      <c r="K583" s="92"/>
      <c r="L583" s="92"/>
      <c r="M583" s="92"/>
    </row>
    <row r="584" spans="8:13">
      <c r="H584" s="92"/>
      <c r="I584" s="92"/>
      <c r="J584" s="92"/>
      <c r="K584" s="92"/>
      <c r="L584" s="92"/>
      <c r="M584" s="92"/>
    </row>
    <row r="585" spans="8:13">
      <c r="H585" s="92"/>
      <c r="I585" s="92"/>
      <c r="J585" s="92"/>
      <c r="K585" s="92"/>
      <c r="L585" s="92"/>
      <c r="M585" s="92"/>
    </row>
    <row r="586" spans="8:13">
      <c r="H586" s="92"/>
      <c r="I586" s="92"/>
      <c r="J586" s="92"/>
      <c r="K586" s="92"/>
      <c r="L586" s="92"/>
      <c r="M586" s="92"/>
    </row>
    <row r="587" spans="8:13">
      <c r="H587" s="92"/>
      <c r="I587" s="92"/>
      <c r="J587" s="92"/>
      <c r="K587" s="92"/>
      <c r="L587" s="92"/>
      <c r="M587" s="92"/>
    </row>
    <row r="588" spans="8:13">
      <c r="H588" s="92"/>
      <c r="I588" s="92"/>
      <c r="J588" s="92"/>
      <c r="K588" s="92"/>
      <c r="L588" s="92"/>
      <c r="M588" s="92"/>
    </row>
    <row r="589" spans="8:13">
      <c r="H589" s="92"/>
      <c r="I589" s="92"/>
      <c r="J589" s="92"/>
      <c r="K589" s="92"/>
      <c r="L589" s="92"/>
      <c r="M589" s="92"/>
    </row>
    <row r="590" spans="8:13">
      <c r="H590" s="92"/>
      <c r="I590" s="92"/>
      <c r="J590" s="92"/>
      <c r="K590" s="92"/>
      <c r="L590" s="92"/>
      <c r="M590" s="92"/>
    </row>
    <row r="591" spans="8:13">
      <c r="H591" s="92"/>
      <c r="I591" s="92"/>
      <c r="J591" s="92"/>
      <c r="K591" s="92"/>
      <c r="L591" s="92"/>
      <c r="M591" s="92"/>
    </row>
    <row r="592" spans="8:13">
      <c r="H592" s="92"/>
      <c r="I592" s="92"/>
      <c r="J592" s="92"/>
      <c r="K592" s="92"/>
      <c r="L592" s="92"/>
      <c r="M592" s="92"/>
    </row>
    <row r="593" spans="8:13">
      <c r="H593" s="92"/>
      <c r="I593" s="92"/>
      <c r="J593" s="92"/>
      <c r="K593" s="92"/>
      <c r="L593" s="92"/>
      <c r="M593" s="92"/>
    </row>
    <row r="594" spans="8:13">
      <c r="H594" s="92"/>
      <c r="I594" s="92"/>
      <c r="J594" s="92"/>
      <c r="K594" s="92"/>
      <c r="L594" s="92"/>
      <c r="M594" s="92"/>
    </row>
    <row r="595" spans="8:13">
      <c r="H595" s="92"/>
      <c r="I595" s="92"/>
      <c r="J595" s="92"/>
      <c r="K595" s="92"/>
      <c r="L595" s="92"/>
      <c r="M595" s="92"/>
    </row>
    <row r="596" spans="8:13">
      <c r="H596" s="92"/>
      <c r="I596" s="92"/>
      <c r="J596" s="92"/>
      <c r="K596" s="92"/>
      <c r="L596" s="92"/>
      <c r="M596" s="92"/>
    </row>
    <row r="597" spans="8:13">
      <c r="H597" s="92"/>
      <c r="I597" s="92"/>
      <c r="J597" s="92"/>
      <c r="K597" s="92"/>
      <c r="L597" s="92"/>
      <c r="M597" s="92"/>
    </row>
    <row r="598" spans="8:13">
      <c r="H598" s="92"/>
      <c r="I598" s="92"/>
      <c r="J598" s="92"/>
      <c r="K598" s="92"/>
      <c r="L598" s="92"/>
      <c r="M598" s="92"/>
    </row>
    <row r="599" spans="8:13">
      <c r="H599" s="92"/>
      <c r="I599" s="92"/>
      <c r="J599" s="92"/>
      <c r="K599" s="92"/>
      <c r="L599" s="92"/>
      <c r="M599" s="92"/>
    </row>
    <row r="600" spans="8:13">
      <c r="H600" s="92"/>
      <c r="I600" s="92"/>
      <c r="J600" s="92"/>
      <c r="K600" s="92"/>
      <c r="L600" s="92"/>
      <c r="M600" s="92"/>
    </row>
    <row r="601" spans="8:13">
      <c r="H601" s="92"/>
      <c r="I601" s="92"/>
      <c r="J601" s="92"/>
      <c r="K601" s="92"/>
      <c r="L601" s="92"/>
      <c r="M601" s="92"/>
    </row>
    <row r="602" spans="8:13">
      <c r="H602" s="92"/>
      <c r="I602" s="92"/>
      <c r="J602" s="92"/>
      <c r="K602" s="92"/>
      <c r="L602" s="92"/>
      <c r="M602" s="92"/>
    </row>
    <row r="603" spans="8:13">
      <c r="H603" s="92"/>
      <c r="I603" s="92"/>
      <c r="J603" s="92"/>
      <c r="K603" s="92"/>
      <c r="L603" s="92"/>
      <c r="M603" s="92"/>
    </row>
    <row r="604" spans="8:13">
      <c r="H604" s="92"/>
      <c r="I604" s="92"/>
      <c r="J604" s="92"/>
      <c r="K604" s="92"/>
      <c r="L604" s="92"/>
      <c r="M604" s="92"/>
    </row>
    <row r="605" spans="8:13">
      <c r="H605" s="92"/>
      <c r="I605" s="92"/>
      <c r="J605" s="92"/>
      <c r="K605" s="92"/>
      <c r="L605" s="92"/>
      <c r="M605" s="92"/>
    </row>
    <row r="606" spans="8:13">
      <c r="H606" s="92"/>
      <c r="I606" s="92"/>
      <c r="J606" s="92"/>
      <c r="K606" s="92"/>
      <c r="L606" s="92"/>
      <c r="M606" s="92"/>
    </row>
    <row r="607" spans="8:13">
      <c r="H607" s="92"/>
      <c r="I607" s="92"/>
      <c r="J607" s="92"/>
      <c r="K607" s="92"/>
      <c r="L607" s="92"/>
      <c r="M607" s="92"/>
    </row>
    <row r="608" spans="8:13">
      <c r="H608" s="92"/>
      <c r="I608" s="92"/>
      <c r="J608" s="92"/>
      <c r="K608" s="92"/>
      <c r="L608" s="92"/>
      <c r="M608" s="92"/>
    </row>
    <row r="609" spans="8:13">
      <c r="H609" s="92"/>
      <c r="I609" s="92"/>
      <c r="J609" s="92"/>
      <c r="K609" s="92"/>
      <c r="L609" s="92"/>
      <c r="M609" s="92"/>
    </row>
    <row r="610" spans="8:13">
      <c r="H610" s="92"/>
      <c r="I610" s="92"/>
      <c r="J610" s="92"/>
      <c r="K610" s="92"/>
      <c r="L610" s="92"/>
      <c r="M610" s="92"/>
    </row>
    <row r="611" spans="8:13">
      <c r="H611" s="92"/>
      <c r="I611" s="92"/>
      <c r="J611" s="92"/>
      <c r="K611" s="92"/>
      <c r="L611" s="92"/>
      <c r="M611" s="92"/>
    </row>
    <row r="612" spans="8:13">
      <c r="H612" s="92"/>
      <c r="I612" s="92"/>
      <c r="J612" s="92"/>
      <c r="K612" s="92"/>
      <c r="L612" s="92"/>
      <c r="M612" s="92"/>
    </row>
    <row r="613" spans="8:13">
      <c r="H613" s="92"/>
      <c r="I613" s="92"/>
      <c r="J613" s="92"/>
      <c r="K613" s="92"/>
      <c r="L613" s="92"/>
      <c r="M613" s="92"/>
    </row>
    <row r="614" spans="8:13">
      <c r="H614" s="92"/>
      <c r="I614" s="92"/>
      <c r="J614" s="92"/>
      <c r="K614" s="92"/>
      <c r="L614" s="92"/>
      <c r="M614" s="92"/>
    </row>
    <row r="615" spans="8:13">
      <c r="H615" s="92"/>
      <c r="I615" s="92"/>
      <c r="J615" s="92"/>
      <c r="K615" s="92"/>
      <c r="L615" s="92"/>
      <c r="M615" s="92"/>
    </row>
    <row r="616" spans="8:13">
      <c r="H616" s="92"/>
      <c r="I616" s="92"/>
      <c r="J616" s="92"/>
      <c r="K616" s="92"/>
      <c r="L616" s="92"/>
      <c r="M616" s="92"/>
    </row>
    <row r="617" spans="8:13">
      <c r="H617" s="92"/>
      <c r="I617" s="92"/>
      <c r="J617" s="92"/>
      <c r="K617" s="92"/>
      <c r="L617" s="92"/>
      <c r="M617" s="92"/>
    </row>
    <row r="618" spans="8:13">
      <c r="H618" s="92"/>
      <c r="I618" s="92"/>
      <c r="J618" s="92"/>
      <c r="K618" s="92"/>
      <c r="L618" s="92"/>
      <c r="M618" s="92"/>
    </row>
    <row r="619" spans="8:13">
      <c r="H619" s="92"/>
      <c r="I619" s="92"/>
      <c r="J619" s="92"/>
      <c r="K619" s="92"/>
      <c r="L619" s="92"/>
      <c r="M619" s="92"/>
    </row>
    <row r="620" spans="8:13">
      <c r="H620" s="92"/>
      <c r="I620" s="92"/>
      <c r="J620" s="92"/>
      <c r="K620" s="92"/>
      <c r="L620" s="92"/>
      <c r="M620" s="92"/>
    </row>
    <row r="621" spans="8:13">
      <c r="H621" s="92"/>
      <c r="I621" s="92"/>
      <c r="J621" s="92"/>
      <c r="K621" s="92"/>
      <c r="L621" s="92"/>
      <c r="M621" s="92"/>
    </row>
    <row r="622" spans="8:13">
      <c r="H622" s="92"/>
      <c r="I622" s="92"/>
      <c r="J622" s="92"/>
      <c r="K622" s="92"/>
      <c r="L622" s="92"/>
      <c r="M622" s="92"/>
    </row>
    <row r="623" spans="8:13">
      <c r="H623" s="92"/>
      <c r="I623" s="92"/>
      <c r="J623" s="92"/>
      <c r="K623" s="92"/>
      <c r="L623" s="92"/>
      <c r="M623" s="92"/>
    </row>
    <row r="624" spans="8:13">
      <c r="H624" s="92"/>
      <c r="I624" s="92"/>
      <c r="J624" s="92"/>
      <c r="K624" s="92"/>
      <c r="L624" s="92"/>
      <c r="M624" s="92"/>
    </row>
    <row r="625" spans="8:13">
      <c r="H625" s="92"/>
      <c r="I625" s="92"/>
      <c r="J625" s="92"/>
      <c r="K625" s="92"/>
      <c r="L625" s="92"/>
      <c r="M625" s="92"/>
    </row>
    <row r="626" spans="8:13">
      <c r="H626" s="92"/>
      <c r="I626" s="92"/>
      <c r="J626" s="92"/>
      <c r="K626" s="92"/>
      <c r="L626" s="92"/>
      <c r="M626" s="92"/>
    </row>
    <row r="627" spans="8:13">
      <c r="H627" s="92"/>
      <c r="I627" s="92"/>
      <c r="J627" s="92"/>
      <c r="K627" s="92"/>
      <c r="L627" s="92"/>
      <c r="M627" s="92"/>
    </row>
    <row r="628" spans="8:13">
      <c r="H628" s="92"/>
      <c r="I628" s="92"/>
      <c r="J628" s="92"/>
      <c r="K628" s="92"/>
      <c r="L628" s="92"/>
      <c r="M628" s="92"/>
    </row>
    <row r="629" spans="8:13">
      <c r="H629" s="92"/>
      <c r="I629" s="92"/>
      <c r="J629" s="92"/>
      <c r="K629" s="92"/>
      <c r="L629" s="92"/>
      <c r="M629" s="92"/>
    </row>
    <row r="630" spans="8:13">
      <c r="H630" s="92"/>
      <c r="I630" s="92"/>
      <c r="J630" s="92"/>
      <c r="K630" s="92"/>
      <c r="L630" s="92"/>
      <c r="M630" s="92"/>
    </row>
    <row r="631" spans="8:13">
      <c r="H631" s="92"/>
      <c r="I631" s="92"/>
      <c r="J631" s="92"/>
      <c r="K631" s="92"/>
      <c r="L631" s="92"/>
      <c r="M631" s="92"/>
    </row>
    <row r="632" spans="8:13">
      <c r="H632" s="92"/>
      <c r="I632" s="92"/>
      <c r="J632" s="92"/>
      <c r="K632" s="92"/>
      <c r="L632" s="92"/>
      <c r="M632" s="92"/>
    </row>
    <row r="633" spans="8:13">
      <c r="H633" s="92"/>
      <c r="I633" s="92"/>
      <c r="J633" s="92"/>
      <c r="K633" s="92"/>
      <c r="L633" s="92"/>
      <c r="M633" s="92"/>
    </row>
    <row r="634" spans="8:13">
      <c r="H634" s="92"/>
      <c r="I634" s="92"/>
      <c r="J634" s="92"/>
      <c r="K634" s="92"/>
      <c r="L634" s="92"/>
      <c r="M634" s="92"/>
    </row>
    <row r="635" spans="8:13">
      <c r="H635" s="92"/>
      <c r="I635" s="92"/>
      <c r="J635" s="92"/>
      <c r="K635" s="92"/>
      <c r="L635" s="92"/>
      <c r="M635" s="92"/>
    </row>
    <row r="636" spans="8:13">
      <c r="H636" s="92"/>
      <c r="I636" s="92"/>
      <c r="J636" s="92"/>
      <c r="K636" s="92"/>
      <c r="L636" s="92"/>
      <c r="M636" s="92"/>
    </row>
    <row r="637" spans="8:13">
      <c r="H637" s="92"/>
      <c r="I637" s="92"/>
      <c r="J637" s="92"/>
      <c r="K637" s="92"/>
      <c r="L637" s="92"/>
      <c r="M637" s="92"/>
    </row>
    <row r="638" spans="8:13">
      <c r="H638" s="92"/>
      <c r="I638" s="92"/>
      <c r="J638" s="92"/>
      <c r="K638" s="92"/>
      <c r="L638" s="92"/>
      <c r="M638" s="92"/>
    </row>
    <row r="639" spans="8:13">
      <c r="H639" s="92"/>
      <c r="I639" s="92"/>
      <c r="J639" s="92"/>
      <c r="K639" s="92"/>
      <c r="L639" s="92"/>
      <c r="M639" s="92"/>
    </row>
    <row r="640" spans="8:13">
      <c r="H640" s="92"/>
      <c r="I640" s="92"/>
      <c r="J640" s="92"/>
      <c r="K640" s="92"/>
      <c r="L640" s="92"/>
      <c r="M640" s="92"/>
    </row>
    <row r="641" spans="8:13">
      <c r="H641" s="92"/>
      <c r="I641" s="92"/>
      <c r="J641" s="92"/>
      <c r="K641" s="92"/>
      <c r="L641" s="92"/>
      <c r="M641" s="92"/>
    </row>
    <row r="642" spans="8:13">
      <c r="H642" s="92"/>
      <c r="I642" s="92"/>
      <c r="J642" s="92"/>
      <c r="K642" s="92"/>
      <c r="L642" s="92"/>
      <c r="M642" s="92"/>
    </row>
    <row r="643" spans="8:13">
      <c r="H643" s="92"/>
      <c r="I643" s="92"/>
      <c r="J643" s="92"/>
      <c r="K643" s="92"/>
      <c r="L643" s="92"/>
      <c r="M643" s="92"/>
    </row>
    <row r="644" spans="8:13">
      <c r="H644" s="92"/>
      <c r="I644" s="92"/>
      <c r="J644" s="92"/>
      <c r="K644" s="92"/>
      <c r="L644" s="92"/>
      <c r="M644" s="92"/>
    </row>
    <row r="645" spans="8:13">
      <c r="H645" s="92"/>
      <c r="I645" s="92"/>
      <c r="J645" s="92"/>
      <c r="K645" s="92"/>
      <c r="L645" s="92"/>
      <c r="M645" s="92"/>
    </row>
    <row r="646" spans="8:13">
      <c r="H646" s="92"/>
      <c r="I646" s="92"/>
      <c r="J646" s="92"/>
      <c r="K646" s="92"/>
      <c r="L646" s="92"/>
      <c r="M646" s="92"/>
    </row>
    <row r="647" spans="8:13">
      <c r="H647" s="92"/>
      <c r="I647" s="92"/>
      <c r="J647" s="92"/>
      <c r="K647" s="92"/>
      <c r="L647" s="92"/>
      <c r="M647" s="92"/>
    </row>
    <row r="648" spans="8:13">
      <c r="H648" s="92"/>
      <c r="I648" s="92"/>
      <c r="J648" s="92"/>
      <c r="K648" s="92"/>
      <c r="L648" s="92"/>
      <c r="M648" s="92"/>
    </row>
    <row r="649" spans="8:13">
      <c r="H649" s="92"/>
      <c r="I649" s="92"/>
      <c r="J649" s="92"/>
      <c r="K649" s="92"/>
      <c r="L649" s="92"/>
      <c r="M649" s="92"/>
    </row>
    <row r="650" spans="8:13">
      <c r="H650" s="92"/>
      <c r="I650" s="92"/>
      <c r="J650" s="92"/>
      <c r="K650" s="92"/>
      <c r="L650" s="92"/>
      <c r="M650" s="92"/>
    </row>
    <row r="651" spans="8:13">
      <c r="H651" s="92"/>
      <c r="I651" s="92"/>
      <c r="J651" s="92"/>
      <c r="K651" s="92"/>
      <c r="L651" s="92"/>
      <c r="M651" s="92"/>
    </row>
    <row r="652" spans="8:13">
      <c r="H652" s="92"/>
      <c r="I652" s="92"/>
      <c r="J652" s="92"/>
      <c r="K652" s="92"/>
      <c r="L652" s="92"/>
      <c r="M652" s="92"/>
    </row>
    <row r="653" spans="8:13">
      <c r="H653" s="92"/>
      <c r="I653" s="92"/>
      <c r="J653" s="92"/>
      <c r="K653" s="92"/>
      <c r="L653" s="92"/>
      <c r="M653" s="92"/>
    </row>
    <row r="654" spans="8:13">
      <c r="H654" s="92"/>
      <c r="I654" s="92"/>
      <c r="J654" s="92"/>
      <c r="K654" s="92"/>
      <c r="L654" s="92"/>
      <c r="M654" s="92"/>
    </row>
    <row r="655" spans="8:13">
      <c r="H655" s="92"/>
      <c r="I655" s="92"/>
      <c r="J655" s="92"/>
      <c r="K655" s="92"/>
      <c r="L655" s="92"/>
      <c r="M655" s="92"/>
    </row>
    <row r="656" spans="8:13">
      <c r="H656" s="92"/>
      <c r="I656" s="92"/>
      <c r="J656" s="92"/>
      <c r="K656" s="92"/>
      <c r="L656" s="92"/>
      <c r="M656" s="92"/>
    </row>
    <row r="657" spans="8:13">
      <c r="H657" s="92"/>
      <c r="I657" s="92"/>
      <c r="J657" s="92"/>
      <c r="K657" s="92"/>
      <c r="L657" s="92"/>
      <c r="M657" s="92"/>
    </row>
    <row r="658" spans="8:13">
      <c r="H658" s="92"/>
      <c r="I658" s="92"/>
      <c r="J658" s="92"/>
      <c r="K658" s="92"/>
      <c r="L658" s="92"/>
      <c r="M658" s="92"/>
    </row>
    <row r="659" spans="8:13">
      <c r="H659" s="92"/>
      <c r="I659" s="92"/>
      <c r="J659" s="92"/>
      <c r="K659" s="92"/>
      <c r="L659" s="92"/>
      <c r="M659" s="92"/>
    </row>
    <row r="660" spans="8:13">
      <c r="H660" s="92"/>
      <c r="I660" s="92"/>
      <c r="J660" s="92"/>
      <c r="K660" s="92"/>
      <c r="L660" s="92"/>
      <c r="M660" s="92"/>
    </row>
    <row r="661" spans="8:13">
      <c r="H661" s="92"/>
      <c r="I661" s="92"/>
      <c r="J661" s="92"/>
      <c r="K661" s="92"/>
      <c r="L661" s="92"/>
      <c r="M661" s="92"/>
    </row>
    <row r="662" spans="8:13">
      <c r="H662" s="92"/>
      <c r="I662" s="92"/>
      <c r="J662" s="92"/>
      <c r="K662" s="92"/>
      <c r="L662" s="92"/>
      <c r="M662" s="92"/>
    </row>
    <row r="663" spans="8:13">
      <c r="H663" s="92"/>
      <c r="I663" s="92"/>
      <c r="J663" s="92"/>
      <c r="K663" s="92"/>
      <c r="L663" s="92"/>
      <c r="M663" s="92"/>
    </row>
    <row r="664" spans="8:13">
      <c r="H664" s="92"/>
      <c r="I664" s="92"/>
      <c r="J664" s="92"/>
      <c r="K664" s="92"/>
      <c r="L664" s="92"/>
      <c r="M664" s="92"/>
    </row>
    <row r="665" spans="8:13">
      <c r="H665" s="92"/>
      <c r="I665" s="92"/>
      <c r="J665" s="92"/>
      <c r="K665" s="92"/>
      <c r="L665" s="92"/>
      <c r="M665" s="92"/>
    </row>
    <row r="666" spans="8:13">
      <c r="H666" s="92"/>
      <c r="I666" s="92"/>
      <c r="J666" s="92"/>
      <c r="K666" s="92"/>
      <c r="L666" s="92"/>
      <c r="M666" s="92"/>
    </row>
    <row r="667" spans="8:13">
      <c r="H667" s="92"/>
      <c r="I667" s="92"/>
      <c r="J667" s="92"/>
      <c r="K667" s="92"/>
      <c r="L667" s="92"/>
      <c r="M667" s="92"/>
    </row>
    <row r="668" spans="8:13">
      <c r="H668" s="92"/>
      <c r="I668" s="92"/>
      <c r="J668" s="92"/>
      <c r="K668" s="92"/>
      <c r="L668" s="92"/>
      <c r="M668" s="92"/>
    </row>
    <row r="669" spans="8:13">
      <c r="H669" s="92"/>
      <c r="I669" s="92"/>
      <c r="J669" s="92"/>
      <c r="K669" s="92"/>
      <c r="L669" s="92"/>
      <c r="M669" s="92"/>
    </row>
    <row r="670" spans="8:13">
      <c r="H670" s="92"/>
      <c r="I670" s="92"/>
      <c r="J670" s="92"/>
      <c r="K670" s="92"/>
      <c r="L670" s="92"/>
      <c r="M670" s="92"/>
    </row>
    <row r="671" spans="8:13">
      <c r="H671" s="92"/>
      <c r="I671" s="92"/>
      <c r="J671" s="92"/>
      <c r="K671" s="92"/>
      <c r="L671" s="92"/>
      <c r="M671" s="92"/>
    </row>
    <row r="672" spans="8:13">
      <c r="H672" s="92"/>
      <c r="I672" s="92"/>
      <c r="J672" s="92"/>
      <c r="K672" s="92"/>
      <c r="L672" s="92"/>
      <c r="M672" s="92"/>
    </row>
    <row r="673" spans="8:13">
      <c r="H673" s="92"/>
      <c r="I673" s="92"/>
      <c r="J673" s="92"/>
      <c r="K673" s="92"/>
      <c r="L673" s="92"/>
      <c r="M673" s="92"/>
    </row>
    <row r="674" spans="8:13">
      <c r="H674" s="92"/>
      <c r="I674" s="92"/>
      <c r="J674" s="92"/>
      <c r="K674" s="92"/>
      <c r="L674" s="92"/>
      <c r="M674" s="92"/>
    </row>
    <row r="675" spans="8:13">
      <c r="H675" s="92"/>
      <c r="I675" s="92"/>
      <c r="J675" s="92"/>
      <c r="K675" s="92"/>
      <c r="L675" s="92"/>
      <c r="M675" s="92"/>
    </row>
    <row r="676" spans="8:13">
      <c r="H676" s="92"/>
      <c r="I676" s="92"/>
      <c r="J676" s="92"/>
      <c r="K676" s="92"/>
      <c r="L676" s="92"/>
      <c r="M676" s="92"/>
    </row>
    <row r="677" spans="8:13">
      <c r="H677" s="92"/>
      <c r="I677" s="92"/>
      <c r="J677" s="92"/>
      <c r="K677" s="92"/>
      <c r="L677" s="92"/>
      <c r="M677" s="92"/>
    </row>
    <row r="678" spans="8:13">
      <c r="H678" s="92"/>
      <c r="I678" s="92"/>
      <c r="J678" s="92"/>
      <c r="K678" s="92"/>
      <c r="L678" s="92"/>
      <c r="M678" s="92"/>
    </row>
    <row r="679" spans="8:13">
      <c r="H679" s="92"/>
      <c r="I679" s="92"/>
      <c r="J679" s="92"/>
      <c r="K679" s="92"/>
      <c r="L679" s="92"/>
      <c r="M679" s="92"/>
    </row>
    <row r="680" spans="8:13">
      <c r="H680" s="92"/>
      <c r="I680" s="92"/>
      <c r="J680" s="92"/>
      <c r="K680" s="92"/>
      <c r="L680" s="92"/>
      <c r="M680" s="92"/>
    </row>
    <row r="681" spans="8:13">
      <c r="H681" s="92"/>
      <c r="I681" s="92"/>
      <c r="J681" s="92"/>
      <c r="K681" s="92"/>
      <c r="L681" s="92"/>
      <c r="M681" s="92"/>
    </row>
    <row r="682" spans="8:13">
      <c r="H682" s="92"/>
      <c r="I682" s="92"/>
      <c r="J682" s="92"/>
      <c r="K682" s="92"/>
      <c r="L682" s="92"/>
      <c r="M682" s="92"/>
    </row>
    <row r="683" spans="8:13">
      <c r="H683" s="92"/>
      <c r="I683" s="92"/>
      <c r="J683" s="92"/>
      <c r="K683" s="92"/>
      <c r="L683" s="92"/>
      <c r="M683" s="92"/>
    </row>
    <row r="684" spans="8:13">
      <c r="H684" s="92"/>
      <c r="I684" s="92"/>
      <c r="J684" s="92"/>
      <c r="K684" s="92"/>
      <c r="L684" s="92"/>
      <c r="M684" s="92"/>
    </row>
    <row r="685" spans="8:13">
      <c r="H685" s="92"/>
      <c r="I685" s="92"/>
      <c r="J685" s="92"/>
      <c r="K685" s="92"/>
      <c r="L685" s="92"/>
      <c r="M685" s="92"/>
    </row>
    <row r="686" spans="8:13">
      <c r="H686" s="92"/>
      <c r="I686" s="92"/>
      <c r="J686" s="92"/>
      <c r="K686" s="92"/>
      <c r="L686" s="92"/>
      <c r="M686" s="92"/>
    </row>
    <row r="687" spans="8:13">
      <c r="H687" s="92"/>
      <c r="I687" s="92"/>
      <c r="J687" s="92"/>
      <c r="K687" s="92"/>
      <c r="L687" s="92"/>
      <c r="M687" s="92"/>
    </row>
    <row r="688" spans="8:13">
      <c r="H688" s="92"/>
      <c r="I688" s="92"/>
      <c r="J688" s="92"/>
      <c r="K688" s="92"/>
      <c r="L688" s="92"/>
      <c r="M688" s="92"/>
    </row>
    <row r="689" spans="8:13">
      <c r="H689" s="92"/>
      <c r="I689" s="92"/>
      <c r="J689" s="92"/>
      <c r="K689" s="92"/>
      <c r="L689" s="92"/>
      <c r="M689" s="92"/>
    </row>
    <row r="690" spans="8:13">
      <c r="H690" s="92"/>
      <c r="I690" s="92"/>
      <c r="J690" s="92"/>
      <c r="K690" s="92"/>
      <c r="L690" s="92"/>
      <c r="M690" s="92"/>
    </row>
    <row r="691" spans="8:13">
      <c r="H691" s="92"/>
      <c r="I691" s="92"/>
      <c r="J691" s="92"/>
      <c r="K691" s="92"/>
      <c r="L691" s="92"/>
      <c r="M691" s="92"/>
    </row>
    <row r="692" spans="8:13">
      <c r="H692" s="92"/>
      <c r="I692" s="92"/>
      <c r="J692" s="92"/>
      <c r="K692" s="92"/>
      <c r="L692" s="92"/>
      <c r="M692" s="92"/>
    </row>
    <row r="693" spans="8:13">
      <c r="H693" s="92"/>
      <c r="I693" s="92"/>
      <c r="J693" s="92"/>
      <c r="K693" s="92"/>
      <c r="L693" s="92"/>
      <c r="M693" s="92"/>
    </row>
    <row r="694" spans="8:13">
      <c r="H694" s="92"/>
      <c r="I694" s="92"/>
      <c r="J694" s="92"/>
      <c r="K694" s="92"/>
      <c r="L694" s="92"/>
      <c r="M694" s="92"/>
    </row>
    <row r="695" spans="8:13">
      <c r="H695" s="92"/>
      <c r="I695" s="92"/>
      <c r="J695" s="92"/>
      <c r="K695" s="92"/>
      <c r="L695" s="92"/>
      <c r="M695" s="92"/>
    </row>
    <row r="696" spans="8:13">
      <c r="H696" s="92"/>
      <c r="I696" s="92"/>
      <c r="J696" s="92"/>
      <c r="K696" s="92"/>
      <c r="L696" s="92"/>
      <c r="M696" s="92"/>
    </row>
    <row r="697" spans="8:13">
      <c r="H697" s="92"/>
      <c r="I697" s="92"/>
      <c r="J697" s="92"/>
      <c r="K697" s="92"/>
      <c r="L697" s="92"/>
      <c r="M697" s="92"/>
    </row>
    <row r="698" spans="8:13">
      <c r="H698" s="92"/>
      <c r="I698" s="92"/>
      <c r="J698" s="92"/>
      <c r="K698" s="92"/>
      <c r="L698" s="92"/>
      <c r="M698" s="92"/>
    </row>
    <row r="699" spans="8:13">
      <c r="H699" s="92"/>
      <c r="I699" s="92"/>
      <c r="J699" s="92"/>
      <c r="K699" s="92"/>
      <c r="L699" s="92"/>
      <c r="M699" s="92"/>
    </row>
    <row r="700" spans="8:13">
      <c r="H700" s="92"/>
      <c r="I700" s="92"/>
      <c r="J700" s="92"/>
      <c r="K700" s="92"/>
      <c r="L700" s="92"/>
      <c r="M700" s="92"/>
    </row>
    <row r="701" spans="8:13">
      <c r="H701" s="92"/>
      <c r="I701" s="92"/>
      <c r="J701" s="92"/>
      <c r="K701" s="92"/>
      <c r="L701" s="92"/>
      <c r="M701" s="92"/>
    </row>
    <row r="702" spans="8:13">
      <c r="H702" s="92"/>
      <c r="I702" s="92"/>
      <c r="J702" s="92"/>
      <c r="K702" s="92"/>
      <c r="L702" s="92"/>
      <c r="M702" s="92"/>
    </row>
    <row r="703" spans="8:13">
      <c r="H703" s="92"/>
      <c r="I703" s="92"/>
      <c r="J703" s="92"/>
      <c r="K703" s="92"/>
      <c r="L703" s="92"/>
      <c r="M703" s="92"/>
    </row>
    <row r="704" spans="8:13">
      <c r="H704" s="92"/>
      <c r="I704" s="92"/>
      <c r="J704" s="92"/>
      <c r="K704" s="92"/>
      <c r="L704" s="92"/>
      <c r="M704" s="92"/>
    </row>
    <row r="705" spans="8:13">
      <c r="H705" s="92"/>
      <c r="I705" s="92"/>
      <c r="J705" s="92"/>
      <c r="K705" s="92"/>
      <c r="L705" s="92"/>
      <c r="M705" s="92"/>
    </row>
    <row r="706" spans="8:13">
      <c r="H706" s="92"/>
      <c r="I706" s="92"/>
      <c r="J706" s="92"/>
      <c r="K706" s="92"/>
      <c r="L706" s="92"/>
      <c r="M706" s="92"/>
    </row>
    <row r="707" spans="8:13">
      <c r="H707" s="92"/>
      <c r="I707" s="92"/>
      <c r="J707" s="92"/>
      <c r="K707" s="92"/>
      <c r="L707" s="92"/>
      <c r="M707" s="92"/>
    </row>
    <row r="708" spans="8:13">
      <c r="H708" s="92"/>
      <c r="I708" s="92"/>
      <c r="J708" s="92"/>
      <c r="K708" s="92"/>
      <c r="L708" s="92"/>
      <c r="M708" s="92"/>
    </row>
    <row r="709" spans="8:13">
      <c r="H709" s="92"/>
      <c r="I709" s="92"/>
      <c r="J709" s="92"/>
      <c r="K709" s="92"/>
      <c r="L709" s="92"/>
      <c r="M709" s="92"/>
    </row>
    <row r="710" spans="8:13">
      <c r="H710" s="92"/>
      <c r="I710" s="92"/>
      <c r="J710" s="92"/>
      <c r="K710" s="92"/>
      <c r="L710" s="92"/>
      <c r="M710" s="92"/>
    </row>
    <row r="711" spans="8:13">
      <c r="H711" s="92"/>
      <c r="I711" s="92"/>
      <c r="J711" s="92"/>
      <c r="K711" s="92"/>
      <c r="L711" s="92"/>
      <c r="M711" s="92"/>
    </row>
    <row r="712" spans="8:13">
      <c r="H712" s="92"/>
      <c r="I712" s="92"/>
      <c r="J712" s="92"/>
      <c r="K712" s="92"/>
      <c r="L712" s="92"/>
      <c r="M712" s="92"/>
    </row>
    <row r="713" spans="8:13">
      <c r="H713" s="92"/>
      <c r="I713" s="92"/>
      <c r="J713" s="92"/>
      <c r="K713" s="92"/>
      <c r="L713" s="92"/>
      <c r="M713" s="92"/>
    </row>
    <row r="714" spans="8:13">
      <c r="H714" s="92"/>
      <c r="I714" s="92"/>
      <c r="J714" s="92"/>
      <c r="K714" s="92"/>
      <c r="L714" s="92"/>
      <c r="M714" s="92"/>
    </row>
    <row r="715" spans="8:13">
      <c r="H715" s="92"/>
      <c r="I715" s="92"/>
      <c r="J715" s="92"/>
      <c r="K715" s="92"/>
      <c r="L715" s="92"/>
      <c r="M715" s="92"/>
    </row>
    <row r="716" spans="8:13">
      <c r="H716" s="92"/>
      <c r="I716" s="92"/>
      <c r="J716" s="92"/>
      <c r="K716" s="92"/>
      <c r="L716" s="92"/>
      <c r="M716" s="92"/>
    </row>
    <row r="717" spans="8:13">
      <c r="H717" s="92"/>
      <c r="I717" s="92"/>
      <c r="J717" s="92"/>
      <c r="K717" s="92"/>
      <c r="L717" s="92"/>
      <c r="M717" s="92"/>
    </row>
    <row r="718" spans="8:13">
      <c r="H718" s="92"/>
      <c r="I718" s="92"/>
      <c r="J718" s="92"/>
      <c r="K718" s="92"/>
      <c r="L718" s="92"/>
      <c r="M718" s="92"/>
    </row>
    <row r="719" spans="8:13">
      <c r="H719" s="92"/>
      <c r="I719" s="92"/>
      <c r="J719" s="92"/>
      <c r="K719" s="92"/>
      <c r="L719" s="92"/>
      <c r="M719" s="92"/>
    </row>
    <row r="720" spans="8:13">
      <c r="H720" s="92"/>
      <c r="I720" s="92"/>
      <c r="J720" s="92"/>
      <c r="K720" s="92"/>
      <c r="L720" s="92"/>
      <c r="M720" s="92"/>
    </row>
    <row r="721" spans="8:13">
      <c r="H721" s="92"/>
      <c r="I721" s="92"/>
      <c r="J721" s="92"/>
      <c r="K721" s="92"/>
      <c r="L721" s="92"/>
      <c r="M721" s="92"/>
    </row>
    <row r="722" spans="8:13">
      <c r="H722" s="92"/>
      <c r="I722" s="92"/>
      <c r="J722" s="92"/>
      <c r="K722" s="92"/>
      <c r="L722" s="92"/>
      <c r="M722" s="92"/>
    </row>
    <row r="723" spans="8:13">
      <c r="H723" s="92"/>
      <c r="I723" s="92"/>
      <c r="J723" s="92"/>
      <c r="K723" s="92"/>
      <c r="L723" s="92"/>
      <c r="M723" s="92"/>
    </row>
    <row r="724" spans="8:13">
      <c r="H724" s="92"/>
      <c r="I724" s="92"/>
      <c r="J724" s="92"/>
      <c r="K724" s="92"/>
      <c r="L724" s="92"/>
      <c r="M724" s="92"/>
    </row>
    <row r="725" spans="8:13">
      <c r="H725" s="92"/>
      <c r="I725" s="92"/>
      <c r="J725" s="92"/>
      <c r="K725" s="92"/>
      <c r="L725" s="92"/>
      <c r="M725" s="92"/>
    </row>
    <row r="726" spans="8:13">
      <c r="H726" s="92"/>
      <c r="I726" s="92"/>
      <c r="J726" s="92"/>
      <c r="K726" s="92"/>
      <c r="L726" s="92"/>
      <c r="M726" s="92"/>
    </row>
    <row r="727" spans="8:13">
      <c r="H727" s="92"/>
      <c r="I727" s="92"/>
      <c r="J727" s="92"/>
      <c r="K727" s="92"/>
      <c r="L727" s="92"/>
      <c r="M727" s="92"/>
    </row>
    <row r="728" spans="8:13">
      <c r="H728" s="92"/>
      <c r="I728" s="92"/>
      <c r="J728" s="92"/>
      <c r="K728" s="92"/>
      <c r="L728" s="92"/>
      <c r="M728" s="92"/>
    </row>
    <row r="729" spans="8:13">
      <c r="H729" s="92"/>
      <c r="I729" s="92"/>
      <c r="J729" s="92"/>
      <c r="K729" s="92"/>
      <c r="L729" s="92"/>
      <c r="M729" s="92"/>
    </row>
    <row r="730" spans="8:13">
      <c r="H730" s="92"/>
      <c r="I730" s="92"/>
      <c r="J730" s="92"/>
      <c r="K730" s="92"/>
      <c r="L730" s="92"/>
      <c r="M730" s="92"/>
    </row>
    <row r="731" spans="8:13">
      <c r="H731" s="92"/>
      <c r="I731" s="92"/>
      <c r="J731" s="92"/>
      <c r="K731" s="92"/>
      <c r="L731" s="92"/>
      <c r="M731" s="92"/>
    </row>
    <row r="732" spans="8:13">
      <c r="H732" s="92"/>
      <c r="I732" s="92"/>
      <c r="J732" s="92"/>
      <c r="K732" s="92"/>
      <c r="L732" s="92"/>
      <c r="M732" s="92"/>
    </row>
    <row r="733" spans="8:13">
      <c r="H733" s="92"/>
      <c r="I733" s="92"/>
      <c r="J733" s="92"/>
      <c r="K733" s="92"/>
      <c r="L733" s="92"/>
      <c r="M733" s="92"/>
    </row>
    <row r="734" spans="8:13">
      <c r="H734" s="92"/>
      <c r="I734" s="92"/>
      <c r="J734" s="92"/>
      <c r="K734" s="92"/>
      <c r="L734" s="92"/>
      <c r="M734" s="92"/>
    </row>
    <row r="735" spans="8:13">
      <c r="H735" s="92"/>
      <c r="I735" s="92"/>
      <c r="J735" s="92"/>
      <c r="K735" s="92"/>
      <c r="L735" s="92"/>
      <c r="M735" s="92"/>
    </row>
    <row r="736" spans="8:13">
      <c r="H736" s="92"/>
      <c r="I736" s="92"/>
      <c r="J736" s="92"/>
      <c r="K736" s="92"/>
      <c r="L736" s="92"/>
      <c r="M736" s="92"/>
    </row>
    <row r="737" spans="8:13">
      <c r="H737" s="92"/>
      <c r="I737" s="92"/>
      <c r="J737" s="92"/>
      <c r="K737" s="92"/>
      <c r="L737" s="92"/>
      <c r="M737" s="92"/>
    </row>
    <row r="738" spans="8:13">
      <c r="H738" s="92"/>
      <c r="I738" s="92"/>
      <c r="J738" s="92"/>
      <c r="K738" s="92"/>
      <c r="L738" s="92"/>
      <c r="M738" s="92"/>
    </row>
    <row r="739" spans="8:13">
      <c r="H739" s="92"/>
      <c r="I739" s="92"/>
      <c r="J739" s="92"/>
      <c r="K739" s="92"/>
      <c r="L739" s="92"/>
      <c r="M739" s="92"/>
    </row>
    <row r="740" spans="8:13">
      <c r="H740" s="92"/>
      <c r="I740" s="92"/>
      <c r="J740" s="92"/>
      <c r="K740" s="92"/>
      <c r="L740" s="92"/>
      <c r="M740" s="92"/>
    </row>
    <row r="741" spans="8:13">
      <c r="H741" s="92"/>
      <c r="I741" s="92"/>
      <c r="J741" s="92"/>
      <c r="K741" s="92"/>
      <c r="L741" s="92"/>
      <c r="M741" s="92"/>
    </row>
    <row r="742" spans="8:13">
      <c r="H742" s="92"/>
      <c r="I742" s="92"/>
      <c r="J742" s="92"/>
      <c r="K742" s="92"/>
      <c r="L742" s="92"/>
      <c r="M742" s="92"/>
    </row>
    <row r="743" spans="8:13">
      <c r="H743" s="92"/>
      <c r="I743" s="92"/>
      <c r="J743" s="92"/>
      <c r="K743" s="92"/>
      <c r="L743" s="92"/>
      <c r="M743" s="92"/>
    </row>
    <row r="744" spans="8:13">
      <c r="H744" s="92"/>
      <c r="I744" s="92"/>
      <c r="J744" s="92"/>
      <c r="K744" s="92"/>
      <c r="L744" s="92"/>
      <c r="M744" s="92"/>
    </row>
    <row r="745" spans="8:13">
      <c r="H745" s="92"/>
      <c r="I745" s="92"/>
      <c r="J745" s="92"/>
      <c r="K745" s="92"/>
      <c r="L745" s="92"/>
      <c r="M745" s="92"/>
    </row>
    <row r="746" spans="8:13">
      <c r="H746" s="92"/>
      <c r="I746" s="92"/>
      <c r="J746" s="92"/>
      <c r="K746" s="92"/>
      <c r="L746" s="92"/>
      <c r="M746" s="92"/>
    </row>
    <row r="747" spans="8:13">
      <c r="H747" s="92"/>
      <c r="I747" s="92"/>
      <c r="J747" s="92"/>
      <c r="K747" s="92"/>
      <c r="L747" s="92"/>
      <c r="M747" s="92"/>
    </row>
    <row r="748" spans="8:13">
      <c r="H748" s="92"/>
      <c r="I748" s="92"/>
      <c r="J748" s="92"/>
      <c r="K748" s="92"/>
      <c r="L748" s="92"/>
      <c r="M748" s="92"/>
    </row>
    <row r="749" spans="8:13">
      <c r="H749" s="92"/>
      <c r="I749" s="92"/>
      <c r="J749" s="92"/>
      <c r="K749" s="92"/>
      <c r="L749" s="92"/>
      <c r="M749" s="92"/>
    </row>
    <row r="750" spans="8:13">
      <c r="H750" s="92"/>
      <c r="I750" s="92"/>
      <c r="J750" s="92"/>
      <c r="K750" s="92"/>
      <c r="L750" s="92"/>
      <c r="M750" s="92"/>
    </row>
    <row r="751" spans="8:13">
      <c r="H751" s="92"/>
      <c r="I751" s="92"/>
      <c r="J751" s="92"/>
      <c r="K751" s="92"/>
      <c r="L751" s="92"/>
      <c r="M751" s="92"/>
    </row>
    <row r="752" spans="8:13">
      <c r="H752" s="92"/>
      <c r="I752" s="92"/>
      <c r="J752" s="92"/>
      <c r="K752" s="92"/>
      <c r="L752" s="92"/>
      <c r="M752" s="92"/>
    </row>
    <row r="753" spans="8:13">
      <c r="H753" s="92"/>
      <c r="I753" s="92"/>
      <c r="J753" s="92"/>
      <c r="K753" s="92"/>
      <c r="L753" s="92"/>
      <c r="M753" s="92"/>
    </row>
    <row r="754" spans="8:13">
      <c r="H754" s="92"/>
      <c r="I754" s="92"/>
      <c r="J754" s="92"/>
      <c r="K754" s="92"/>
      <c r="L754" s="92"/>
      <c r="M754" s="92"/>
    </row>
    <row r="755" spans="8:13">
      <c r="H755" s="92"/>
      <c r="I755" s="92"/>
      <c r="J755" s="92"/>
      <c r="K755" s="92"/>
      <c r="L755" s="92"/>
      <c r="M755" s="92"/>
    </row>
    <row r="756" spans="8:13">
      <c r="H756" s="92"/>
      <c r="I756" s="92"/>
      <c r="J756" s="92"/>
      <c r="K756" s="92"/>
      <c r="L756" s="92"/>
      <c r="M756" s="92"/>
    </row>
    <row r="757" spans="8:13">
      <c r="H757" s="92"/>
      <c r="I757" s="92"/>
      <c r="J757" s="92"/>
      <c r="K757" s="92"/>
      <c r="L757" s="92"/>
      <c r="M757" s="92"/>
    </row>
    <row r="758" spans="8:13">
      <c r="H758" s="92"/>
      <c r="I758" s="92"/>
      <c r="J758" s="92"/>
      <c r="K758" s="92"/>
      <c r="L758" s="92"/>
      <c r="M758" s="92"/>
    </row>
    <row r="759" spans="8:13">
      <c r="H759" s="92"/>
      <c r="I759" s="92"/>
      <c r="J759" s="92"/>
      <c r="K759" s="92"/>
      <c r="L759" s="92"/>
      <c r="M759" s="92"/>
    </row>
    <row r="760" spans="8:13">
      <c r="H760" s="92"/>
      <c r="I760" s="92"/>
      <c r="J760" s="92"/>
      <c r="K760" s="92"/>
      <c r="L760" s="92"/>
      <c r="M760" s="92"/>
    </row>
    <row r="761" spans="8:13">
      <c r="H761" s="92"/>
      <c r="I761" s="92"/>
      <c r="J761" s="92"/>
      <c r="K761" s="92"/>
      <c r="L761" s="92"/>
      <c r="M761" s="92"/>
    </row>
    <row r="762" spans="8:13">
      <c r="H762" s="92"/>
      <c r="I762" s="92"/>
      <c r="J762" s="92"/>
      <c r="K762" s="92"/>
      <c r="L762" s="92"/>
      <c r="M762" s="92"/>
    </row>
    <row r="763" spans="8:13">
      <c r="H763" s="92"/>
      <c r="I763" s="92"/>
      <c r="J763" s="92"/>
      <c r="K763" s="92"/>
      <c r="L763" s="92"/>
      <c r="M763" s="92"/>
    </row>
    <row r="764" spans="8:13">
      <c r="H764" s="92"/>
      <c r="I764" s="92"/>
      <c r="J764" s="92"/>
      <c r="K764" s="92"/>
      <c r="L764" s="92"/>
      <c r="M764" s="92"/>
    </row>
    <row r="765" spans="8:13">
      <c r="H765" s="92"/>
      <c r="I765" s="92"/>
      <c r="J765" s="92"/>
      <c r="K765" s="92"/>
      <c r="L765" s="92"/>
      <c r="M765" s="92"/>
    </row>
    <row r="766" spans="8:13">
      <c r="H766" s="92"/>
      <c r="I766" s="92"/>
      <c r="J766" s="92"/>
      <c r="K766" s="92"/>
      <c r="L766" s="92"/>
      <c r="M766" s="92"/>
    </row>
    <row r="767" spans="8:13">
      <c r="H767" s="92"/>
      <c r="I767" s="92"/>
      <c r="J767" s="92"/>
      <c r="K767" s="92"/>
      <c r="L767" s="92"/>
      <c r="M767" s="92"/>
    </row>
    <row r="768" spans="8:13">
      <c r="H768" s="92"/>
      <c r="I768" s="92"/>
      <c r="J768" s="92"/>
      <c r="K768" s="92"/>
      <c r="L768" s="92"/>
      <c r="M768" s="92"/>
    </row>
    <row r="769" spans="8:13">
      <c r="H769" s="92"/>
      <c r="I769" s="92"/>
      <c r="J769" s="92"/>
      <c r="K769" s="92"/>
      <c r="L769" s="92"/>
      <c r="M769" s="92"/>
    </row>
    <row r="770" spans="8:13">
      <c r="H770" s="92"/>
      <c r="I770" s="92"/>
      <c r="J770" s="92"/>
      <c r="K770" s="92"/>
      <c r="L770" s="92"/>
      <c r="M770" s="92"/>
    </row>
    <row r="771" spans="8:13">
      <c r="H771" s="92"/>
      <c r="I771" s="92"/>
      <c r="J771" s="92"/>
      <c r="K771" s="92"/>
      <c r="L771" s="92"/>
      <c r="M771" s="92"/>
    </row>
    <row r="772" spans="8:13">
      <c r="H772" s="92"/>
      <c r="I772" s="92"/>
      <c r="J772" s="92"/>
      <c r="K772" s="92"/>
      <c r="L772" s="92"/>
      <c r="M772" s="92"/>
    </row>
    <row r="773" spans="8:13">
      <c r="H773" s="92"/>
      <c r="I773" s="92"/>
      <c r="J773" s="92"/>
      <c r="K773" s="92"/>
      <c r="L773" s="92"/>
      <c r="M773" s="92"/>
    </row>
    <row r="774" spans="8:13">
      <c r="H774" s="92"/>
      <c r="I774" s="92"/>
      <c r="J774" s="92"/>
      <c r="K774" s="92"/>
      <c r="L774" s="92"/>
      <c r="M774" s="92"/>
    </row>
    <row r="775" spans="8:13">
      <c r="H775" s="92"/>
      <c r="I775" s="92"/>
      <c r="J775" s="92"/>
      <c r="K775" s="92"/>
      <c r="L775" s="92"/>
      <c r="M775" s="92"/>
    </row>
    <row r="776" spans="8:13">
      <c r="H776" s="92"/>
      <c r="I776" s="92"/>
      <c r="J776" s="92"/>
      <c r="K776" s="92"/>
      <c r="L776" s="92"/>
      <c r="M776" s="92"/>
    </row>
    <row r="777" spans="8:13">
      <c r="H777" s="92"/>
      <c r="I777" s="92"/>
      <c r="J777" s="92"/>
      <c r="K777" s="92"/>
      <c r="L777" s="92"/>
      <c r="M777" s="92"/>
    </row>
    <row r="778" spans="8:13">
      <c r="H778" s="92"/>
      <c r="I778" s="92"/>
      <c r="J778" s="92"/>
      <c r="K778" s="92"/>
      <c r="L778" s="92"/>
      <c r="M778" s="92"/>
    </row>
    <row r="779" spans="8:13">
      <c r="H779" s="92"/>
      <c r="I779" s="92"/>
      <c r="J779" s="92"/>
      <c r="K779" s="92"/>
      <c r="L779" s="92"/>
      <c r="M779" s="92"/>
    </row>
    <row r="780" spans="8:13">
      <c r="H780" s="92"/>
      <c r="I780" s="92"/>
      <c r="J780" s="92"/>
      <c r="K780" s="92"/>
      <c r="L780" s="92"/>
      <c r="M780" s="92"/>
    </row>
    <row r="781" spans="8:13">
      <c r="H781" s="92"/>
      <c r="I781" s="92"/>
      <c r="J781" s="92"/>
      <c r="K781" s="92"/>
      <c r="L781" s="92"/>
      <c r="M781" s="92"/>
    </row>
    <row r="782" spans="8:13">
      <c r="H782" s="92"/>
      <c r="I782" s="92"/>
      <c r="J782" s="92"/>
      <c r="K782" s="92"/>
      <c r="L782" s="92"/>
      <c r="M782" s="92"/>
    </row>
    <row r="783" spans="8:13">
      <c r="H783" s="92"/>
      <c r="I783" s="92"/>
      <c r="J783" s="92"/>
      <c r="K783" s="92"/>
      <c r="L783" s="92"/>
      <c r="M783" s="92"/>
    </row>
    <row r="784" spans="8:13">
      <c r="H784" s="92"/>
      <c r="I784" s="92"/>
      <c r="J784" s="92"/>
      <c r="K784" s="92"/>
      <c r="L784" s="92"/>
      <c r="M784" s="92"/>
    </row>
    <row r="785" spans="8:13">
      <c r="H785" s="92"/>
      <c r="I785" s="92"/>
      <c r="J785" s="92"/>
      <c r="K785" s="92"/>
      <c r="L785" s="92"/>
      <c r="M785" s="92"/>
    </row>
    <row r="786" spans="8:13">
      <c r="H786" s="92"/>
      <c r="I786" s="92"/>
      <c r="J786" s="92"/>
      <c r="K786" s="92"/>
      <c r="L786" s="92"/>
      <c r="M786" s="92"/>
    </row>
    <row r="787" spans="8:13">
      <c r="H787" s="92"/>
      <c r="I787" s="92"/>
      <c r="J787" s="92"/>
      <c r="K787" s="92"/>
      <c r="L787" s="92"/>
      <c r="M787" s="92"/>
    </row>
    <row r="788" spans="8:13">
      <c r="H788" s="92"/>
      <c r="I788" s="92"/>
      <c r="J788" s="92"/>
      <c r="K788" s="92"/>
      <c r="L788" s="92"/>
      <c r="M788" s="92"/>
    </row>
    <row r="789" spans="8:13">
      <c r="H789" s="92"/>
      <c r="I789" s="92"/>
      <c r="J789" s="92"/>
      <c r="K789" s="92"/>
      <c r="L789" s="92"/>
      <c r="M789" s="92"/>
    </row>
    <row r="790" spans="8:13">
      <c r="H790" s="92"/>
      <c r="I790" s="92"/>
      <c r="J790" s="92"/>
      <c r="K790" s="92"/>
      <c r="L790" s="92"/>
      <c r="M790" s="92"/>
    </row>
    <row r="791" spans="8:13">
      <c r="H791" s="92"/>
      <c r="I791" s="92"/>
      <c r="J791" s="92"/>
      <c r="K791" s="92"/>
      <c r="L791" s="92"/>
      <c r="M791" s="92"/>
    </row>
    <row r="792" spans="8:13">
      <c r="H792" s="92"/>
      <c r="I792" s="92"/>
      <c r="J792" s="92"/>
      <c r="K792" s="92"/>
      <c r="L792" s="92"/>
      <c r="M792" s="92"/>
    </row>
    <row r="793" spans="8:13">
      <c r="H793" s="92"/>
      <c r="I793" s="92"/>
      <c r="J793" s="92"/>
      <c r="K793" s="92"/>
      <c r="L793" s="92"/>
      <c r="M793" s="92"/>
    </row>
    <row r="794" spans="8:13">
      <c r="H794" s="92"/>
      <c r="I794" s="92"/>
      <c r="J794" s="92"/>
      <c r="K794" s="92"/>
      <c r="L794" s="92"/>
      <c r="M794" s="92"/>
    </row>
    <row r="795" spans="8:13">
      <c r="H795" s="92"/>
      <c r="I795" s="92"/>
      <c r="J795" s="92"/>
      <c r="K795" s="92"/>
      <c r="L795" s="92"/>
      <c r="M795" s="92"/>
    </row>
    <row r="796" spans="8:13">
      <c r="H796" s="92"/>
      <c r="I796" s="92"/>
      <c r="J796" s="92"/>
      <c r="K796" s="92"/>
      <c r="L796" s="92"/>
      <c r="M796" s="92"/>
    </row>
    <row r="797" spans="8:13">
      <c r="H797" s="92"/>
      <c r="I797" s="92"/>
      <c r="J797" s="92"/>
      <c r="K797" s="92"/>
      <c r="L797" s="92"/>
      <c r="M797" s="92"/>
    </row>
    <row r="798" spans="8:13">
      <c r="H798" s="92"/>
      <c r="I798" s="92"/>
      <c r="J798" s="92"/>
      <c r="K798" s="92"/>
      <c r="L798" s="92"/>
      <c r="M798" s="92"/>
    </row>
    <row r="799" spans="8:13">
      <c r="H799" s="92"/>
      <c r="I799" s="92"/>
      <c r="J799" s="92"/>
      <c r="K799" s="92"/>
      <c r="L799" s="92"/>
      <c r="M799" s="92"/>
    </row>
    <row r="800" spans="8:13">
      <c r="H800" s="92"/>
      <c r="I800" s="92"/>
      <c r="J800" s="92"/>
      <c r="K800" s="92"/>
      <c r="L800" s="92"/>
      <c r="M800" s="92"/>
    </row>
    <row r="801" spans="8:13">
      <c r="H801" s="92"/>
      <c r="I801" s="92"/>
      <c r="J801" s="92"/>
      <c r="K801" s="92"/>
      <c r="L801" s="92"/>
      <c r="M801" s="92"/>
    </row>
    <row r="802" spans="8:13">
      <c r="H802" s="92"/>
      <c r="I802" s="92"/>
      <c r="J802" s="92"/>
      <c r="K802" s="92"/>
      <c r="L802" s="92"/>
      <c r="M802" s="92"/>
    </row>
    <row r="803" spans="8:13">
      <c r="H803" s="92"/>
      <c r="I803" s="92"/>
      <c r="J803" s="92"/>
      <c r="K803" s="92"/>
      <c r="L803" s="92"/>
      <c r="M803" s="92"/>
    </row>
    <row r="804" spans="8:13">
      <c r="H804" s="92"/>
      <c r="I804" s="92"/>
      <c r="J804" s="92"/>
      <c r="K804" s="92"/>
      <c r="L804" s="92"/>
      <c r="M804" s="92"/>
    </row>
    <row r="805" spans="8:13">
      <c r="H805" s="92"/>
      <c r="I805" s="92"/>
      <c r="J805" s="92"/>
      <c r="K805" s="92"/>
      <c r="L805" s="92"/>
      <c r="M805" s="92"/>
    </row>
    <row r="806" spans="8:13">
      <c r="H806" s="92"/>
      <c r="I806" s="92"/>
      <c r="J806" s="92"/>
      <c r="K806" s="92"/>
      <c r="L806" s="92"/>
      <c r="M806" s="92"/>
    </row>
    <row r="807" spans="8:13">
      <c r="H807" s="92"/>
      <c r="I807" s="92"/>
      <c r="J807" s="92"/>
      <c r="K807" s="92"/>
      <c r="L807" s="92"/>
      <c r="M807" s="92"/>
    </row>
    <row r="808" spans="8:13">
      <c r="H808" s="92"/>
      <c r="I808" s="92"/>
      <c r="J808" s="92"/>
      <c r="K808" s="92"/>
      <c r="L808" s="92"/>
      <c r="M808" s="92"/>
    </row>
    <row r="809" spans="8:13">
      <c r="H809" s="92"/>
      <c r="I809" s="92"/>
      <c r="J809" s="92"/>
      <c r="K809" s="92"/>
      <c r="L809" s="92"/>
      <c r="M809" s="92"/>
    </row>
    <row r="810" spans="8:13">
      <c r="H810" s="92"/>
      <c r="I810" s="92"/>
      <c r="J810" s="92"/>
      <c r="K810" s="92"/>
      <c r="L810" s="92"/>
      <c r="M810" s="92"/>
    </row>
    <row r="811" spans="8:13">
      <c r="H811" s="92"/>
      <c r="I811" s="92"/>
      <c r="J811" s="92"/>
      <c r="K811" s="92"/>
      <c r="L811" s="92"/>
      <c r="M811" s="92"/>
    </row>
    <row r="812" spans="8:13">
      <c r="H812" s="92"/>
      <c r="I812" s="92"/>
      <c r="J812" s="92"/>
      <c r="K812" s="92"/>
      <c r="L812" s="92"/>
      <c r="M812" s="92"/>
    </row>
    <row r="813" spans="8:13">
      <c r="H813" s="92"/>
      <c r="I813" s="92"/>
      <c r="J813" s="92"/>
      <c r="K813" s="92"/>
      <c r="L813" s="92"/>
      <c r="M813" s="92"/>
    </row>
    <row r="814" spans="8:13">
      <c r="H814" s="92"/>
      <c r="I814" s="92"/>
      <c r="J814" s="92"/>
      <c r="K814" s="92"/>
      <c r="L814" s="92"/>
      <c r="M814" s="92"/>
    </row>
    <row r="815" spans="8:13">
      <c r="H815" s="92"/>
      <c r="I815" s="92"/>
      <c r="J815" s="92"/>
      <c r="K815" s="92"/>
      <c r="L815" s="92"/>
      <c r="M815" s="92"/>
    </row>
    <row r="816" spans="8:13">
      <c r="H816" s="92"/>
      <c r="I816" s="92"/>
      <c r="J816" s="92"/>
      <c r="K816" s="92"/>
      <c r="L816" s="92"/>
      <c r="M816" s="92"/>
    </row>
    <row r="817" spans="8:13">
      <c r="H817" s="92"/>
      <c r="I817" s="92"/>
      <c r="J817" s="92"/>
      <c r="K817" s="92"/>
      <c r="L817" s="92"/>
      <c r="M817" s="92"/>
    </row>
    <row r="818" spans="8:13">
      <c r="H818" s="92"/>
      <c r="I818" s="92"/>
      <c r="J818" s="92"/>
      <c r="K818" s="92"/>
      <c r="L818" s="92"/>
      <c r="M818" s="92"/>
    </row>
    <row r="819" spans="8:13">
      <c r="H819" s="92"/>
      <c r="I819" s="92"/>
      <c r="J819" s="92"/>
      <c r="K819" s="92"/>
      <c r="L819" s="92"/>
      <c r="M819" s="92"/>
    </row>
    <row r="820" spans="8:13">
      <c r="H820" s="92"/>
      <c r="I820" s="92"/>
      <c r="J820" s="92"/>
      <c r="K820" s="92"/>
      <c r="L820" s="92"/>
      <c r="M820" s="92"/>
    </row>
    <row r="821" spans="8:13">
      <c r="H821" s="92"/>
      <c r="I821" s="92"/>
      <c r="J821" s="92"/>
      <c r="K821" s="92"/>
      <c r="L821" s="92"/>
      <c r="M821" s="92"/>
    </row>
    <row r="822" spans="8:13">
      <c r="H822" s="92"/>
      <c r="I822" s="92"/>
      <c r="J822" s="92"/>
      <c r="K822" s="92"/>
      <c r="L822" s="92"/>
      <c r="M822" s="92"/>
    </row>
    <row r="823" spans="8:13">
      <c r="H823" s="92"/>
      <c r="I823" s="92"/>
      <c r="J823" s="92"/>
      <c r="K823" s="92"/>
      <c r="L823" s="92"/>
      <c r="M823" s="92"/>
    </row>
    <row r="824" spans="8:13">
      <c r="H824" s="92"/>
      <c r="I824" s="92"/>
      <c r="J824" s="92"/>
      <c r="K824" s="92"/>
      <c r="L824" s="92"/>
      <c r="M824" s="92"/>
    </row>
    <row r="825" spans="8:13">
      <c r="H825" s="92"/>
      <c r="I825" s="92"/>
      <c r="J825" s="92"/>
      <c r="K825" s="92"/>
      <c r="L825" s="92"/>
      <c r="M825" s="92"/>
    </row>
    <row r="826" spans="8:13">
      <c r="H826" s="92"/>
      <c r="I826" s="92"/>
      <c r="J826" s="92"/>
      <c r="K826" s="92"/>
      <c r="L826" s="92"/>
      <c r="M826" s="92"/>
    </row>
    <row r="827" spans="8:13">
      <c r="H827" s="92"/>
      <c r="I827" s="92"/>
      <c r="J827" s="92"/>
      <c r="K827" s="92"/>
      <c r="L827" s="92"/>
      <c r="M827" s="92"/>
    </row>
    <row r="828" spans="8:13">
      <c r="H828" s="92"/>
      <c r="I828" s="92"/>
      <c r="J828" s="92"/>
      <c r="K828" s="92"/>
      <c r="L828" s="92"/>
      <c r="M828" s="92"/>
    </row>
    <row r="829" spans="8:13">
      <c r="H829" s="92"/>
      <c r="I829" s="92"/>
      <c r="J829" s="92"/>
      <c r="K829" s="92"/>
      <c r="L829" s="92"/>
      <c r="M829" s="92"/>
    </row>
    <row r="830" spans="8:13">
      <c r="H830" s="92"/>
      <c r="I830" s="92"/>
      <c r="J830" s="92"/>
      <c r="K830" s="92"/>
      <c r="L830" s="92"/>
      <c r="M830" s="92"/>
    </row>
    <row r="831" spans="8:13">
      <c r="H831" s="92"/>
      <c r="I831" s="92"/>
      <c r="J831" s="92"/>
      <c r="K831" s="92"/>
      <c r="L831" s="92"/>
      <c r="M831" s="92"/>
    </row>
    <row r="832" spans="8:13">
      <c r="H832" s="92"/>
      <c r="I832" s="92"/>
      <c r="J832" s="92"/>
      <c r="K832" s="92"/>
      <c r="L832" s="92"/>
      <c r="M832" s="92"/>
    </row>
    <row r="833" spans="8:13">
      <c r="H833" s="92"/>
      <c r="I833" s="92"/>
      <c r="J833" s="92"/>
      <c r="K833" s="92"/>
      <c r="L833" s="92"/>
      <c r="M833" s="92"/>
    </row>
    <row r="834" spans="8:13">
      <c r="H834" s="92"/>
      <c r="I834" s="92"/>
      <c r="J834" s="92"/>
      <c r="K834" s="92"/>
      <c r="L834" s="92"/>
      <c r="M834" s="92"/>
    </row>
    <row r="835" spans="8:13">
      <c r="H835" s="92"/>
      <c r="I835" s="92"/>
      <c r="J835" s="92"/>
      <c r="K835" s="92"/>
      <c r="L835" s="92"/>
      <c r="M835" s="92"/>
    </row>
    <row r="836" spans="8:13">
      <c r="H836" s="92"/>
      <c r="I836" s="92"/>
      <c r="J836" s="92"/>
      <c r="K836" s="92"/>
      <c r="L836" s="92"/>
      <c r="M836" s="92"/>
    </row>
    <row r="837" spans="8:13">
      <c r="H837" s="92"/>
      <c r="I837" s="92"/>
      <c r="J837" s="92"/>
      <c r="K837" s="92"/>
      <c r="L837" s="92"/>
      <c r="M837" s="92"/>
    </row>
    <row r="838" spans="8:13">
      <c r="H838" s="92"/>
      <c r="I838" s="92"/>
      <c r="J838" s="92"/>
      <c r="K838" s="92"/>
      <c r="L838" s="92"/>
      <c r="M838" s="92"/>
    </row>
    <row r="839" spans="8:13">
      <c r="H839" s="92"/>
      <c r="I839" s="92"/>
      <c r="J839" s="92"/>
      <c r="K839" s="92"/>
      <c r="L839" s="92"/>
      <c r="M839" s="92"/>
    </row>
    <row r="840" spans="8:13">
      <c r="H840" s="92"/>
      <c r="I840" s="92"/>
      <c r="J840" s="92"/>
      <c r="K840" s="92"/>
      <c r="L840" s="92"/>
      <c r="M840" s="92"/>
    </row>
    <row r="841" spans="8:13">
      <c r="H841" s="92"/>
      <c r="I841" s="92"/>
      <c r="J841" s="92"/>
      <c r="K841" s="92"/>
      <c r="L841" s="92"/>
      <c r="M841" s="92"/>
    </row>
    <row r="842" spans="8:13">
      <c r="H842" s="92"/>
      <c r="I842" s="92"/>
      <c r="J842" s="92"/>
      <c r="K842" s="92"/>
      <c r="L842" s="92"/>
      <c r="M842" s="92"/>
    </row>
    <row r="843" spans="8:13">
      <c r="H843" s="92"/>
      <c r="I843" s="92"/>
      <c r="J843" s="92"/>
      <c r="K843" s="92"/>
      <c r="L843" s="92"/>
      <c r="M843" s="92"/>
    </row>
    <row r="844" spans="8:13">
      <c r="H844" s="92"/>
      <c r="I844" s="92"/>
      <c r="J844" s="92"/>
      <c r="K844" s="92"/>
      <c r="L844" s="92"/>
      <c r="M844" s="92"/>
    </row>
    <row r="845" spans="8:13">
      <c r="H845" s="92"/>
      <c r="I845" s="92"/>
      <c r="J845" s="92"/>
      <c r="K845" s="92"/>
      <c r="L845" s="92"/>
      <c r="M845" s="92"/>
    </row>
    <row r="846" spans="8:13">
      <c r="H846" s="92"/>
      <c r="I846" s="92"/>
      <c r="J846" s="92"/>
      <c r="K846" s="92"/>
      <c r="L846" s="92"/>
      <c r="M846" s="92"/>
    </row>
    <row r="847" spans="8:13">
      <c r="H847" s="92"/>
      <c r="I847" s="92"/>
      <c r="J847" s="92"/>
      <c r="K847" s="92"/>
      <c r="L847" s="92"/>
      <c r="M847" s="92"/>
    </row>
    <row r="848" spans="8:13">
      <c r="H848" s="92"/>
      <c r="I848" s="92"/>
      <c r="J848" s="92"/>
      <c r="K848" s="92"/>
      <c r="L848" s="92"/>
      <c r="M848" s="92"/>
    </row>
    <row r="849" spans="8:13">
      <c r="H849" s="92"/>
      <c r="I849" s="92"/>
      <c r="J849" s="92"/>
      <c r="K849" s="92"/>
      <c r="L849" s="92"/>
      <c r="M849" s="92"/>
    </row>
    <row r="850" spans="8:13">
      <c r="H850" s="92"/>
      <c r="I850" s="92"/>
      <c r="J850" s="92"/>
      <c r="K850" s="92"/>
      <c r="L850" s="92"/>
      <c r="M850" s="92"/>
    </row>
    <row r="851" spans="8:13">
      <c r="H851" s="92"/>
      <c r="I851" s="92"/>
      <c r="J851" s="92"/>
      <c r="K851" s="92"/>
      <c r="L851" s="92"/>
      <c r="M851" s="92"/>
    </row>
    <row r="852" spans="8:13">
      <c r="H852" s="92"/>
      <c r="I852" s="92"/>
      <c r="J852" s="92"/>
      <c r="K852" s="92"/>
      <c r="L852" s="92"/>
      <c r="M852" s="92"/>
    </row>
    <row r="853" spans="8:13">
      <c r="H853" s="92"/>
      <c r="I853" s="92"/>
      <c r="J853" s="92"/>
      <c r="K853" s="92"/>
      <c r="L853" s="92"/>
      <c r="M853" s="92"/>
    </row>
    <row r="854" spans="8:13">
      <c r="H854" s="92"/>
      <c r="I854" s="92"/>
      <c r="J854" s="92"/>
      <c r="K854" s="92"/>
      <c r="L854" s="92"/>
      <c r="M854" s="92"/>
    </row>
    <row r="855" spans="8:13">
      <c r="H855" s="92"/>
      <c r="I855" s="92"/>
      <c r="J855" s="92"/>
      <c r="K855" s="92"/>
      <c r="L855" s="92"/>
      <c r="M855" s="92"/>
    </row>
    <row r="856" spans="8:13">
      <c r="H856" s="92"/>
      <c r="I856" s="92"/>
      <c r="J856" s="92"/>
      <c r="K856" s="92"/>
      <c r="L856" s="92"/>
      <c r="M856" s="92"/>
    </row>
    <row r="857" spans="8:13">
      <c r="H857" s="92"/>
      <c r="I857" s="92"/>
      <c r="J857" s="92"/>
      <c r="K857" s="92"/>
      <c r="L857" s="92"/>
      <c r="M857" s="92"/>
    </row>
    <row r="858" spans="8:13">
      <c r="H858" s="92"/>
      <c r="I858" s="92"/>
      <c r="J858" s="92"/>
      <c r="K858" s="92"/>
      <c r="L858" s="92"/>
      <c r="M858" s="92"/>
    </row>
    <row r="859" spans="8:13">
      <c r="H859" s="92"/>
      <c r="I859" s="92"/>
      <c r="J859" s="92"/>
      <c r="K859" s="92"/>
      <c r="L859" s="92"/>
      <c r="M859" s="92"/>
    </row>
    <row r="860" spans="8:13">
      <c r="H860" s="92"/>
      <c r="I860" s="92"/>
      <c r="J860" s="92"/>
      <c r="K860" s="92"/>
      <c r="L860" s="92"/>
      <c r="M860" s="92"/>
    </row>
    <row r="861" spans="8:13">
      <c r="H861" s="92"/>
      <c r="I861" s="92"/>
      <c r="J861" s="92"/>
      <c r="K861" s="92"/>
      <c r="L861" s="92"/>
      <c r="M861" s="92"/>
    </row>
    <row r="862" spans="8:13">
      <c r="H862" s="92"/>
      <c r="I862" s="92"/>
      <c r="J862" s="92"/>
      <c r="K862" s="92"/>
      <c r="L862" s="92"/>
      <c r="M862" s="92"/>
    </row>
    <row r="863" spans="8:13">
      <c r="H863" s="92"/>
      <c r="I863" s="92"/>
      <c r="J863" s="92"/>
      <c r="K863" s="92"/>
      <c r="L863" s="92"/>
      <c r="M863" s="92"/>
    </row>
    <row r="864" spans="8:13">
      <c r="H864" s="92"/>
      <c r="I864" s="92"/>
      <c r="J864" s="92"/>
      <c r="K864" s="92"/>
      <c r="L864" s="92"/>
      <c r="M864" s="92"/>
    </row>
    <row r="865" spans="8:13">
      <c r="H865" s="92"/>
      <c r="I865" s="92"/>
      <c r="J865" s="92"/>
      <c r="K865" s="92"/>
      <c r="L865" s="92"/>
      <c r="M865" s="92"/>
    </row>
    <row r="866" spans="8:13">
      <c r="H866" s="92"/>
      <c r="I866" s="92"/>
      <c r="J866" s="92"/>
      <c r="K866" s="92"/>
      <c r="L866" s="92"/>
      <c r="M866" s="92"/>
    </row>
    <row r="867" spans="8:13">
      <c r="H867" s="92"/>
      <c r="I867" s="92"/>
      <c r="J867" s="92"/>
      <c r="K867" s="92"/>
      <c r="L867" s="92"/>
      <c r="M867" s="92"/>
    </row>
    <row r="868" spans="8:13">
      <c r="H868" s="92"/>
      <c r="I868" s="92"/>
      <c r="J868" s="92"/>
      <c r="K868" s="92"/>
      <c r="L868" s="92"/>
      <c r="M868" s="92"/>
    </row>
    <row r="869" spans="8:13">
      <c r="H869" s="92"/>
      <c r="I869" s="92"/>
      <c r="J869" s="92"/>
      <c r="K869" s="92"/>
      <c r="L869" s="92"/>
      <c r="M869" s="92"/>
    </row>
    <row r="870" spans="8:13">
      <c r="H870" s="92"/>
      <c r="I870" s="92"/>
      <c r="J870" s="92"/>
      <c r="K870" s="92"/>
      <c r="L870" s="92"/>
      <c r="M870" s="92"/>
    </row>
    <row r="871" spans="8:13">
      <c r="H871" s="92"/>
      <c r="I871" s="92"/>
      <c r="J871" s="92"/>
      <c r="K871" s="92"/>
      <c r="L871" s="92"/>
      <c r="M871" s="92"/>
    </row>
    <row r="872" spans="8:13">
      <c r="H872" s="92"/>
      <c r="I872" s="92"/>
      <c r="J872" s="92"/>
      <c r="K872" s="92"/>
      <c r="L872" s="92"/>
      <c r="M872" s="92"/>
    </row>
    <row r="873" spans="8:13">
      <c r="H873" s="92"/>
      <c r="I873" s="92"/>
      <c r="J873" s="92"/>
      <c r="K873" s="92"/>
      <c r="L873" s="92"/>
      <c r="M873" s="92"/>
    </row>
    <row r="874" spans="8:13">
      <c r="H874" s="92"/>
      <c r="I874" s="92"/>
      <c r="J874" s="92"/>
      <c r="K874" s="92"/>
      <c r="L874" s="92"/>
      <c r="M874" s="92"/>
    </row>
    <row r="875" spans="8:13">
      <c r="H875" s="92"/>
      <c r="I875" s="92"/>
      <c r="J875" s="92"/>
      <c r="K875" s="92"/>
      <c r="L875" s="92"/>
      <c r="M875" s="92"/>
    </row>
    <row r="876" spans="8:13">
      <c r="H876" s="92"/>
      <c r="I876" s="92"/>
      <c r="J876" s="92"/>
      <c r="K876" s="92"/>
      <c r="L876" s="92"/>
      <c r="M876" s="92"/>
    </row>
    <row r="877" spans="8:13">
      <c r="H877" s="92"/>
      <c r="I877" s="92"/>
      <c r="J877" s="92"/>
      <c r="K877" s="92"/>
      <c r="L877" s="92"/>
      <c r="M877" s="92"/>
    </row>
    <row r="878" spans="8:13">
      <c r="H878" s="92"/>
      <c r="I878" s="92"/>
      <c r="J878" s="92"/>
      <c r="K878" s="92"/>
      <c r="L878" s="92"/>
      <c r="M878" s="92"/>
    </row>
    <row r="879" spans="8:13">
      <c r="H879" s="92"/>
      <c r="I879" s="92"/>
      <c r="J879" s="92"/>
      <c r="K879" s="92"/>
      <c r="L879" s="92"/>
      <c r="M879" s="92"/>
    </row>
    <row r="880" spans="8:13">
      <c r="H880" s="92"/>
      <c r="I880" s="92"/>
      <c r="J880" s="92"/>
      <c r="K880" s="92"/>
      <c r="L880" s="92"/>
      <c r="M880" s="92"/>
    </row>
    <row r="881" spans="8:13">
      <c r="H881" s="92"/>
      <c r="I881" s="92"/>
      <c r="J881" s="92"/>
      <c r="K881" s="92"/>
      <c r="L881" s="92"/>
      <c r="M881" s="92"/>
    </row>
    <row r="882" spans="8:13">
      <c r="H882" s="92"/>
      <c r="I882" s="92"/>
      <c r="J882" s="92"/>
      <c r="K882" s="92"/>
      <c r="L882" s="92"/>
      <c r="M882" s="92"/>
    </row>
    <row r="883" spans="8:13">
      <c r="H883" s="92"/>
      <c r="I883" s="92"/>
      <c r="J883" s="92"/>
      <c r="K883" s="92"/>
      <c r="L883" s="92"/>
      <c r="M883" s="92"/>
    </row>
    <row r="884" spans="8:13">
      <c r="H884" s="92"/>
      <c r="I884" s="92"/>
      <c r="J884" s="92"/>
      <c r="K884" s="92"/>
      <c r="L884" s="92"/>
      <c r="M884" s="92"/>
    </row>
    <row r="885" spans="8:13">
      <c r="H885" s="92"/>
      <c r="I885" s="92"/>
      <c r="J885" s="92"/>
      <c r="K885" s="92"/>
      <c r="L885" s="92"/>
      <c r="M885" s="92"/>
    </row>
    <row r="886" spans="8:13">
      <c r="H886" s="92"/>
      <c r="I886" s="92"/>
      <c r="J886" s="92"/>
      <c r="K886" s="92"/>
      <c r="L886" s="92"/>
      <c r="M886" s="92"/>
    </row>
    <row r="887" spans="8:13">
      <c r="H887" s="92"/>
      <c r="I887" s="92"/>
      <c r="J887" s="92"/>
      <c r="K887" s="92"/>
      <c r="L887" s="92"/>
      <c r="M887" s="92"/>
    </row>
    <row r="888" spans="8:13">
      <c r="H888" s="92"/>
      <c r="I888" s="92"/>
      <c r="J888" s="92"/>
      <c r="K888" s="92"/>
      <c r="L888" s="92"/>
      <c r="M888" s="92"/>
    </row>
    <row r="889" spans="8:13">
      <c r="H889" s="92"/>
      <c r="I889" s="92"/>
      <c r="J889" s="92"/>
      <c r="K889" s="92"/>
      <c r="L889" s="92"/>
      <c r="M889" s="92"/>
    </row>
    <row r="890" spans="8:13">
      <c r="H890" s="92"/>
      <c r="I890" s="92"/>
      <c r="J890" s="92"/>
      <c r="K890" s="92"/>
      <c r="L890" s="92"/>
      <c r="M890" s="92"/>
    </row>
    <row r="891" spans="8:13">
      <c r="H891" s="92"/>
      <c r="I891" s="92"/>
      <c r="J891" s="92"/>
      <c r="K891" s="92"/>
      <c r="L891" s="92"/>
      <c r="M891" s="92"/>
    </row>
    <row r="892" spans="8:13">
      <c r="H892" s="92"/>
      <c r="I892" s="92"/>
      <c r="J892" s="92"/>
      <c r="K892" s="92"/>
      <c r="L892" s="92"/>
      <c r="M892" s="92"/>
    </row>
    <row r="893" spans="8:13">
      <c r="H893" s="92"/>
      <c r="I893" s="92"/>
      <c r="J893" s="92"/>
      <c r="K893" s="92"/>
      <c r="L893" s="92"/>
      <c r="M893" s="92"/>
    </row>
    <row r="894" spans="8:13">
      <c r="H894" s="92"/>
      <c r="I894" s="92"/>
      <c r="J894" s="92"/>
      <c r="K894" s="92"/>
      <c r="L894" s="92"/>
      <c r="M894" s="92"/>
    </row>
    <row r="895" spans="8:13">
      <c r="H895" s="92"/>
      <c r="I895" s="92"/>
      <c r="J895" s="92"/>
      <c r="K895" s="92"/>
      <c r="L895" s="92"/>
      <c r="M895" s="92"/>
    </row>
    <row r="896" spans="8:13">
      <c r="H896" s="92"/>
      <c r="I896" s="92"/>
      <c r="J896" s="92"/>
      <c r="K896" s="92"/>
      <c r="L896" s="92"/>
      <c r="M896" s="92"/>
    </row>
    <row r="897" spans="8:13">
      <c r="H897" s="92"/>
      <c r="I897" s="92"/>
      <c r="J897" s="92"/>
      <c r="K897" s="92"/>
      <c r="L897" s="92"/>
      <c r="M897" s="92"/>
    </row>
    <row r="898" spans="8:13">
      <c r="H898" s="92"/>
      <c r="I898" s="92"/>
      <c r="J898" s="92"/>
      <c r="K898" s="92"/>
      <c r="L898" s="92"/>
      <c r="M898" s="92"/>
    </row>
    <row r="899" spans="8:13">
      <c r="H899" s="92"/>
      <c r="I899" s="92"/>
      <c r="J899" s="92"/>
      <c r="K899" s="92"/>
      <c r="L899" s="92"/>
      <c r="M899" s="92"/>
    </row>
    <row r="900" spans="8:13">
      <c r="H900" s="92"/>
      <c r="I900" s="92"/>
      <c r="J900" s="92"/>
      <c r="K900" s="92"/>
      <c r="L900" s="92"/>
      <c r="M900" s="92"/>
    </row>
    <row r="901" spans="8:13">
      <c r="H901" s="92"/>
      <c r="I901" s="92"/>
      <c r="J901" s="92"/>
      <c r="K901" s="92"/>
      <c r="L901" s="92"/>
      <c r="M901" s="92"/>
    </row>
    <row r="902" spans="8:13">
      <c r="H902" s="92"/>
      <c r="I902" s="92"/>
      <c r="J902" s="92"/>
      <c r="K902" s="92"/>
      <c r="L902" s="92"/>
      <c r="M902" s="92"/>
    </row>
    <row r="903" spans="8:13">
      <c r="H903" s="92"/>
      <c r="I903" s="92"/>
      <c r="J903" s="92"/>
      <c r="K903" s="92"/>
      <c r="L903" s="92"/>
      <c r="M903" s="92"/>
    </row>
    <row r="904" spans="8:13">
      <c r="H904" s="92"/>
      <c r="I904" s="92"/>
      <c r="J904" s="92"/>
      <c r="K904" s="92"/>
      <c r="L904" s="92"/>
      <c r="M904" s="92"/>
    </row>
    <row r="905" spans="8:13">
      <c r="H905" s="92"/>
      <c r="I905" s="92"/>
      <c r="J905" s="92"/>
      <c r="K905" s="92"/>
      <c r="L905" s="92"/>
      <c r="M905" s="92"/>
    </row>
    <row r="906" spans="8:13">
      <c r="H906" s="92"/>
      <c r="I906" s="92"/>
      <c r="J906" s="92"/>
      <c r="K906" s="92"/>
      <c r="L906" s="92"/>
      <c r="M906" s="92"/>
    </row>
    <row r="907" spans="8:13">
      <c r="H907" s="92"/>
      <c r="I907" s="92"/>
      <c r="J907" s="92"/>
      <c r="K907" s="92"/>
      <c r="L907" s="92"/>
      <c r="M907" s="92"/>
    </row>
    <row r="908" spans="8:13">
      <c r="H908" s="92"/>
      <c r="I908" s="92"/>
      <c r="J908" s="92"/>
      <c r="K908" s="92"/>
      <c r="L908" s="92"/>
      <c r="M908" s="92"/>
    </row>
    <row r="909" spans="8:13">
      <c r="H909" s="92"/>
      <c r="I909" s="92"/>
      <c r="J909" s="92"/>
      <c r="K909" s="92"/>
      <c r="L909" s="92"/>
      <c r="M909" s="92"/>
    </row>
    <row r="910" spans="8:13">
      <c r="H910" s="92"/>
      <c r="I910" s="92"/>
      <c r="J910" s="92"/>
      <c r="K910" s="92"/>
      <c r="L910" s="92"/>
      <c r="M910" s="92"/>
    </row>
    <row r="911" spans="8:13">
      <c r="H911" s="92"/>
      <c r="I911" s="92"/>
      <c r="J911" s="92"/>
      <c r="K911" s="92"/>
      <c r="L911" s="92"/>
      <c r="M911" s="92"/>
    </row>
    <row r="912" spans="8:13">
      <c r="H912" s="92"/>
      <c r="I912" s="92"/>
      <c r="J912" s="92"/>
      <c r="K912" s="92"/>
      <c r="L912" s="92"/>
      <c r="M912" s="92"/>
    </row>
    <row r="913" spans="8:13">
      <c r="H913" s="92"/>
      <c r="I913" s="92"/>
      <c r="J913" s="92"/>
      <c r="K913" s="92"/>
      <c r="L913" s="92"/>
      <c r="M913" s="92"/>
    </row>
    <row r="914" spans="8:13">
      <c r="H914" s="92"/>
      <c r="I914" s="92"/>
      <c r="J914" s="92"/>
      <c r="K914" s="92"/>
      <c r="L914" s="92"/>
      <c r="M914" s="92"/>
    </row>
    <row r="915" spans="8:13">
      <c r="H915" s="92"/>
      <c r="I915" s="92"/>
      <c r="J915" s="92"/>
      <c r="K915" s="92"/>
      <c r="L915" s="92"/>
      <c r="M915" s="92"/>
    </row>
    <row r="916" spans="8:13">
      <c r="H916" s="92"/>
      <c r="I916" s="92"/>
      <c r="J916" s="92"/>
      <c r="K916" s="92"/>
      <c r="L916" s="92"/>
      <c r="M916" s="92"/>
    </row>
    <row r="917" spans="8:13">
      <c r="H917" s="92"/>
      <c r="I917" s="92"/>
      <c r="J917" s="92"/>
      <c r="K917" s="92"/>
      <c r="L917" s="92"/>
      <c r="M917" s="92"/>
    </row>
    <row r="918" spans="8:13">
      <c r="H918" s="92"/>
      <c r="I918" s="92"/>
      <c r="J918" s="92"/>
      <c r="K918" s="92"/>
      <c r="L918" s="92"/>
      <c r="M918" s="92"/>
    </row>
    <row r="919" spans="8:13">
      <c r="H919" s="92"/>
      <c r="I919" s="92"/>
      <c r="J919" s="92"/>
      <c r="K919" s="92"/>
      <c r="L919" s="92"/>
      <c r="M919" s="92"/>
    </row>
    <row r="920" spans="8:13">
      <c r="H920" s="92"/>
      <c r="I920" s="92"/>
      <c r="J920" s="92"/>
      <c r="K920" s="92"/>
      <c r="L920" s="92"/>
      <c r="M920" s="92"/>
    </row>
    <row r="921" spans="8:13">
      <c r="H921" s="92"/>
      <c r="I921" s="92"/>
      <c r="J921" s="92"/>
      <c r="K921" s="92"/>
      <c r="L921" s="92"/>
      <c r="M921" s="92"/>
    </row>
    <row r="922" spans="8:13">
      <c r="H922" s="92"/>
      <c r="I922" s="92"/>
      <c r="J922" s="92"/>
      <c r="K922" s="92"/>
      <c r="L922" s="92"/>
      <c r="M922" s="92"/>
    </row>
    <row r="923" spans="8:13">
      <c r="H923" s="92"/>
      <c r="I923" s="92"/>
      <c r="J923" s="92"/>
      <c r="K923" s="92"/>
      <c r="L923" s="92"/>
      <c r="M923" s="92"/>
    </row>
    <row r="924" spans="8:13">
      <c r="H924" s="92"/>
      <c r="I924" s="92"/>
      <c r="J924" s="92"/>
      <c r="K924" s="92"/>
      <c r="L924" s="92"/>
      <c r="M924" s="92"/>
    </row>
    <row r="925" spans="8:13">
      <c r="H925" s="92"/>
      <c r="I925" s="92"/>
      <c r="J925" s="92"/>
      <c r="K925" s="92"/>
      <c r="L925" s="92"/>
      <c r="M925" s="92"/>
    </row>
    <row r="926" spans="8:13">
      <c r="H926" s="92"/>
      <c r="I926" s="92"/>
      <c r="J926" s="92"/>
      <c r="K926" s="92"/>
      <c r="L926" s="92"/>
      <c r="M926" s="92"/>
    </row>
    <row r="927" spans="8:13">
      <c r="H927" s="92"/>
      <c r="I927" s="92"/>
      <c r="J927" s="92"/>
      <c r="K927" s="92"/>
      <c r="L927" s="92"/>
      <c r="M927" s="92"/>
    </row>
    <row r="928" spans="8:13">
      <c r="H928" s="92"/>
      <c r="I928" s="92"/>
      <c r="J928" s="92"/>
      <c r="K928" s="92"/>
      <c r="L928" s="92"/>
      <c r="M928" s="92"/>
    </row>
    <row r="929" spans="8:13">
      <c r="H929" s="92"/>
      <c r="I929" s="92"/>
      <c r="J929" s="92"/>
      <c r="K929" s="92"/>
      <c r="L929" s="92"/>
      <c r="M929" s="92"/>
    </row>
    <row r="930" spans="8:13">
      <c r="H930" s="92"/>
      <c r="I930" s="92"/>
      <c r="J930" s="92"/>
      <c r="K930" s="92"/>
      <c r="L930" s="92"/>
      <c r="M930" s="92"/>
    </row>
    <row r="931" spans="8:13">
      <c r="H931" s="92"/>
      <c r="I931" s="92"/>
      <c r="J931" s="92"/>
      <c r="K931" s="92"/>
      <c r="L931" s="92"/>
      <c r="M931" s="92"/>
    </row>
    <row r="932" spans="8:13">
      <c r="H932" s="92"/>
      <c r="I932" s="92"/>
      <c r="J932" s="92"/>
      <c r="K932" s="92"/>
      <c r="L932" s="92"/>
      <c r="M932" s="92"/>
    </row>
    <row r="933" spans="8:13">
      <c r="H933" s="92"/>
      <c r="I933" s="92"/>
      <c r="J933" s="92"/>
      <c r="K933" s="92"/>
      <c r="L933" s="92"/>
      <c r="M933" s="92"/>
    </row>
    <row r="934" spans="8:13">
      <c r="H934" s="92"/>
      <c r="I934" s="92"/>
      <c r="J934" s="92"/>
      <c r="K934" s="92"/>
      <c r="L934" s="92"/>
      <c r="M934" s="92"/>
    </row>
    <row r="935" spans="8:13">
      <c r="H935" s="92"/>
      <c r="I935" s="92"/>
      <c r="J935" s="92"/>
      <c r="K935" s="92"/>
      <c r="L935" s="92"/>
      <c r="M935" s="92"/>
    </row>
    <row r="936" spans="8:13">
      <c r="H936" s="92"/>
      <c r="I936" s="92"/>
      <c r="J936" s="92"/>
      <c r="K936" s="92"/>
      <c r="L936" s="92"/>
      <c r="M936" s="92"/>
    </row>
    <row r="937" spans="8:13">
      <c r="H937" s="92"/>
      <c r="I937" s="92"/>
      <c r="J937" s="92"/>
      <c r="K937" s="92"/>
      <c r="L937" s="92"/>
      <c r="M937" s="92"/>
    </row>
    <row r="938" spans="8:13">
      <c r="H938" s="92"/>
      <c r="I938" s="92"/>
      <c r="J938" s="92"/>
      <c r="K938" s="92"/>
      <c r="L938" s="92"/>
      <c r="M938" s="92"/>
    </row>
    <row r="939" spans="8:13">
      <c r="H939" s="92"/>
      <c r="I939" s="92"/>
      <c r="J939" s="92"/>
      <c r="K939" s="92"/>
      <c r="L939" s="92"/>
      <c r="M939" s="92"/>
    </row>
    <row r="940" spans="8:13">
      <c r="H940" s="92"/>
      <c r="I940" s="92"/>
      <c r="J940" s="92"/>
      <c r="K940" s="92"/>
      <c r="L940" s="92"/>
      <c r="M940" s="92"/>
    </row>
    <row r="941" spans="8:13">
      <c r="H941" s="92"/>
      <c r="I941" s="92"/>
      <c r="J941" s="92"/>
      <c r="K941" s="92"/>
      <c r="L941" s="92"/>
      <c r="M941" s="92"/>
    </row>
    <row r="942" spans="8:13">
      <c r="H942" s="92"/>
      <c r="I942" s="92"/>
      <c r="J942" s="92"/>
      <c r="K942" s="92"/>
      <c r="L942" s="92"/>
      <c r="M942" s="92"/>
    </row>
    <row r="943" spans="8:13">
      <c r="H943" s="92"/>
      <c r="I943" s="92"/>
      <c r="J943" s="92"/>
      <c r="K943" s="92"/>
      <c r="L943" s="92"/>
      <c r="M943" s="92"/>
    </row>
    <row r="944" spans="8:13">
      <c r="H944" s="92"/>
      <c r="I944" s="92"/>
      <c r="J944" s="92"/>
      <c r="K944" s="92"/>
      <c r="L944" s="92"/>
      <c r="M944" s="92"/>
    </row>
    <row r="945" spans="8:13">
      <c r="H945" s="92"/>
      <c r="I945" s="92"/>
      <c r="J945" s="92"/>
      <c r="K945" s="92"/>
      <c r="L945" s="92"/>
      <c r="M945" s="92"/>
    </row>
    <row r="946" spans="8:13">
      <c r="H946" s="92"/>
      <c r="I946" s="92"/>
      <c r="J946" s="92"/>
      <c r="K946" s="92"/>
      <c r="L946" s="92"/>
      <c r="M946" s="92"/>
    </row>
    <row r="947" spans="8:13">
      <c r="H947" s="92"/>
      <c r="I947" s="92"/>
      <c r="J947" s="92"/>
      <c r="K947" s="92"/>
      <c r="L947" s="92"/>
      <c r="M947" s="92"/>
    </row>
    <row r="948" spans="8:13">
      <c r="H948" s="92"/>
      <c r="I948" s="92"/>
      <c r="J948" s="92"/>
      <c r="K948" s="92"/>
      <c r="L948" s="92"/>
      <c r="M948" s="92"/>
    </row>
    <row r="949" spans="8:13">
      <c r="H949" s="92"/>
      <c r="I949" s="92"/>
      <c r="J949" s="92"/>
      <c r="K949" s="92"/>
      <c r="L949" s="92"/>
      <c r="M949" s="92"/>
    </row>
    <row r="950" spans="8:13">
      <c r="H950" s="92"/>
      <c r="I950" s="92"/>
      <c r="J950" s="92"/>
      <c r="K950" s="92"/>
      <c r="L950" s="92"/>
      <c r="M950" s="92"/>
    </row>
    <row r="951" spans="8:13">
      <c r="H951" s="92"/>
      <c r="I951" s="92"/>
      <c r="J951" s="92"/>
      <c r="K951" s="92"/>
      <c r="L951" s="92"/>
      <c r="M951" s="92"/>
    </row>
    <row r="952" spans="8:13">
      <c r="H952" s="92"/>
      <c r="I952" s="92"/>
      <c r="J952" s="92"/>
      <c r="K952" s="92"/>
      <c r="L952" s="92"/>
      <c r="M952" s="92"/>
    </row>
    <row r="953" spans="8:13">
      <c r="H953" s="92"/>
      <c r="I953" s="92"/>
      <c r="J953" s="92"/>
      <c r="K953" s="92"/>
      <c r="L953" s="92"/>
      <c r="M953" s="92"/>
    </row>
    <row r="954" spans="8:13">
      <c r="H954" s="92"/>
      <c r="I954" s="92"/>
      <c r="J954" s="92"/>
      <c r="K954" s="92"/>
      <c r="L954" s="92"/>
      <c r="M954" s="92"/>
    </row>
    <row r="955" spans="8:13">
      <c r="H955" s="92"/>
      <c r="I955" s="92"/>
      <c r="J955" s="92"/>
      <c r="K955" s="92"/>
      <c r="L955" s="92"/>
      <c r="M955" s="92"/>
    </row>
    <row r="956" spans="8:13">
      <c r="H956" s="92"/>
      <c r="I956" s="92"/>
      <c r="J956" s="92"/>
      <c r="K956" s="92"/>
      <c r="L956" s="92"/>
      <c r="M956" s="92"/>
    </row>
    <row r="957" spans="8:13">
      <c r="H957" s="92"/>
      <c r="I957" s="92"/>
      <c r="J957" s="92"/>
      <c r="K957" s="92"/>
      <c r="L957" s="92"/>
      <c r="M957" s="92"/>
    </row>
    <row r="958" spans="8:13">
      <c r="H958" s="92"/>
      <c r="I958" s="92"/>
      <c r="J958" s="92"/>
      <c r="K958" s="92"/>
      <c r="L958" s="92"/>
      <c r="M958" s="92"/>
    </row>
    <row r="959" spans="8:13">
      <c r="H959" s="92"/>
      <c r="I959" s="92"/>
      <c r="J959" s="92"/>
      <c r="K959" s="92"/>
      <c r="L959" s="92"/>
      <c r="M959" s="92"/>
    </row>
    <row r="960" spans="8:13">
      <c r="H960" s="92"/>
      <c r="I960" s="92"/>
      <c r="J960" s="92"/>
      <c r="K960" s="92"/>
      <c r="L960" s="92"/>
      <c r="M960" s="92"/>
    </row>
    <row r="961" spans="8:13">
      <c r="H961" s="92"/>
      <c r="I961" s="92"/>
      <c r="J961" s="92"/>
      <c r="K961" s="92"/>
      <c r="L961" s="92"/>
      <c r="M961" s="92"/>
    </row>
    <row r="962" spans="8:13">
      <c r="H962" s="92"/>
      <c r="I962" s="92"/>
      <c r="J962" s="92"/>
      <c r="K962" s="92"/>
      <c r="L962" s="92"/>
      <c r="M962" s="92"/>
    </row>
    <row r="963" spans="8:13">
      <c r="H963" s="92"/>
      <c r="I963" s="92"/>
      <c r="J963" s="92"/>
      <c r="K963" s="92"/>
      <c r="L963" s="92"/>
      <c r="M963" s="92"/>
    </row>
    <row r="964" spans="8:13">
      <c r="H964" s="92"/>
      <c r="I964" s="92"/>
      <c r="J964" s="92"/>
      <c r="K964" s="92"/>
      <c r="L964" s="92"/>
      <c r="M964" s="92"/>
    </row>
    <row r="965" spans="8:13">
      <c r="H965" s="92"/>
      <c r="I965" s="92"/>
      <c r="J965" s="92"/>
      <c r="K965" s="92"/>
      <c r="L965" s="92"/>
      <c r="M965" s="92"/>
    </row>
    <row r="966" spans="8:13">
      <c r="H966" s="92"/>
      <c r="I966" s="92"/>
      <c r="J966" s="92"/>
      <c r="K966" s="92"/>
      <c r="L966" s="92"/>
      <c r="M966" s="92"/>
    </row>
    <row r="967" spans="8:13">
      <c r="H967" s="92"/>
      <c r="I967" s="92"/>
      <c r="J967" s="92"/>
      <c r="K967" s="92"/>
      <c r="L967" s="92"/>
      <c r="M967" s="92"/>
    </row>
    <row r="968" spans="8:13">
      <c r="H968" s="92"/>
      <c r="I968" s="92"/>
      <c r="J968" s="92"/>
      <c r="K968" s="92"/>
      <c r="L968" s="92"/>
      <c r="M968" s="92"/>
    </row>
    <row r="969" spans="8:13">
      <c r="H969" s="92"/>
      <c r="I969" s="92"/>
      <c r="J969" s="92"/>
      <c r="K969" s="92"/>
      <c r="L969" s="92"/>
      <c r="M969" s="92"/>
    </row>
    <row r="970" spans="8:13">
      <c r="H970" s="92"/>
      <c r="I970" s="92"/>
      <c r="J970" s="92"/>
      <c r="K970" s="92"/>
      <c r="L970" s="92"/>
      <c r="M970" s="92"/>
    </row>
    <row r="971" spans="8:13">
      <c r="H971" s="92"/>
      <c r="I971" s="92"/>
      <c r="J971" s="92"/>
      <c r="K971" s="92"/>
      <c r="L971" s="92"/>
      <c r="M971" s="92"/>
    </row>
    <row r="972" spans="8:13">
      <c r="H972" s="92"/>
      <c r="I972" s="92"/>
      <c r="J972" s="92"/>
      <c r="K972" s="92"/>
      <c r="L972" s="92"/>
      <c r="M972" s="92"/>
    </row>
    <row r="973" spans="8:13">
      <c r="H973" s="92"/>
      <c r="I973" s="92"/>
      <c r="J973" s="92"/>
      <c r="K973" s="92"/>
      <c r="L973" s="92"/>
      <c r="M973" s="92"/>
    </row>
    <row r="974" spans="8:13">
      <c r="H974" s="92"/>
      <c r="I974" s="92"/>
      <c r="J974" s="92"/>
      <c r="K974" s="92"/>
      <c r="L974" s="92"/>
      <c r="M974" s="92"/>
    </row>
    <row r="975" spans="8:13">
      <c r="H975" s="92"/>
      <c r="I975" s="92"/>
      <c r="J975" s="92"/>
      <c r="K975" s="92"/>
      <c r="L975" s="92"/>
      <c r="M975" s="92"/>
    </row>
    <row r="976" spans="8:13">
      <c r="H976" s="92"/>
      <c r="I976" s="92"/>
      <c r="J976" s="92"/>
      <c r="K976" s="92"/>
      <c r="L976" s="92"/>
      <c r="M976" s="92"/>
    </row>
    <row r="977" spans="8:13">
      <c r="H977" s="92"/>
      <c r="I977" s="92"/>
      <c r="J977" s="92"/>
      <c r="K977" s="92"/>
      <c r="L977" s="92"/>
      <c r="M977" s="92"/>
    </row>
    <row r="978" spans="8:13">
      <c r="H978" s="92"/>
      <c r="I978" s="92"/>
      <c r="J978" s="92"/>
      <c r="K978" s="92"/>
      <c r="L978" s="92"/>
      <c r="M978" s="92"/>
    </row>
    <row r="979" spans="8:13">
      <c r="H979" s="92"/>
      <c r="I979" s="92"/>
      <c r="J979" s="92"/>
      <c r="K979" s="92"/>
      <c r="L979" s="92"/>
      <c r="M979" s="92"/>
    </row>
    <row r="980" spans="8:13">
      <c r="H980" s="92"/>
      <c r="I980" s="92"/>
      <c r="J980" s="92"/>
      <c r="K980" s="92"/>
      <c r="L980" s="92"/>
      <c r="M980" s="92"/>
    </row>
    <row r="981" spans="8:13">
      <c r="H981" s="92"/>
      <c r="I981" s="92"/>
      <c r="J981" s="92"/>
      <c r="K981" s="92"/>
      <c r="L981" s="92"/>
      <c r="M981" s="92"/>
    </row>
    <row r="982" spans="8:13">
      <c r="H982" s="92"/>
      <c r="I982" s="92"/>
      <c r="J982" s="92"/>
      <c r="K982" s="92"/>
      <c r="L982" s="92"/>
      <c r="M982" s="92"/>
    </row>
    <row r="983" spans="8:13">
      <c r="H983" s="92"/>
      <c r="I983" s="92"/>
      <c r="J983" s="92"/>
      <c r="K983" s="92"/>
      <c r="L983" s="92"/>
      <c r="M983" s="92"/>
    </row>
    <row r="984" spans="8:13">
      <c r="H984" s="92"/>
      <c r="I984" s="92"/>
      <c r="J984" s="92"/>
      <c r="K984" s="92"/>
      <c r="L984" s="92"/>
      <c r="M984" s="92"/>
    </row>
    <row r="985" spans="8:13">
      <c r="H985" s="92"/>
      <c r="I985" s="92"/>
      <c r="J985" s="92"/>
      <c r="K985" s="92"/>
      <c r="L985" s="92"/>
      <c r="M985" s="92"/>
    </row>
    <row r="986" spans="8:13">
      <c r="H986" s="92"/>
      <c r="I986" s="92"/>
      <c r="J986" s="92"/>
      <c r="K986" s="92"/>
      <c r="L986" s="92"/>
      <c r="M986" s="92"/>
    </row>
    <row r="987" spans="8:13">
      <c r="H987" s="92"/>
      <c r="I987" s="92"/>
      <c r="J987" s="92"/>
      <c r="K987" s="92"/>
      <c r="L987" s="92"/>
      <c r="M987" s="92"/>
    </row>
    <row r="988" spans="8:13">
      <c r="H988" s="92"/>
      <c r="I988" s="92"/>
      <c r="J988" s="92"/>
      <c r="K988" s="92"/>
      <c r="L988" s="92"/>
      <c r="M988" s="92"/>
    </row>
    <row r="989" spans="8:13">
      <c r="H989" s="92"/>
      <c r="I989" s="92"/>
      <c r="J989" s="92"/>
      <c r="K989" s="92"/>
      <c r="L989" s="92"/>
      <c r="M989" s="92"/>
    </row>
    <row r="990" spans="8:13">
      <c r="H990" s="92"/>
      <c r="I990" s="92"/>
      <c r="J990" s="92"/>
      <c r="K990" s="92"/>
      <c r="L990" s="92"/>
      <c r="M990" s="92"/>
    </row>
    <row r="991" spans="8:13">
      <c r="H991" s="92"/>
      <c r="I991" s="92"/>
      <c r="J991" s="92"/>
      <c r="K991" s="92"/>
      <c r="L991" s="92"/>
      <c r="M991" s="92"/>
    </row>
    <row r="992" spans="8:13">
      <c r="H992" s="92"/>
      <c r="I992" s="92"/>
      <c r="J992" s="92"/>
      <c r="K992" s="92"/>
      <c r="L992" s="92"/>
      <c r="M992" s="92"/>
    </row>
    <row r="993" spans="8:13">
      <c r="H993" s="92"/>
      <c r="I993" s="92"/>
      <c r="J993" s="92"/>
      <c r="K993" s="92"/>
      <c r="L993" s="92"/>
      <c r="M993" s="92"/>
    </row>
    <row r="994" spans="8:13">
      <c r="H994" s="92"/>
      <c r="I994" s="92"/>
      <c r="J994" s="92"/>
      <c r="K994" s="92"/>
      <c r="L994" s="92"/>
      <c r="M994" s="92"/>
    </row>
    <row r="995" spans="8:13">
      <c r="H995" s="92"/>
      <c r="I995" s="92"/>
      <c r="J995" s="92"/>
      <c r="K995" s="92"/>
      <c r="L995" s="92"/>
      <c r="M995" s="92"/>
    </row>
    <row r="996" spans="8:13">
      <c r="H996" s="92"/>
      <c r="I996" s="92"/>
      <c r="J996" s="92"/>
      <c r="K996" s="92"/>
      <c r="L996" s="92"/>
      <c r="M996" s="92"/>
    </row>
    <row r="997" spans="8:13">
      <c r="H997" s="92"/>
      <c r="I997" s="92"/>
      <c r="J997" s="92"/>
      <c r="K997" s="92"/>
      <c r="L997" s="92"/>
      <c r="M997" s="92"/>
    </row>
    <row r="998" spans="8:13">
      <c r="H998" s="92"/>
      <c r="I998" s="92"/>
      <c r="J998" s="92"/>
      <c r="K998" s="92"/>
      <c r="L998" s="92"/>
      <c r="M998" s="92"/>
    </row>
    <row r="999" spans="8:13">
      <c r="H999" s="92"/>
      <c r="I999" s="92"/>
      <c r="J999" s="92"/>
      <c r="K999" s="92"/>
      <c r="L999" s="92"/>
      <c r="M999" s="92"/>
    </row>
    <row r="1000" spans="8:13">
      <c r="H1000" s="92"/>
      <c r="I1000" s="92"/>
      <c r="J1000" s="92"/>
      <c r="K1000" s="92"/>
      <c r="L1000" s="92"/>
      <c r="M1000" s="92"/>
    </row>
    <row r="1001" spans="8:13">
      <c r="H1001" s="92"/>
      <c r="I1001" s="92"/>
      <c r="J1001" s="92"/>
      <c r="K1001" s="92"/>
      <c r="L1001" s="92"/>
      <c r="M1001" s="92"/>
    </row>
  </sheetData>
  <hyperlinks>
    <hyperlink ref="A6" r:id="rId1"/>
    <hyperlink ref="A7" r:id="rId2"/>
    <hyperlink ref="A8" r:id="rId3"/>
    <hyperlink ref="A9" r:id="rId4"/>
  </hyperlinks>
  <pageMargins left="0.7" right="0.7" top="0.75" bottom="0.75" header="0.3" footer="0.3"/>
  <legacy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"/>
  <sheetViews>
    <sheetView workbookViewId="0"/>
  </sheetViews>
  <sheetFormatPr defaultColWidth="14.42578125" defaultRowHeight="15" customHeight="1"/>
  <cols>
    <col min="1" max="1" width="4.140625" customWidth="1"/>
    <col min="2" max="2" width="26.7109375" customWidth="1"/>
    <col min="5" max="5" width="16.140625" customWidth="1"/>
  </cols>
  <sheetData>
    <row r="1" spans="1:6">
      <c r="A1" s="95" t="s">
        <v>143</v>
      </c>
      <c r="B1" s="95" t="s">
        <v>146</v>
      </c>
      <c r="C1" s="95" t="s">
        <v>147</v>
      </c>
      <c r="D1" s="97" t="s">
        <v>148</v>
      </c>
      <c r="E1" s="27" t="s">
        <v>149</v>
      </c>
      <c r="F1" s="27" t="s">
        <v>150</v>
      </c>
    </row>
    <row r="2" spans="1:6">
      <c r="A2" s="98">
        <v>1</v>
      </c>
      <c r="B2" s="99" t="s">
        <v>151</v>
      </c>
      <c r="C2" s="99" t="s">
        <v>87</v>
      </c>
      <c r="D2" s="4"/>
      <c r="E2" s="39" t="s">
        <v>152</v>
      </c>
    </row>
    <row r="3" spans="1:6">
      <c r="A3" s="98">
        <v>2</v>
      </c>
      <c r="B3" s="99" t="s">
        <v>153</v>
      </c>
      <c r="C3" s="100" t="s">
        <v>87</v>
      </c>
      <c r="D3" s="101" t="s">
        <v>92</v>
      </c>
      <c r="E3" s="39" t="s">
        <v>156</v>
      </c>
    </row>
    <row r="4" spans="1:6">
      <c r="A4" s="98">
        <v>3</v>
      </c>
      <c r="B4" s="99" t="s">
        <v>157</v>
      </c>
      <c r="C4" s="99" t="s">
        <v>92</v>
      </c>
      <c r="D4" s="4" t="s">
        <v>95</v>
      </c>
      <c r="E4" s="39" t="s">
        <v>158</v>
      </c>
    </row>
    <row r="5" spans="1:6">
      <c r="A5" s="98">
        <v>4</v>
      </c>
      <c r="B5" s="99" t="s">
        <v>159</v>
      </c>
      <c r="C5" s="99" t="s">
        <v>81</v>
      </c>
      <c r="D5" s="4" t="s">
        <v>90</v>
      </c>
      <c r="E5" s="39" t="s">
        <v>160</v>
      </c>
    </row>
    <row r="6" spans="1:6">
      <c r="A6" s="98">
        <v>5</v>
      </c>
      <c r="B6" s="99" t="s">
        <v>161</v>
      </c>
      <c r="C6" s="99" t="s">
        <v>81</v>
      </c>
      <c r="D6" s="4"/>
      <c r="E6" s="39" t="s">
        <v>162</v>
      </c>
    </row>
    <row r="7" spans="1:6">
      <c r="A7" s="98">
        <v>6</v>
      </c>
      <c r="B7" s="99" t="s">
        <v>163</v>
      </c>
      <c r="C7" s="99" t="s">
        <v>90</v>
      </c>
      <c r="D7" s="102" t="s">
        <v>97</v>
      </c>
      <c r="E7" s="39" t="s">
        <v>164</v>
      </c>
    </row>
    <row r="8" spans="1:6">
      <c r="A8" s="98">
        <v>7</v>
      </c>
      <c r="B8" s="99" t="s">
        <v>165</v>
      </c>
      <c r="C8" s="99" t="s">
        <v>95</v>
      </c>
      <c r="D8" s="4"/>
      <c r="E8" s="39" t="s">
        <v>166</v>
      </c>
    </row>
    <row r="9" spans="1:6">
      <c r="A9" s="98">
        <v>8</v>
      </c>
      <c r="B9" s="99" t="s">
        <v>167</v>
      </c>
      <c r="C9" s="100" t="s">
        <v>92</v>
      </c>
      <c r="D9" s="101" t="s">
        <v>93</v>
      </c>
      <c r="E9" s="39" t="s">
        <v>168</v>
      </c>
      <c r="F9" s="39" t="s">
        <v>169</v>
      </c>
    </row>
    <row r="10" spans="1:6">
      <c r="A10" s="98">
        <v>9</v>
      </c>
      <c r="B10" s="99" t="s">
        <v>170</v>
      </c>
      <c r="C10" s="99" t="s">
        <v>95</v>
      </c>
      <c r="D10" s="4"/>
      <c r="E10" s="39" t="s">
        <v>171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4"/>
  <sheetViews>
    <sheetView workbookViewId="0"/>
  </sheetViews>
  <sheetFormatPr defaultColWidth="14.42578125" defaultRowHeight="15" customHeight="1"/>
  <cols>
    <col min="3" max="3" width="20.140625" customWidth="1"/>
    <col min="5" max="5" width="61.28515625" customWidth="1"/>
    <col min="6" max="6" width="57" customWidth="1"/>
  </cols>
  <sheetData>
    <row r="1" spans="1:26">
      <c r="E1" s="105"/>
      <c r="F1" s="105"/>
    </row>
    <row r="2" spans="1:26">
      <c r="B2" s="39" t="s">
        <v>180</v>
      </c>
      <c r="E2" s="105"/>
      <c r="F2" s="105"/>
    </row>
    <row r="3" spans="1:26">
      <c r="E3" s="105"/>
      <c r="F3" s="105"/>
    </row>
    <row r="4" spans="1:26">
      <c r="B4" s="27" t="s">
        <v>181</v>
      </c>
      <c r="C4" s="27" t="s">
        <v>182</v>
      </c>
      <c r="D4" s="27" t="s">
        <v>183</v>
      </c>
      <c r="E4" s="106" t="s">
        <v>184</v>
      </c>
      <c r="F4" s="106" t="s">
        <v>185</v>
      </c>
    </row>
    <row r="5" spans="1:26">
      <c r="B5" s="39" t="s">
        <v>186</v>
      </c>
      <c r="C5" s="39" t="s">
        <v>187</v>
      </c>
      <c r="D5">
        <f>'Budget Travel'!G27</f>
        <v>94105</v>
      </c>
      <c r="E5" s="105" t="str">
        <f>'Budget Travel'!B27</f>
        <v>Travels between partners + WP trips + within partner sites</v>
      </c>
      <c r="F5" s="105"/>
    </row>
    <row r="6" spans="1:26">
      <c r="B6" s="39" t="s">
        <v>186</v>
      </c>
      <c r="C6" s="39" t="s">
        <v>188</v>
      </c>
      <c r="D6">
        <f>Purchases!H16</f>
        <v>68500</v>
      </c>
      <c r="E6" s="85" t="s">
        <v>189</v>
      </c>
      <c r="F6" s="105"/>
      <c r="G6">
        <f>D5/4+D6</f>
        <v>92026.25</v>
      </c>
      <c r="H6">
        <f>G6/(D5/4+D6+D7-D14-D21-D27)</f>
        <v>0.33783343505215191</v>
      </c>
    </row>
    <row r="7" spans="1:26">
      <c r="B7" s="39" t="s">
        <v>186</v>
      </c>
      <c r="C7" s="39" t="s">
        <v>192</v>
      </c>
      <c r="D7" s="108">
        <f>'PaNOSC budget'!I80</f>
        <v>1170125</v>
      </c>
      <c r="E7" s="85" t="s">
        <v>193</v>
      </c>
      <c r="F7" s="105"/>
    </row>
    <row r="8" spans="1:26">
      <c r="A8" s="109"/>
      <c r="B8" s="109"/>
      <c r="C8" s="110" t="s">
        <v>99</v>
      </c>
      <c r="D8" s="111">
        <f>SUM(D4:D7)*1.25</f>
        <v>1665912.5</v>
      </c>
      <c r="E8" s="110" t="s">
        <v>196</v>
      </c>
      <c r="F8" s="112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</row>
    <row r="9" spans="1:26">
      <c r="A9" s="109"/>
      <c r="B9" s="110" t="s">
        <v>199</v>
      </c>
      <c r="C9" s="109"/>
      <c r="D9" s="109"/>
      <c r="E9" s="112"/>
      <c r="F9" s="112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</row>
    <row r="10" spans="1:26">
      <c r="B10" s="39" t="s">
        <v>200</v>
      </c>
      <c r="C10" s="39" t="s">
        <v>201</v>
      </c>
      <c r="D10" s="39">
        <v>120250</v>
      </c>
      <c r="E10" s="105"/>
      <c r="F10" s="85" t="s">
        <v>202</v>
      </c>
    </row>
    <row r="11" spans="1:26">
      <c r="B11" s="39" t="s">
        <v>200</v>
      </c>
      <c r="C11" s="39" t="s">
        <v>203</v>
      </c>
      <c r="D11" s="39">
        <v>78625</v>
      </c>
      <c r="E11" s="105"/>
      <c r="F11" s="85" t="s">
        <v>204</v>
      </c>
    </row>
    <row r="12" spans="1:26">
      <c r="B12" s="39" t="s">
        <v>200</v>
      </c>
      <c r="C12" s="39" t="s">
        <v>205</v>
      </c>
      <c r="D12" s="39">
        <v>18500</v>
      </c>
      <c r="E12" s="105"/>
      <c r="F12" s="85" t="s">
        <v>206</v>
      </c>
    </row>
    <row r="13" spans="1:26">
      <c r="B13" s="39" t="s">
        <v>200</v>
      </c>
      <c r="C13" s="39" t="s">
        <v>208</v>
      </c>
      <c r="D13" s="39">
        <v>74000</v>
      </c>
      <c r="E13" s="105"/>
      <c r="F13" s="85" t="s">
        <v>209</v>
      </c>
    </row>
    <row r="14" spans="1:26">
      <c r="A14" s="109"/>
      <c r="B14" s="109"/>
      <c r="C14" s="110" t="s">
        <v>99</v>
      </c>
      <c r="D14" s="111">
        <f>SUM(D10:D13)</f>
        <v>291375</v>
      </c>
      <c r="E14" s="112"/>
      <c r="F14" s="112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</row>
    <row r="15" spans="1:26">
      <c r="A15" s="109"/>
      <c r="B15" s="109"/>
      <c r="C15" s="109"/>
      <c r="D15" s="109"/>
      <c r="E15" s="112"/>
      <c r="F15" s="112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</row>
    <row r="16" spans="1:26">
      <c r="B16" s="39" t="s">
        <v>210</v>
      </c>
      <c r="C16" s="39" t="s">
        <v>201</v>
      </c>
      <c r="D16" s="39">
        <v>120250</v>
      </c>
      <c r="E16" s="105"/>
      <c r="F16" s="85" t="s">
        <v>202</v>
      </c>
    </row>
    <row r="17" spans="1:26">
      <c r="B17" s="39" t="s">
        <v>210</v>
      </c>
      <c r="C17" s="39" t="s">
        <v>203</v>
      </c>
      <c r="D17" s="39">
        <v>78625</v>
      </c>
      <c r="E17" s="105"/>
      <c r="F17" s="85" t="s">
        <v>204</v>
      </c>
    </row>
    <row r="18" spans="1:26">
      <c r="B18" s="39" t="s">
        <v>210</v>
      </c>
      <c r="C18" s="39" t="s">
        <v>211</v>
      </c>
      <c r="D18" s="39">
        <v>115625</v>
      </c>
      <c r="E18" s="105"/>
      <c r="F18" s="85" t="s">
        <v>212</v>
      </c>
    </row>
    <row r="19" spans="1:26">
      <c r="B19" s="39" t="s">
        <v>210</v>
      </c>
      <c r="C19" s="39" t="s">
        <v>205</v>
      </c>
      <c r="D19" s="39">
        <v>18500</v>
      </c>
      <c r="E19" s="105"/>
      <c r="F19" s="85" t="s">
        <v>206</v>
      </c>
    </row>
    <row r="20" spans="1:26">
      <c r="B20" s="39" t="s">
        <v>210</v>
      </c>
      <c r="C20" s="39" t="s">
        <v>208</v>
      </c>
      <c r="D20" s="39">
        <v>74000</v>
      </c>
      <c r="E20" s="105"/>
      <c r="F20" s="85" t="s">
        <v>209</v>
      </c>
    </row>
    <row r="21" spans="1:26">
      <c r="A21" s="109"/>
      <c r="B21" s="109"/>
      <c r="C21" s="110" t="s">
        <v>99</v>
      </c>
      <c r="D21" s="111">
        <f>SUM(D16:D20)</f>
        <v>407000</v>
      </c>
      <c r="E21" s="112"/>
      <c r="F21" s="112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</row>
    <row r="22" spans="1:26">
      <c r="A22" s="109"/>
      <c r="B22" s="109"/>
      <c r="C22" s="110"/>
      <c r="D22" s="111"/>
      <c r="E22" s="112"/>
      <c r="F22" s="112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</row>
    <row r="23" spans="1:26">
      <c r="B23" s="39" t="s">
        <v>213</v>
      </c>
      <c r="C23" s="39" t="s">
        <v>201</v>
      </c>
      <c r="D23" s="39">
        <v>120250</v>
      </c>
      <c r="E23" s="105"/>
      <c r="F23" s="85" t="s">
        <v>202</v>
      </c>
    </row>
    <row r="24" spans="1:26">
      <c r="B24" s="39" t="s">
        <v>213</v>
      </c>
      <c r="C24" s="39" t="s">
        <v>203</v>
      </c>
      <c r="D24" s="39">
        <v>78625</v>
      </c>
      <c r="E24" s="105"/>
      <c r="F24" s="85" t="s">
        <v>204</v>
      </c>
    </row>
    <row r="25" spans="1:26">
      <c r="B25" s="39" t="s">
        <v>213</v>
      </c>
      <c r="C25" s="39" t="s">
        <v>205</v>
      </c>
      <c r="D25" s="39">
        <v>18500</v>
      </c>
      <c r="E25" s="105"/>
      <c r="F25" s="85" t="s">
        <v>206</v>
      </c>
    </row>
    <row r="26" spans="1:26">
      <c r="B26" s="39" t="s">
        <v>213</v>
      </c>
      <c r="C26" s="39" t="s">
        <v>208</v>
      </c>
      <c r="D26" s="39">
        <v>74000</v>
      </c>
      <c r="E26" s="105"/>
      <c r="F26" s="85" t="s">
        <v>209</v>
      </c>
    </row>
    <row r="27" spans="1:26">
      <c r="A27" s="109"/>
      <c r="B27" s="109"/>
      <c r="C27" s="110" t="s">
        <v>99</v>
      </c>
      <c r="D27" s="111">
        <f>SUM(D23:D26)</f>
        <v>291375</v>
      </c>
      <c r="E27" s="112"/>
      <c r="F27" s="112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</row>
    <row r="28" spans="1:26">
      <c r="A28" s="109"/>
      <c r="B28" s="109"/>
      <c r="C28" s="109"/>
      <c r="D28" s="109"/>
      <c r="E28" s="112"/>
      <c r="F28" s="112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</row>
    <row r="29" spans="1:26">
      <c r="E29" s="105"/>
      <c r="F29" s="105"/>
    </row>
    <row r="30" spans="1:26">
      <c r="C30" s="85" t="s">
        <v>217</v>
      </c>
      <c r="D30">
        <f>D27+D21+D14</f>
        <v>989750</v>
      </c>
      <c r="E30" s="105"/>
      <c r="F30" s="85" t="s">
        <v>218</v>
      </c>
    </row>
    <row r="31" spans="1:26">
      <c r="C31" s="85" t="s">
        <v>219</v>
      </c>
      <c r="D31">
        <f>39/12*55500</f>
        <v>180375</v>
      </c>
      <c r="E31" s="105"/>
      <c r="F31" s="85" t="s">
        <v>221</v>
      </c>
    </row>
    <row r="32" spans="1:26">
      <c r="E32" s="105"/>
      <c r="F32" s="105"/>
    </row>
    <row r="33" spans="2:6">
      <c r="E33" s="105"/>
      <c r="F33" s="105"/>
    </row>
    <row r="34" spans="2:6">
      <c r="E34" s="105"/>
      <c r="F34" s="105"/>
    </row>
    <row r="35" spans="2:6">
      <c r="B35" s="39" t="s">
        <v>222</v>
      </c>
      <c r="E35" s="105"/>
      <c r="F35" s="105"/>
    </row>
    <row r="36" spans="2:6">
      <c r="E36" s="105"/>
      <c r="F36" s="105"/>
    </row>
    <row r="37" spans="2:6">
      <c r="B37" s="235" t="s">
        <v>182</v>
      </c>
      <c r="C37" s="228"/>
      <c r="D37" s="228"/>
      <c r="E37" s="91" t="s">
        <v>183</v>
      </c>
      <c r="F37" s="85"/>
    </row>
    <row r="38" spans="2:6">
      <c r="B38" s="234" t="s">
        <v>224</v>
      </c>
      <c r="C38" s="228"/>
      <c r="D38" s="228"/>
      <c r="E38" s="115">
        <f>('Budget Travel'!L3+'Budget Travel'!L5+'Budget Travel'!L8+'Budget Travel'!L9+'Budget Travel'!L10+'Budget Travel'!L11+'Budget Travel'!L12+'Budget Travel'!L13+'Budget Travel'!L14)/4</f>
        <v>10986.25</v>
      </c>
      <c r="F38" s="105"/>
    </row>
    <row r="39" spans="2:6">
      <c r="B39" s="234" t="s">
        <v>227</v>
      </c>
      <c r="C39" s="228"/>
      <c r="D39" s="228"/>
      <c r="E39" s="115">
        <f>'Budget Travel'!L4/4</f>
        <v>8800</v>
      </c>
      <c r="F39" s="105"/>
    </row>
    <row r="40" spans="2:6">
      <c r="B40" s="234" t="s">
        <v>228</v>
      </c>
      <c r="C40" s="228"/>
      <c r="D40" s="228"/>
      <c r="E40" s="115">
        <f>('Budget Travel'!L16+'Budget Travel'!L17)/4</f>
        <v>3740</v>
      </c>
      <c r="F40" s="105"/>
    </row>
    <row r="41" spans="2:6">
      <c r="B41" s="236" t="s">
        <v>99</v>
      </c>
      <c r="C41" s="228"/>
      <c r="D41" s="228"/>
      <c r="E41" s="116">
        <f>SUM(E38:E40)</f>
        <v>23526.25</v>
      </c>
      <c r="F41" s="105"/>
    </row>
    <row r="42" spans="2:6">
      <c r="B42" s="234"/>
      <c r="C42" s="228"/>
      <c r="D42" s="228"/>
      <c r="E42" s="105"/>
      <c r="F42" s="105"/>
    </row>
    <row r="43" spans="2:6">
      <c r="B43" s="234"/>
      <c r="C43" s="228"/>
      <c r="D43" s="228"/>
      <c r="E43" s="105"/>
      <c r="F43" s="105"/>
    </row>
    <row r="44" spans="2:6">
      <c r="E44" s="105"/>
      <c r="F44" s="105"/>
    </row>
    <row r="45" spans="2:6">
      <c r="E45" s="105"/>
      <c r="F45" s="105"/>
    </row>
    <row r="46" spans="2:6">
      <c r="E46" s="105"/>
      <c r="F46" s="105"/>
    </row>
    <row r="47" spans="2:6">
      <c r="E47" s="105"/>
      <c r="F47" s="105"/>
    </row>
    <row r="48" spans="2:6">
      <c r="E48" s="105"/>
      <c r="F48" s="105"/>
    </row>
    <row r="49" spans="5:6">
      <c r="E49" s="105"/>
      <c r="F49" s="105"/>
    </row>
    <row r="50" spans="5:6">
      <c r="E50" s="105"/>
      <c r="F50" s="105"/>
    </row>
    <row r="51" spans="5:6">
      <c r="E51" s="105"/>
      <c r="F51" s="105"/>
    </row>
    <row r="52" spans="5:6">
      <c r="E52" s="105"/>
      <c r="F52" s="105"/>
    </row>
    <row r="53" spans="5:6">
      <c r="E53" s="105"/>
      <c r="F53" s="105"/>
    </row>
    <row r="54" spans="5:6">
      <c r="E54" s="105"/>
      <c r="F54" s="105"/>
    </row>
    <row r="55" spans="5:6">
      <c r="E55" s="105"/>
      <c r="F55" s="105"/>
    </row>
    <row r="56" spans="5:6">
      <c r="E56" s="105"/>
      <c r="F56" s="105"/>
    </row>
    <row r="57" spans="5:6">
      <c r="E57" s="105"/>
      <c r="F57" s="105"/>
    </row>
    <row r="58" spans="5:6">
      <c r="E58" s="105"/>
      <c r="F58" s="105"/>
    </row>
    <row r="59" spans="5:6">
      <c r="E59" s="105"/>
      <c r="F59" s="105"/>
    </row>
    <row r="60" spans="5:6">
      <c r="E60" s="105"/>
      <c r="F60" s="105"/>
    </row>
    <row r="61" spans="5:6">
      <c r="E61" s="105"/>
      <c r="F61" s="105"/>
    </row>
    <row r="62" spans="5:6">
      <c r="E62" s="105"/>
      <c r="F62" s="105"/>
    </row>
    <row r="63" spans="5:6">
      <c r="E63" s="105"/>
      <c r="F63" s="105"/>
    </row>
    <row r="64" spans="5:6">
      <c r="E64" s="105"/>
      <c r="F64" s="105"/>
    </row>
    <row r="65" spans="5:6">
      <c r="E65" s="105"/>
      <c r="F65" s="105"/>
    </row>
    <row r="66" spans="5:6">
      <c r="E66" s="105"/>
      <c r="F66" s="105"/>
    </row>
    <row r="67" spans="5:6">
      <c r="E67" s="105"/>
      <c r="F67" s="105"/>
    </row>
    <row r="68" spans="5:6">
      <c r="E68" s="105"/>
      <c r="F68" s="105"/>
    </row>
    <row r="69" spans="5:6">
      <c r="E69" s="105"/>
      <c r="F69" s="105"/>
    </row>
    <row r="70" spans="5:6">
      <c r="E70" s="105"/>
      <c r="F70" s="105"/>
    </row>
    <row r="71" spans="5:6">
      <c r="E71" s="105"/>
      <c r="F71" s="105"/>
    </row>
    <row r="72" spans="5:6">
      <c r="E72" s="105"/>
      <c r="F72" s="105"/>
    </row>
    <row r="73" spans="5:6">
      <c r="E73" s="105"/>
      <c r="F73" s="105"/>
    </row>
    <row r="74" spans="5:6">
      <c r="E74" s="105"/>
      <c r="F74" s="105"/>
    </row>
    <row r="75" spans="5:6">
      <c r="E75" s="105"/>
      <c r="F75" s="105"/>
    </row>
    <row r="76" spans="5:6">
      <c r="E76" s="105"/>
      <c r="F76" s="105"/>
    </row>
    <row r="77" spans="5:6">
      <c r="E77" s="105"/>
      <c r="F77" s="105"/>
    </row>
    <row r="78" spans="5:6">
      <c r="E78" s="105"/>
      <c r="F78" s="105"/>
    </row>
    <row r="79" spans="5:6">
      <c r="E79" s="105"/>
      <c r="F79" s="105"/>
    </row>
    <row r="80" spans="5:6">
      <c r="E80" s="105"/>
      <c r="F80" s="105"/>
    </row>
    <row r="81" spans="5:6">
      <c r="E81" s="105"/>
      <c r="F81" s="105"/>
    </row>
    <row r="82" spans="5:6">
      <c r="E82" s="105"/>
      <c r="F82" s="105"/>
    </row>
    <row r="83" spans="5:6">
      <c r="E83" s="105"/>
      <c r="F83" s="105"/>
    </row>
    <row r="84" spans="5:6">
      <c r="E84" s="105"/>
      <c r="F84" s="105"/>
    </row>
    <row r="85" spans="5:6">
      <c r="E85" s="105"/>
      <c r="F85" s="105"/>
    </row>
    <row r="86" spans="5:6">
      <c r="E86" s="105"/>
      <c r="F86" s="105"/>
    </row>
    <row r="87" spans="5:6">
      <c r="E87" s="105"/>
      <c r="F87" s="105"/>
    </row>
    <row r="88" spans="5:6">
      <c r="E88" s="105"/>
      <c r="F88" s="105"/>
    </row>
    <row r="89" spans="5:6">
      <c r="E89" s="105"/>
      <c r="F89" s="105"/>
    </row>
    <row r="90" spans="5:6">
      <c r="E90" s="105"/>
      <c r="F90" s="105"/>
    </row>
    <row r="91" spans="5:6">
      <c r="E91" s="105"/>
      <c r="F91" s="105"/>
    </row>
    <row r="92" spans="5:6">
      <c r="E92" s="105"/>
      <c r="F92" s="105"/>
    </row>
    <row r="93" spans="5:6">
      <c r="E93" s="105"/>
      <c r="F93" s="105"/>
    </row>
    <row r="94" spans="5:6">
      <c r="E94" s="105"/>
      <c r="F94" s="105"/>
    </row>
    <row r="95" spans="5:6">
      <c r="E95" s="105"/>
      <c r="F95" s="105"/>
    </row>
    <row r="96" spans="5:6">
      <c r="E96" s="105"/>
      <c r="F96" s="105"/>
    </row>
    <row r="97" spans="5:6">
      <c r="E97" s="105"/>
      <c r="F97" s="105"/>
    </row>
    <row r="98" spans="5:6">
      <c r="E98" s="105"/>
      <c r="F98" s="105"/>
    </row>
    <row r="99" spans="5:6">
      <c r="E99" s="105"/>
      <c r="F99" s="105"/>
    </row>
    <row r="100" spans="5:6">
      <c r="E100" s="105"/>
      <c r="F100" s="105"/>
    </row>
    <row r="101" spans="5:6">
      <c r="E101" s="105"/>
      <c r="F101" s="105"/>
    </row>
    <row r="102" spans="5:6">
      <c r="E102" s="105"/>
      <c r="F102" s="105"/>
    </row>
    <row r="103" spans="5:6">
      <c r="E103" s="105"/>
      <c r="F103" s="105"/>
    </row>
    <row r="104" spans="5:6">
      <c r="E104" s="105"/>
      <c r="F104" s="105"/>
    </row>
    <row r="105" spans="5:6">
      <c r="E105" s="105"/>
      <c r="F105" s="105"/>
    </row>
    <row r="106" spans="5:6">
      <c r="E106" s="105"/>
      <c r="F106" s="105"/>
    </row>
    <row r="107" spans="5:6">
      <c r="E107" s="105"/>
      <c r="F107" s="105"/>
    </row>
    <row r="108" spans="5:6">
      <c r="E108" s="105"/>
      <c r="F108" s="105"/>
    </row>
    <row r="109" spans="5:6">
      <c r="E109" s="105"/>
      <c r="F109" s="105"/>
    </row>
    <row r="110" spans="5:6">
      <c r="E110" s="105"/>
      <c r="F110" s="105"/>
    </row>
    <row r="111" spans="5:6">
      <c r="E111" s="105"/>
      <c r="F111" s="105"/>
    </row>
    <row r="112" spans="5:6">
      <c r="E112" s="105"/>
      <c r="F112" s="105"/>
    </row>
    <row r="113" spans="5:6">
      <c r="E113" s="105"/>
      <c r="F113" s="105"/>
    </row>
    <row r="114" spans="5:6">
      <c r="E114" s="105"/>
      <c r="F114" s="105"/>
    </row>
    <row r="115" spans="5:6">
      <c r="E115" s="105"/>
      <c r="F115" s="105"/>
    </row>
    <row r="116" spans="5:6">
      <c r="E116" s="105"/>
      <c r="F116" s="105"/>
    </row>
    <row r="117" spans="5:6">
      <c r="E117" s="105"/>
      <c r="F117" s="105"/>
    </row>
    <row r="118" spans="5:6">
      <c r="E118" s="105"/>
      <c r="F118" s="105"/>
    </row>
    <row r="119" spans="5:6">
      <c r="E119" s="105"/>
      <c r="F119" s="105"/>
    </row>
    <row r="120" spans="5:6">
      <c r="E120" s="105"/>
      <c r="F120" s="105"/>
    </row>
    <row r="121" spans="5:6">
      <c r="E121" s="105"/>
      <c r="F121" s="105"/>
    </row>
    <row r="122" spans="5:6">
      <c r="E122" s="105"/>
      <c r="F122" s="105"/>
    </row>
    <row r="123" spans="5:6">
      <c r="E123" s="105"/>
      <c r="F123" s="105"/>
    </row>
    <row r="124" spans="5:6">
      <c r="E124" s="105"/>
      <c r="F124" s="105"/>
    </row>
    <row r="125" spans="5:6">
      <c r="E125" s="105"/>
      <c r="F125" s="105"/>
    </row>
    <row r="126" spans="5:6">
      <c r="E126" s="105"/>
      <c r="F126" s="105"/>
    </row>
    <row r="127" spans="5:6">
      <c r="E127" s="105"/>
      <c r="F127" s="105"/>
    </row>
    <row r="128" spans="5:6">
      <c r="E128" s="105"/>
      <c r="F128" s="105"/>
    </row>
    <row r="129" spans="5:6">
      <c r="E129" s="105"/>
      <c r="F129" s="105"/>
    </row>
    <row r="130" spans="5:6">
      <c r="E130" s="105"/>
      <c r="F130" s="105"/>
    </row>
    <row r="131" spans="5:6">
      <c r="E131" s="105"/>
      <c r="F131" s="105"/>
    </row>
    <row r="132" spans="5:6">
      <c r="E132" s="105"/>
      <c r="F132" s="105"/>
    </row>
    <row r="133" spans="5:6">
      <c r="E133" s="105"/>
      <c r="F133" s="105"/>
    </row>
    <row r="134" spans="5:6">
      <c r="E134" s="105"/>
      <c r="F134" s="105"/>
    </row>
    <row r="135" spans="5:6">
      <c r="E135" s="105"/>
      <c r="F135" s="105"/>
    </row>
    <row r="136" spans="5:6">
      <c r="E136" s="105"/>
      <c r="F136" s="105"/>
    </row>
    <row r="137" spans="5:6">
      <c r="E137" s="105"/>
      <c r="F137" s="105"/>
    </row>
    <row r="138" spans="5:6">
      <c r="E138" s="105"/>
      <c r="F138" s="105"/>
    </row>
    <row r="139" spans="5:6">
      <c r="E139" s="105"/>
      <c r="F139" s="105"/>
    </row>
    <row r="140" spans="5:6">
      <c r="E140" s="105"/>
      <c r="F140" s="105"/>
    </row>
    <row r="141" spans="5:6">
      <c r="E141" s="105"/>
      <c r="F141" s="105"/>
    </row>
    <row r="142" spans="5:6">
      <c r="E142" s="105"/>
      <c r="F142" s="105"/>
    </row>
    <row r="143" spans="5:6">
      <c r="E143" s="105"/>
      <c r="F143" s="105"/>
    </row>
    <row r="144" spans="5:6">
      <c r="E144" s="105"/>
      <c r="F144" s="105"/>
    </row>
    <row r="145" spans="5:6">
      <c r="E145" s="105"/>
      <c r="F145" s="105"/>
    </row>
    <row r="146" spans="5:6">
      <c r="E146" s="105"/>
      <c r="F146" s="105"/>
    </row>
    <row r="147" spans="5:6">
      <c r="E147" s="105"/>
      <c r="F147" s="105"/>
    </row>
    <row r="148" spans="5:6">
      <c r="E148" s="105"/>
      <c r="F148" s="105"/>
    </row>
    <row r="149" spans="5:6">
      <c r="E149" s="105"/>
      <c r="F149" s="105"/>
    </row>
    <row r="150" spans="5:6">
      <c r="E150" s="105"/>
      <c r="F150" s="105"/>
    </row>
    <row r="151" spans="5:6">
      <c r="E151" s="105"/>
      <c r="F151" s="105"/>
    </row>
    <row r="152" spans="5:6">
      <c r="E152" s="105"/>
      <c r="F152" s="105"/>
    </row>
    <row r="153" spans="5:6">
      <c r="E153" s="105"/>
      <c r="F153" s="105"/>
    </row>
    <row r="154" spans="5:6">
      <c r="E154" s="105"/>
      <c r="F154" s="105"/>
    </row>
    <row r="155" spans="5:6">
      <c r="E155" s="105"/>
      <c r="F155" s="105"/>
    </row>
    <row r="156" spans="5:6">
      <c r="E156" s="105"/>
      <c r="F156" s="105"/>
    </row>
    <row r="157" spans="5:6">
      <c r="E157" s="105"/>
      <c r="F157" s="105"/>
    </row>
    <row r="158" spans="5:6">
      <c r="E158" s="105"/>
      <c r="F158" s="105"/>
    </row>
    <row r="159" spans="5:6">
      <c r="E159" s="105"/>
      <c r="F159" s="105"/>
    </row>
    <row r="160" spans="5:6">
      <c r="E160" s="105"/>
      <c r="F160" s="105"/>
    </row>
    <row r="161" spans="5:6">
      <c r="E161" s="105"/>
      <c r="F161" s="105"/>
    </row>
    <row r="162" spans="5:6">
      <c r="E162" s="105"/>
      <c r="F162" s="105"/>
    </row>
    <row r="163" spans="5:6">
      <c r="E163" s="105"/>
      <c r="F163" s="105"/>
    </row>
    <row r="164" spans="5:6">
      <c r="E164" s="105"/>
      <c r="F164" s="105"/>
    </row>
    <row r="165" spans="5:6">
      <c r="E165" s="105"/>
      <c r="F165" s="105"/>
    </row>
    <row r="166" spans="5:6">
      <c r="E166" s="105"/>
      <c r="F166" s="105"/>
    </row>
    <row r="167" spans="5:6">
      <c r="E167" s="105"/>
      <c r="F167" s="105"/>
    </row>
    <row r="168" spans="5:6">
      <c r="E168" s="105"/>
      <c r="F168" s="105"/>
    </row>
    <row r="169" spans="5:6">
      <c r="E169" s="105"/>
      <c r="F169" s="105"/>
    </row>
    <row r="170" spans="5:6">
      <c r="E170" s="105"/>
      <c r="F170" s="105"/>
    </row>
    <row r="171" spans="5:6">
      <c r="E171" s="105"/>
      <c r="F171" s="105"/>
    </row>
    <row r="172" spans="5:6">
      <c r="E172" s="105"/>
      <c r="F172" s="105"/>
    </row>
    <row r="173" spans="5:6">
      <c r="E173" s="105"/>
      <c r="F173" s="105"/>
    </row>
    <row r="174" spans="5:6">
      <c r="E174" s="105"/>
      <c r="F174" s="105"/>
    </row>
    <row r="175" spans="5:6">
      <c r="E175" s="105"/>
      <c r="F175" s="105"/>
    </row>
    <row r="176" spans="5:6">
      <c r="E176" s="105"/>
      <c r="F176" s="105"/>
    </row>
    <row r="177" spans="5:6">
      <c r="E177" s="105"/>
      <c r="F177" s="105"/>
    </row>
    <row r="178" spans="5:6">
      <c r="E178" s="105"/>
      <c r="F178" s="105"/>
    </row>
    <row r="179" spans="5:6">
      <c r="E179" s="105"/>
      <c r="F179" s="105"/>
    </row>
    <row r="180" spans="5:6">
      <c r="E180" s="105"/>
      <c r="F180" s="105"/>
    </row>
    <row r="181" spans="5:6">
      <c r="E181" s="105"/>
      <c r="F181" s="105"/>
    </row>
    <row r="182" spans="5:6">
      <c r="E182" s="105"/>
      <c r="F182" s="105"/>
    </row>
    <row r="183" spans="5:6">
      <c r="E183" s="105"/>
      <c r="F183" s="105"/>
    </row>
    <row r="184" spans="5:6">
      <c r="E184" s="105"/>
      <c r="F184" s="105"/>
    </row>
    <row r="185" spans="5:6">
      <c r="E185" s="105"/>
      <c r="F185" s="105"/>
    </row>
    <row r="186" spans="5:6">
      <c r="E186" s="105"/>
      <c r="F186" s="105"/>
    </row>
    <row r="187" spans="5:6">
      <c r="E187" s="105"/>
      <c r="F187" s="105"/>
    </row>
    <row r="188" spans="5:6">
      <c r="E188" s="105"/>
      <c r="F188" s="105"/>
    </row>
    <row r="189" spans="5:6">
      <c r="E189" s="105"/>
      <c r="F189" s="105"/>
    </row>
    <row r="190" spans="5:6">
      <c r="E190" s="105"/>
      <c r="F190" s="105"/>
    </row>
    <row r="191" spans="5:6">
      <c r="E191" s="105"/>
      <c r="F191" s="105"/>
    </row>
    <row r="192" spans="5:6">
      <c r="E192" s="105"/>
      <c r="F192" s="105"/>
    </row>
    <row r="193" spans="5:6">
      <c r="E193" s="105"/>
      <c r="F193" s="105"/>
    </row>
    <row r="194" spans="5:6">
      <c r="E194" s="105"/>
      <c r="F194" s="105"/>
    </row>
    <row r="195" spans="5:6">
      <c r="E195" s="105"/>
      <c r="F195" s="105"/>
    </row>
    <row r="196" spans="5:6">
      <c r="E196" s="105"/>
      <c r="F196" s="105"/>
    </row>
    <row r="197" spans="5:6">
      <c r="E197" s="105"/>
      <c r="F197" s="105"/>
    </row>
    <row r="198" spans="5:6">
      <c r="E198" s="105"/>
      <c r="F198" s="105"/>
    </row>
    <row r="199" spans="5:6">
      <c r="E199" s="105"/>
      <c r="F199" s="105"/>
    </row>
    <row r="200" spans="5:6">
      <c r="E200" s="105"/>
      <c r="F200" s="105"/>
    </row>
    <row r="201" spans="5:6">
      <c r="E201" s="105"/>
      <c r="F201" s="105"/>
    </row>
    <row r="202" spans="5:6">
      <c r="E202" s="105"/>
      <c r="F202" s="105"/>
    </row>
    <row r="203" spans="5:6">
      <c r="E203" s="105"/>
      <c r="F203" s="105"/>
    </row>
    <row r="204" spans="5:6">
      <c r="E204" s="105"/>
      <c r="F204" s="105"/>
    </row>
    <row r="205" spans="5:6">
      <c r="E205" s="105"/>
      <c r="F205" s="105"/>
    </row>
    <row r="206" spans="5:6">
      <c r="E206" s="105"/>
      <c r="F206" s="105"/>
    </row>
    <row r="207" spans="5:6">
      <c r="E207" s="105"/>
      <c r="F207" s="105"/>
    </row>
    <row r="208" spans="5:6">
      <c r="E208" s="105"/>
      <c r="F208" s="105"/>
    </row>
    <row r="209" spans="5:6">
      <c r="E209" s="105"/>
      <c r="F209" s="105"/>
    </row>
    <row r="210" spans="5:6">
      <c r="E210" s="105"/>
      <c r="F210" s="105"/>
    </row>
    <row r="211" spans="5:6">
      <c r="E211" s="105"/>
      <c r="F211" s="105"/>
    </row>
    <row r="212" spans="5:6">
      <c r="E212" s="105"/>
      <c r="F212" s="105"/>
    </row>
    <row r="213" spans="5:6">
      <c r="E213" s="105"/>
      <c r="F213" s="105"/>
    </row>
    <row r="214" spans="5:6">
      <c r="E214" s="105"/>
      <c r="F214" s="105"/>
    </row>
    <row r="215" spans="5:6">
      <c r="E215" s="105"/>
      <c r="F215" s="105"/>
    </row>
    <row r="216" spans="5:6">
      <c r="E216" s="105"/>
      <c r="F216" s="105"/>
    </row>
    <row r="217" spans="5:6">
      <c r="E217" s="105"/>
      <c r="F217" s="105"/>
    </row>
    <row r="218" spans="5:6">
      <c r="E218" s="105"/>
      <c r="F218" s="105"/>
    </row>
    <row r="219" spans="5:6">
      <c r="E219" s="105"/>
      <c r="F219" s="105"/>
    </row>
    <row r="220" spans="5:6">
      <c r="E220" s="105"/>
      <c r="F220" s="105"/>
    </row>
    <row r="221" spans="5:6">
      <c r="E221" s="105"/>
      <c r="F221" s="105"/>
    </row>
    <row r="222" spans="5:6">
      <c r="E222" s="105"/>
      <c r="F222" s="105"/>
    </row>
    <row r="223" spans="5:6">
      <c r="E223" s="105"/>
      <c r="F223" s="105"/>
    </row>
    <row r="224" spans="5:6">
      <c r="E224" s="105"/>
      <c r="F224" s="105"/>
    </row>
    <row r="225" spans="5:6">
      <c r="E225" s="105"/>
      <c r="F225" s="105"/>
    </row>
    <row r="226" spans="5:6">
      <c r="E226" s="105"/>
      <c r="F226" s="105"/>
    </row>
    <row r="227" spans="5:6">
      <c r="E227" s="105"/>
      <c r="F227" s="105"/>
    </row>
    <row r="228" spans="5:6">
      <c r="E228" s="105"/>
      <c r="F228" s="105"/>
    </row>
    <row r="229" spans="5:6">
      <c r="E229" s="105"/>
      <c r="F229" s="105"/>
    </row>
    <row r="230" spans="5:6">
      <c r="E230" s="105"/>
      <c r="F230" s="105"/>
    </row>
    <row r="231" spans="5:6">
      <c r="E231" s="105"/>
      <c r="F231" s="105"/>
    </row>
    <row r="232" spans="5:6">
      <c r="E232" s="105"/>
      <c r="F232" s="105"/>
    </row>
    <row r="233" spans="5:6">
      <c r="E233" s="105"/>
      <c r="F233" s="105"/>
    </row>
    <row r="234" spans="5:6">
      <c r="E234" s="105"/>
      <c r="F234" s="105"/>
    </row>
    <row r="235" spans="5:6">
      <c r="E235" s="105"/>
      <c r="F235" s="105"/>
    </row>
    <row r="236" spans="5:6">
      <c r="E236" s="105"/>
      <c r="F236" s="105"/>
    </row>
    <row r="237" spans="5:6">
      <c r="E237" s="105"/>
      <c r="F237" s="105"/>
    </row>
    <row r="238" spans="5:6">
      <c r="E238" s="105"/>
      <c r="F238" s="105"/>
    </row>
    <row r="239" spans="5:6">
      <c r="E239" s="105"/>
      <c r="F239" s="105"/>
    </row>
    <row r="240" spans="5:6">
      <c r="E240" s="105"/>
      <c r="F240" s="105"/>
    </row>
    <row r="241" spans="5:6">
      <c r="E241" s="105"/>
      <c r="F241" s="105"/>
    </row>
    <row r="242" spans="5:6">
      <c r="E242" s="105"/>
      <c r="F242" s="105"/>
    </row>
    <row r="243" spans="5:6">
      <c r="E243" s="105"/>
      <c r="F243" s="105"/>
    </row>
    <row r="244" spans="5:6">
      <c r="E244" s="105"/>
      <c r="F244" s="105"/>
    </row>
    <row r="245" spans="5:6">
      <c r="E245" s="105"/>
      <c r="F245" s="105"/>
    </row>
    <row r="246" spans="5:6">
      <c r="E246" s="105"/>
      <c r="F246" s="105"/>
    </row>
    <row r="247" spans="5:6">
      <c r="E247" s="105"/>
      <c r="F247" s="105"/>
    </row>
    <row r="248" spans="5:6">
      <c r="E248" s="105"/>
      <c r="F248" s="105"/>
    </row>
    <row r="249" spans="5:6">
      <c r="E249" s="105"/>
      <c r="F249" s="105"/>
    </row>
    <row r="250" spans="5:6">
      <c r="E250" s="105"/>
      <c r="F250" s="105"/>
    </row>
    <row r="251" spans="5:6">
      <c r="E251" s="105"/>
      <c r="F251" s="105"/>
    </row>
    <row r="252" spans="5:6">
      <c r="E252" s="105"/>
      <c r="F252" s="105"/>
    </row>
    <row r="253" spans="5:6">
      <c r="E253" s="105"/>
      <c r="F253" s="105"/>
    </row>
    <row r="254" spans="5:6">
      <c r="E254" s="105"/>
      <c r="F254" s="105"/>
    </row>
    <row r="255" spans="5:6">
      <c r="E255" s="105"/>
      <c r="F255" s="105"/>
    </row>
    <row r="256" spans="5:6">
      <c r="E256" s="105"/>
      <c r="F256" s="105"/>
    </row>
    <row r="257" spans="5:6">
      <c r="E257" s="105"/>
      <c r="F257" s="105"/>
    </row>
    <row r="258" spans="5:6">
      <c r="E258" s="105"/>
      <c r="F258" s="105"/>
    </row>
    <row r="259" spans="5:6">
      <c r="E259" s="105"/>
      <c r="F259" s="105"/>
    </row>
    <row r="260" spans="5:6">
      <c r="E260" s="105"/>
      <c r="F260" s="105"/>
    </row>
    <row r="261" spans="5:6">
      <c r="E261" s="105"/>
      <c r="F261" s="105"/>
    </row>
    <row r="262" spans="5:6">
      <c r="E262" s="105"/>
      <c r="F262" s="105"/>
    </row>
    <row r="263" spans="5:6">
      <c r="E263" s="105"/>
      <c r="F263" s="105"/>
    </row>
    <row r="264" spans="5:6">
      <c r="E264" s="105"/>
      <c r="F264" s="105"/>
    </row>
    <row r="265" spans="5:6">
      <c r="E265" s="105"/>
      <c r="F265" s="105"/>
    </row>
    <row r="266" spans="5:6">
      <c r="E266" s="105"/>
      <c r="F266" s="105"/>
    </row>
    <row r="267" spans="5:6">
      <c r="E267" s="105"/>
      <c r="F267" s="105"/>
    </row>
    <row r="268" spans="5:6">
      <c r="E268" s="105"/>
      <c r="F268" s="105"/>
    </row>
    <row r="269" spans="5:6">
      <c r="E269" s="105"/>
      <c r="F269" s="105"/>
    </row>
    <row r="270" spans="5:6">
      <c r="E270" s="105"/>
      <c r="F270" s="105"/>
    </row>
    <row r="271" spans="5:6">
      <c r="E271" s="105"/>
      <c r="F271" s="105"/>
    </row>
    <row r="272" spans="5:6">
      <c r="E272" s="105"/>
      <c r="F272" s="105"/>
    </row>
    <row r="273" spans="5:6">
      <c r="E273" s="105"/>
      <c r="F273" s="105"/>
    </row>
    <row r="274" spans="5:6">
      <c r="E274" s="105"/>
      <c r="F274" s="105"/>
    </row>
    <row r="275" spans="5:6">
      <c r="E275" s="105"/>
      <c r="F275" s="105"/>
    </row>
    <row r="276" spans="5:6">
      <c r="E276" s="105"/>
      <c r="F276" s="105"/>
    </row>
    <row r="277" spans="5:6">
      <c r="E277" s="105"/>
      <c r="F277" s="105"/>
    </row>
    <row r="278" spans="5:6">
      <c r="E278" s="105"/>
      <c r="F278" s="105"/>
    </row>
    <row r="279" spans="5:6">
      <c r="E279" s="105"/>
      <c r="F279" s="105"/>
    </row>
    <row r="280" spans="5:6">
      <c r="E280" s="105"/>
      <c r="F280" s="105"/>
    </row>
    <row r="281" spans="5:6">
      <c r="E281" s="105"/>
      <c r="F281" s="105"/>
    </row>
    <row r="282" spans="5:6">
      <c r="E282" s="105"/>
      <c r="F282" s="105"/>
    </row>
    <row r="283" spans="5:6">
      <c r="E283" s="105"/>
      <c r="F283" s="105"/>
    </row>
    <row r="284" spans="5:6">
      <c r="E284" s="105"/>
      <c r="F284" s="105"/>
    </row>
    <row r="285" spans="5:6">
      <c r="E285" s="105"/>
      <c r="F285" s="105"/>
    </row>
    <row r="286" spans="5:6">
      <c r="E286" s="105"/>
      <c r="F286" s="105"/>
    </row>
    <row r="287" spans="5:6">
      <c r="E287" s="105"/>
      <c r="F287" s="105"/>
    </row>
    <row r="288" spans="5:6">
      <c r="E288" s="105"/>
      <c r="F288" s="105"/>
    </row>
    <row r="289" spans="5:6">
      <c r="E289" s="105"/>
      <c r="F289" s="105"/>
    </row>
    <row r="290" spans="5:6">
      <c r="E290" s="105"/>
      <c r="F290" s="105"/>
    </row>
    <row r="291" spans="5:6">
      <c r="E291" s="105"/>
      <c r="F291" s="105"/>
    </row>
    <row r="292" spans="5:6">
      <c r="E292" s="105"/>
      <c r="F292" s="105"/>
    </row>
    <row r="293" spans="5:6">
      <c r="E293" s="105"/>
      <c r="F293" s="105"/>
    </row>
    <row r="294" spans="5:6">
      <c r="E294" s="105"/>
      <c r="F294" s="105"/>
    </row>
    <row r="295" spans="5:6">
      <c r="E295" s="105"/>
      <c r="F295" s="105"/>
    </row>
    <row r="296" spans="5:6">
      <c r="E296" s="105"/>
      <c r="F296" s="105"/>
    </row>
    <row r="297" spans="5:6">
      <c r="E297" s="105"/>
      <c r="F297" s="105"/>
    </row>
    <row r="298" spans="5:6">
      <c r="E298" s="105"/>
      <c r="F298" s="105"/>
    </row>
    <row r="299" spans="5:6">
      <c r="E299" s="105"/>
      <c r="F299" s="105"/>
    </row>
    <row r="300" spans="5:6">
      <c r="E300" s="105"/>
      <c r="F300" s="105"/>
    </row>
    <row r="301" spans="5:6">
      <c r="E301" s="105"/>
      <c r="F301" s="105"/>
    </row>
    <row r="302" spans="5:6">
      <c r="E302" s="105"/>
      <c r="F302" s="105"/>
    </row>
    <row r="303" spans="5:6">
      <c r="E303" s="105"/>
      <c r="F303" s="105"/>
    </row>
    <row r="304" spans="5:6">
      <c r="E304" s="105"/>
      <c r="F304" s="105"/>
    </row>
    <row r="305" spans="5:6">
      <c r="E305" s="105"/>
      <c r="F305" s="105"/>
    </row>
    <row r="306" spans="5:6">
      <c r="E306" s="105"/>
      <c r="F306" s="105"/>
    </row>
    <row r="307" spans="5:6">
      <c r="E307" s="105"/>
      <c r="F307" s="105"/>
    </row>
    <row r="308" spans="5:6">
      <c r="E308" s="105"/>
      <c r="F308" s="105"/>
    </row>
    <row r="309" spans="5:6">
      <c r="E309" s="105"/>
      <c r="F309" s="105"/>
    </row>
    <row r="310" spans="5:6">
      <c r="E310" s="105"/>
      <c r="F310" s="105"/>
    </row>
    <row r="311" spans="5:6">
      <c r="E311" s="105"/>
      <c r="F311" s="105"/>
    </row>
    <row r="312" spans="5:6">
      <c r="E312" s="105"/>
      <c r="F312" s="105"/>
    </row>
    <row r="313" spans="5:6">
      <c r="E313" s="105"/>
      <c r="F313" s="105"/>
    </row>
    <row r="314" spans="5:6">
      <c r="E314" s="105"/>
      <c r="F314" s="105"/>
    </row>
    <row r="315" spans="5:6">
      <c r="E315" s="105"/>
      <c r="F315" s="105"/>
    </row>
    <row r="316" spans="5:6">
      <c r="E316" s="105"/>
      <c r="F316" s="105"/>
    </row>
    <row r="317" spans="5:6">
      <c r="E317" s="105"/>
      <c r="F317" s="105"/>
    </row>
    <row r="318" spans="5:6">
      <c r="E318" s="105"/>
      <c r="F318" s="105"/>
    </row>
    <row r="319" spans="5:6">
      <c r="E319" s="105"/>
      <c r="F319" s="105"/>
    </row>
    <row r="320" spans="5:6">
      <c r="E320" s="105"/>
      <c r="F320" s="105"/>
    </row>
    <row r="321" spans="5:6">
      <c r="E321" s="105"/>
      <c r="F321" s="105"/>
    </row>
    <row r="322" spans="5:6">
      <c r="E322" s="105"/>
      <c r="F322" s="105"/>
    </row>
    <row r="323" spans="5:6">
      <c r="E323" s="105"/>
      <c r="F323" s="105"/>
    </row>
    <row r="324" spans="5:6">
      <c r="E324" s="105"/>
      <c r="F324" s="105"/>
    </row>
    <row r="325" spans="5:6">
      <c r="E325" s="105"/>
      <c r="F325" s="105"/>
    </row>
    <row r="326" spans="5:6">
      <c r="E326" s="105"/>
      <c r="F326" s="105"/>
    </row>
    <row r="327" spans="5:6">
      <c r="E327" s="105"/>
      <c r="F327" s="105"/>
    </row>
    <row r="328" spans="5:6">
      <c r="E328" s="105"/>
      <c r="F328" s="105"/>
    </row>
    <row r="329" spans="5:6">
      <c r="E329" s="105"/>
      <c r="F329" s="105"/>
    </row>
    <row r="330" spans="5:6">
      <c r="E330" s="105"/>
      <c r="F330" s="105"/>
    </row>
    <row r="331" spans="5:6">
      <c r="E331" s="105"/>
      <c r="F331" s="105"/>
    </row>
    <row r="332" spans="5:6">
      <c r="E332" s="105"/>
      <c r="F332" s="105"/>
    </row>
    <row r="333" spans="5:6">
      <c r="E333" s="105"/>
      <c r="F333" s="105"/>
    </row>
    <row r="334" spans="5:6">
      <c r="E334" s="105"/>
      <c r="F334" s="105"/>
    </row>
    <row r="335" spans="5:6">
      <c r="E335" s="105"/>
      <c r="F335" s="105"/>
    </row>
    <row r="336" spans="5:6">
      <c r="E336" s="105"/>
      <c r="F336" s="105"/>
    </row>
    <row r="337" spans="5:6">
      <c r="E337" s="105"/>
      <c r="F337" s="105"/>
    </row>
    <row r="338" spans="5:6">
      <c r="E338" s="105"/>
      <c r="F338" s="105"/>
    </row>
    <row r="339" spans="5:6">
      <c r="E339" s="105"/>
      <c r="F339" s="105"/>
    </row>
    <row r="340" spans="5:6">
      <c r="E340" s="105"/>
      <c r="F340" s="105"/>
    </row>
    <row r="341" spans="5:6">
      <c r="E341" s="105"/>
      <c r="F341" s="105"/>
    </row>
    <row r="342" spans="5:6">
      <c r="E342" s="105"/>
      <c r="F342" s="105"/>
    </row>
    <row r="343" spans="5:6">
      <c r="E343" s="105"/>
      <c r="F343" s="105"/>
    </row>
    <row r="344" spans="5:6">
      <c r="E344" s="105"/>
      <c r="F344" s="105"/>
    </row>
    <row r="345" spans="5:6">
      <c r="E345" s="105"/>
      <c r="F345" s="105"/>
    </row>
    <row r="346" spans="5:6">
      <c r="E346" s="105"/>
      <c r="F346" s="105"/>
    </row>
    <row r="347" spans="5:6">
      <c r="E347" s="105"/>
      <c r="F347" s="105"/>
    </row>
    <row r="348" spans="5:6">
      <c r="E348" s="105"/>
      <c r="F348" s="105"/>
    </row>
    <row r="349" spans="5:6">
      <c r="E349" s="105"/>
      <c r="F349" s="105"/>
    </row>
    <row r="350" spans="5:6">
      <c r="E350" s="105"/>
      <c r="F350" s="105"/>
    </row>
    <row r="351" spans="5:6">
      <c r="E351" s="105"/>
      <c r="F351" s="105"/>
    </row>
    <row r="352" spans="5:6">
      <c r="E352" s="105"/>
      <c r="F352" s="105"/>
    </row>
    <row r="353" spans="5:6">
      <c r="E353" s="105"/>
      <c r="F353" s="105"/>
    </row>
    <row r="354" spans="5:6">
      <c r="E354" s="105"/>
      <c r="F354" s="105"/>
    </row>
    <row r="355" spans="5:6">
      <c r="E355" s="105"/>
      <c r="F355" s="105"/>
    </row>
    <row r="356" spans="5:6">
      <c r="E356" s="105"/>
      <c r="F356" s="105"/>
    </row>
    <row r="357" spans="5:6">
      <c r="E357" s="105"/>
      <c r="F357" s="105"/>
    </row>
    <row r="358" spans="5:6">
      <c r="E358" s="105"/>
      <c r="F358" s="105"/>
    </row>
    <row r="359" spans="5:6">
      <c r="E359" s="105"/>
      <c r="F359" s="105"/>
    </row>
    <row r="360" spans="5:6">
      <c r="E360" s="105"/>
      <c r="F360" s="105"/>
    </row>
    <row r="361" spans="5:6">
      <c r="E361" s="105"/>
      <c r="F361" s="105"/>
    </row>
    <row r="362" spans="5:6">
      <c r="E362" s="105"/>
      <c r="F362" s="105"/>
    </row>
    <row r="363" spans="5:6">
      <c r="E363" s="105"/>
      <c r="F363" s="105"/>
    </row>
    <row r="364" spans="5:6">
      <c r="E364" s="105"/>
      <c r="F364" s="105"/>
    </row>
    <row r="365" spans="5:6">
      <c r="E365" s="105"/>
      <c r="F365" s="105"/>
    </row>
    <row r="366" spans="5:6">
      <c r="E366" s="105"/>
      <c r="F366" s="105"/>
    </row>
    <row r="367" spans="5:6">
      <c r="E367" s="105"/>
      <c r="F367" s="105"/>
    </row>
    <row r="368" spans="5:6">
      <c r="E368" s="105"/>
      <c r="F368" s="105"/>
    </row>
    <row r="369" spans="5:6">
      <c r="E369" s="105"/>
      <c r="F369" s="105"/>
    </row>
    <row r="370" spans="5:6">
      <c r="E370" s="105"/>
      <c r="F370" s="105"/>
    </row>
    <row r="371" spans="5:6">
      <c r="E371" s="105"/>
      <c r="F371" s="105"/>
    </row>
    <row r="372" spans="5:6">
      <c r="E372" s="105"/>
      <c r="F372" s="105"/>
    </row>
    <row r="373" spans="5:6">
      <c r="E373" s="105"/>
      <c r="F373" s="105"/>
    </row>
    <row r="374" spans="5:6">
      <c r="E374" s="105"/>
      <c r="F374" s="105"/>
    </row>
    <row r="375" spans="5:6">
      <c r="E375" s="105"/>
      <c r="F375" s="105"/>
    </row>
    <row r="376" spans="5:6">
      <c r="E376" s="105"/>
      <c r="F376" s="105"/>
    </row>
    <row r="377" spans="5:6">
      <c r="E377" s="105"/>
      <c r="F377" s="105"/>
    </row>
    <row r="378" spans="5:6">
      <c r="E378" s="105"/>
      <c r="F378" s="105"/>
    </row>
    <row r="379" spans="5:6">
      <c r="E379" s="105"/>
      <c r="F379" s="105"/>
    </row>
    <row r="380" spans="5:6">
      <c r="E380" s="105"/>
      <c r="F380" s="105"/>
    </row>
    <row r="381" spans="5:6">
      <c r="E381" s="105"/>
      <c r="F381" s="105"/>
    </row>
    <row r="382" spans="5:6">
      <c r="E382" s="105"/>
      <c r="F382" s="105"/>
    </row>
    <row r="383" spans="5:6">
      <c r="E383" s="105"/>
      <c r="F383" s="105"/>
    </row>
    <row r="384" spans="5:6">
      <c r="E384" s="105"/>
      <c r="F384" s="105"/>
    </row>
    <row r="385" spans="5:6">
      <c r="E385" s="105"/>
      <c r="F385" s="105"/>
    </row>
    <row r="386" spans="5:6">
      <c r="E386" s="105"/>
      <c r="F386" s="105"/>
    </row>
    <row r="387" spans="5:6">
      <c r="E387" s="105"/>
      <c r="F387" s="105"/>
    </row>
    <row r="388" spans="5:6">
      <c r="E388" s="105"/>
      <c r="F388" s="105"/>
    </row>
    <row r="389" spans="5:6">
      <c r="E389" s="105"/>
      <c r="F389" s="105"/>
    </row>
    <row r="390" spans="5:6">
      <c r="E390" s="105"/>
      <c r="F390" s="105"/>
    </row>
    <row r="391" spans="5:6">
      <c r="E391" s="105"/>
      <c r="F391" s="105"/>
    </row>
    <row r="392" spans="5:6">
      <c r="E392" s="105"/>
      <c r="F392" s="105"/>
    </row>
    <row r="393" spans="5:6">
      <c r="E393" s="105"/>
      <c r="F393" s="105"/>
    </row>
    <row r="394" spans="5:6">
      <c r="E394" s="105"/>
      <c r="F394" s="105"/>
    </row>
    <row r="395" spans="5:6">
      <c r="E395" s="105"/>
      <c r="F395" s="105"/>
    </row>
    <row r="396" spans="5:6">
      <c r="E396" s="105"/>
      <c r="F396" s="105"/>
    </row>
    <row r="397" spans="5:6">
      <c r="E397" s="105"/>
      <c r="F397" s="105"/>
    </row>
    <row r="398" spans="5:6">
      <c r="E398" s="105"/>
      <c r="F398" s="105"/>
    </row>
    <row r="399" spans="5:6">
      <c r="E399" s="105"/>
      <c r="F399" s="105"/>
    </row>
    <row r="400" spans="5:6">
      <c r="E400" s="105"/>
      <c r="F400" s="105"/>
    </row>
    <row r="401" spans="5:6">
      <c r="E401" s="105"/>
      <c r="F401" s="105"/>
    </row>
    <row r="402" spans="5:6">
      <c r="E402" s="105"/>
      <c r="F402" s="105"/>
    </row>
    <row r="403" spans="5:6">
      <c r="E403" s="105"/>
      <c r="F403" s="105"/>
    </row>
    <row r="404" spans="5:6">
      <c r="E404" s="105"/>
      <c r="F404" s="105"/>
    </row>
    <row r="405" spans="5:6">
      <c r="E405" s="105"/>
      <c r="F405" s="105"/>
    </row>
    <row r="406" spans="5:6">
      <c r="E406" s="105"/>
      <c r="F406" s="105"/>
    </row>
    <row r="407" spans="5:6">
      <c r="E407" s="105"/>
      <c r="F407" s="105"/>
    </row>
    <row r="408" spans="5:6">
      <c r="E408" s="105"/>
      <c r="F408" s="105"/>
    </row>
    <row r="409" spans="5:6">
      <c r="E409" s="105"/>
      <c r="F409" s="105"/>
    </row>
    <row r="410" spans="5:6">
      <c r="E410" s="105"/>
      <c r="F410" s="105"/>
    </row>
    <row r="411" spans="5:6">
      <c r="E411" s="105"/>
      <c r="F411" s="105"/>
    </row>
    <row r="412" spans="5:6">
      <c r="E412" s="105"/>
      <c r="F412" s="105"/>
    </row>
    <row r="413" spans="5:6">
      <c r="E413" s="105"/>
      <c r="F413" s="105"/>
    </row>
    <row r="414" spans="5:6">
      <c r="E414" s="105"/>
      <c r="F414" s="105"/>
    </row>
    <row r="415" spans="5:6">
      <c r="E415" s="105"/>
      <c r="F415" s="105"/>
    </row>
    <row r="416" spans="5:6">
      <c r="E416" s="105"/>
      <c r="F416" s="105"/>
    </row>
    <row r="417" spans="5:6">
      <c r="E417" s="105"/>
      <c r="F417" s="105"/>
    </row>
    <row r="418" spans="5:6">
      <c r="E418" s="105"/>
      <c r="F418" s="105"/>
    </row>
    <row r="419" spans="5:6">
      <c r="E419" s="105"/>
      <c r="F419" s="105"/>
    </row>
    <row r="420" spans="5:6">
      <c r="E420" s="105"/>
      <c r="F420" s="105"/>
    </row>
    <row r="421" spans="5:6">
      <c r="E421" s="105"/>
      <c r="F421" s="105"/>
    </row>
    <row r="422" spans="5:6">
      <c r="E422" s="105"/>
      <c r="F422" s="105"/>
    </row>
    <row r="423" spans="5:6">
      <c r="E423" s="105"/>
      <c r="F423" s="105"/>
    </row>
    <row r="424" spans="5:6">
      <c r="E424" s="105"/>
      <c r="F424" s="105"/>
    </row>
    <row r="425" spans="5:6">
      <c r="E425" s="105"/>
      <c r="F425" s="105"/>
    </row>
    <row r="426" spans="5:6">
      <c r="E426" s="105"/>
      <c r="F426" s="105"/>
    </row>
    <row r="427" spans="5:6">
      <c r="E427" s="105"/>
      <c r="F427" s="105"/>
    </row>
    <row r="428" spans="5:6">
      <c r="E428" s="105"/>
      <c r="F428" s="105"/>
    </row>
    <row r="429" spans="5:6">
      <c r="E429" s="105"/>
      <c r="F429" s="105"/>
    </row>
    <row r="430" spans="5:6">
      <c r="E430" s="105"/>
      <c r="F430" s="105"/>
    </row>
    <row r="431" spans="5:6">
      <c r="E431" s="105"/>
      <c r="F431" s="105"/>
    </row>
    <row r="432" spans="5:6">
      <c r="E432" s="105"/>
      <c r="F432" s="105"/>
    </row>
    <row r="433" spans="5:6">
      <c r="E433" s="105"/>
      <c r="F433" s="105"/>
    </row>
    <row r="434" spans="5:6">
      <c r="E434" s="105"/>
      <c r="F434" s="105"/>
    </row>
    <row r="435" spans="5:6">
      <c r="E435" s="105"/>
      <c r="F435" s="105"/>
    </row>
    <row r="436" spans="5:6">
      <c r="E436" s="105"/>
      <c r="F436" s="105"/>
    </row>
    <row r="437" spans="5:6">
      <c r="E437" s="105"/>
      <c r="F437" s="105"/>
    </row>
    <row r="438" spans="5:6">
      <c r="E438" s="105"/>
      <c r="F438" s="105"/>
    </row>
    <row r="439" spans="5:6">
      <c r="E439" s="105"/>
      <c r="F439" s="105"/>
    </row>
    <row r="440" spans="5:6">
      <c r="E440" s="105"/>
      <c r="F440" s="105"/>
    </row>
    <row r="441" spans="5:6">
      <c r="E441" s="105"/>
      <c r="F441" s="105"/>
    </row>
    <row r="442" spans="5:6">
      <c r="E442" s="105"/>
      <c r="F442" s="105"/>
    </row>
    <row r="443" spans="5:6">
      <c r="E443" s="105"/>
      <c r="F443" s="105"/>
    </row>
    <row r="444" spans="5:6">
      <c r="E444" s="105"/>
      <c r="F444" s="105"/>
    </row>
    <row r="445" spans="5:6">
      <c r="E445" s="105"/>
      <c r="F445" s="105"/>
    </row>
    <row r="446" spans="5:6">
      <c r="E446" s="105"/>
      <c r="F446" s="105"/>
    </row>
    <row r="447" spans="5:6">
      <c r="E447" s="105"/>
      <c r="F447" s="105"/>
    </row>
    <row r="448" spans="5:6">
      <c r="E448" s="105"/>
      <c r="F448" s="105"/>
    </row>
    <row r="449" spans="5:6">
      <c r="E449" s="105"/>
      <c r="F449" s="105"/>
    </row>
    <row r="450" spans="5:6">
      <c r="E450" s="105"/>
      <c r="F450" s="105"/>
    </row>
    <row r="451" spans="5:6">
      <c r="E451" s="105"/>
      <c r="F451" s="105"/>
    </row>
    <row r="452" spans="5:6">
      <c r="E452" s="105"/>
      <c r="F452" s="105"/>
    </row>
    <row r="453" spans="5:6">
      <c r="E453" s="105"/>
      <c r="F453" s="105"/>
    </row>
    <row r="454" spans="5:6">
      <c r="E454" s="105"/>
      <c r="F454" s="105"/>
    </row>
    <row r="455" spans="5:6">
      <c r="E455" s="105"/>
      <c r="F455" s="105"/>
    </row>
    <row r="456" spans="5:6">
      <c r="E456" s="105"/>
      <c r="F456" s="105"/>
    </row>
    <row r="457" spans="5:6">
      <c r="E457" s="105"/>
      <c r="F457" s="105"/>
    </row>
    <row r="458" spans="5:6">
      <c r="E458" s="105"/>
      <c r="F458" s="105"/>
    </row>
    <row r="459" spans="5:6">
      <c r="E459" s="105"/>
      <c r="F459" s="105"/>
    </row>
    <row r="460" spans="5:6">
      <c r="E460" s="105"/>
      <c r="F460" s="105"/>
    </row>
    <row r="461" spans="5:6">
      <c r="E461" s="105"/>
      <c r="F461" s="105"/>
    </row>
    <row r="462" spans="5:6">
      <c r="E462" s="105"/>
      <c r="F462" s="105"/>
    </row>
    <row r="463" spans="5:6">
      <c r="E463" s="105"/>
      <c r="F463" s="105"/>
    </row>
    <row r="464" spans="5:6">
      <c r="E464" s="105"/>
      <c r="F464" s="105"/>
    </row>
    <row r="465" spans="5:6">
      <c r="E465" s="105"/>
      <c r="F465" s="105"/>
    </row>
    <row r="466" spans="5:6">
      <c r="E466" s="105"/>
      <c r="F466" s="105"/>
    </row>
    <row r="467" spans="5:6">
      <c r="E467" s="105"/>
      <c r="F467" s="105"/>
    </row>
    <row r="468" spans="5:6">
      <c r="E468" s="105"/>
      <c r="F468" s="105"/>
    </row>
    <row r="469" spans="5:6">
      <c r="E469" s="105"/>
      <c r="F469" s="105"/>
    </row>
    <row r="470" spans="5:6">
      <c r="E470" s="105"/>
      <c r="F470" s="105"/>
    </row>
    <row r="471" spans="5:6">
      <c r="E471" s="105"/>
      <c r="F471" s="105"/>
    </row>
    <row r="472" spans="5:6">
      <c r="E472" s="105"/>
      <c r="F472" s="105"/>
    </row>
    <row r="473" spans="5:6">
      <c r="E473" s="105"/>
      <c r="F473" s="105"/>
    </row>
    <row r="474" spans="5:6">
      <c r="E474" s="105"/>
      <c r="F474" s="105"/>
    </row>
    <row r="475" spans="5:6">
      <c r="E475" s="105"/>
      <c r="F475" s="105"/>
    </row>
    <row r="476" spans="5:6">
      <c r="E476" s="105"/>
      <c r="F476" s="105"/>
    </row>
    <row r="477" spans="5:6">
      <c r="E477" s="105"/>
      <c r="F477" s="105"/>
    </row>
    <row r="478" spans="5:6">
      <c r="E478" s="105"/>
      <c r="F478" s="105"/>
    </row>
    <row r="479" spans="5:6">
      <c r="E479" s="105"/>
      <c r="F479" s="105"/>
    </row>
    <row r="480" spans="5:6">
      <c r="E480" s="105"/>
      <c r="F480" s="105"/>
    </row>
    <row r="481" spans="5:6">
      <c r="E481" s="105"/>
      <c r="F481" s="105"/>
    </row>
    <row r="482" spans="5:6">
      <c r="E482" s="105"/>
      <c r="F482" s="105"/>
    </row>
    <row r="483" spans="5:6">
      <c r="E483" s="105"/>
      <c r="F483" s="105"/>
    </row>
    <row r="484" spans="5:6">
      <c r="E484" s="105"/>
      <c r="F484" s="105"/>
    </row>
    <row r="485" spans="5:6">
      <c r="E485" s="105"/>
      <c r="F485" s="105"/>
    </row>
    <row r="486" spans="5:6">
      <c r="E486" s="105"/>
      <c r="F486" s="105"/>
    </row>
    <row r="487" spans="5:6">
      <c r="E487" s="105"/>
      <c r="F487" s="105"/>
    </row>
    <row r="488" spans="5:6">
      <c r="E488" s="105"/>
      <c r="F488" s="105"/>
    </row>
    <row r="489" spans="5:6">
      <c r="E489" s="105"/>
      <c r="F489" s="105"/>
    </row>
    <row r="490" spans="5:6">
      <c r="E490" s="105"/>
      <c r="F490" s="105"/>
    </row>
    <row r="491" spans="5:6">
      <c r="E491" s="105"/>
      <c r="F491" s="105"/>
    </row>
    <row r="492" spans="5:6">
      <c r="E492" s="105"/>
      <c r="F492" s="105"/>
    </row>
    <row r="493" spans="5:6">
      <c r="E493" s="105"/>
      <c r="F493" s="105"/>
    </row>
    <row r="494" spans="5:6">
      <c r="E494" s="105"/>
      <c r="F494" s="105"/>
    </row>
    <row r="495" spans="5:6">
      <c r="E495" s="105"/>
      <c r="F495" s="105"/>
    </row>
    <row r="496" spans="5:6">
      <c r="E496" s="105"/>
      <c r="F496" s="105"/>
    </row>
    <row r="497" spans="5:6">
      <c r="E497" s="105"/>
      <c r="F497" s="105"/>
    </row>
    <row r="498" spans="5:6">
      <c r="E498" s="105"/>
      <c r="F498" s="105"/>
    </row>
    <row r="499" spans="5:6">
      <c r="E499" s="105"/>
      <c r="F499" s="105"/>
    </row>
    <row r="500" spans="5:6">
      <c r="E500" s="105"/>
      <c r="F500" s="105"/>
    </row>
    <row r="501" spans="5:6">
      <c r="E501" s="105"/>
      <c r="F501" s="105"/>
    </row>
    <row r="502" spans="5:6">
      <c r="E502" s="105"/>
      <c r="F502" s="105"/>
    </row>
    <row r="503" spans="5:6">
      <c r="E503" s="105"/>
      <c r="F503" s="105"/>
    </row>
    <row r="504" spans="5:6">
      <c r="E504" s="105"/>
      <c r="F504" s="105"/>
    </row>
    <row r="505" spans="5:6">
      <c r="E505" s="105"/>
      <c r="F505" s="105"/>
    </row>
    <row r="506" spans="5:6">
      <c r="E506" s="105"/>
      <c r="F506" s="105"/>
    </row>
    <row r="507" spans="5:6">
      <c r="E507" s="105"/>
      <c r="F507" s="105"/>
    </row>
    <row r="508" spans="5:6">
      <c r="E508" s="105"/>
      <c r="F508" s="105"/>
    </row>
    <row r="509" spans="5:6">
      <c r="E509" s="105"/>
      <c r="F509" s="105"/>
    </row>
    <row r="510" spans="5:6">
      <c r="E510" s="105"/>
      <c r="F510" s="105"/>
    </row>
    <row r="511" spans="5:6">
      <c r="E511" s="105"/>
      <c r="F511" s="105"/>
    </row>
    <row r="512" spans="5:6">
      <c r="E512" s="105"/>
      <c r="F512" s="105"/>
    </row>
    <row r="513" spans="5:6">
      <c r="E513" s="105"/>
      <c r="F513" s="105"/>
    </row>
    <row r="514" spans="5:6">
      <c r="E514" s="105"/>
      <c r="F514" s="105"/>
    </row>
    <row r="515" spans="5:6">
      <c r="E515" s="105"/>
      <c r="F515" s="105"/>
    </row>
    <row r="516" spans="5:6">
      <c r="E516" s="105"/>
      <c r="F516" s="105"/>
    </row>
    <row r="517" spans="5:6">
      <c r="E517" s="105"/>
      <c r="F517" s="105"/>
    </row>
    <row r="518" spans="5:6">
      <c r="E518" s="105"/>
      <c r="F518" s="105"/>
    </row>
    <row r="519" spans="5:6">
      <c r="E519" s="105"/>
      <c r="F519" s="105"/>
    </row>
    <row r="520" spans="5:6">
      <c r="E520" s="105"/>
      <c r="F520" s="105"/>
    </row>
    <row r="521" spans="5:6">
      <c r="E521" s="105"/>
      <c r="F521" s="105"/>
    </row>
    <row r="522" spans="5:6">
      <c r="E522" s="105"/>
      <c r="F522" s="105"/>
    </row>
    <row r="523" spans="5:6">
      <c r="E523" s="105"/>
      <c r="F523" s="105"/>
    </row>
    <row r="524" spans="5:6">
      <c r="E524" s="105"/>
      <c r="F524" s="105"/>
    </row>
    <row r="525" spans="5:6">
      <c r="E525" s="105"/>
      <c r="F525" s="105"/>
    </row>
    <row r="526" spans="5:6">
      <c r="E526" s="105"/>
      <c r="F526" s="105"/>
    </row>
    <row r="527" spans="5:6">
      <c r="E527" s="105"/>
      <c r="F527" s="105"/>
    </row>
    <row r="528" spans="5:6">
      <c r="E528" s="105"/>
      <c r="F528" s="105"/>
    </row>
    <row r="529" spans="5:6">
      <c r="E529" s="105"/>
      <c r="F529" s="105"/>
    </row>
    <row r="530" spans="5:6">
      <c r="E530" s="105"/>
      <c r="F530" s="105"/>
    </row>
    <row r="531" spans="5:6">
      <c r="E531" s="105"/>
      <c r="F531" s="105"/>
    </row>
    <row r="532" spans="5:6">
      <c r="E532" s="105"/>
      <c r="F532" s="105"/>
    </row>
    <row r="533" spans="5:6">
      <c r="E533" s="105"/>
      <c r="F533" s="105"/>
    </row>
    <row r="534" spans="5:6">
      <c r="E534" s="105"/>
      <c r="F534" s="105"/>
    </row>
    <row r="535" spans="5:6">
      <c r="E535" s="105"/>
      <c r="F535" s="105"/>
    </row>
    <row r="536" spans="5:6">
      <c r="E536" s="105"/>
      <c r="F536" s="105"/>
    </row>
    <row r="537" spans="5:6">
      <c r="E537" s="105"/>
      <c r="F537" s="105"/>
    </row>
    <row r="538" spans="5:6">
      <c r="E538" s="105"/>
      <c r="F538" s="105"/>
    </row>
    <row r="539" spans="5:6">
      <c r="E539" s="105"/>
      <c r="F539" s="105"/>
    </row>
    <row r="540" spans="5:6">
      <c r="E540" s="105"/>
      <c r="F540" s="105"/>
    </row>
    <row r="541" spans="5:6">
      <c r="E541" s="105"/>
      <c r="F541" s="105"/>
    </row>
    <row r="542" spans="5:6">
      <c r="E542" s="105"/>
      <c r="F542" s="105"/>
    </row>
    <row r="543" spans="5:6">
      <c r="E543" s="105"/>
      <c r="F543" s="105"/>
    </row>
    <row r="544" spans="5:6">
      <c r="E544" s="105"/>
      <c r="F544" s="105"/>
    </row>
    <row r="545" spans="5:6">
      <c r="E545" s="105"/>
      <c r="F545" s="105"/>
    </row>
    <row r="546" spans="5:6">
      <c r="E546" s="105"/>
      <c r="F546" s="105"/>
    </row>
    <row r="547" spans="5:6">
      <c r="E547" s="105"/>
      <c r="F547" s="105"/>
    </row>
    <row r="548" spans="5:6">
      <c r="E548" s="105"/>
      <c r="F548" s="105"/>
    </row>
    <row r="549" spans="5:6">
      <c r="E549" s="105"/>
      <c r="F549" s="105"/>
    </row>
    <row r="550" spans="5:6">
      <c r="E550" s="105"/>
      <c r="F550" s="105"/>
    </row>
    <row r="551" spans="5:6">
      <c r="E551" s="105"/>
      <c r="F551" s="105"/>
    </row>
    <row r="552" spans="5:6">
      <c r="E552" s="105"/>
      <c r="F552" s="105"/>
    </row>
    <row r="553" spans="5:6">
      <c r="E553" s="105"/>
      <c r="F553" s="105"/>
    </row>
    <row r="554" spans="5:6">
      <c r="E554" s="105"/>
      <c r="F554" s="105"/>
    </row>
    <row r="555" spans="5:6">
      <c r="E555" s="105"/>
      <c r="F555" s="105"/>
    </row>
    <row r="556" spans="5:6">
      <c r="E556" s="105"/>
      <c r="F556" s="105"/>
    </row>
    <row r="557" spans="5:6">
      <c r="E557" s="105"/>
      <c r="F557" s="105"/>
    </row>
    <row r="558" spans="5:6">
      <c r="E558" s="105"/>
      <c r="F558" s="105"/>
    </row>
    <row r="559" spans="5:6">
      <c r="E559" s="105"/>
      <c r="F559" s="105"/>
    </row>
    <row r="560" spans="5:6">
      <c r="E560" s="105"/>
      <c r="F560" s="105"/>
    </row>
    <row r="561" spans="5:6">
      <c r="E561" s="105"/>
      <c r="F561" s="105"/>
    </row>
    <row r="562" spans="5:6">
      <c r="E562" s="105"/>
      <c r="F562" s="105"/>
    </row>
    <row r="563" spans="5:6">
      <c r="E563" s="105"/>
      <c r="F563" s="105"/>
    </row>
    <row r="564" spans="5:6">
      <c r="E564" s="105"/>
      <c r="F564" s="105"/>
    </row>
    <row r="565" spans="5:6">
      <c r="E565" s="105"/>
      <c r="F565" s="105"/>
    </row>
    <row r="566" spans="5:6">
      <c r="E566" s="105"/>
      <c r="F566" s="105"/>
    </row>
    <row r="567" spans="5:6">
      <c r="E567" s="105"/>
      <c r="F567" s="105"/>
    </row>
    <row r="568" spans="5:6">
      <c r="E568" s="105"/>
      <c r="F568" s="105"/>
    </row>
    <row r="569" spans="5:6">
      <c r="E569" s="105"/>
      <c r="F569" s="105"/>
    </row>
    <row r="570" spans="5:6">
      <c r="E570" s="105"/>
      <c r="F570" s="105"/>
    </row>
    <row r="571" spans="5:6">
      <c r="E571" s="105"/>
      <c r="F571" s="105"/>
    </row>
    <row r="572" spans="5:6">
      <c r="E572" s="105"/>
      <c r="F572" s="105"/>
    </row>
    <row r="573" spans="5:6">
      <c r="E573" s="105"/>
      <c r="F573" s="105"/>
    </row>
    <row r="574" spans="5:6">
      <c r="E574" s="105"/>
      <c r="F574" s="105"/>
    </row>
    <row r="575" spans="5:6">
      <c r="E575" s="105"/>
      <c r="F575" s="105"/>
    </row>
    <row r="576" spans="5:6">
      <c r="E576" s="105"/>
      <c r="F576" s="105"/>
    </row>
    <row r="577" spans="5:6">
      <c r="E577" s="105"/>
      <c r="F577" s="105"/>
    </row>
    <row r="578" spans="5:6">
      <c r="E578" s="105"/>
      <c r="F578" s="105"/>
    </row>
    <row r="579" spans="5:6">
      <c r="E579" s="105"/>
      <c r="F579" s="105"/>
    </row>
    <row r="580" spans="5:6">
      <c r="E580" s="105"/>
      <c r="F580" s="105"/>
    </row>
    <row r="581" spans="5:6">
      <c r="E581" s="105"/>
      <c r="F581" s="105"/>
    </row>
    <row r="582" spans="5:6">
      <c r="E582" s="105"/>
      <c r="F582" s="105"/>
    </row>
    <row r="583" spans="5:6">
      <c r="E583" s="105"/>
      <c r="F583" s="105"/>
    </row>
    <row r="584" spans="5:6">
      <c r="E584" s="105"/>
      <c r="F584" s="105"/>
    </row>
    <row r="585" spans="5:6">
      <c r="E585" s="105"/>
      <c r="F585" s="105"/>
    </row>
    <row r="586" spans="5:6">
      <c r="E586" s="105"/>
      <c r="F586" s="105"/>
    </row>
    <row r="587" spans="5:6">
      <c r="E587" s="105"/>
      <c r="F587" s="105"/>
    </row>
    <row r="588" spans="5:6">
      <c r="E588" s="105"/>
      <c r="F588" s="105"/>
    </row>
    <row r="589" spans="5:6">
      <c r="E589" s="105"/>
      <c r="F589" s="105"/>
    </row>
    <row r="590" spans="5:6">
      <c r="E590" s="105"/>
      <c r="F590" s="105"/>
    </row>
    <row r="591" spans="5:6">
      <c r="E591" s="105"/>
      <c r="F591" s="105"/>
    </row>
    <row r="592" spans="5:6">
      <c r="E592" s="105"/>
      <c r="F592" s="105"/>
    </row>
    <row r="593" spans="5:6">
      <c r="E593" s="105"/>
      <c r="F593" s="105"/>
    </row>
    <row r="594" spans="5:6">
      <c r="E594" s="105"/>
      <c r="F594" s="105"/>
    </row>
    <row r="595" spans="5:6">
      <c r="E595" s="105"/>
      <c r="F595" s="105"/>
    </row>
    <row r="596" spans="5:6">
      <c r="E596" s="105"/>
      <c r="F596" s="105"/>
    </row>
    <row r="597" spans="5:6">
      <c r="E597" s="105"/>
      <c r="F597" s="105"/>
    </row>
    <row r="598" spans="5:6">
      <c r="E598" s="105"/>
      <c r="F598" s="105"/>
    </row>
    <row r="599" spans="5:6">
      <c r="E599" s="105"/>
      <c r="F599" s="105"/>
    </row>
    <row r="600" spans="5:6">
      <c r="E600" s="105"/>
      <c r="F600" s="105"/>
    </row>
    <row r="601" spans="5:6">
      <c r="E601" s="105"/>
      <c r="F601" s="105"/>
    </row>
    <row r="602" spans="5:6">
      <c r="E602" s="105"/>
      <c r="F602" s="105"/>
    </row>
    <row r="603" spans="5:6">
      <c r="E603" s="105"/>
      <c r="F603" s="105"/>
    </row>
    <row r="604" spans="5:6">
      <c r="E604" s="105"/>
      <c r="F604" s="105"/>
    </row>
    <row r="605" spans="5:6">
      <c r="E605" s="105"/>
      <c r="F605" s="105"/>
    </row>
    <row r="606" spans="5:6">
      <c r="E606" s="105"/>
      <c r="F606" s="105"/>
    </row>
    <row r="607" spans="5:6">
      <c r="E607" s="105"/>
      <c r="F607" s="105"/>
    </row>
    <row r="608" spans="5:6">
      <c r="E608" s="105"/>
      <c r="F608" s="105"/>
    </row>
    <row r="609" spans="5:6">
      <c r="E609" s="105"/>
      <c r="F609" s="105"/>
    </row>
    <row r="610" spans="5:6">
      <c r="E610" s="105"/>
      <c r="F610" s="105"/>
    </row>
    <row r="611" spans="5:6">
      <c r="E611" s="105"/>
      <c r="F611" s="105"/>
    </row>
    <row r="612" spans="5:6">
      <c r="E612" s="105"/>
      <c r="F612" s="105"/>
    </row>
    <row r="613" spans="5:6">
      <c r="E613" s="105"/>
      <c r="F613" s="105"/>
    </row>
    <row r="614" spans="5:6">
      <c r="E614" s="105"/>
      <c r="F614" s="105"/>
    </row>
    <row r="615" spans="5:6">
      <c r="E615" s="105"/>
      <c r="F615" s="105"/>
    </row>
    <row r="616" spans="5:6">
      <c r="E616" s="105"/>
      <c r="F616" s="105"/>
    </row>
    <row r="617" spans="5:6">
      <c r="E617" s="105"/>
      <c r="F617" s="105"/>
    </row>
    <row r="618" spans="5:6">
      <c r="E618" s="105"/>
      <c r="F618" s="105"/>
    </row>
    <row r="619" spans="5:6">
      <c r="E619" s="105"/>
      <c r="F619" s="105"/>
    </row>
    <row r="620" spans="5:6">
      <c r="E620" s="105"/>
      <c r="F620" s="105"/>
    </row>
    <row r="621" spans="5:6">
      <c r="E621" s="105"/>
      <c r="F621" s="105"/>
    </row>
    <row r="622" spans="5:6">
      <c r="E622" s="105"/>
      <c r="F622" s="105"/>
    </row>
    <row r="623" spans="5:6">
      <c r="E623" s="105"/>
      <c r="F623" s="105"/>
    </row>
    <row r="624" spans="5:6">
      <c r="E624" s="105"/>
      <c r="F624" s="105"/>
    </row>
    <row r="625" spans="5:6">
      <c r="E625" s="105"/>
      <c r="F625" s="105"/>
    </row>
    <row r="626" spans="5:6">
      <c r="E626" s="105"/>
      <c r="F626" s="105"/>
    </row>
    <row r="627" spans="5:6">
      <c r="E627" s="105"/>
      <c r="F627" s="105"/>
    </row>
    <row r="628" spans="5:6">
      <c r="E628" s="105"/>
      <c r="F628" s="105"/>
    </row>
    <row r="629" spans="5:6">
      <c r="E629" s="105"/>
      <c r="F629" s="105"/>
    </row>
    <row r="630" spans="5:6">
      <c r="E630" s="105"/>
      <c r="F630" s="105"/>
    </row>
    <row r="631" spans="5:6">
      <c r="E631" s="105"/>
      <c r="F631" s="105"/>
    </row>
    <row r="632" spans="5:6">
      <c r="E632" s="105"/>
      <c r="F632" s="105"/>
    </row>
    <row r="633" spans="5:6">
      <c r="E633" s="105"/>
      <c r="F633" s="105"/>
    </row>
    <row r="634" spans="5:6">
      <c r="E634" s="105"/>
      <c r="F634" s="105"/>
    </row>
    <row r="635" spans="5:6">
      <c r="E635" s="105"/>
      <c r="F635" s="105"/>
    </row>
    <row r="636" spans="5:6">
      <c r="E636" s="105"/>
      <c r="F636" s="105"/>
    </row>
    <row r="637" spans="5:6">
      <c r="E637" s="105"/>
      <c r="F637" s="105"/>
    </row>
    <row r="638" spans="5:6">
      <c r="E638" s="105"/>
      <c r="F638" s="105"/>
    </row>
    <row r="639" spans="5:6">
      <c r="E639" s="105"/>
      <c r="F639" s="105"/>
    </row>
    <row r="640" spans="5:6">
      <c r="E640" s="105"/>
      <c r="F640" s="105"/>
    </row>
    <row r="641" spans="5:6">
      <c r="E641" s="105"/>
      <c r="F641" s="105"/>
    </row>
    <row r="642" spans="5:6">
      <c r="E642" s="105"/>
      <c r="F642" s="105"/>
    </row>
    <row r="643" spans="5:6">
      <c r="E643" s="105"/>
      <c r="F643" s="105"/>
    </row>
    <row r="644" spans="5:6">
      <c r="E644" s="105"/>
      <c r="F644" s="105"/>
    </row>
    <row r="645" spans="5:6">
      <c r="E645" s="105"/>
      <c r="F645" s="105"/>
    </row>
    <row r="646" spans="5:6">
      <c r="E646" s="105"/>
      <c r="F646" s="105"/>
    </row>
    <row r="647" spans="5:6">
      <c r="E647" s="105"/>
      <c r="F647" s="105"/>
    </row>
    <row r="648" spans="5:6">
      <c r="E648" s="105"/>
      <c r="F648" s="105"/>
    </row>
    <row r="649" spans="5:6">
      <c r="E649" s="105"/>
      <c r="F649" s="105"/>
    </row>
    <row r="650" spans="5:6">
      <c r="E650" s="105"/>
      <c r="F650" s="105"/>
    </row>
    <row r="651" spans="5:6">
      <c r="E651" s="105"/>
      <c r="F651" s="105"/>
    </row>
    <row r="652" spans="5:6">
      <c r="E652" s="105"/>
      <c r="F652" s="105"/>
    </row>
    <row r="653" spans="5:6">
      <c r="E653" s="105"/>
      <c r="F653" s="105"/>
    </row>
    <row r="654" spans="5:6">
      <c r="E654" s="105"/>
      <c r="F654" s="105"/>
    </row>
    <row r="655" spans="5:6">
      <c r="E655" s="105"/>
      <c r="F655" s="105"/>
    </row>
    <row r="656" spans="5:6">
      <c r="E656" s="105"/>
      <c r="F656" s="105"/>
    </row>
    <row r="657" spans="5:6">
      <c r="E657" s="105"/>
      <c r="F657" s="105"/>
    </row>
    <row r="658" spans="5:6">
      <c r="E658" s="105"/>
      <c r="F658" s="105"/>
    </row>
    <row r="659" spans="5:6">
      <c r="E659" s="105"/>
      <c r="F659" s="105"/>
    </row>
    <row r="660" spans="5:6">
      <c r="E660" s="105"/>
      <c r="F660" s="105"/>
    </row>
    <row r="661" spans="5:6">
      <c r="E661" s="105"/>
      <c r="F661" s="105"/>
    </row>
    <row r="662" spans="5:6">
      <c r="E662" s="105"/>
      <c r="F662" s="105"/>
    </row>
    <row r="663" spans="5:6">
      <c r="E663" s="105"/>
      <c r="F663" s="105"/>
    </row>
    <row r="664" spans="5:6">
      <c r="E664" s="105"/>
      <c r="F664" s="105"/>
    </row>
    <row r="665" spans="5:6">
      <c r="E665" s="105"/>
      <c r="F665" s="105"/>
    </row>
    <row r="666" spans="5:6">
      <c r="E666" s="105"/>
      <c r="F666" s="105"/>
    </row>
    <row r="667" spans="5:6">
      <c r="E667" s="105"/>
      <c r="F667" s="105"/>
    </row>
    <row r="668" spans="5:6">
      <c r="E668" s="105"/>
      <c r="F668" s="105"/>
    </row>
    <row r="669" spans="5:6">
      <c r="E669" s="105"/>
      <c r="F669" s="105"/>
    </row>
    <row r="670" spans="5:6">
      <c r="E670" s="105"/>
      <c r="F670" s="105"/>
    </row>
    <row r="671" spans="5:6">
      <c r="E671" s="105"/>
      <c r="F671" s="105"/>
    </row>
    <row r="672" spans="5:6">
      <c r="E672" s="105"/>
      <c r="F672" s="105"/>
    </row>
    <row r="673" spans="5:6">
      <c r="E673" s="105"/>
      <c r="F673" s="105"/>
    </row>
    <row r="674" spans="5:6">
      <c r="E674" s="105"/>
      <c r="F674" s="105"/>
    </row>
    <row r="675" spans="5:6">
      <c r="E675" s="105"/>
      <c r="F675" s="105"/>
    </row>
    <row r="676" spans="5:6">
      <c r="E676" s="105"/>
      <c r="F676" s="105"/>
    </row>
    <row r="677" spans="5:6">
      <c r="E677" s="105"/>
      <c r="F677" s="105"/>
    </row>
    <row r="678" spans="5:6">
      <c r="E678" s="105"/>
      <c r="F678" s="105"/>
    </row>
    <row r="679" spans="5:6">
      <c r="E679" s="105"/>
      <c r="F679" s="105"/>
    </row>
    <row r="680" spans="5:6">
      <c r="E680" s="105"/>
      <c r="F680" s="105"/>
    </row>
    <row r="681" spans="5:6">
      <c r="E681" s="105"/>
      <c r="F681" s="105"/>
    </row>
    <row r="682" spans="5:6">
      <c r="E682" s="105"/>
      <c r="F682" s="105"/>
    </row>
    <row r="683" spans="5:6">
      <c r="E683" s="105"/>
      <c r="F683" s="105"/>
    </row>
    <row r="684" spans="5:6">
      <c r="E684" s="105"/>
      <c r="F684" s="105"/>
    </row>
    <row r="685" spans="5:6">
      <c r="E685" s="105"/>
      <c r="F685" s="105"/>
    </row>
    <row r="686" spans="5:6">
      <c r="E686" s="105"/>
      <c r="F686" s="105"/>
    </row>
    <row r="687" spans="5:6">
      <c r="E687" s="105"/>
      <c r="F687" s="105"/>
    </row>
    <row r="688" spans="5:6">
      <c r="E688" s="105"/>
      <c r="F688" s="105"/>
    </row>
    <row r="689" spans="5:6">
      <c r="E689" s="105"/>
      <c r="F689" s="105"/>
    </row>
    <row r="690" spans="5:6">
      <c r="E690" s="105"/>
      <c r="F690" s="105"/>
    </row>
    <row r="691" spans="5:6">
      <c r="E691" s="105"/>
      <c r="F691" s="105"/>
    </row>
    <row r="692" spans="5:6">
      <c r="E692" s="105"/>
      <c r="F692" s="105"/>
    </row>
    <row r="693" spans="5:6">
      <c r="E693" s="105"/>
      <c r="F693" s="105"/>
    </row>
    <row r="694" spans="5:6">
      <c r="E694" s="105"/>
      <c r="F694" s="105"/>
    </row>
    <row r="695" spans="5:6">
      <c r="E695" s="105"/>
      <c r="F695" s="105"/>
    </row>
    <row r="696" spans="5:6">
      <c r="E696" s="105"/>
      <c r="F696" s="105"/>
    </row>
    <row r="697" spans="5:6">
      <c r="E697" s="105"/>
      <c r="F697" s="105"/>
    </row>
    <row r="698" spans="5:6">
      <c r="E698" s="105"/>
      <c r="F698" s="105"/>
    </row>
    <row r="699" spans="5:6">
      <c r="E699" s="105"/>
      <c r="F699" s="105"/>
    </row>
    <row r="700" spans="5:6">
      <c r="E700" s="105"/>
      <c r="F700" s="105"/>
    </row>
    <row r="701" spans="5:6">
      <c r="E701" s="105"/>
      <c r="F701" s="105"/>
    </row>
    <row r="702" spans="5:6">
      <c r="E702" s="105"/>
      <c r="F702" s="105"/>
    </row>
    <row r="703" spans="5:6">
      <c r="E703" s="105"/>
      <c r="F703" s="105"/>
    </row>
    <row r="704" spans="5:6">
      <c r="E704" s="105"/>
      <c r="F704" s="105"/>
    </row>
    <row r="705" spans="5:6">
      <c r="E705" s="105"/>
      <c r="F705" s="105"/>
    </row>
    <row r="706" spans="5:6">
      <c r="E706" s="105"/>
      <c r="F706" s="105"/>
    </row>
    <row r="707" spans="5:6">
      <c r="E707" s="105"/>
      <c r="F707" s="105"/>
    </row>
    <row r="708" spans="5:6">
      <c r="E708" s="105"/>
      <c r="F708" s="105"/>
    </row>
    <row r="709" spans="5:6">
      <c r="E709" s="105"/>
      <c r="F709" s="105"/>
    </row>
    <row r="710" spans="5:6">
      <c r="E710" s="105"/>
      <c r="F710" s="105"/>
    </row>
    <row r="711" spans="5:6">
      <c r="E711" s="105"/>
      <c r="F711" s="105"/>
    </row>
    <row r="712" spans="5:6">
      <c r="E712" s="105"/>
      <c r="F712" s="105"/>
    </row>
    <row r="713" spans="5:6">
      <c r="E713" s="105"/>
      <c r="F713" s="105"/>
    </row>
    <row r="714" spans="5:6">
      <c r="E714" s="105"/>
      <c r="F714" s="105"/>
    </row>
    <row r="715" spans="5:6">
      <c r="E715" s="105"/>
      <c r="F715" s="105"/>
    </row>
    <row r="716" spans="5:6">
      <c r="E716" s="105"/>
      <c r="F716" s="105"/>
    </row>
    <row r="717" spans="5:6">
      <c r="E717" s="105"/>
      <c r="F717" s="105"/>
    </row>
    <row r="718" spans="5:6">
      <c r="E718" s="105"/>
      <c r="F718" s="105"/>
    </row>
    <row r="719" spans="5:6">
      <c r="E719" s="105"/>
      <c r="F719" s="105"/>
    </row>
    <row r="720" spans="5:6">
      <c r="E720" s="105"/>
      <c r="F720" s="105"/>
    </row>
    <row r="721" spans="5:6">
      <c r="E721" s="105"/>
      <c r="F721" s="105"/>
    </row>
    <row r="722" spans="5:6">
      <c r="E722" s="105"/>
      <c r="F722" s="105"/>
    </row>
    <row r="723" spans="5:6">
      <c r="E723" s="105"/>
      <c r="F723" s="105"/>
    </row>
    <row r="724" spans="5:6">
      <c r="E724" s="105"/>
      <c r="F724" s="105"/>
    </row>
    <row r="725" spans="5:6">
      <c r="E725" s="105"/>
      <c r="F725" s="105"/>
    </row>
    <row r="726" spans="5:6">
      <c r="E726" s="105"/>
      <c r="F726" s="105"/>
    </row>
    <row r="727" spans="5:6">
      <c r="E727" s="105"/>
      <c r="F727" s="105"/>
    </row>
    <row r="728" spans="5:6">
      <c r="E728" s="105"/>
      <c r="F728" s="105"/>
    </row>
    <row r="729" spans="5:6">
      <c r="E729" s="105"/>
      <c r="F729" s="105"/>
    </row>
    <row r="730" spans="5:6">
      <c r="E730" s="105"/>
      <c r="F730" s="105"/>
    </row>
    <row r="731" spans="5:6">
      <c r="E731" s="105"/>
      <c r="F731" s="105"/>
    </row>
    <row r="732" spans="5:6">
      <c r="E732" s="105"/>
      <c r="F732" s="105"/>
    </row>
    <row r="733" spans="5:6">
      <c r="E733" s="105"/>
      <c r="F733" s="105"/>
    </row>
    <row r="734" spans="5:6">
      <c r="E734" s="105"/>
      <c r="F734" s="105"/>
    </row>
    <row r="735" spans="5:6">
      <c r="E735" s="105"/>
      <c r="F735" s="105"/>
    </row>
    <row r="736" spans="5:6">
      <c r="E736" s="105"/>
      <c r="F736" s="105"/>
    </row>
    <row r="737" spans="5:6">
      <c r="E737" s="105"/>
      <c r="F737" s="105"/>
    </row>
    <row r="738" spans="5:6">
      <c r="E738" s="105"/>
      <c r="F738" s="105"/>
    </row>
    <row r="739" spans="5:6">
      <c r="E739" s="105"/>
      <c r="F739" s="105"/>
    </row>
    <row r="740" spans="5:6">
      <c r="E740" s="105"/>
      <c r="F740" s="105"/>
    </row>
    <row r="741" spans="5:6">
      <c r="E741" s="105"/>
      <c r="F741" s="105"/>
    </row>
    <row r="742" spans="5:6">
      <c r="E742" s="105"/>
      <c r="F742" s="105"/>
    </row>
    <row r="743" spans="5:6">
      <c r="E743" s="105"/>
      <c r="F743" s="105"/>
    </row>
    <row r="744" spans="5:6">
      <c r="E744" s="105"/>
      <c r="F744" s="105"/>
    </row>
    <row r="745" spans="5:6">
      <c r="E745" s="105"/>
      <c r="F745" s="105"/>
    </row>
    <row r="746" spans="5:6">
      <c r="E746" s="105"/>
      <c r="F746" s="105"/>
    </row>
    <row r="747" spans="5:6">
      <c r="E747" s="105"/>
      <c r="F747" s="105"/>
    </row>
    <row r="748" spans="5:6">
      <c r="E748" s="105"/>
      <c r="F748" s="105"/>
    </row>
    <row r="749" spans="5:6">
      <c r="E749" s="105"/>
      <c r="F749" s="105"/>
    </row>
    <row r="750" spans="5:6">
      <c r="E750" s="105"/>
      <c r="F750" s="105"/>
    </row>
    <row r="751" spans="5:6">
      <c r="E751" s="105"/>
      <c r="F751" s="105"/>
    </row>
    <row r="752" spans="5:6">
      <c r="E752" s="105"/>
      <c r="F752" s="105"/>
    </row>
    <row r="753" spans="5:6">
      <c r="E753" s="105"/>
      <c r="F753" s="105"/>
    </row>
    <row r="754" spans="5:6">
      <c r="E754" s="105"/>
      <c r="F754" s="105"/>
    </row>
    <row r="755" spans="5:6">
      <c r="E755" s="105"/>
      <c r="F755" s="105"/>
    </row>
    <row r="756" spans="5:6">
      <c r="E756" s="105"/>
      <c r="F756" s="105"/>
    </row>
    <row r="757" spans="5:6">
      <c r="E757" s="105"/>
      <c r="F757" s="105"/>
    </row>
    <row r="758" spans="5:6">
      <c r="E758" s="105"/>
      <c r="F758" s="105"/>
    </row>
    <row r="759" spans="5:6">
      <c r="E759" s="105"/>
      <c r="F759" s="105"/>
    </row>
    <row r="760" spans="5:6">
      <c r="E760" s="105"/>
      <c r="F760" s="105"/>
    </row>
    <row r="761" spans="5:6">
      <c r="E761" s="105"/>
      <c r="F761" s="105"/>
    </row>
    <row r="762" spans="5:6">
      <c r="E762" s="105"/>
      <c r="F762" s="105"/>
    </row>
    <row r="763" spans="5:6">
      <c r="E763" s="105"/>
      <c r="F763" s="105"/>
    </row>
    <row r="764" spans="5:6">
      <c r="E764" s="105"/>
      <c r="F764" s="105"/>
    </row>
    <row r="765" spans="5:6">
      <c r="E765" s="105"/>
      <c r="F765" s="105"/>
    </row>
    <row r="766" spans="5:6">
      <c r="E766" s="105"/>
      <c r="F766" s="105"/>
    </row>
    <row r="767" spans="5:6">
      <c r="E767" s="105"/>
      <c r="F767" s="105"/>
    </row>
    <row r="768" spans="5:6">
      <c r="E768" s="105"/>
      <c r="F768" s="105"/>
    </row>
    <row r="769" spans="5:6">
      <c r="E769" s="105"/>
      <c r="F769" s="105"/>
    </row>
    <row r="770" spans="5:6">
      <c r="E770" s="105"/>
      <c r="F770" s="105"/>
    </row>
    <row r="771" spans="5:6">
      <c r="E771" s="105"/>
      <c r="F771" s="105"/>
    </row>
    <row r="772" spans="5:6">
      <c r="E772" s="105"/>
      <c r="F772" s="105"/>
    </row>
    <row r="773" spans="5:6">
      <c r="E773" s="105"/>
      <c r="F773" s="105"/>
    </row>
    <row r="774" spans="5:6">
      <c r="E774" s="105"/>
      <c r="F774" s="105"/>
    </row>
    <row r="775" spans="5:6">
      <c r="E775" s="105"/>
      <c r="F775" s="105"/>
    </row>
    <row r="776" spans="5:6">
      <c r="E776" s="105"/>
      <c r="F776" s="105"/>
    </row>
    <row r="777" spans="5:6">
      <c r="E777" s="105"/>
      <c r="F777" s="105"/>
    </row>
    <row r="778" spans="5:6">
      <c r="E778" s="105"/>
      <c r="F778" s="105"/>
    </row>
    <row r="779" spans="5:6">
      <c r="E779" s="105"/>
      <c r="F779" s="105"/>
    </row>
    <row r="780" spans="5:6">
      <c r="E780" s="105"/>
      <c r="F780" s="105"/>
    </row>
    <row r="781" spans="5:6">
      <c r="E781" s="105"/>
      <c r="F781" s="105"/>
    </row>
    <row r="782" spans="5:6">
      <c r="E782" s="105"/>
      <c r="F782" s="105"/>
    </row>
    <row r="783" spans="5:6">
      <c r="E783" s="105"/>
      <c r="F783" s="105"/>
    </row>
    <row r="784" spans="5:6">
      <c r="E784" s="105"/>
      <c r="F784" s="105"/>
    </row>
    <row r="785" spans="5:6">
      <c r="E785" s="105"/>
      <c r="F785" s="105"/>
    </row>
    <row r="786" spans="5:6">
      <c r="E786" s="105"/>
      <c r="F786" s="105"/>
    </row>
    <row r="787" spans="5:6">
      <c r="E787" s="105"/>
      <c r="F787" s="105"/>
    </row>
    <row r="788" spans="5:6">
      <c r="E788" s="105"/>
      <c r="F788" s="105"/>
    </row>
    <row r="789" spans="5:6">
      <c r="E789" s="105"/>
      <c r="F789" s="105"/>
    </row>
    <row r="790" spans="5:6">
      <c r="E790" s="105"/>
      <c r="F790" s="105"/>
    </row>
    <row r="791" spans="5:6">
      <c r="E791" s="105"/>
      <c r="F791" s="105"/>
    </row>
    <row r="792" spans="5:6">
      <c r="E792" s="105"/>
      <c r="F792" s="105"/>
    </row>
    <row r="793" spans="5:6">
      <c r="E793" s="105"/>
      <c r="F793" s="105"/>
    </row>
    <row r="794" spans="5:6">
      <c r="E794" s="105"/>
      <c r="F794" s="105"/>
    </row>
    <row r="795" spans="5:6">
      <c r="E795" s="105"/>
      <c r="F795" s="105"/>
    </row>
    <row r="796" spans="5:6">
      <c r="E796" s="105"/>
      <c r="F796" s="105"/>
    </row>
    <row r="797" spans="5:6">
      <c r="E797" s="105"/>
      <c r="F797" s="105"/>
    </row>
    <row r="798" spans="5:6">
      <c r="E798" s="105"/>
      <c r="F798" s="105"/>
    </row>
    <row r="799" spans="5:6">
      <c r="E799" s="105"/>
      <c r="F799" s="105"/>
    </row>
    <row r="800" spans="5:6">
      <c r="E800" s="105"/>
      <c r="F800" s="105"/>
    </row>
    <row r="801" spans="5:6">
      <c r="E801" s="105"/>
      <c r="F801" s="105"/>
    </row>
    <row r="802" spans="5:6">
      <c r="E802" s="105"/>
      <c r="F802" s="105"/>
    </row>
    <row r="803" spans="5:6">
      <c r="E803" s="105"/>
      <c r="F803" s="105"/>
    </row>
    <row r="804" spans="5:6">
      <c r="E804" s="105"/>
      <c r="F804" s="105"/>
    </row>
    <row r="805" spans="5:6">
      <c r="E805" s="105"/>
      <c r="F805" s="105"/>
    </row>
    <row r="806" spans="5:6">
      <c r="E806" s="105"/>
      <c r="F806" s="105"/>
    </row>
    <row r="807" spans="5:6">
      <c r="E807" s="105"/>
      <c r="F807" s="105"/>
    </row>
    <row r="808" spans="5:6">
      <c r="E808" s="105"/>
      <c r="F808" s="105"/>
    </row>
    <row r="809" spans="5:6">
      <c r="E809" s="105"/>
      <c r="F809" s="105"/>
    </row>
    <row r="810" spans="5:6">
      <c r="E810" s="105"/>
      <c r="F810" s="105"/>
    </row>
    <row r="811" spans="5:6">
      <c r="E811" s="105"/>
      <c r="F811" s="105"/>
    </row>
    <row r="812" spans="5:6">
      <c r="E812" s="105"/>
      <c r="F812" s="105"/>
    </row>
    <row r="813" spans="5:6">
      <c r="E813" s="105"/>
      <c r="F813" s="105"/>
    </row>
    <row r="814" spans="5:6">
      <c r="E814" s="105"/>
      <c r="F814" s="105"/>
    </row>
    <row r="815" spans="5:6">
      <c r="E815" s="105"/>
      <c r="F815" s="105"/>
    </row>
    <row r="816" spans="5:6">
      <c r="E816" s="105"/>
      <c r="F816" s="105"/>
    </row>
    <row r="817" spans="5:6">
      <c r="E817" s="105"/>
      <c r="F817" s="105"/>
    </row>
    <row r="818" spans="5:6">
      <c r="E818" s="105"/>
      <c r="F818" s="105"/>
    </row>
    <row r="819" spans="5:6">
      <c r="E819" s="105"/>
      <c r="F819" s="105"/>
    </row>
    <row r="820" spans="5:6">
      <c r="E820" s="105"/>
      <c r="F820" s="105"/>
    </row>
    <row r="821" spans="5:6">
      <c r="E821" s="105"/>
      <c r="F821" s="105"/>
    </row>
    <row r="822" spans="5:6">
      <c r="E822" s="105"/>
      <c r="F822" s="105"/>
    </row>
    <row r="823" spans="5:6">
      <c r="E823" s="105"/>
      <c r="F823" s="105"/>
    </row>
    <row r="824" spans="5:6">
      <c r="E824" s="105"/>
      <c r="F824" s="105"/>
    </row>
    <row r="825" spans="5:6">
      <c r="E825" s="105"/>
      <c r="F825" s="105"/>
    </row>
    <row r="826" spans="5:6">
      <c r="E826" s="105"/>
      <c r="F826" s="105"/>
    </row>
    <row r="827" spans="5:6">
      <c r="E827" s="105"/>
      <c r="F827" s="105"/>
    </row>
    <row r="828" spans="5:6">
      <c r="E828" s="105"/>
      <c r="F828" s="105"/>
    </row>
    <row r="829" spans="5:6">
      <c r="E829" s="105"/>
      <c r="F829" s="105"/>
    </row>
    <row r="830" spans="5:6">
      <c r="E830" s="105"/>
      <c r="F830" s="105"/>
    </row>
    <row r="831" spans="5:6">
      <c r="E831" s="105"/>
      <c r="F831" s="105"/>
    </row>
    <row r="832" spans="5:6">
      <c r="E832" s="105"/>
      <c r="F832" s="105"/>
    </row>
    <row r="833" spans="5:6">
      <c r="E833" s="105"/>
      <c r="F833" s="105"/>
    </row>
    <row r="834" spans="5:6">
      <c r="E834" s="105"/>
      <c r="F834" s="105"/>
    </row>
    <row r="835" spans="5:6">
      <c r="E835" s="105"/>
      <c r="F835" s="105"/>
    </row>
    <row r="836" spans="5:6">
      <c r="E836" s="105"/>
      <c r="F836" s="105"/>
    </row>
    <row r="837" spans="5:6">
      <c r="E837" s="105"/>
      <c r="F837" s="105"/>
    </row>
    <row r="838" spans="5:6">
      <c r="E838" s="105"/>
      <c r="F838" s="105"/>
    </row>
    <row r="839" spans="5:6">
      <c r="E839" s="105"/>
      <c r="F839" s="105"/>
    </row>
    <row r="840" spans="5:6">
      <c r="E840" s="105"/>
      <c r="F840" s="105"/>
    </row>
    <row r="841" spans="5:6">
      <c r="E841" s="105"/>
      <c r="F841" s="105"/>
    </row>
    <row r="842" spans="5:6">
      <c r="E842" s="105"/>
      <c r="F842" s="105"/>
    </row>
    <row r="843" spans="5:6">
      <c r="E843" s="105"/>
      <c r="F843" s="105"/>
    </row>
    <row r="844" spans="5:6">
      <c r="E844" s="105"/>
      <c r="F844" s="105"/>
    </row>
    <row r="845" spans="5:6">
      <c r="E845" s="105"/>
      <c r="F845" s="105"/>
    </row>
    <row r="846" spans="5:6">
      <c r="E846" s="105"/>
      <c r="F846" s="105"/>
    </row>
    <row r="847" spans="5:6">
      <c r="E847" s="105"/>
      <c r="F847" s="105"/>
    </row>
    <row r="848" spans="5:6">
      <c r="E848" s="105"/>
      <c r="F848" s="105"/>
    </row>
    <row r="849" spans="5:6">
      <c r="E849" s="105"/>
      <c r="F849" s="105"/>
    </row>
    <row r="850" spans="5:6">
      <c r="E850" s="105"/>
      <c r="F850" s="105"/>
    </row>
    <row r="851" spans="5:6">
      <c r="E851" s="105"/>
      <c r="F851" s="105"/>
    </row>
    <row r="852" spans="5:6">
      <c r="E852" s="105"/>
      <c r="F852" s="105"/>
    </row>
    <row r="853" spans="5:6">
      <c r="E853" s="105"/>
      <c r="F853" s="105"/>
    </row>
    <row r="854" spans="5:6">
      <c r="E854" s="105"/>
      <c r="F854" s="105"/>
    </row>
    <row r="855" spans="5:6">
      <c r="E855" s="105"/>
      <c r="F855" s="105"/>
    </row>
    <row r="856" spans="5:6">
      <c r="E856" s="105"/>
      <c r="F856" s="105"/>
    </row>
    <row r="857" spans="5:6">
      <c r="E857" s="105"/>
      <c r="F857" s="105"/>
    </row>
    <row r="858" spans="5:6">
      <c r="E858" s="105"/>
      <c r="F858" s="105"/>
    </row>
    <row r="859" spans="5:6">
      <c r="E859" s="105"/>
      <c r="F859" s="105"/>
    </row>
    <row r="860" spans="5:6">
      <c r="E860" s="105"/>
      <c r="F860" s="105"/>
    </row>
    <row r="861" spans="5:6">
      <c r="E861" s="105"/>
      <c r="F861" s="105"/>
    </row>
    <row r="862" spans="5:6">
      <c r="E862" s="105"/>
      <c r="F862" s="105"/>
    </row>
    <row r="863" spans="5:6">
      <c r="E863" s="105"/>
      <c r="F863" s="105"/>
    </row>
    <row r="864" spans="5:6">
      <c r="E864" s="105"/>
      <c r="F864" s="105"/>
    </row>
    <row r="865" spans="5:6">
      <c r="E865" s="105"/>
      <c r="F865" s="105"/>
    </row>
    <row r="866" spans="5:6">
      <c r="E866" s="105"/>
      <c r="F866" s="105"/>
    </row>
    <row r="867" spans="5:6">
      <c r="E867" s="105"/>
      <c r="F867" s="105"/>
    </row>
    <row r="868" spans="5:6">
      <c r="E868" s="105"/>
      <c r="F868" s="105"/>
    </row>
    <row r="869" spans="5:6">
      <c r="E869" s="105"/>
      <c r="F869" s="105"/>
    </row>
    <row r="870" spans="5:6">
      <c r="E870" s="105"/>
      <c r="F870" s="105"/>
    </row>
    <row r="871" spans="5:6">
      <c r="E871" s="105"/>
      <c r="F871" s="105"/>
    </row>
    <row r="872" spans="5:6">
      <c r="E872" s="105"/>
      <c r="F872" s="105"/>
    </row>
    <row r="873" spans="5:6">
      <c r="E873" s="105"/>
      <c r="F873" s="105"/>
    </row>
    <row r="874" spans="5:6">
      <c r="E874" s="105"/>
      <c r="F874" s="105"/>
    </row>
    <row r="875" spans="5:6">
      <c r="E875" s="105"/>
      <c r="F875" s="105"/>
    </row>
    <row r="876" spans="5:6">
      <c r="E876" s="105"/>
      <c r="F876" s="105"/>
    </row>
    <row r="877" spans="5:6">
      <c r="E877" s="105"/>
      <c r="F877" s="105"/>
    </row>
    <row r="878" spans="5:6">
      <c r="E878" s="105"/>
      <c r="F878" s="105"/>
    </row>
    <row r="879" spans="5:6">
      <c r="E879" s="105"/>
      <c r="F879" s="105"/>
    </row>
    <row r="880" spans="5:6">
      <c r="E880" s="105"/>
      <c r="F880" s="105"/>
    </row>
    <row r="881" spans="5:6">
      <c r="E881" s="105"/>
      <c r="F881" s="105"/>
    </row>
    <row r="882" spans="5:6">
      <c r="E882" s="105"/>
      <c r="F882" s="105"/>
    </row>
    <row r="883" spans="5:6">
      <c r="E883" s="105"/>
      <c r="F883" s="105"/>
    </row>
    <row r="884" spans="5:6">
      <c r="E884" s="105"/>
      <c r="F884" s="105"/>
    </row>
    <row r="885" spans="5:6">
      <c r="E885" s="105"/>
      <c r="F885" s="105"/>
    </row>
    <row r="886" spans="5:6">
      <c r="E886" s="105"/>
      <c r="F886" s="105"/>
    </row>
    <row r="887" spans="5:6">
      <c r="E887" s="105"/>
      <c r="F887" s="105"/>
    </row>
    <row r="888" spans="5:6">
      <c r="E888" s="105"/>
      <c r="F888" s="105"/>
    </row>
    <row r="889" spans="5:6">
      <c r="E889" s="105"/>
      <c r="F889" s="105"/>
    </row>
    <row r="890" spans="5:6">
      <c r="E890" s="105"/>
      <c r="F890" s="105"/>
    </row>
    <row r="891" spans="5:6">
      <c r="E891" s="105"/>
      <c r="F891" s="105"/>
    </row>
    <row r="892" spans="5:6">
      <c r="E892" s="105"/>
      <c r="F892" s="105"/>
    </row>
    <row r="893" spans="5:6">
      <c r="E893" s="105"/>
      <c r="F893" s="105"/>
    </row>
    <row r="894" spans="5:6">
      <c r="E894" s="105"/>
      <c r="F894" s="105"/>
    </row>
    <row r="895" spans="5:6">
      <c r="E895" s="105"/>
      <c r="F895" s="105"/>
    </row>
    <row r="896" spans="5:6">
      <c r="E896" s="105"/>
      <c r="F896" s="105"/>
    </row>
    <row r="897" spans="5:6">
      <c r="E897" s="105"/>
      <c r="F897" s="105"/>
    </row>
    <row r="898" spans="5:6">
      <c r="E898" s="105"/>
      <c r="F898" s="105"/>
    </row>
    <row r="899" spans="5:6">
      <c r="E899" s="105"/>
      <c r="F899" s="105"/>
    </row>
    <row r="900" spans="5:6">
      <c r="E900" s="105"/>
      <c r="F900" s="105"/>
    </row>
    <row r="901" spans="5:6">
      <c r="E901" s="105"/>
      <c r="F901" s="105"/>
    </row>
    <row r="902" spans="5:6">
      <c r="E902" s="105"/>
      <c r="F902" s="105"/>
    </row>
    <row r="903" spans="5:6">
      <c r="E903" s="105"/>
      <c r="F903" s="105"/>
    </row>
    <row r="904" spans="5:6">
      <c r="E904" s="105"/>
      <c r="F904" s="105"/>
    </row>
    <row r="905" spans="5:6">
      <c r="E905" s="105"/>
      <c r="F905" s="105"/>
    </row>
    <row r="906" spans="5:6">
      <c r="E906" s="105"/>
      <c r="F906" s="105"/>
    </row>
    <row r="907" spans="5:6">
      <c r="E907" s="105"/>
      <c r="F907" s="105"/>
    </row>
    <row r="908" spans="5:6">
      <c r="E908" s="105"/>
      <c r="F908" s="105"/>
    </row>
    <row r="909" spans="5:6">
      <c r="E909" s="105"/>
      <c r="F909" s="105"/>
    </row>
    <row r="910" spans="5:6">
      <c r="E910" s="105"/>
      <c r="F910" s="105"/>
    </row>
    <row r="911" spans="5:6">
      <c r="E911" s="105"/>
      <c r="F911" s="105"/>
    </row>
    <row r="912" spans="5:6">
      <c r="E912" s="105"/>
      <c r="F912" s="105"/>
    </row>
    <row r="913" spans="5:6">
      <c r="E913" s="105"/>
      <c r="F913" s="105"/>
    </row>
    <row r="914" spans="5:6">
      <c r="E914" s="105"/>
      <c r="F914" s="105"/>
    </row>
    <row r="915" spans="5:6">
      <c r="E915" s="105"/>
      <c r="F915" s="105"/>
    </row>
    <row r="916" spans="5:6">
      <c r="E916" s="105"/>
      <c r="F916" s="105"/>
    </row>
    <row r="917" spans="5:6">
      <c r="E917" s="105"/>
      <c r="F917" s="105"/>
    </row>
    <row r="918" spans="5:6">
      <c r="E918" s="105"/>
      <c r="F918" s="105"/>
    </row>
    <row r="919" spans="5:6">
      <c r="E919" s="105"/>
      <c r="F919" s="105"/>
    </row>
    <row r="920" spans="5:6">
      <c r="E920" s="105"/>
      <c r="F920" s="105"/>
    </row>
    <row r="921" spans="5:6">
      <c r="E921" s="105"/>
      <c r="F921" s="105"/>
    </row>
    <row r="922" spans="5:6">
      <c r="E922" s="105"/>
      <c r="F922" s="105"/>
    </row>
    <row r="923" spans="5:6">
      <c r="E923" s="105"/>
      <c r="F923" s="105"/>
    </row>
    <row r="924" spans="5:6">
      <c r="E924" s="105"/>
      <c r="F924" s="105"/>
    </row>
    <row r="925" spans="5:6">
      <c r="E925" s="105"/>
      <c r="F925" s="105"/>
    </row>
    <row r="926" spans="5:6">
      <c r="E926" s="105"/>
      <c r="F926" s="105"/>
    </row>
    <row r="927" spans="5:6">
      <c r="E927" s="105"/>
      <c r="F927" s="105"/>
    </row>
    <row r="928" spans="5:6">
      <c r="E928" s="105"/>
      <c r="F928" s="105"/>
    </row>
    <row r="929" spans="5:6">
      <c r="E929" s="105"/>
      <c r="F929" s="105"/>
    </row>
    <row r="930" spans="5:6">
      <c r="E930" s="105"/>
      <c r="F930" s="105"/>
    </row>
    <row r="931" spans="5:6">
      <c r="E931" s="105"/>
      <c r="F931" s="105"/>
    </row>
    <row r="932" spans="5:6">
      <c r="E932" s="105"/>
      <c r="F932" s="105"/>
    </row>
    <row r="933" spans="5:6">
      <c r="E933" s="105"/>
      <c r="F933" s="105"/>
    </row>
    <row r="934" spans="5:6">
      <c r="E934" s="105"/>
      <c r="F934" s="105"/>
    </row>
    <row r="935" spans="5:6">
      <c r="E935" s="105"/>
      <c r="F935" s="105"/>
    </row>
    <row r="936" spans="5:6">
      <c r="E936" s="105"/>
      <c r="F936" s="105"/>
    </row>
    <row r="937" spans="5:6">
      <c r="E937" s="105"/>
      <c r="F937" s="105"/>
    </row>
    <row r="938" spans="5:6">
      <c r="E938" s="105"/>
      <c r="F938" s="105"/>
    </row>
    <row r="939" spans="5:6">
      <c r="E939" s="105"/>
      <c r="F939" s="105"/>
    </row>
    <row r="940" spans="5:6">
      <c r="E940" s="105"/>
      <c r="F940" s="105"/>
    </row>
    <row r="941" spans="5:6">
      <c r="E941" s="105"/>
      <c r="F941" s="105"/>
    </row>
    <row r="942" spans="5:6">
      <c r="E942" s="105"/>
      <c r="F942" s="105"/>
    </row>
    <row r="943" spans="5:6">
      <c r="E943" s="105"/>
      <c r="F943" s="105"/>
    </row>
    <row r="944" spans="5:6">
      <c r="E944" s="105"/>
      <c r="F944" s="105"/>
    </row>
    <row r="945" spans="5:6">
      <c r="E945" s="105"/>
      <c r="F945" s="105"/>
    </row>
    <row r="946" spans="5:6">
      <c r="E946" s="105"/>
      <c r="F946" s="105"/>
    </row>
    <row r="947" spans="5:6">
      <c r="E947" s="105"/>
      <c r="F947" s="105"/>
    </row>
    <row r="948" spans="5:6">
      <c r="E948" s="105"/>
      <c r="F948" s="105"/>
    </row>
    <row r="949" spans="5:6">
      <c r="E949" s="105"/>
      <c r="F949" s="105"/>
    </row>
    <row r="950" spans="5:6">
      <c r="E950" s="105"/>
      <c r="F950" s="105"/>
    </row>
    <row r="951" spans="5:6">
      <c r="E951" s="105"/>
      <c r="F951" s="105"/>
    </row>
    <row r="952" spans="5:6">
      <c r="E952" s="105"/>
      <c r="F952" s="105"/>
    </row>
    <row r="953" spans="5:6">
      <c r="E953" s="105"/>
      <c r="F953" s="105"/>
    </row>
    <row r="954" spans="5:6">
      <c r="E954" s="105"/>
      <c r="F954" s="105"/>
    </row>
    <row r="955" spans="5:6">
      <c r="E955" s="105"/>
      <c r="F955" s="105"/>
    </row>
    <row r="956" spans="5:6">
      <c r="E956" s="105"/>
      <c r="F956" s="105"/>
    </row>
    <row r="957" spans="5:6">
      <c r="E957" s="105"/>
      <c r="F957" s="105"/>
    </row>
    <row r="958" spans="5:6">
      <c r="E958" s="105"/>
      <c r="F958" s="105"/>
    </row>
    <row r="959" spans="5:6">
      <c r="E959" s="105"/>
      <c r="F959" s="105"/>
    </row>
    <row r="960" spans="5:6">
      <c r="E960" s="105"/>
      <c r="F960" s="105"/>
    </row>
    <row r="961" spans="5:6">
      <c r="E961" s="105"/>
      <c r="F961" s="105"/>
    </row>
    <row r="962" spans="5:6">
      <c r="E962" s="105"/>
      <c r="F962" s="105"/>
    </row>
    <row r="963" spans="5:6">
      <c r="E963" s="105"/>
      <c r="F963" s="105"/>
    </row>
    <row r="964" spans="5:6">
      <c r="E964" s="105"/>
      <c r="F964" s="105"/>
    </row>
    <row r="965" spans="5:6">
      <c r="E965" s="105"/>
      <c r="F965" s="105"/>
    </row>
    <row r="966" spans="5:6">
      <c r="E966" s="105"/>
      <c r="F966" s="105"/>
    </row>
    <row r="967" spans="5:6">
      <c r="E967" s="105"/>
      <c r="F967" s="105"/>
    </row>
    <row r="968" spans="5:6">
      <c r="E968" s="105"/>
      <c r="F968" s="105"/>
    </row>
    <row r="969" spans="5:6">
      <c r="E969" s="105"/>
      <c r="F969" s="105"/>
    </row>
    <row r="970" spans="5:6">
      <c r="E970" s="105"/>
      <c r="F970" s="105"/>
    </row>
    <row r="971" spans="5:6">
      <c r="E971" s="105"/>
      <c r="F971" s="105"/>
    </row>
    <row r="972" spans="5:6">
      <c r="E972" s="105"/>
      <c r="F972" s="105"/>
    </row>
    <row r="973" spans="5:6">
      <c r="E973" s="105"/>
      <c r="F973" s="105"/>
    </row>
    <row r="974" spans="5:6">
      <c r="E974" s="105"/>
      <c r="F974" s="105"/>
    </row>
    <row r="975" spans="5:6">
      <c r="E975" s="105"/>
      <c r="F975" s="105"/>
    </row>
    <row r="976" spans="5:6">
      <c r="E976" s="105"/>
      <c r="F976" s="105"/>
    </row>
    <row r="977" spans="5:6">
      <c r="E977" s="105"/>
      <c r="F977" s="105"/>
    </row>
    <row r="978" spans="5:6">
      <c r="E978" s="105"/>
      <c r="F978" s="105"/>
    </row>
    <row r="979" spans="5:6">
      <c r="E979" s="105"/>
      <c r="F979" s="105"/>
    </row>
    <row r="980" spans="5:6">
      <c r="E980" s="105"/>
      <c r="F980" s="105"/>
    </row>
    <row r="981" spans="5:6">
      <c r="E981" s="105"/>
      <c r="F981" s="105"/>
    </row>
    <row r="982" spans="5:6">
      <c r="E982" s="105"/>
      <c r="F982" s="105"/>
    </row>
    <row r="983" spans="5:6">
      <c r="E983" s="105"/>
      <c r="F983" s="105"/>
    </row>
    <row r="984" spans="5:6">
      <c r="E984" s="105"/>
      <c r="F984" s="105"/>
    </row>
    <row r="985" spans="5:6">
      <c r="E985" s="105"/>
      <c r="F985" s="105"/>
    </row>
    <row r="986" spans="5:6">
      <c r="E986" s="105"/>
      <c r="F986" s="105"/>
    </row>
    <row r="987" spans="5:6">
      <c r="E987" s="105"/>
      <c r="F987" s="105"/>
    </row>
    <row r="988" spans="5:6">
      <c r="E988" s="105"/>
      <c r="F988" s="105"/>
    </row>
    <row r="989" spans="5:6">
      <c r="E989" s="105"/>
      <c r="F989" s="105"/>
    </row>
    <row r="990" spans="5:6">
      <c r="E990" s="105"/>
      <c r="F990" s="105"/>
    </row>
    <row r="991" spans="5:6">
      <c r="E991" s="105"/>
      <c r="F991" s="105"/>
    </row>
    <row r="992" spans="5:6">
      <c r="E992" s="105"/>
      <c r="F992" s="105"/>
    </row>
    <row r="993" spans="5:6">
      <c r="E993" s="105"/>
      <c r="F993" s="105"/>
    </row>
    <row r="994" spans="5:6">
      <c r="E994" s="105"/>
      <c r="F994" s="105"/>
    </row>
    <row r="995" spans="5:6">
      <c r="E995" s="105"/>
      <c r="F995" s="105"/>
    </row>
    <row r="996" spans="5:6">
      <c r="E996" s="105"/>
      <c r="F996" s="105"/>
    </row>
    <row r="997" spans="5:6">
      <c r="E997" s="105"/>
      <c r="F997" s="105"/>
    </row>
    <row r="998" spans="5:6">
      <c r="E998" s="105"/>
      <c r="F998" s="105"/>
    </row>
    <row r="999" spans="5:6">
      <c r="E999" s="105"/>
      <c r="F999" s="105"/>
    </row>
    <row r="1000" spans="5:6">
      <c r="E1000" s="105"/>
      <c r="F1000" s="105"/>
    </row>
    <row r="1001" spans="5:6">
      <c r="E1001" s="105"/>
      <c r="F1001" s="105"/>
    </row>
    <row r="1002" spans="5:6">
      <c r="E1002" s="105"/>
      <c r="F1002" s="105"/>
    </row>
    <row r="1003" spans="5:6">
      <c r="E1003" s="105"/>
      <c r="F1003" s="105"/>
    </row>
    <row r="1004" spans="5:6">
      <c r="E1004" s="105"/>
      <c r="F1004" s="105"/>
    </row>
  </sheetData>
  <mergeCells count="7">
    <mergeCell ref="B42:D42"/>
    <mergeCell ref="B43:D43"/>
    <mergeCell ref="B37:D37"/>
    <mergeCell ref="B38:D38"/>
    <mergeCell ref="B39:D39"/>
    <mergeCell ref="B40:D40"/>
    <mergeCell ref="B41:D4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36"/>
  <sheetViews>
    <sheetView workbookViewId="0"/>
  </sheetViews>
  <sheetFormatPr defaultColWidth="14.42578125" defaultRowHeight="15" customHeight="1"/>
  <cols>
    <col min="1" max="1" width="27.140625" customWidth="1"/>
    <col min="2" max="2" width="46.5703125" customWidth="1"/>
    <col min="3" max="3" width="8.85546875" customWidth="1"/>
    <col min="4" max="4" width="6.28515625" customWidth="1"/>
    <col min="5" max="5" width="5.85546875" customWidth="1"/>
    <col min="6" max="6" width="4.7109375" customWidth="1"/>
    <col min="7" max="7" width="5.7109375" customWidth="1"/>
    <col min="8" max="8" width="6" customWidth="1"/>
    <col min="9" max="9" width="8.85546875" customWidth="1"/>
    <col min="10" max="10" width="8.28515625" customWidth="1"/>
    <col min="11" max="11" width="9.140625" customWidth="1"/>
    <col min="12" max="12" width="5" customWidth="1"/>
    <col min="13" max="13" width="6.42578125" customWidth="1"/>
    <col min="14" max="14" width="7.140625" customWidth="1"/>
    <col min="15" max="15" width="4.85546875" customWidth="1"/>
    <col min="16" max="16" width="5.28515625" customWidth="1"/>
    <col min="17" max="17" width="4.42578125" customWidth="1"/>
    <col min="18" max="18" width="8.140625" customWidth="1"/>
    <col min="19" max="19" width="5.85546875" customWidth="1"/>
    <col min="20" max="20" width="8.42578125" customWidth="1"/>
    <col min="21" max="21" width="5.140625" customWidth="1"/>
    <col min="22" max="22" width="7" customWidth="1"/>
    <col min="23" max="23" width="4.5703125" customWidth="1"/>
    <col min="24" max="24" width="5.28515625" customWidth="1"/>
    <col min="25" max="26" width="8.7109375" customWidth="1"/>
  </cols>
  <sheetData>
    <row r="1" spans="1:24" ht="23.25">
      <c r="A1" s="118" t="s">
        <v>241</v>
      </c>
    </row>
    <row r="2" spans="1:24" ht="9" customHeight="1">
      <c r="A2" s="118"/>
    </row>
    <row r="3" spans="1:24">
      <c r="B3" t="s">
        <v>242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</row>
    <row r="4" spans="1:24">
      <c r="A4" t="s">
        <v>143</v>
      </c>
      <c r="B4" t="s">
        <v>243</v>
      </c>
      <c r="D4" s="81" t="s">
        <v>87</v>
      </c>
      <c r="E4" s="81" t="s">
        <v>244</v>
      </c>
      <c r="F4" s="81" t="s">
        <v>245</v>
      </c>
      <c r="G4" s="81" t="s">
        <v>246</v>
      </c>
      <c r="H4" s="81" t="s">
        <v>247</v>
      </c>
      <c r="I4" s="81" t="s">
        <v>248</v>
      </c>
      <c r="J4" s="81" t="s">
        <v>249</v>
      </c>
      <c r="K4" s="81" t="s">
        <v>250</v>
      </c>
      <c r="L4" s="81" t="s">
        <v>92</v>
      </c>
      <c r="M4" s="81" t="s">
        <v>251</v>
      </c>
      <c r="N4" s="81" t="s">
        <v>252</v>
      </c>
      <c r="O4" s="81" t="s">
        <v>253</v>
      </c>
      <c r="P4" s="81" t="s">
        <v>90</v>
      </c>
      <c r="Q4" s="81" t="s">
        <v>254</v>
      </c>
      <c r="R4" s="81" t="s">
        <v>255</v>
      </c>
      <c r="S4" s="81" t="s">
        <v>256</v>
      </c>
      <c r="T4" s="81" t="s">
        <v>257</v>
      </c>
      <c r="U4" s="81" t="s">
        <v>258</v>
      </c>
      <c r="V4" s="81" t="s">
        <v>259</v>
      </c>
      <c r="W4" s="81" t="s">
        <v>260</v>
      </c>
      <c r="X4" s="81" t="s">
        <v>24</v>
      </c>
    </row>
    <row r="5" spans="1:24"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</row>
    <row r="6" spans="1:24">
      <c r="A6" t="s">
        <v>261</v>
      </c>
      <c r="D6" s="131"/>
      <c r="E6" s="133"/>
      <c r="F6" s="133"/>
      <c r="G6" s="131"/>
      <c r="H6" s="131"/>
      <c r="I6" s="131"/>
      <c r="J6" s="133"/>
      <c r="K6" s="133"/>
      <c r="L6" s="133"/>
      <c r="M6" s="133"/>
      <c r="N6" s="133"/>
      <c r="O6" s="133"/>
      <c r="P6" s="131"/>
      <c r="Q6" s="133"/>
      <c r="R6" s="133"/>
      <c r="S6" s="133"/>
      <c r="T6" s="133"/>
      <c r="U6" s="134"/>
      <c r="V6" s="133"/>
      <c r="W6" s="134"/>
      <c r="X6" s="134"/>
    </row>
    <row r="7" spans="1:24">
      <c r="A7" t="s">
        <v>262</v>
      </c>
      <c r="E7" s="136"/>
      <c r="F7" s="136"/>
      <c r="G7" s="136"/>
      <c r="H7" s="136"/>
      <c r="I7" s="136"/>
      <c r="J7" s="136"/>
      <c r="L7" s="139"/>
      <c r="M7" s="139"/>
      <c r="N7" s="133"/>
      <c r="O7" s="136"/>
      <c r="P7" s="136"/>
      <c r="Q7" s="136"/>
      <c r="R7" s="136"/>
      <c r="S7" s="136"/>
      <c r="T7" s="136"/>
      <c r="V7" s="136"/>
      <c r="X7" s="136"/>
    </row>
    <row r="9" spans="1:24">
      <c r="A9" t="s">
        <v>264</v>
      </c>
      <c r="C9" s="28" t="s">
        <v>265</v>
      </c>
    </row>
    <row r="10" spans="1:24">
      <c r="A10" s="81" t="s">
        <v>266</v>
      </c>
      <c r="B10" t="s">
        <v>267</v>
      </c>
      <c r="C10">
        <f t="shared" ref="C10:C14" si="0">SUM(D10:X10)</f>
        <v>48</v>
      </c>
      <c r="D10" s="143">
        <v>48</v>
      </c>
    </row>
    <row r="11" spans="1:24">
      <c r="A11" s="81" t="s">
        <v>270</v>
      </c>
      <c r="B11" t="s">
        <v>271</v>
      </c>
      <c r="C11">
        <f t="shared" si="0"/>
        <v>2</v>
      </c>
      <c r="D11" s="143">
        <v>2</v>
      </c>
    </row>
    <row r="12" spans="1:24">
      <c r="A12" s="81" t="s">
        <v>272</v>
      </c>
      <c r="B12" t="s">
        <v>273</v>
      </c>
      <c r="C12">
        <f t="shared" si="0"/>
        <v>2</v>
      </c>
      <c r="D12" s="143">
        <v>2</v>
      </c>
    </row>
    <row r="13" spans="1:24">
      <c r="A13" s="81" t="s">
        <v>274</v>
      </c>
      <c r="B13" t="s">
        <v>275</v>
      </c>
      <c r="C13">
        <f t="shared" si="0"/>
        <v>2</v>
      </c>
      <c r="D13" s="143">
        <v>2</v>
      </c>
    </row>
    <row r="14" spans="1:24">
      <c r="A14" s="81" t="s">
        <v>276</v>
      </c>
      <c r="B14" t="s">
        <v>277</v>
      </c>
      <c r="C14">
        <f t="shared" si="0"/>
        <v>2</v>
      </c>
      <c r="D14" s="143">
        <v>2</v>
      </c>
    </row>
    <row r="15" spans="1:24" ht="15.75">
      <c r="A15" s="81"/>
      <c r="B15" s="137" t="s">
        <v>240</v>
      </c>
      <c r="C15" s="137">
        <f>SUM(D15:W15)</f>
        <v>56</v>
      </c>
      <c r="D15" s="138">
        <f>SUM(D10:D14)</f>
        <v>56</v>
      </c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</row>
    <row r="16" spans="1:24">
      <c r="A16" s="148" t="s">
        <v>280</v>
      </c>
    </row>
    <row r="17" spans="1:24">
      <c r="A17" s="81" t="s">
        <v>266</v>
      </c>
      <c r="B17" t="s">
        <v>282</v>
      </c>
      <c r="C17">
        <f t="shared" ref="C17:C20" si="1">SUM(D17:X17)</f>
        <v>13.5</v>
      </c>
      <c r="D17" s="150">
        <v>3.5</v>
      </c>
      <c r="E17">
        <v>0.5</v>
      </c>
      <c r="F17">
        <v>0.5</v>
      </c>
      <c r="G17">
        <v>0.5</v>
      </c>
      <c r="H17">
        <v>0.5</v>
      </c>
      <c r="I17">
        <v>0.5</v>
      </c>
      <c r="J17">
        <v>0.5</v>
      </c>
      <c r="K17">
        <v>0.5</v>
      </c>
      <c r="L17">
        <v>0.5</v>
      </c>
      <c r="M17">
        <v>0.5</v>
      </c>
      <c r="N17">
        <v>0.5</v>
      </c>
      <c r="O17">
        <v>0.5</v>
      </c>
      <c r="P17">
        <v>0.5</v>
      </c>
      <c r="Q17">
        <v>0.5</v>
      </c>
      <c r="R17">
        <v>0.5</v>
      </c>
      <c r="S17">
        <v>0.5</v>
      </c>
      <c r="T17">
        <v>0.5</v>
      </c>
      <c r="U17">
        <v>0.5</v>
      </c>
      <c r="V17">
        <v>0.5</v>
      </c>
      <c r="W17">
        <v>0.5</v>
      </c>
      <c r="X17">
        <v>0.5</v>
      </c>
    </row>
    <row r="18" spans="1:24">
      <c r="A18" s="81" t="s">
        <v>270</v>
      </c>
      <c r="B18" t="s">
        <v>288</v>
      </c>
      <c r="C18">
        <f t="shared" si="1"/>
        <v>1</v>
      </c>
      <c r="D18" s="143">
        <v>1</v>
      </c>
    </row>
    <row r="19" spans="1:24">
      <c r="A19" s="81" t="s">
        <v>272</v>
      </c>
      <c r="B19" t="s">
        <v>291</v>
      </c>
      <c r="C19">
        <f t="shared" si="1"/>
        <v>2</v>
      </c>
      <c r="D19" s="143">
        <v>2</v>
      </c>
    </row>
    <row r="20" spans="1:24">
      <c r="A20" s="81" t="s">
        <v>274</v>
      </c>
      <c r="B20" t="s">
        <v>292</v>
      </c>
      <c r="C20">
        <f t="shared" si="1"/>
        <v>1</v>
      </c>
      <c r="D20" s="143">
        <v>1</v>
      </c>
    </row>
    <row r="21" spans="1:24">
      <c r="A21" s="81" t="s">
        <v>276</v>
      </c>
      <c r="B21" t="s">
        <v>293</v>
      </c>
      <c r="C21">
        <v>10</v>
      </c>
      <c r="D21" s="143">
        <v>1.5</v>
      </c>
      <c r="E21">
        <v>1.5</v>
      </c>
      <c r="G21">
        <v>1.5</v>
      </c>
      <c r="J21">
        <v>1.5</v>
      </c>
      <c r="S21">
        <v>1.5</v>
      </c>
      <c r="T21">
        <v>1.5</v>
      </c>
      <c r="X21">
        <v>1.5</v>
      </c>
    </row>
    <row r="22" spans="1:24">
      <c r="A22" s="81" t="s">
        <v>294</v>
      </c>
      <c r="B22" t="s">
        <v>295</v>
      </c>
      <c r="C22">
        <v>1</v>
      </c>
      <c r="D22" s="143">
        <v>1</v>
      </c>
    </row>
    <row r="23" spans="1:24">
      <c r="A23" s="81" t="s">
        <v>296</v>
      </c>
      <c r="B23" t="s">
        <v>297</v>
      </c>
      <c r="C23">
        <v>3</v>
      </c>
      <c r="D23" s="143">
        <v>3</v>
      </c>
    </row>
    <row r="24" spans="1:24">
      <c r="A24" s="81" t="s">
        <v>298</v>
      </c>
      <c r="B24" t="s">
        <v>299</v>
      </c>
      <c r="C24">
        <v>1</v>
      </c>
      <c r="D24" s="143">
        <v>1</v>
      </c>
    </row>
    <row r="25" spans="1:24" ht="15.75">
      <c r="B25" s="137" t="s">
        <v>240</v>
      </c>
      <c r="C25" s="137">
        <f>SUM(D25:X25)</f>
        <v>33</v>
      </c>
      <c r="D25" s="138">
        <f t="shared" ref="D25:X25" si="2">SUM(D17:D24)</f>
        <v>14</v>
      </c>
      <c r="E25" s="146">
        <f t="shared" si="2"/>
        <v>2</v>
      </c>
      <c r="F25" s="146">
        <f t="shared" si="2"/>
        <v>0.5</v>
      </c>
      <c r="G25" s="146">
        <f t="shared" si="2"/>
        <v>2</v>
      </c>
      <c r="H25" s="146">
        <f t="shared" si="2"/>
        <v>0.5</v>
      </c>
      <c r="I25" s="146">
        <f t="shared" si="2"/>
        <v>0.5</v>
      </c>
      <c r="J25" s="146">
        <f t="shared" si="2"/>
        <v>2</v>
      </c>
      <c r="K25" s="146">
        <f t="shared" si="2"/>
        <v>0.5</v>
      </c>
      <c r="L25" s="146">
        <f t="shared" si="2"/>
        <v>0.5</v>
      </c>
      <c r="M25" s="146">
        <f t="shared" si="2"/>
        <v>0.5</v>
      </c>
      <c r="N25" s="146">
        <f t="shared" si="2"/>
        <v>0.5</v>
      </c>
      <c r="O25" s="146">
        <f t="shared" si="2"/>
        <v>0.5</v>
      </c>
      <c r="P25" s="146">
        <f t="shared" si="2"/>
        <v>0.5</v>
      </c>
      <c r="Q25" s="146">
        <f t="shared" si="2"/>
        <v>0.5</v>
      </c>
      <c r="R25" s="146">
        <f t="shared" si="2"/>
        <v>0.5</v>
      </c>
      <c r="S25" s="146">
        <f t="shared" si="2"/>
        <v>2</v>
      </c>
      <c r="T25" s="146">
        <f t="shared" si="2"/>
        <v>2</v>
      </c>
      <c r="U25" s="146">
        <f t="shared" si="2"/>
        <v>0.5</v>
      </c>
      <c r="V25" s="146">
        <f t="shared" si="2"/>
        <v>0.5</v>
      </c>
      <c r="W25" s="146">
        <f t="shared" si="2"/>
        <v>0.5</v>
      </c>
      <c r="X25" s="146">
        <f t="shared" si="2"/>
        <v>2</v>
      </c>
    </row>
    <row r="26" spans="1:24">
      <c r="A26" s="148" t="s">
        <v>303</v>
      </c>
    </row>
    <row r="27" spans="1:24">
      <c r="A27" s="81" t="s">
        <v>266</v>
      </c>
      <c r="B27" t="s">
        <v>304</v>
      </c>
      <c r="C27">
        <f t="shared" ref="C27:C38" si="3">SUM(D27:X27)</f>
        <v>12</v>
      </c>
      <c r="H27" s="143">
        <v>6</v>
      </c>
      <c r="O27" s="146">
        <v>6</v>
      </c>
    </row>
    <row r="28" spans="1:24">
      <c r="A28" s="81" t="s">
        <v>270</v>
      </c>
      <c r="B28" t="s">
        <v>305</v>
      </c>
      <c r="C28">
        <f t="shared" si="3"/>
        <v>6</v>
      </c>
      <c r="D28" s="143">
        <v>6</v>
      </c>
      <c r="H28" s="154"/>
      <c r="O28" s="146"/>
    </row>
    <row r="29" spans="1:24">
      <c r="A29" s="81" t="s">
        <v>272</v>
      </c>
      <c r="B29" t="s">
        <v>307</v>
      </c>
      <c r="C29">
        <f t="shared" si="3"/>
        <v>6</v>
      </c>
      <c r="G29" s="143">
        <v>6</v>
      </c>
      <c r="O29" s="146"/>
    </row>
    <row r="30" spans="1:24">
      <c r="A30" s="81" t="s">
        <v>274</v>
      </c>
      <c r="B30" t="s">
        <v>308</v>
      </c>
      <c r="C30">
        <f t="shared" si="3"/>
        <v>6</v>
      </c>
      <c r="O30" s="146"/>
      <c r="V30" s="143">
        <v>6</v>
      </c>
    </row>
    <row r="31" spans="1:24">
      <c r="A31" s="81" t="s">
        <v>276</v>
      </c>
      <c r="B31" t="s">
        <v>309</v>
      </c>
      <c r="C31">
        <f t="shared" si="3"/>
        <v>6</v>
      </c>
      <c r="E31" s="143">
        <v>6</v>
      </c>
      <c r="O31" s="146"/>
    </row>
    <row r="32" spans="1:24">
      <c r="A32" s="81" t="s">
        <v>294</v>
      </c>
      <c r="B32" t="s">
        <v>310</v>
      </c>
      <c r="C32">
        <f t="shared" si="3"/>
        <v>6</v>
      </c>
      <c r="N32" s="143">
        <v>6</v>
      </c>
      <c r="O32" s="146"/>
      <c r="S32" s="158"/>
    </row>
    <row r="33" spans="1:22">
      <c r="A33" s="81" t="s">
        <v>296</v>
      </c>
      <c r="B33" t="s">
        <v>311</v>
      </c>
      <c r="C33">
        <f t="shared" si="3"/>
        <v>6</v>
      </c>
      <c r="N33" s="150">
        <v>6</v>
      </c>
      <c r="O33" s="146"/>
      <c r="S33" s="158"/>
    </row>
    <row r="34" spans="1:22">
      <c r="A34" s="81" t="s">
        <v>298</v>
      </c>
      <c r="B34" t="s">
        <v>312</v>
      </c>
      <c r="C34">
        <f t="shared" si="3"/>
        <v>21</v>
      </c>
      <c r="D34">
        <v>3</v>
      </c>
      <c r="E34">
        <v>3</v>
      </c>
      <c r="G34">
        <v>3</v>
      </c>
      <c r="H34" s="143">
        <v>3</v>
      </c>
      <c r="N34">
        <v>3</v>
      </c>
      <c r="O34" s="146">
        <v>3</v>
      </c>
      <c r="S34" s="158"/>
      <c r="V34">
        <v>3</v>
      </c>
    </row>
    <row r="35" spans="1:22">
      <c r="A35" s="81" t="s">
        <v>313</v>
      </c>
      <c r="B35" t="s">
        <v>314</v>
      </c>
      <c r="C35">
        <f t="shared" si="3"/>
        <v>21</v>
      </c>
      <c r="D35">
        <v>3</v>
      </c>
      <c r="E35">
        <v>3</v>
      </c>
      <c r="G35">
        <v>3</v>
      </c>
      <c r="H35" s="143">
        <v>3</v>
      </c>
      <c r="N35">
        <v>3</v>
      </c>
      <c r="O35" s="146">
        <v>3</v>
      </c>
      <c r="S35" s="158"/>
      <c r="V35">
        <v>3</v>
      </c>
    </row>
    <row r="36" spans="1:22">
      <c r="A36" s="81" t="s">
        <v>315</v>
      </c>
      <c r="B36" t="s">
        <v>316</v>
      </c>
      <c r="C36">
        <f t="shared" si="3"/>
        <v>21</v>
      </c>
      <c r="D36">
        <v>3</v>
      </c>
      <c r="E36">
        <v>3</v>
      </c>
      <c r="G36">
        <v>3</v>
      </c>
      <c r="H36" s="143">
        <v>3</v>
      </c>
      <c r="N36">
        <v>3</v>
      </c>
      <c r="O36" s="146">
        <v>3</v>
      </c>
      <c r="S36" s="158"/>
      <c r="V36">
        <v>3</v>
      </c>
    </row>
    <row r="37" spans="1:22">
      <c r="A37" s="81" t="s">
        <v>317</v>
      </c>
      <c r="B37" t="s">
        <v>318</v>
      </c>
      <c r="C37">
        <f t="shared" si="3"/>
        <v>21</v>
      </c>
      <c r="D37">
        <v>3</v>
      </c>
      <c r="E37">
        <v>3</v>
      </c>
      <c r="G37">
        <v>3</v>
      </c>
      <c r="H37" s="143">
        <v>3</v>
      </c>
      <c r="N37">
        <v>3</v>
      </c>
      <c r="O37" s="146">
        <v>3</v>
      </c>
      <c r="S37" s="158"/>
      <c r="V37">
        <v>3</v>
      </c>
    </row>
    <row r="38" spans="1:22" ht="15.75">
      <c r="A38" s="81"/>
      <c r="B38" s="137" t="s">
        <v>240</v>
      </c>
      <c r="C38" s="137">
        <f t="shared" si="3"/>
        <v>132</v>
      </c>
      <c r="D38">
        <f t="shared" ref="D38:E38" si="4">SUM(D27:D37)</f>
        <v>18</v>
      </c>
      <c r="E38">
        <f t="shared" si="4"/>
        <v>18</v>
      </c>
      <c r="G38">
        <f t="shared" ref="G38:H38" si="5">SUM(G27:G37)</f>
        <v>18</v>
      </c>
      <c r="H38" s="138">
        <f t="shared" si="5"/>
        <v>18</v>
      </c>
      <c r="N38">
        <f t="shared" ref="N38:O38" si="6">SUM(N27:N37)</f>
        <v>24</v>
      </c>
      <c r="O38" s="146">
        <f t="shared" si="6"/>
        <v>18</v>
      </c>
      <c r="S38" s="158"/>
      <c r="V38">
        <f>SUM(V30:V37)</f>
        <v>18</v>
      </c>
    </row>
    <row r="39" spans="1:22">
      <c r="A39" s="148" t="s">
        <v>327</v>
      </c>
    </row>
    <row r="40" spans="1:22">
      <c r="A40" s="81" t="s">
        <v>266</v>
      </c>
      <c r="B40" t="s">
        <v>328</v>
      </c>
      <c r="C40">
        <f t="shared" ref="C40:C50" si="7">SUM(D40:X40)</f>
        <v>6</v>
      </c>
      <c r="G40" t="s">
        <v>329</v>
      </c>
      <c r="P40" s="143">
        <v>6</v>
      </c>
    </row>
    <row r="41" spans="1:22">
      <c r="A41" s="81" t="s">
        <v>270</v>
      </c>
      <c r="B41" t="s">
        <v>330</v>
      </c>
      <c r="C41">
        <f t="shared" si="7"/>
        <v>6</v>
      </c>
      <c r="G41" t="s">
        <v>329</v>
      </c>
      <c r="L41" t="s">
        <v>329</v>
      </c>
      <c r="S41" s="150">
        <v>6</v>
      </c>
    </row>
    <row r="42" spans="1:22">
      <c r="A42" s="163" t="s">
        <v>272</v>
      </c>
      <c r="B42" s="146" t="s">
        <v>331</v>
      </c>
      <c r="C42" s="146">
        <f t="shared" si="7"/>
        <v>6</v>
      </c>
      <c r="G42" t="s">
        <v>329</v>
      </c>
      <c r="J42" s="143">
        <v>6</v>
      </c>
      <c r="S42" s="158"/>
    </row>
    <row r="43" spans="1:22">
      <c r="A43" s="81" t="s">
        <v>274</v>
      </c>
      <c r="B43" t="s">
        <v>332</v>
      </c>
      <c r="C43">
        <f t="shared" si="7"/>
        <v>6</v>
      </c>
      <c r="G43" s="143">
        <v>6</v>
      </c>
      <c r="S43" s="158"/>
    </row>
    <row r="44" spans="1:22">
      <c r="A44" s="81" t="s">
        <v>276</v>
      </c>
      <c r="B44" t="s">
        <v>334</v>
      </c>
      <c r="C44">
        <f t="shared" si="7"/>
        <v>6</v>
      </c>
      <c r="G44" t="s">
        <v>329</v>
      </c>
      <c r="L44" s="143">
        <v>6</v>
      </c>
      <c r="S44" s="158"/>
    </row>
    <row r="45" spans="1:22">
      <c r="A45" s="81" t="s">
        <v>294</v>
      </c>
      <c r="B45" t="s">
        <v>337</v>
      </c>
      <c r="C45">
        <f t="shared" si="7"/>
        <v>8</v>
      </c>
      <c r="G45">
        <v>2</v>
      </c>
      <c r="L45" t="s">
        <v>329</v>
      </c>
      <c r="R45" s="143">
        <v>6</v>
      </c>
      <c r="S45" s="158"/>
    </row>
    <row r="46" spans="1:22">
      <c r="A46" s="81" t="s">
        <v>296</v>
      </c>
      <c r="B46" t="s">
        <v>312</v>
      </c>
      <c r="C46">
        <f t="shared" si="7"/>
        <v>21</v>
      </c>
      <c r="G46" s="143">
        <v>3</v>
      </c>
      <c r="J46">
        <v>3</v>
      </c>
      <c r="L46">
        <v>3</v>
      </c>
      <c r="P46">
        <v>3</v>
      </c>
      <c r="R46">
        <v>3</v>
      </c>
      <c r="S46" s="146">
        <v>3</v>
      </c>
      <c r="T46">
        <v>3</v>
      </c>
    </row>
    <row r="47" spans="1:22">
      <c r="A47" s="81" t="s">
        <v>298</v>
      </c>
      <c r="B47" t="s">
        <v>314</v>
      </c>
      <c r="C47">
        <f t="shared" si="7"/>
        <v>21</v>
      </c>
      <c r="G47" s="143">
        <v>3</v>
      </c>
      <c r="J47">
        <v>3</v>
      </c>
      <c r="L47">
        <v>3</v>
      </c>
      <c r="P47">
        <v>3</v>
      </c>
      <c r="R47">
        <v>3</v>
      </c>
      <c r="S47" s="146">
        <v>3</v>
      </c>
      <c r="T47">
        <v>3</v>
      </c>
    </row>
    <row r="48" spans="1:22">
      <c r="A48" s="81" t="s">
        <v>313</v>
      </c>
      <c r="B48" t="s">
        <v>316</v>
      </c>
      <c r="C48">
        <f t="shared" si="7"/>
        <v>21</v>
      </c>
      <c r="G48" s="143">
        <v>3</v>
      </c>
      <c r="J48">
        <v>3</v>
      </c>
      <c r="L48">
        <v>3</v>
      </c>
      <c r="P48">
        <v>3</v>
      </c>
      <c r="R48">
        <v>3</v>
      </c>
      <c r="S48" s="146">
        <v>3</v>
      </c>
      <c r="T48">
        <v>3</v>
      </c>
    </row>
    <row r="49" spans="1:24">
      <c r="A49" s="81" t="s">
        <v>315</v>
      </c>
      <c r="B49" t="s">
        <v>318</v>
      </c>
      <c r="C49">
        <f t="shared" si="7"/>
        <v>21</v>
      </c>
      <c r="G49" s="143">
        <v>3</v>
      </c>
      <c r="J49">
        <v>3</v>
      </c>
      <c r="L49">
        <v>3</v>
      </c>
      <c r="P49">
        <v>3</v>
      </c>
      <c r="R49">
        <v>3</v>
      </c>
      <c r="S49" s="146">
        <v>3</v>
      </c>
      <c r="T49">
        <v>3</v>
      </c>
    </row>
    <row r="50" spans="1:24" ht="15.75">
      <c r="B50" s="137" t="s">
        <v>240</v>
      </c>
      <c r="C50" s="137">
        <f t="shared" si="7"/>
        <v>122</v>
      </c>
      <c r="G50" s="138">
        <f>SUM(G40:G49)</f>
        <v>20</v>
      </c>
      <c r="J50">
        <f>SUM(J40:J49)</f>
        <v>18</v>
      </c>
      <c r="L50">
        <f>SUM(L40:L49)</f>
        <v>18</v>
      </c>
      <c r="P50">
        <f>SUM(P40:P49)</f>
        <v>18</v>
      </c>
      <c r="R50">
        <f t="shared" ref="R50:T50" si="8">SUM(R40:R49)</f>
        <v>18</v>
      </c>
      <c r="S50" s="146">
        <f t="shared" si="8"/>
        <v>18</v>
      </c>
      <c r="T50">
        <f t="shared" si="8"/>
        <v>12</v>
      </c>
    </row>
    <row r="51" spans="1:24">
      <c r="A51" s="148" t="s">
        <v>342</v>
      </c>
      <c r="S51" s="158"/>
    </row>
    <row r="52" spans="1:24">
      <c r="A52" s="81" t="s">
        <v>266</v>
      </c>
      <c r="B52" t="s">
        <v>343</v>
      </c>
      <c r="C52">
        <f t="shared" ref="C52:C64" si="9">SUM(D52:X52)</f>
        <v>6</v>
      </c>
      <c r="D52" s="143">
        <v>6</v>
      </c>
    </row>
    <row r="53" spans="1:24">
      <c r="A53" s="81" t="s">
        <v>270</v>
      </c>
      <c r="B53" t="s">
        <v>346</v>
      </c>
      <c r="C53">
        <f t="shared" si="9"/>
        <v>6</v>
      </c>
      <c r="D53" s="143">
        <v>6</v>
      </c>
    </row>
    <row r="54" spans="1:24">
      <c r="A54" s="81" t="s">
        <v>272</v>
      </c>
      <c r="B54" t="s">
        <v>349</v>
      </c>
      <c r="C54">
        <f t="shared" si="9"/>
        <v>6</v>
      </c>
      <c r="H54" s="143">
        <v>6</v>
      </c>
    </row>
    <row r="55" spans="1:24">
      <c r="A55" s="81" t="s">
        <v>274</v>
      </c>
      <c r="B55" t="s">
        <v>350</v>
      </c>
      <c r="C55">
        <f t="shared" si="9"/>
        <v>6</v>
      </c>
      <c r="E55" s="143">
        <v>6</v>
      </c>
    </row>
    <row r="56" spans="1:24">
      <c r="A56" s="81" t="s">
        <v>276</v>
      </c>
      <c r="B56" t="s">
        <v>352</v>
      </c>
      <c r="C56">
        <f t="shared" si="9"/>
        <v>6</v>
      </c>
      <c r="L56" s="143">
        <v>6</v>
      </c>
    </row>
    <row r="57" spans="1:24">
      <c r="A57" s="81" t="s">
        <v>294</v>
      </c>
      <c r="B57" t="s">
        <v>354</v>
      </c>
      <c r="C57">
        <f t="shared" si="9"/>
        <v>12</v>
      </c>
      <c r="D57">
        <v>6</v>
      </c>
      <c r="E57" s="143">
        <v>6</v>
      </c>
    </row>
    <row r="58" spans="1:24">
      <c r="A58" s="81" t="s">
        <v>296</v>
      </c>
      <c r="B58" t="s">
        <v>355</v>
      </c>
      <c r="C58">
        <f t="shared" si="9"/>
        <v>6</v>
      </c>
      <c r="E58" s="165"/>
      <c r="P58" s="143">
        <v>6</v>
      </c>
    </row>
    <row r="59" spans="1:24">
      <c r="A59" s="81" t="s">
        <v>298</v>
      </c>
      <c r="B59" t="s">
        <v>356</v>
      </c>
      <c r="C59">
        <f t="shared" si="9"/>
        <v>6</v>
      </c>
      <c r="E59" s="165"/>
      <c r="X59" s="143">
        <v>6</v>
      </c>
    </row>
    <row r="60" spans="1:24">
      <c r="A60" s="81" t="s">
        <v>313</v>
      </c>
      <c r="B60" t="s">
        <v>312</v>
      </c>
      <c r="C60">
        <f t="shared" si="9"/>
        <v>18</v>
      </c>
      <c r="D60" s="143">
        <v>3</v>
      </c>
      <c r="E60">
        <v>3</v>
      </c>
      <c r="H60">
        <v>3</v>
      </c>
      <c r="L60">
        <v>3</v>
      </c>
      <c r="P60">
        <v>3</v>
      </c>
      <c r="X60">
        <v>3</v>
      </c>
    </row>
    <row r="61" spans="1:24">
      <c r="A61" s="81" t="s">
        <v>315</v>
      </c>
      <c r="B61" t="s">
        <v>314</v>
      </c>
      <c r="C61">
        <f t="shared" si="9"/>
        <v>18</v>
      </c>
      <c r="D61" s="143">
        <v>3</v>
      </c>
      <c r="E61">
        <v>3</v>
      </c>
      <c r="H61">
        <v>3</v>
      </c>
      <c r="L61">
        <v>3</v>
      </c>
      <c r="P61">
        <v>3</v>
      </c>
      <c r="X61">
        <v>3</v>
      </c>
    </row>
    <row r="62" spans="1:24">
      <c r="A62" s="81" t="s">
        <v>317</v>
      </c>
      <c r="B62" t="s">
        <v>316</v>
      </c>
      <c r="C62">
        <f t="shared" si="9"/>
        <v>18</v>
      </c>
      <c r="D62" s="143">
        <v>3</v>
      </c>
      <c r="E62">
        <v>3</v>
      </c>
      <c r="H62">
        <v>3</v>
      </c>
      <c r="L62">
        <v>3</v>
      </c>
      <c r="P62">
        <v>3</v>
      </c>
      <c r="X62">
        <v>3</v>
      </c>
    </row>
    <row r="63" spans="1:24">
      <c r="A63" s="81" t="s">
        <v>358</v>
      </c>
      <c r="B63" t="s">
        <v>318</v>
      </c>
      <c r="C63">
        <f t="shared" si="9"/>
        <v>18</v>
      </c>
      <c r="D63" s="143">
        <v>3</v>
      </c>
      <c r="E63">
        <v>3</v>
      </c>
      <c r="H63">
        <v>3</v>
      </c>
      <c r="L63">
        <v>3</v>
      </c>
      <c r="P63">
        <v>3</v>
      </c>
      <c r="X63">
        <v>3</v>
      </c>
    </row>
    <row r="64" spans="1:24" ht="15.75">
      <c r="B64" s="137" t="s">
        <v>240</v>
      </c>
      <c r="C64" s="137">
        <f t="shared" si="9"/>
        <v>126</v>
      </c>
      <c r="D64" s="138">
        <f t="shared" ref="D64:E64" si="10">SUM(D52:D63)</f>
        <v>30</v>
      </c>
      <c r="E64" s="146">
        <f t="shared" si="10"/>
        <v>24</v>
      </c>
      <c r="F64" s="146"/>
      <c r="G64" s="146"/>
      <c r="H64" s="146">
        <f>SUM(H52:H63)</f>
        <v>18</v>
      </c>
      <c r="I64" s="146"/>
      <c r="J64" s="146"/>
      <c r="K64" s="146"/>
      <c r="L64" s="146">
        <f>SUM(L52:L63)</f>
        <v>18</v>
      </c>
      <c r="M64" s="146"/>
      <c r="N64" s="146"/>
      <c r="O64" s="146"/>
      <c r="P64" s="146">
        <f>SUM(P52:P63)</f>
        <v>18</v>
      </c>
      <c r="Q64" s="146"/>
      <c r="R64" s="146"/>
      <c r="S64" s="146"/>
      <c r="T64" s="146"/>
      <c r="U64" s="146"/>
      <c r="V64" s="146"/>
      <c r="W64" s="146"/>
      <c r="X64" s="146">
        <f>SUM(X52:X63)</f>
        <v>18</v>
      </c>
    </row>
    <row r="65" spans="1:24">
      <c r="A65" s="148" t="s">
        <v>361</v>
      </c>
      <c r="C65" s="137"/>
    </row>
    <row r="66" spans="1:24">
      <c r="A66" s="81" t="s">
        <v>266</v>
      </c>
      <c r="B66" t="s">
        <v>363</v>
      </c>
      <c r="C66" s="78">
        <f t="shared" ref="C66:C75" si="11">SUM(D66:X66)</f>
        <v>18</v>
      </c>
      <c r="D66">
        <v>2</v>
      </c>
      <c r="F66">
        <v>1</v>
      </c>
      <c r="G66">
        <v>2</v>
      </c>
      <c r="I66">
        <v>3</v>
      </c>
      <c r="K66">
        <v>1</v>
      </c>
      <c r="O66">
        <v>2</v>
      </c>
      <c r="P66" s="143">
        <v>4</v>
      </c>
      <c r="X66" s="78">
        <v>3</v>
      </c>
    </row>
    <row r="67" spans="1:24">
      <c r="A67" s="81" t="s">
        <v>270</v>
      </c>
      <c r="B67" t="s">
        <v>367</v>
      </c>
      <c r="C67" s="78">
        <f t="shared" si="11"/>
        <v>24</v>
      </c>
      <c r="D67" s="143">
        <v>6</v>
      </c>
      <c r="F67">
        <v>3</v>
      </c>
      <c r="G67">
        <v>2</v>
      </c>
      <c r="I67">
        <v>3</v>
      </c>
      <c r="M67">
        <v>1</v>
      </c>
      <c r="O67">
        <v>2</v>
      </c>
      <c r="P67">
        <v>3</v>
      </c>
      <c r="Q67">
        <v>2</v>
      </c>
      <c r="X67" s="78">
        <v>2</v>
      </c>
    </row>
    <row r="68" spans="1:24">
      <c r="A68" s="81" t="s">
        <v>272</v>
      </c>
      <c r="B68" t="s">
        <v>368</v>
      </c>
      <c r="C68" s="78">
        <f t="shared" si="11"/>
        <v>21</v>
      </c>
      <c r="D68">
        <v>3</v>
      </c>
      <c r="F68">
        <v>4</v>
      </c>
      <c r="G68">
        <v>2</v>
      </c>
      <c r="K68">
        <v>1</v>
      </c>
      <c r="P68">
        <v>4</v>
      </c>
      <c r="R68">
        <v>3</v>
      </c>
      <c r="X68" s="143">
        <v>4</v>
      </c>
    </row>
    <row r="69" spans="1:24">
      <c r="A69" s="81" t="s">
        <v>274</v>
      </c>
      <c r="B69" t="s">
        <v>370</v>
      </c>
      <c r="C69" s="78">
        <f t="shared" si="11"/>
        <v>8</v>
      </c>
      <c r="F69" s="143">
        <v>5</v>
      </c>
      <c r="P69">
        <v>1</v>
      </c>
      <c r="R69">
        <v>2</v>
      </c>
    </row>
    <row r="70" spans="1:24">
      <c r="A70" s="81" t="s">
        <v>276</v>
      </c>
      <c r="B70" t="s">
        <v>372</v>
      </c>
      <c r="C70" s="78">
        <f t="shared" si="11"/>
        <v>78</v>
      </c>
      <c r="D70">
        <v>3</v>
      </c>
      <c r="E70">
        <v>3</v>
      </c>
      <c r="F70">
        <v>3</v>
      </c>
      <c r="G70">
        <v>3</v>
      </c>
      <c r="H70">
        <v>3</v>
      </c>
      <c r="I70">
        <v>3</v>
      </c>
      <c r="J70">
        <v>3</v>
      </c>
      <c r="K70" s="78"/>
      <c r="L70">
        <v>3</v>
      </c>
      <c r="M70" s="143">
        <v>27</v>
      </c>
      <c r="N70">
        <v>3</v>
      </c>
      <c r="O70">
        <v>3</v>
      </c>
      <c r="P70">
        <v>3</v>
      </c>
      <c r="Q70">
        <v>3</v>
      </c>
      <c r="R70">
        <v>3</v>
      </c>
      <c r="S70">
        <v>3</v>
      </c>
      <c r="T70">
        <v>3</v>
      </c>
      <c r="V70">
        <v>3</v>
      </c>
      <c r="X70">
        <v>3</v>
      </c>
    </row>
    <row r="71" spans="1:24">
      <c r="A71" s="81" t="s">
        <v>294</v>
      </c>
      <c r="B71" t="s">
        <v>375</v>
      </c>
      <c r="C71" s="78">
        <f t="shared" si="11"/>
        <v>47</v>
      </c>
      <c r="E71">
        <v>12</v>
      </c>
      <c r="I71">
        <v>6</v>
      </c>
      <c r="K71">
        <v>1</v>
      </c>
      <c r="O71">
        <v>4</v>
      </c>
      <c r="P71" s="143">
        <v>14</v>
      </c>
      <c r="X71" s="78">
        <v>10</v>
      </c>
    </row>
    <row r="72" spans="1:24">
      <c r="A72" s="81" t="s">
        <v>296</v>
      </c>
      <c r="B72" t="s">
        <v>376</v>
      </c>
      <c r="C72" s="78">
        <f t="shared" si="11"/>
        <v>19</v>
      </c>
      <c r="D72">
        <v>5</v>
      </c>
      <c r="G72" s="143">
        <v>6</v>
      </c>
      <c r="O72">
        <v>6</v>
      </c>
      <c r="P72">
        <v>2</v>
      </c>
    </row>
    <row r="73" spans="1:24">
      <c r="A73" s="81" t="s">
        <v>298</v>
      </c>
      <c r="B73" t="s">
        <v>377</v>
      </c>
      <c r="C73" s="78">
        <f t="shared" si="11"/>
        <v>16</v>
      </c>
      <c r="D73">
        <v>4</v>
      </c>
      <c r="P73" s="143">
        <v>8</v>
      </c>
      <c r="X73">
        <v>4</v>
      </c>
    </row>
    <row r="74" spans="1:24">
      <c r="A74" s="81" t="s">
        <v>313</v>
      </c>
      <c r="B74" t="s">
        <v>378</v>
      </c>
      <c r="C74" s="78">
        <f t="shared" si="11"/>
        <v>33</v>
      </c>
      <c r="F74">
        <v>5</v>
      </c>
      <c r="M74" s="143">
        <v>16</v>
      </c>
      <c r="O74">
        <v>6</v>
      </c>
      <c r="P74">
        <v>3</v>
      </c>
      <c r="X74" s="78">
        <v>3</v>
      </c>
    </row>
    <row r="75" spans="1:24" ht="15.75">
      <c r="B75" s="137" t="s">
        <v>240</v>
      </c>
      <c r="C75" s="137">
        <f t="shared" si="11"/>
        <v>264</v>
      </c>
      <c r="D75">
        <f t="shared" ref="D75:T75" si="12">SUM(D66:D74)</f>
        <v>23</v>
      </c>
      <c r="E75">
        <f t="shared" si="12"/>
        <v>15</v>
      </c>
      <c r="F75">
        <f t="shared" si="12"/>
        <v>21</v>
      </c>
      <c r="G75">
        <f t="shared" si="12"/>
        <v>15</v>
      </c>
      <c r="H75">
        <f t="shared" si="12"/>
        <v>3</v>
      </c>
      <c r="I75">
        <f t="shared" si="12"/>
        <v>15</v>
      </c>
      <c r="J75">
        <f t="shared" si="12"/>
        <v>3</v>
      </c>
      <c r="K75">
        <f t="shared" si="12"/>
        <v>3</v>
      </c>
      <c r="L75">
        <f t="shared" si="12"/>
        <v>3</v>
      </c>
      <c r="M75">
        <f t="shared" si="12"/>
        <v>44</v>
      </c>
      <c r="N75">
        <f t="shared" si="12"/>
        <v>3</v>
      </c>
      <c r="O75">
        <f t="shared" si="12"/>
        <v>23</v>
      </c>
      <c r="P75" s="138">
        <f t="shared" si="12"/>
        <v>42</v>
      </c>
      <c r="Q75">
        <f t="shared" si="12"/>
        <v>5</v>
      </c>
      <c r="R75">
        <f t="shared" si="12"/>
        <v>8</v>
      </c>
      <c r="S75">
        <f t="shared" si="12"/>
        <v>3</v>
      </c>
      <c r="T75">
        <f t="shared" si="12"/>
        <v>3</v>
      </c>
      <c r="V75">
        <f>SUM(V66:V74)</f>
        <v>3</v>
      </c>
      <c r="X75">
        <f>SUM(X66:X74)</f>
        <v>29</v>
      </c>
    </row>
    <row r="76" spans="1:24">
      <c r="A76" s="148" t="s">
        <v>379</v>
      </c>
    </row>
    <row r="77" spans="1:24">
      <c r="A77" s="81" t="s">
        <v>266</v>
      </c>
      <c r="B77" t="s">
        <v>380</v>
      </c>
      <c r="C77">
        <f t="shared" ref="C77:C83" si="13">SUM(D77:X77)</f>
        <v>62</v>
      </c>
      <c r="G77">
        <v>3</v>
      </c>
      <c r="H77">
        <v>6</v>
      </c>
      <c r="K77">
        <v>28</v>
      </c>
      <c r="P77" s="143">
        <v>12</v>
      </c>
      <c r="R77">
        <v>3</v>
      </c>
      <c r="S77">
        <v>10</v>
      </c>
    </row>
    <row r="78" spans="1:24">
      <c r="A78" s="81" t="s">
        <v>270</v>
      </c>
      <c r="B78" t="s">
        <v>381</v>
      </c>
      <c r="C78">
        <f t="shared" si="13"/>
        <v>24</v>
      </c>
      <c r="H78">
        <v>6</v>
      </c>
      <c r="K78">
        <v>12</v>
      </c>
      <c r="P78" s="143">
        <v>6</v>
      </c>
    </row>
    <row r="79" spans="1:24">
      <c r="A79" s="81" t="s">
        <v>272</v>
      </c>
      <c r="B79" t="s">
        <v>382</v>
      </c>
      <c r="C79">
        <f t="shared" si="13"/>
        <v>26</v>
      </c>
      <c r="F79">
        <v>6</v>
      </c>
      <c r="I79">
        <v>5</v>
      </c>
      <c r="P79">
        <v>3</v>
      </c>
      <c r="X79" s="143">
        <v>12</v>
      </c>
    </row>
    <row r="80" spans="1:24">
      <c r="A80" s="81" t="s">
        <v>274</v>
      </c>
      <c r="B80" t="s">
        <v>384</v>
      </c>
      <c r="C80">
        <f t="shared" si="13"/>
        <v>51</v>
      </c>
      <c r="F80">
        <v>4</v>
      </c>
      <c r="G80" s="143">
        <v>12</v>
      </c>
      <c r="I80">
        <v>5</v>
      </c>
      <c r="J80">
        <v>12</v>
      </c>
      <c r="P80">
        <v>6</v>
      </c>
      <c r="R80">
        <v>12</v>
      </c>
    </row>
    <row r="81" spans="1:26">
      <c r="A81" s="81" t="s">
        <v>276</v>
      </c>
      <c r="B81" t="s">
        <v>387</v>
      </c>
      <c r="C81">
        <f t="shared" si="13"/>
        <v>22</v>
      </c>
      <c r="F81">
        <v>4</v>
      </c>
      <c r="G81">
        <v>6</v>
      </c>
      <c r="X81" s="143">
        <v>12</v>
      </c>
    </row>
    <row r="82" spans="1:26">
      <c r="A82" s="81" t="s">
        <v>294</v>
      </c>
      <c r="B82" t="s">
        <v>388</v>
      </c>
      <c r="C82">
        <f t="shared" si="13"/>
        <v>24</v>
      </c>
      <c r="K82">
        <v>12</v>
      </c>
      <c r="P82">
        <v>6</v>
      </c>
      <c r="X82" s="143">
        <v>6</v>
      </c>
    </row>
    <row r="83" spans="1:26" ht="15.75">
      <c r="B83" s="137" t="s">
        <v>240</v>
      </c>
      <c r="C83" s="137">
        <f t="shared" si="13"/>
        <v>209</v>
      </c>
      <c r="F83">
        <f t="shared" ref="F83:K83" si="14">SUM(F77:F82)</f>
        <v>14</v>
      </c>
      <c r="G83">
        <f t="shared" si="14"/>
        <v>21</v>
      </c>
      <c r="H83" s="146">
        <f t="shared" si="14"/>
        <v>12</v>
      </c>
      <c r="I83">
        <f t="shared" si="14"/>
        <v>10</v>
      </c>
      <c r="J83">
        <f t="shared" si="14"/>
        <v>12</v>
      </c>
      <c r="K83">
        <f t="shared" si="14"/>
        <v>52</v>
      </c>
      <c r="P83">
        <f>SUM(P77:P82)</f>
        <v>33</v>
      </c>
      <c r="R83">
        <f t="shared" ref="R83:S83" si="15">SUM(R77:R82)</f>
        <v>15</v>
      </c>
      <c r="S83">
        <f t="shared" si="15"/>
        <v>10</v>
      </c>
      <c r="X83" s="138">
        <f>SUM(X77:X82)</f>
        <v>30</v>
      </c>
    </row>
    <row r="84" spans="1:26" ht="15.75">
      <c r="A84" s="148" t="s">
        <v>390</v>
      </c>
      <c r="B84" s="137"/>
      <c r="C84" s="137"/>
      <c r="H84" s="146"/>
      <c r="X84" s="138"/>
    </row>
    <row r="85" spans="1:26" ht="15.75">
      <c r="A85" s="81" t="s">
        <v>266</v>
      </c>
      <c r="B85" s="78" t="s">
        <v>392</v>
      </c>
      <c r="C85" s="78">
        <f t="shared" ref="C85:C88" si="16">SUM(D85:X85)</f>
        <v>82</v>
      </c>
      <c r="D85" s="78">
        <v>6</v>
      </c>
      <c r="G85" s="78">
        <v>10</v>
      </c>
      <c r="H85" s="146"/>
      <c r="I85">
        <v>20</v>
      </c>
      <c r="S85" s="143">
        <v>46</v>
      </c>
      <c r="X85" s="138"/>
    </row>
    <row r="86" spans="1:26" ht="15.75">
      <c r="A86" s="81" t="s">
        <v>270</v>
      </c>
      <c r="B86" s="78" t="s">
        <v>394</v>
      </c>
      <c r="C86" s="78">
        <f t="shared" si="16"/>
        <v>46</v>
      </c>
      <c r="F86">
        <v>12</v>
      </c>
      <c r="G86" s="143">
        <v>18</v>
      </c>
      <c r="H86" s="146"/>
      <c r="I86" s="78">
        <v>10</v>
      </c>
      <c r="S86">
        <v>6</v>
      </c>
      <c r="X86" s="138"/>
    </row>
    <row r="87" spans="1:26" ht="15.75">
      <c r="A87" s="81" t="s">
        <v>272</v>
      </c>
      <c r="B87" s="78" t="s">
        <v>396</v>
      </c>
      <c r="C87" s="78">
        <f t="shared" si="16"/>
        <v>48</v>
      </c>
      <c r="H87" s="146">
        <v>6</v>
      </c>
      <c r="I87" s="78">
        <v>6</v>
      </c>
      <c r="L87" s="78">
        <v>12</v>
      </c>
      <c r="P87" s="143">
        <v>12</v>
      </c>
      <c r="S87">
        <v>6</v>
      </c>
      <c r="V87">
        <v>6</v>
      </c>
      <c r="X87" s="138"/>
    </row>
    <row r="88" spans="1:26">
      <c r="A88" s="81" t="s">
        <v>274</v>
      </c>
      <c r="B88" s="78" t="s">
        <v>397</v>
      </c>
      <c r="C88" s="78">
        <f t="shared" si="16"/>
        <v>42</v>
      </c>
      <c r="D88" s="78">
        <v>6</v>
      </c>
      <c r="E88" s="78">
        <v>6</v>
      </c>
      <c r="H88" s="158"/>
      <c r="J88" s="143">
        <v>12</v>
      </c>
      <c r="P88">
        <v>6</v>
      </c>
      <c r="S88">
        <v>6</v>
      </c>
      <c r="X88" s="146">
        <v>6</v>
      </c>
    </row>
    <row r="89" spans="1:26" ht="15.75">
      <c r="A89" s="137"/>
      <c r="B89" s="137" t="s">
        <v>240</v>
      </c>
      <c r="C89" s="137">
        <f t="shared" ref="C89:J89" si="17">SUM(C85:C88)</f>
        <v>218</v>
      </c>
      <c r="D89" s="78">
        <f t="shared" si="17"/>
        <v>12</v>
      </c>
      <c r="E89" s="78">
        <f t="shared" si="17"/>
        <v>6</v>
      </c>
      <c r="F89" s="78">
        <f t="shared" si="17"/>
        <v>12</v>
      </c>
      <c r="G89" s="78">
        <f t="shared" si="17"/>
        <v>28</v>
      </c>
      <c r="H89" s="78">
        <f t="shared" si="17"/>
        <v>6</v>
      </c>
      <c r="I89" s="78">
        <f t="shared" si="17"/>
        <v>36</v>
      </c>
      <c r="J89" s="78">
        <f t="shared" si="17"/>
        <v>12</v>
      </c>
      <c r="K89" s="78"/>
      <c r="L89" s="78">
        <f>SUM(L85:L88)</f>
        <v>12</v>
      </c>
      <c r="M89" s="78"/>
      <c r="N89" s="78"/>
      <c r="O89" s="78"/>
      <c r="P89" s="78">
        <f>SUM(P85:P88)</f>
        <v>18</v>
      </c>
      <c r="S89" s="138">
        <f>SUM(S85:S88)</f>
        <v>64</v>
      </c>
      <c r="T89" s="78"/>
      <c r="U89" s="78"/>
      <c r="V89" s="78">
        <f>SUM(V85:V88)</f>
        <v>6</v>
      </c>
      <c r="W89" s="78"/>
      <c r="X89" s="78">
        <f>SUM(X85:X88)</f>
        <v>6</v>
      </c>
      <c r="Y89" s="137"/>
      <c r="Z89" s="137"/>
    </row>
    <row r="90" spans="1:26">
      <c r="A90" s="148" t="s">
        <v>408</v>
      </c>
    </row>
    <row r="91" spans="1:26">
      <c r="A91" s="81" t="s">
        <v>266</v>
      </c>
      <c r="B91" t="s">
        <v>409</v>
      </c>
      <c r="C91">
        <f t="shared" ref="C91:C97" si="18">SUM(D91:X91)</f>
        <v>67</v>
      </c>
      <c r="D91">
        <v>12</v>
      </c>
      <c r="E91">
        <v>8</v>
      </c>
      <c r="H91" s="143">
        <v>20</v>
      </c>
      <c r="P91">
        <v>6</v>
      </c>
      <c r="R91">
        <v>12</v>
      </c>
      <c r="T91">
        <v>3</v>
      </c>
      <c r="X91">
        <v>6</v>
      </c>
    </row>
    <row r="92" spans="1:26">
      <c r="A92" s="81" t="s">
        <v>270</v>
      </c>
      <c r="B92" t="s">
        <v>410</v>
      </c>
      <c r="C92">
        <f t="shared" si="18"/>
        <v>35</v>
      </c>
      <c r="D92">
        <v>6</v>
      </c>
      <c r="E92">
        <v>8</v>
      </c>
      <c r="H92" s="143">
        <v>6</v>
      </c>
      <c r="J92">
        <v>6</v>
      </c>
      <c r="R92" s="78"/>
      <c r="T92">
        <v>3</v>
      </c>
      <c r="X92">
        <v>6</v>
      </c>
    </row>
    <row r="93" spans="1:26">
      <c r="A93" s="81" t="s">
        <v>272</v>
      </c>
      <c r="B93" t="s">
        <v>411</v>
      </c>
      <c r="C93">
        <f t="shared" si="18"/>
        <v>20</v>
      </c>
      <c r="H93" s="165">
        <v>2</v>
      </c>
      <c r="I93">
        <v>12</v>
      </c>
      <c r="Q93" s="143">
        <v>6</v>
      </c>
    </row>
    <row r="94" spans="1:26">
      <c r="A94" s="81" t="s">
        <v>274</v>
      </c>
      <c r="B94" t="s">
        <v>412</v>
      </c>
      <c r="C94">
        <f t="shared" si="18"/>
        <v>38</v>
      </c>
      <c r="E94">
        <v>8</v>
      </c>
      <c r="I94">
        <v>12</v>
      </c>
      <c r="Q94" s="143">
        <v>18</v>
      </c>
    </row>
    <row r="95" spans="1:26">
      <c r="A95" s="81" t="s">
        <v>276</v>
      </c>
      <c r="B95" t="s">
        <v>413</v>
      </c>
      <c r="C95">
        <f t="shared" si="18"/>
        <v>60</v>
      </c>
      <c r="D95" s="143">
        <v>18</v>
      </c>
      <c r="H95">
        <v>6</v>
      </c>
      <c r="N95" s="78">
        <v>18</v>
      </c>
      <c r="V95">
        <v>12</v>
      </c>
      <c r="X95">
        <v>6</v>
      </c>
    </row>
    <row r="96" spans="1:26">
      <c r="A96" s="81" t="s">
        <v>294</v>
      </c>
      <c r="B96" t="s">
        <v>414</v>
      </c>
      <c r="C96">
        <f t="shared" si="18"/>
        <v>52</v>
      </c>
      <c r="H96">
        <v>6</v>
      </c>
      <c r="N96" s="78">
        <v>10</v>
      </c>
      <c r="P96">
        <v>12</v>
      </c>
      <c r="V96" s="143">
        <v>12</v>
      </c>
      <c r="X96">
        <v>12</v>
      </c>
    </row>
    <row r="97" spans="1:24" ht="15.75">
      <c r="B97" s="137" t="s">
        <v>240</v>
      </c>
      <c r="C97" s="137">
        <f t="shared" si="18"/>
        <v>272</v>
      </c>
      <c r="D97">
        <f t="shared" ref="D97:E97" si="19">SUM(D91:D96)</f>
        <v>36</v>
      </c>
      <c r="E97">
        <f t="shared" si="19"/>
        <v>24</v>
      </c>
      <c r="H97" s="138">
        <f t="shared" ref="H97:J97" si="20">SUM(H91:H96)</f>
        <v>40</v>
      </c>
      <c r="I97" s="146">
        <f t="shared" si="20"/>
        <v>24</v>
      </c>
      <c r="J97" s="146">
        <f t="shared" si="20"/>
        <v>6</v>
      </c>
      <c r="N97">
        <f>SUM(N91:N96)</f>
        <v>28</v>
      </c>
      <c r="P97">
        <f t="shared" ref="P97:T97" si="21">SUM(P91:P96)</f>
        <v>18</v>
      </c>
      <c r="Q97">
        <f t="shared" si="21"/>
        <v>24</v>
      </c>
      <c r="R97">
        <f t="shared" si="21"/>
        <v>12</v>
      </c>
      <c r="S97">
        <f t="shared" si="21"/>
        <v>0</v>
      </c>
      <c r="T97">
        <f t="shared" si="21"/>
        <v>6</v>
      </c>
      <c r="V97">
        <f>SUM(V91:V96)</f>
        <v>24</v>
      </c>
      <c r="X97">
        <f>SUM(X91:X96)</f>
        <v>30</v>
      </c>
    </row>
    <row r="98" spans="1:24">
      <c r="A98" s="148" t="s">
        <v>418</v>
      </c>
      <c r="B98" s="137"/>
      <c r="C98" s="137"/>
    </row>
    <row r="99" spans="1:24">
      <c r="A99" s="81" t="s">
        <v>266</v>
      </c>
      <c r="B99" s="78" t="s">
        <v>419</v>
      </c>
      <c r="C99" s="78">
        <f t="shared" ref="C99:C104" si="22">SUM(D99:X99)</f>
        <v>11</v>
      </c>
      <c r="F99" s="143">
        <v>3</v>
      </c>
      <c r="T99">
        <v>8</v>
      </c>
    </row>
    <row r="100" spans="1:24">
      <c r="A100" s="81" t="s">
        <v>270</v>
      </c>
      <c r="B100" s="78" t="s">
        <v>422</v>
      </c>
      <c r="C100" s="78">
        <f t="shared" si="22"/>
        <v>8</v>
      </c>
      <c r="F100" s="143">
        <v>5</v>
      </c>
      <c r="G100">
        <v>3</v>
      </c>
    </row>
    <row r="101" spans="1:24">
      <c r="A101" s="81" t="s">
        <v>272</v>
      </c>
      <c r="B101" s="78" t="s">
        <v>423</v>
      </c>
      <c r="C101" s="78">
        <f t="shared" si="22"/>
        <v>10</v>
      </c>
      <c r="F101" s="143">
        <v>5</v>
      </c>
      <c r="T101">
        <v>5</v>
      </c>
    </row>
    <row r="102" spans="1:24">
      <c r="A102" s="81" t="s">
        <v>274</v>
      </c>
      <c r="B102" s="78" t="s">
        <v>424</v>
      </c>
      <c r="C102" s="78">
        <f t="shared" si="22"/>
        <v>28</v>
      </c>
      <c r="F102">
        <v>5</v>
      </c>
      <c r="Q102" s="143">
        <v>18</v>
      </c>
      <c r="T102">
        <v>5</v>
      </c>
    </row>
    <row r="103" spans="1:24">
      <c r="A103" s="81" t="s">
        <v>276</v>
      </c>
      <c r="B103" s="78" t="s">
        <v>427</v>
      </c>
      <c r="C103" s="78">
        <f t="shared" si="22"/>
        <v>29</v>
      </c>
      <c r="F103" s="143">
        <v>24</v>
      </c>
      <c r="G103">
        <v>3</v>
      </c>
      <c r="T103">
        <v>2</v>
      </c>
    </row>
    <row r="104" spans="1:24" ht="15.75">
      <c r="B104" s="137" t="s">
        <v>240</v>
      </c>
      <c r="C104" s="137">
        <f t="shared" si="22"/>
        <v>86</v>
      </c>
      <c r="F104" s="138">
        <f t="shared" ref="F104:G104" si="23">SUM(F99:F103)</f>
        <v>42</v>
      </c>
      <c r="G104" s="173">
        <f t="shared" si="23"/>
        <v>6</v>
      </c>
      <c r="Q104">
        <f>SUM(Q99:Q103)</f>
        <v>18</v>
      </c>
      <c r="T104">
        <f>SUM(T99:T103)</f>
        <v>20</v>
      </c>
    </row>
    <row r="105" spans="1:24">
      <c r="A105" t="s">
        <v>430</v>
      </c>
      <c r="B105" s="137"/>
      <c r="C105" s="137"/>
    </row>
    <row r="106" spans="1:24">
      <c r="A106" s="81" t="s">
        <v>266</v>
      </c>
      <c r="B106" s="78" t="s">
        <v>431</v>
      </c>
      <c r="C106" s="78">
        <f t="shared" ref="C106:C112" si="24">SUM(D106:X106)</f>
        <v>4</v>
      </c>
      <c r="D106" s="78">
        <v>1</v>
      </c>
      <c r="E106">
        <v>1</v>
      </c>
      <c r="F106">
        <v>1</v>
      </c>
      <c r="G106" s="175">
        <v>1</v>
      </c>
    </row>
    <row r="107" spans="1:24">
      <c r="A107" s="81" t="s">
        <v>270</v>
      </c>
      <c r="B107" s="78" t="s">
        <v>432</v>
      </c>
      <c r="C107" s="78">
        <f t="shared" si="24"/>
        <v>4</v>
      </c>
      <c r="E107" s="175">
        <v>2</v>
      </c>
      <c r="J107" t="s">
        <v>329</v>
      </c>
      <c r="O107">
        <v>1</v>
      </c>
      <c r="R107">
        <v>1</v>
      </c>
    </row>
    <row r="108" spans="1:24">
      <c r="A108" s="81" t="s">
        <v>272</v>
      </c>
      <c r="B108" t="s">
        <v>434</v>
      </c>
      <c r="C108" s="78">
        <f t="shared" si="24"/>
        <v>8</v>
      </c>
      <c r="D108">
        <v>1</v>
      </c>
      <c r="E108">
        <v>1</v>
      </c>
      <c r="O108">
        <v>1</v>
      </c>
      <c r="P108" s="175">
        <v>4</v>
      </c>
      <c r="X108">
        <v>1</v>
      </c>
    </row>
    <row r="109" spans="1:24">
      <c r="A109" s="81" t="s">
        <v>274</v>
      </c>
      <c r="B109" t="s">
        <v>435</v>
      </c>
      <c r="C109" s="78">
        <f t="shared" si="24"/>
        <v>8</v>
      </c>
      <c r="E109" s="177">
        <v>4</v>
      </c>
      <c r="R109" s="146">
        <v>4</v>
      </c>
    </row>
    <row r="110" spans="1:24">
      <c r="A110" s="81" t="s">
        <v>276</v>
      </c>
      <c r="B110" s="78" t="s">
        <v>438</v>
      </c>
      <c r="C110" s="78">
        <f t="shared" si="24"/>
        <v>4</v>
      </c>
      <c r="V110">
        <v>2</v>
      </c>
      <c r="X110" s="175">
        <v>2</v>
      </c>
    </row>
    <row r="111" spans="1:24">
      <c r="A111" s="81" t="s">
        <v>294</v>
      </c>
      <c r="B111" s="78" t="s">
        <v>439</v>
      </c>
      <c r="C111" s="78">
        <f t="shared" si="24"/>
        <v>7</v>
      </c>
      <c r="D111" s="146">
        <v>2</v>
      </c>
      <c r="E111" s="177">
        <v>2</v>
      </c>
      <c r="J111">
        <v>2</v>
      </c>
      <c r="P111">
        <v>1</v>
      </c>
    </row>
    <row r="112" spans="1:24" ht="15.75">
      <c r="B112" s="137" t="s">
        <v>240</v>
      </c>
      <c r="C112" s="137">
        <f t="shared" si="24"/>
        <v>35</v>
      </c>
      <c r="D112">
        <f t="shared" ref="D112:G112" si="25">SUM(D106:D111)</f>
        <v>4</v>
      </c>
      <c r="E112" s="138">
        <f t="shared" si="25"/>
        <v>10</v>
      </c>
      <c r="F112" s="146">
        <f t="shared" si="25"/>
        <v>1</v>
      </c>
      <c r="G112" s="146">
        <f t="shared" si="25"/>
        <v>1</v>
      </c>
      <c r="J112">
        <f>SUM(J106:J111)</f>
        <v>2</v>
      </c>
      <c r="O112">
        <f t="shared" ref="O112:P112" si="26">SUM(O106:O111)</f>
        <v>2</v>
      </c>
      <c r="P112">
        <f t="shared" si="26"/>
        <v>5</v>
      </c>
      <c r="R112">
        <f>SUM(R106:R111)</f>
        <v>5</v>
      </c>
      <c r="V112">
        <f>SUM(V106:V111)</f>
        <v>2</v>
      </c>
      <c r="X112">
        <f>SUM(X106:X111)</f>
        <v>3</v>
      </c>
    </row>
    <row r="113" spans="1:26">
      <c r="B113" s="137"/>
      <c r="C113" s="137"/>
    </row>
    <row r="114" spans="1:26">
      <c r="A114" s="137"/>
      <c r="B114" s="137" t="s">
        <v>444</v>
      </c>
      <c r="C114" s="137">
        <f t="shared" ref="C114:X114" si="27">C15+C25+C38+C50+C64+C75+C83+C89+C97+C104+C112</f>
        <v>1553</v>
      </c>
      <c r="D114" s="180">
        <f t="shared" si="27"/>
        <v>193</v>
      </c>
      <c r="E114" s="180">
        <f t="shared" si="27"/>
        <v>99</v>
      </c>
      <c r="F114" s="180">
        <f t="shared" si="27"/>
        <v>90.5</v>
      </c>
      <c r="G114" s="180">
        <f t="shared" si="27"/>
        <v>111</v>
      </c>
      <c r="H114" s="180">
        <f t="shared" si="27"/>
        <v>97.5</v>
      </c>
      <c r="I114" s="180">
        <f t="shared" si="27"/>
        <v>85.5</v>
      </c>
      <c r="J114" s="180">
        <f t="shared" si="27"/>
        <v>55</v>
      </c>
      <c r="K114" s="180">
        <f t="shared" si="27"/>
        <v>55.5</v>
      </c>
      <c r="L114" s="180">
        <f t="shared" si="27"/>
        <v>51.5</v>
      </c>
      <c r="M114" s="180">
        <f t="shared" si="27"/>
        <v>44.5</v>
      </c>
      <c r="N114" s="180">
        <f t="shared" si="27"/>
        <v>55.5</v>
      </c>
      <c r="O114" s="180">
        <f t="shared" si="27"/>
        <v>43.5</v>
      </c>
      <c r="P114" s="180">
        <f t="shared" si="27"/>
        <v>152.5</v>
      </c>
      <c r="Q114" s="180">
        <f t="shared" si="27"/>
        <v>47.5</v>
      </c>
      <c r="R114" s="180">
        <f t="shared" si="27"/>
        <v>58.5</v>
      </c>
      <c r="S114" s="180">
        <f t="shared" si="27"/>
        <v>97</v>
      </c>
      <c r="T114" s="180">
        <f t="shared" si="27"/>
        <v>43</v>
      </c>
      <c r="U114" s="180">
        <f t="shared" si="27"/>
        <v>0.5</v>
      </c>
      <c r="V114" s="180">
        <f t="shared" si="27"/>
        <v>53.5</v>
      </c>
      <c r="W114" s="180">
        <f t="shared" si="27"/>
        <v>0.5</v>
      </c>
      <c r="X114" s="180">
        <f t="shared" si="27"/>
        <v>118</v>
      </c>
      <c r="Y114" s="137"/>
      <c r="Z114" s="137"/>
    </row>
    <row r="115" spans="1:26">
      <c r="A115" s="137"/>
      <c r="B115" s="137" t="s">
        <v>452</v>
      </c>
      <c r="C115" s="180">
        <f t="shared" ref="C115:X115" si="28">C114/12</f>
        <v>129.41666666666666</v>
      </c>
      <c r="D115" s="180">
        <f t="shared" si="28"/>
        <v>16.083333333333332</v>
      </c>
      <c r="E115" s="180">
        <f t="shared" si="28"/>
        <v>8.25</v>
      </c>
      <c r="F115" s="180">
        <f t="shared" si="28"/>
        <v>7.541666666666667</v>
      </c>
      <c r="G115" s="180">
        <f t="shared" si="28"/>
        <v>9.25</v>
      </c>
      <c r="H115" s="180">
        <f t="shared" si="28"/>
        <v>8.125</v>
      </c>
      <c r="I115" s="180">
        <f t="shared" si="28"/>
        <v>7.125</v>
      </c>
      <c r="J115" s="180">
        <f t="shared" si="28"/>
        <v>4.583333333333333</v>
      </c>
      <c r="K115" s="180">
        <f t="shared" si="28"/>
        <v>4.625</v>
      </c>
      <c r="L115" s="180">
        <f t="shared" si="28"/>
        <v>4.291666666666667</v>
      </c>
      <c r="M115" s="180">
        <f t="shared" si="28"/>
        <v>3.7083333333333335</v>
      </c>
      <c r="N115" s="180">
        <f t="shared" si="28"/>
        <v>4.625</v>
      </c>
      <c r="O115" s="180">
        <f t="shared" si="28"/>
        <v>3.625</v>
      </c>
      <c r="P115" s="180">
        <f t="shared" si="28"/>
        <v>12.708333333333334</v>
      </c>
      <c r="Q115" s="180">
        <f t="shared" si="28"/>
        <v>3.9583333333333335</v>
      </c>
      <c r="R115" s="180">
        <f t="shared" si="28"/>
        <v>4.875</v>
      </c>
      <c r="S115" s="180">
        <f t="shared" si="28"/>
        <v>8.0833333333333339</v>
      </c>
      <c r="T115" s="180">
        <f t="shared" si="28"/>
        <v>3.5833333333333335</v>
      </c>
      <c r="U115" s="180">
        <f t="shared" si="28"/>
        <v>4.1666666666666664E-2</v>
      </c>
      <c r="V115" s="180">
        <f t="shared" si="28"/>
        <v>4.458333333333333</v>
      </c>
      <c r="W115" s="180">
        <f t="shared" si="28"/>
        <v>4.1666666666666664E-2</v>
      </c>
      <c r="X115" s="180">
        <f t="shared" si="28"/>
        <v>9.8333333333333339</v>
      </c>
      <c r="Y115" s="137"/>
      <c r="Z115" s="137"/>
    </row>
    <row r="116" spans="1:26">
      <c r="A116" s="137"/>
      <c r="B116" s="137" t="s">
        <v>461</v>
      </c>
      <c r="C116" s="137"/>
      <c r="D116" s="185">
        <v>85</v>
      </c>
      <c r="E116" s="185">
        <v>69</v>
      </c>
      <c r="F116" s="185">
        <v>55</v>
      </c>
      <c r="G116" s="185">
        <v>79</v>
      </c>
      <c r="H116" s="185">
        <v>76</v>
      </c>
      <c r="I116" s="185">
        <v>70</v>
      </c>
      <c r="J116" s="185">
        <v>75</v>
      </c>
      <c r="K116" s="185">
        <v>90</v>
      </c>
      <c r="L116" s="185">
        <v>90</v>
      </c>
      <c r="M116" s="185">
        <v>50</v>
      </c>
      <c r="N116" s="185">
        <v>79</v>
      </c>
      <c r="O116" s="185">
        <v>84</v>
      </c>
      <c r="P116" s="185">
        <v>85</v>
      </c>
      <c r="Q116" s="185">
        <v>83</v>
      </c>
      <c r="R116" s="185">
        <v>90</v>
      </c>
      <c r="S116" s="185">
        <v>96</v>
      </c>
      <c r="T116" s="185">
        <v>35</v>
      </c>
      <c r="U116" s="185">
        <v>80</v>
      </c>
      <c r="V116" s="185">
        <v>75</v>
      </c>
      <c r="W116" s="185">
        <v>80</v>
      </c>
      <c r="X116" s="185">
        <v>85</v>
      </c>
      <c r="Y116" s="137"/>
      <c r="Z116" s="137"/>
    </row>
    <row r="117" spans="1:26" ht="15.75" customHeight="1">
      <c r="B117" s="137" t="s">
        <v>464</v>
      </c>
      <c r="C117" s="186">
        <f t="shared" ref="C117:C121" si="29">SUM(D117:X117)</f>
        <v>10125.458333333336</v>
      </c>
      <c r="D117" s="186">
        <f t="shared" ref="D117:X117" si="30">D114*D116/12</f>
        <v>1367.0833333333333</v>
      </c>
      <c r="E117" s="186">
        <f t="shared" si="30"/>
        <v>569.25</v>
      </c>
      <c r="F117" s="186">
        <f t="shared" si="30"/>
        <v>414.79166666666669</v>
      </c>
      <c r="G117" s="186">
        <f t="shared" si="30"/>
        <v>730.75</v>
      </c>
      <c r="H117" s="186">
        <f t="shared" si="30"/>
        <v>617.5</v>
      </c>
      <c r="I117" s="186">
        <f t="shared" si="30"/>
        <v>498.75</v>
      </c>
      <c r="J117" s="186">
        <f t="shared" si="30"/>
        <v>343.75</v>
      </c>
      <c r="K117" s="186">
        <f t="shared" si="30"/>
        <v>416.25</v>
      </c>
      <c r="L117" s="186">
        <f t="shared" si="30"/>
        <v>386.25</v>
      </c>
      <c r="M117" s="186">
        <f t="shared" si="30"/>
        <v>185.41666666666666</v>
      </c>
      <c r="N117" s="186">
        <f t="shared" si="30"/>
        <v>365.375</v>
      </c>
      <c r="O117" s="186">
        <f t="shared" si="30"/>
        <v>304.5</v>
      </c>
      <c r="P117" s="186">
        <f t="shared" si="30"/>
        <v>1080.2083333333333</v>
      </c>
      <c r="Q117" s="186">
        <f t="shared" si="30"/>
        <v>328.54166666666669</v>
      </c>
      <c r="R117" s="186">
        <f t="shared" si="30"/>
        <v>438.75</v>
      </c>
      <c r="S117" s="186">
        <f t="shared" si="30"/>
        <v>776</v>
      </c>
      <c r="T117" s="186">
        <f t="shared" si="30"/>
        <v>125.41666666666667</v>
      </c>
      <c r="U117" s="186">
        <f t="shared" si="30"/>
        <v>3.3333333333333335</v>
      </c>
      <c r="V117" s="186">
        <f t="shared" si="30"/>
        <v>334.375</v>
      </c>
      <c r="W117" s="186">
        <f t="shared" si="30"/>
        <v>3.3333333333333335</v>
      </c>
      <c r="X117" s="186">
        <f t="shared" si="30"/>
        <v>835.83333333333337</v>
      </c>
    </row>
    <row r="118" spans="1:26" ht="13.5" customHeight="1">
      <c r="B118" s="137" t="s">
        <v>30</v>
      </c>
      <c r="C118" s="186">
        <f t="shared" si="29"/>
        <v>666</v>
      </c>
      <c r="D118" s="186">
        <v>36</v>
      </c>
      <c r="E118" s="186">
        <v>27</v>
      </c>
      <c r="F118" s="186">
        <v>45</v>
      </c>
      <c r="G118" s="186">
        <v>27</v>
      </c>
      <c r="H118" s="186">
        <v>27</v>
      </c>
      <c r="I118" s="186">
        <v>27</v>
      </c>
      <c r="J118" s="186">
        <v>27</v>
      </c>
      <c r="K118" s="186">
        <v>27</v>
      </c>
      <c r="L118" s="186">
        <v>27</v>
      </c>
      <c r="M118" s="186">
        <v>27</v>
      </c>
      <c r="N118" s="186">
        <v>27</v>
      </c>
      <c r="O118" s="186">
        <v>27</v>
      </c>
      <c r="P118" s="186">
        <v>27</v>
      </c>
      <c r="Q118" s="186">
        <v>27</v>
      </c>
      <c r="R118" s="186">
        <v>27</v>
      </c>
      <c r="S118" s="186">
        <v>27</v>
      </c>
      <c r="T118" s="186">
        <v>45</v>
      </c>
      <c r="U118" s="186">
        <v>54</v>
      </c>
      <c r="V118" s="186">
        <v>27</v>
      </c>
      <c r="W118" s="186">
        <v>54</v>
      </c>
      <c r="X118" s="186">
        <v>27</v>
      </c>
    </row>
    <row r="119" spans="1:26">
      <c r="B119" s="137" t="s">
        <v>468</v>
      </c>
      <c r="C119" s="186">
        <f t="shared" si="29"/>
        <v>12342.239583333334</v>
      </c>
      <c r="D119" s="186">
        <f t="shared" ref="D119:R119" si="31">(D117+D118)*1.25</f>
        <v>1753.8541666666665</v>
      </c>
      <c r="E119" s="186">
        <f t="shared" si="31"/>
        <v>745.3125</v>
      </c>
      <c r="F119" s="186">
        <f t="shared" si="31"/>
        <v>574.73958333333337</v>
      </c>
      <c r="G119" s="186">
        <f t="shared" si="31"/>
        <v>947.1875</v>
      </c>
      <c r="H119" s="186">
        <f t="shared" si="31"/>
        <v>805.625</v>
      </c>
      <c r="I119" s="186">
        <f t="shared" si="31"/>
        <v>657.1875</v>
      </c>
      <c r="J119" s="186">
        <f t="shared" si="31"/>
        <v>463.4375</v>
      </c>
      <c r="K119" s="186">
        <f t="shared" si="31"/>
        <v>554.0625</v>
      </c>
      <c r="L119" s="186">
        <f t="shared" si="31"/>
        <v>516.5625</v>
      </c>
      <c r="M119" s="186">
        <f t="shared" si="31"/>
        <v>265.52083333333331</v>
      </c>
      <c r="N119" s="186">
        <f t="shared" si="31"/>
        <v>490.46875</v>
      </c>
      <c r="O119" s="186">
        <f t="shared" si="31"/>
        <v>414.375</v>
      </c>
      <c r="P119" s="186">
        <f t="shared" si="31"/>
        <v>1384.0104166666665</v>
      </c>
      <c r="Q119" s="186">
        <f t="shared" si="31"/>
        <v>444.42708333333337</v>
      </c>
      <c r="R119" s="186">
        <f t="shared" si="31"/>
        <v>582.1875</v>
      </c>
      <c r="S119" s="186">
        <v>0</v>
      </c>
      <c r="T119" s="186">
        <f>(T117+T118)*1.25</f>
        <v>213.02083333333337</v>
      </c>
      <c r="U119" s="186">
        <v>0</v>
      </c>
      <c r="V119" s="186">
        <f>(V117+V118)*1.25</f>
        <v>451.71875</v>
      </c>
      <c r="W119" s="186">
        <v>0</v>
      </c>
      <c r="X119" s="186">
        <f>(X117+X118)*1.25</f>
        <v>1078.5416666666667</v>
      </c>
    </row>
    <row r="120" spans="1:26">
      <c r="A120" s="137"/>
      <c r="B120" s="137" t="s">
        <v>473</v>
      </c>
      <c r="C120" s="190">
        <f t="shared" si="29"/>
        <v>100</v>
      </c>
      <c r="D120" s="190">
        <f>D119/C119*100</f>
        <v>14.210177616670391</v>
      </c>
      <c r="E120" s="190">
        <f>E119/C119*100</f>
        <v>6.0387135978664057</v>
      </c>
      <c r="F120" s="190">
        <f>F119/C119*100</f>
        <v>4.6566879491583357</v>
      </c>
      <c r="G120" s="190">
        <f>G119/C119*100</f>
        <v>7.674356777833574</v>
      </c>
      <c r="H120" s="190">
        <f>H119/C119*100</f>
        <v>6.5273809875469988</v>
      </c>
      <c r="I120" s="190">
        <f>I119/C119*100</f>
        <v>5.3247021787476108</v>
      </c>
      <c r="J120" s="190">
        <f>J119/C119*100</f>
        <v>3.7548898388410392</v>
      </c>
      <c r="K120" s="190">
        <f>K119/C119*100</f>
        <v>4.4891569010554031</v>
      </c>
      <c r="L120" s="190">
        <f>L119/C119*100</f>
        <v>4.1853222546218731</v>
      </c>
      <c r="M120" s="190">
        <f>M119/C119*100</f>
        <v>2.1513180937751875</v>
      </c>
      <c r="N120" s="190">
        <f>N119/C119*100</f>
        <v>3.9739039798118756</v>
      </c>
      <c r="O120" s="190">
        <f>O119/C119*100</f>
        <v>3.3573728430905043</v>
      </c>
      <c r="P120" s="190">
        <f>P119/C119*100</f>
        <v>11.213608416219705</v>
      </c>
      <c r="Q120" s="190">
        <f>Q119/C119*100</f>
        <v>3.6008625528018201</v>
      </c>
      <c r="R120" s="190">
        <f>R119/C119*100</f>
        <v>4.7170328858805499</v>
      </c>
      <c r="S120" s="195">
        <v>0</v>
      </c>
      <c r="T120" s="190">
        <f>T119/C119*100</f>
        <v>1.7259495887682461</v>
      </c>
      <c r="U120" s="195">
        <f>U119/C119*100</f>
        <v>0</v>
      </c>
      <c r="V120" s="190">
        <f>V119/C119*100</f>
        <v>3.6599415118305609</v>
      </c>
      <c r="W120" s="195">
        <f>W119/C119*100</f>
        <v>0</v>
      </c>
      <c r="X120" s="190">
        <f>X119/C119*100</f>
        <v>8.738622025479911</v>
      </c>
      <c r="Y120" s="137"/>
      <c r="Z120" s="137"/>
    </row>
    <row r="121" spans="1:26">
      <c r="A121" s="137"/>
      <c r="B121" s="137" t="s">
        <v>478</v>
      </c>
      <c r="C121" s="190">
        <f t="shared" si="29"/>
        <v>99.999999999999972</v>
      </c>
      <c r="D121" s="190">
        <f>D117/C117*100</f>
        <v>13.501446436581055</v>
      </c>
      <c r="E121" s="190">
        <f>E117/C117*100</f>
        <v>5.6219677298558484</v>
      </c>
      <c r="F121" s="190">
        <f>F117/C117*100</f>
        <v>4.0965223796453651</v>
      </c>
      <c r="G121" s="190">
        <f>G117/C117*100</f>
        <v>7.2169572570788958</v>
      </c>
      <c r="H121" s="190">
        <f>H117/C117*100</f>
        <v>6.0984893687940041</v>
      </c>
      <c r="I121" s="190">
        <f>I117/C117*100</f>
        <v>4.9257029517182342</v>
      </c>
      <c r="J121" s="190">
        <f>J117/C117*100</f>
        <v>3.3949080494298602</v>
      </c>
      <c r="K121" s="190">
        <f>K117/C117*100</f>
        <v>4.1109250198550678</v>
      </c>
      <c r="L121" s="190">
        <f>L117/C117*100</f>
        <v>3.8146421355411886</v>
      </c>
      <c r="M121" s="190">
        <f>M117/C117*100</f>
        <v>1.8311928266621671</v>
      </c>
      <c r="N121" s="190">
        <f>N117/C117*100</f>
        <v>3.6084786285394479</v>
      </c>
      <c r="O121" s="190">
        <f>O117/C117*100</f>
        <v>3.0072712757858691</v>
      </c>
      <c r="P121" s="190">
        <f>P117/C117*100</f>
        <v>10.668241355329592</v>
      </c>
      <c r="Q121" s="190">
        <f>Q117/C117*100</f>
        <v>3.2447090872429643</v>
      </c>
      <c r="R121" s="190">
        <f>R117/C117*100</f>
        <v>4.3331371830904759</v>
      </c>
      <c r="S121" s="195">
        <f>S117/C117*100</f>
        <v>7.6638506075856636</v>
      </c>
      <c r="T121" s="190">
        <f>T117/C117*100</f>
        <v>1.2386270580344096</v>
      </c>
      <c r="U121" s="195">
        <f>U117/C117*100</f>
        <v>3.2920320479319858E-2</v>
      </c>
      <c r="V121" s="190">
        <f>V117/C117*100</f>
        <v>3.3023196480817729</v>
      </c>
      <c r="W121" s="195">
        <f>W117/C117*100</f>
        <v>3.2920320479319858E-2</v>
      </c>
      <c r="X121" s="190">
        <f>X117/C117*100</f>
        <v>8.254770360189454</v>
      </c>
      <c r="Y121" s="137"/>
      <c r="Z121" s="137"/>
    </row>
    <row r="122" spans="1:26">
      <c r="B122" s="137" t="s">
        <v>481</v>
      </c>
      <c r="D122">
        <v>104</v>
      </c>
      <c r="S122" s="186">
        <f>(S117+S118)*1.25</f>
        <v>1003.75</v>
      </c>
      <c r="U122" s="186">
        <f>U117+U118</f>
        <v>57.333333333333336</v>
      </c>
      <c r="W122" s="186">
        <f>W117+W118</f>
        <v>57.333333333333336</v>
      </c>
    </row>
    <row r="124" spans="1:26" ht="14.25" customHeight="1">
      <c r="A124" t="s">
        <v>483</v>
      </c>
      <c r="B124" t="s">
        <v>484</v>
      </c>
    </row>
    <row r="125" spans="1:26" ht="14.25" customHeight="1">
      <c r="B125" t="s">
        <v>485</v>
      </c>
    </row>
    <row r="126" spans="1:26" ht="14.25" customHeight="1">
      <c r="B126" t="s">
        <v>486</v>
      </c>
    </row>
    <row r="127" spans="1:26" ht="14.25" customHeight="1"/>
    <row r="128" spans="1:26" ht="13.5" customHeight="1"/>
    <row r="131" spans="2:3">
      <c r="B131" t="s">
        <v>487</v>
      </c>
      <c r="C131">
        <f>56+35</f>
        <v>91</v>
      </c>
    </row>
    <row r="132" spans="2:3">
      <c r="B132" t="s">
        <v>488</v>
      </c>
      <c r="C132">
        <v>33</v>
      </c>
    </row>
    <row r="133" spans="2:3">
      <c r="B133" t="s">
        <v>489</v>
      </c>
      <c r="C133">
        <f>(8*21)+(4*18)+140</f>
        <v>380</v>
      </c>
    </row>
    <row r="134" spans="2:3">
      <c r="B134" t="s">
        <v>491</v>
      </c>
      <c r="C134">
        <f>1553-C131-C132-C133</f>
        <v>1049</v>
      </c>
    </row>
    <row r="136" spans="2:3">
      <c r="C136">
        <f>SUM(C131:C134)</f>
        <v>1553</v>
      </c>
    </row>
  </sheetData>
  <printOptions gridLines="1"/>
  <pageMargins left="0.70866141732283472" right="0.70866141732283472" top="0.74803149606299213" bottom="0.74803149606299213" header="0" footer="0"/>
  <pageSetup paperSize="8" scale="5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B91"/>
  <sheetViews>
    <sheetView showGridLines="0" tabSelected="1" zoomScale="85" zoomScaleNormal="85" zoomScaleSheetLayoutView="130" workbookViewId="0">
      <pane xSplit="3" ySplit="2" topLeftCell="F9" activePane="bottomRight" state="frozen"/>
      <selection pane="topRight" activeCell="D1" sqref="D1"/>
      <selection pane="bottomLeft" activeCell="A3" sqref="A3"/>
      <selection pane="bottomRight" activeCell="BE35" sqref="BE35"/>
    </sheetView>
  </sheetViews>
  <sheetFormatPr defaultColWidth="14.42578125" defaultRowHeight="15" customHeight="1"/>
  <cols>
    <col min="1" max="1" width="16.5703125" customWidth="1"/>
    <col min="2" max="2" width="4.7109375" customWidth="1"/>
    <col min="3" max="3" width="38" customWidth="1"/>
    <col min="4" max="4" width="5.140625" hidden="1" customWidth="1"/>
    <col min="5" max="5" width="7" hidden="1" customWidth="1"/>
    <col min="6" max="53" width="3" customWidth="1"/>
  </cols>
  <sheetData>
    <row r="1" spans="1:54">
      <c r="A1" s="245"/>
      <c r="B1" s="228"/>
      <c r="C1" s="228"/>
      <c r="D1" s="181"/>
      <c r="E1" s="181"/>
      <c r="F1" s="240" t="s">
        <v>453</v>
      </c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40" t="s">
        <v>454</v>
      </c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40" t="s">
        <v>455</v>
      </c>
      <c r="AE1" s="228"/>
      <c r="AF1" s="228"/>
      <c r="AG1" s="228"/>
      <c r="AH1" s="228"/>
      <c r="AI1" s="228"/>
      <c r="AJ1" s="228"/>
      <c r="AK1" s="228"/>
      <c r="AL1" s="228"/>
      <c r="AM1" s="228"/>
      <c r="AN1" s="228"/>
      <c r="AO1" s="228"/>
      <c r="AP1" s="240" t="s">
        <v>456</v>
      </c>
      <c r="AQ1" s="228"/>
      <c r="AR1" s="228"/>
      <c r="AS1" s="228"/>
      <c r="AT1" s="228"/>
      <c r="AU1" s="228"/>
      <c r="AV1" s="228"/>
      <c r="AW1" s="228"/>
      <c r="AX1" s="228"/>
      <c r="AY1" s="228"/>
      <c r="AZ1" s="228"/>
      <c r="BA1" s="228"/>
    </row>
    <row r="2" spans="1:54">
      <c r="A2" s="27" t="s">
        <v>103</v>
      </c>
      <c r="B2" s="27" t="s">
        <v>457</v>
      </c>
      <c r="C2" s="27" t="s">
        <v>458</v>
      </c>
      <c r="D2" s="39" t="s">
        <v>459</v>
      </c>
      <c r="E2" s="39" t="s">
        <v>460</v>
      </c>
      <c r="F2" s="181">
        <v>1</v>
      </c>
      <c r="G2" s="181">
        <v>2</v>
      </c>
      <c r="H2" s="181">
        <v>3</v>
      </c>
      <c r="I2" s="181">
        <v>4</v>
      </c>
      <c r="J2" s="181">
        <v>5</v>
      </c>
      <c r="K2" s="181">
        <v>6</v>
      </c>
      <c r="L2" s="181">
        <v>7</v>
      </c>
      <c r="M2" s="181">
        <v>8</v>
      </c>
      <c r="N2" s="181">
        <v>9</v>
      </c>
      <c r="O2" s="181">
        <v>10</v>
      </c>
      <c r="P2" s="181">
        <v>11</v>
      </c>
      <c r="Q2" s="181">
        <v>12</v>
      </c>
      <c r="R2" s="181">
        <v>13</v>
      </c>
      <c r="S2" s="181">
        <v>14</v>
      </c>
      <c r="T2" s="181">
        <v>15</v>
      </c>
      <c r="U2" s="181">
        <v>16</v>
      </c>
      <c r="V2" s="181">
        <v>17</v>
      </c>
      <c r="W2" s="181">
        <v>18</v>
      </c>
      <c r="X2" s="181">
        <v>19</v>
      </c>
      <c r="Y2" s="181">
        <v>20</v>
      </c>
      <c r="Z2" s="181">
        <v>21</v>
      </c>
      <c r="AA2" s="181">
        <v>22</v>
      </c>
      <c r="AB2" s="181">
        <v>23</v>
      </c>
      <c r="AC2" s="181">
        <v>24</v>
      </c>
      <c r="AD2" s="181">
        <v>25</v>
      </c>
      <c r="AE2" s="181">
        <v>26</v>
      </c>
      <c r="AF2" s="181">
        <v>27</v>
      </c>
      <c r="AG2" s="181">
        <v>28</v>
      </c>
      <c r="AH2" s="181">
        <v>29</v>
      </c>
      <c r="AI2" s="181">
        <v>30</v>
      </c>
      <c r="AJ2" s="181">
        <v>31</v>
      </c>
      <c r="AK2" s="181">
        <v>32</v>
      </c>
      <c r="AL2" s="181">
        <v>33</v>
      </c>
      <c r="AM2" s="181">
        <v>34</v>
      </c>
      <c r="AN2" s="181">
        <v>35</v>
      </c>
      <c r="AO2" s="181">
        <v>36</v>
      </c>
      <c r="AP2" s="181">
        <v>37</v>
      </c>
      <c r="AQ2" s="181">
        <v>38</v>
      </c>
      <c r="AR2" s="181">
        <v>39</v>
      </c>
      <c r="AS2" s="181">
        <v>40</v>
      </c>
      <c r="AT2" s="181">
        <v>41</v>
      </c>
      <c r="AU2" s="181">
        <v>42</v>
      </c>
      <c r="AV2" s="181">
        <v>43</v>
      </c>
      <c r="AW2" s="181">
        <v>44</v>
      </c>
      <c r="AX2" s="181">
        <v>45</v>
      </c>
      <c r="AY2" s="181">
        <v>46</v>
      </c>
      <c r="AZ2" s="181">
        <v>47</v>
      </c>
      <c r="BA2" s="181">
        <v>48</v>
      </c>
      <c r="BB2" s="39"/>
    </row>
    <row r="3" spans="1:54" ht="6" customHeight="1"/>
    <row r="4" spans="1:54">
      <c r="A4" s="241" t="str">
        <f>'PaNOSC budget'!A6</f>
        <v>WP1 Management</v>
      </c>
      <c r="B4" s="188" t="str">
        <f>'PaNOSC budget'!B6</f>
        <v>T1.1</v>
      </c>
      <c r="C4" s="188" t="str">
        <f>'PaNOSC budget'!C6</f>
        <v>Creation of PID and Executive Committee</v>
      </c>
      <c r="D4" s="188">
        <f>'PaNOSC budget'!N6</f>
        <v>1</v>
      </c>
      <c r="E4" s="188">
        <f>'PaNOSC budget'!O6</f>
        <v>2</v>
      </c>
    </row>
    <row r="5" spans="1:54">
      <c r="A5" s="228"/>
      <c r="B5" s="188" t="str">
        <f>'PaNOSC budget'!B7</f>
        <v>T1.2</v>
      </c>
      <c r="C5" s="188" t="str">
        <f>'PaNOSC budget'!C7</f>
        <v>Project Management and coordination</v>
      </c>
      <c r="D5" s="188">
        <f>'PaNOSC budget'!N7</f>
        <v>1</v>
      </c>
      <c r="E5" s="188">
        <f>'PaNOSC budget'!O7</f>
        <v>48</v>
      </c>
    </row>
    <row r="6" spans="1:54">
      <c r="A6" s="228"/>
      <c r="B6" s="188" t="str">
        <f>'PaNOSC budget'!B8</f>
        <v>T1.3</v>
      </c>
      <c r="C6" s="188" t="str">
        <f>'PaNOSC budget'!C8</f>
        <v>Administration and local coordination</v>
      </c>
      <c r="D6" s="188">
        <f>'PaNOSC budget'!N8</f>
        <v>1</v>
      </c>
      <c r="E6" s="188">
        <f>'PaNOSC budget'!O8</f>
        <v>48</v>
      </c>
    </row>
    <row r="7" spans="1:54">
      <c r="A7" s="250" t="str">
        <f>'PaNOSC budget'!A11</f>
        <v>WP2 Data Policy and Stewardship</v>
      </c>
      <c r="B7" s="192" t="str">
        <f>'PaNOSC budget'!B12</f>
        <v>T2.1</v>
      </c>
      <c r="C7" s="192" t="str">
        <f>'PaNOSC budget'!C12</f>
        <v>Lesson learned and FAI Definitions</v>
      </c>
      <c r="D7" s="192">
        <f>'PaNOSC budget'!N12</f>
        <v>1</v>
      </c>
      <c r="E7" s="192">
        <f>'PaNOSC budget'!O12</f>
        <v>6</v>
      </c>
    </row>
    <row r="8" spans="1:54">
      <c r="A8" s="228"/>
      <c r="B8" s="192" t="str">
        <f>'PaNOSC budget'!B13</f>
        <v>T2.2</v>
      </c>
      <c r="C8" s="192" t="str">
        <f>'PaNOSC budget'!C13</f>
        <v>Update PaNOSC data policy framework</v>
      </c>
      <c r="D8" s="192">
        <f>'PaNOSC budget'!N13</f>
        <v>6</v>
      </c>
      <c r="E8" s="192">
        <f>'PaNOSC budget'!O13</f>
        <v>18</v>
      </c>
    </row>
    <row r="9" spans="1:54">
      <c r="A9" s="228"/>
      <c r="B9" s="192" t="str">
        <f>'PaNOSC budget'!B14</f>
        <v>T2.3</v>
      </c>
      <c r="C9" s="192" t="str">
        <f>'PaNOSC budget'!C14</f>
        <v>Aprove Data Policy framework</v>
      </c>
      <c r="D9" s="192">
        <f>'PaNOSC budget'!N14</f>
        <v>9</v>
      </c>
      <c r="E9" s="192">
        <f>'PaNOSC budget'!O14</f>
        <v>36</v>
      </c>
    </row>
    <row r="10" spans="1:54">
      <c r="A10" s="228"/>
      <c r="B10" s="192" t="str">
        <f>'PaNOSC budget'!B15</f>
        <v>T2.4</v>
      </c>
      <c r="C10" s="192" t="str">
        <f>'PaNOSC budget'!C15</f>
        <v>Create Guidelines</v>
      </c>
      <c r="D10" s="192">
        <f>'PaNOSC budget'!N15</f>
        <v>1</v>
      </c>
      <c r="E10" s="192">
        <f>'PaNOSC budget'!O15</f>
        <v>24</v>
      </c>
    </row>
    <row r="11" spans="1:54">
      <c r="A11" s="228"/>
      <c r="B11" s="192" t="str">
        <f>'PaNOSC budget'!B16</f>
        <v>T2.5</v>
      </c>
      <c r="C11" s="192" t="str">
        <f>'PaNOSC budget'!C16</f>
        <v>Implement DMP template</v>
      </c>
      <c r="D11" s="192">
        <f>'PaNOSC budget'!N16</f>
        <v>12</v>
      </c>
      <c r="E11" s="192">
        <f>'PaNOSC budget'!O16</f>
        <v>36</v>
      </c>
    </row>
    <row r="12" spans="1:54">
      <c r="A12" s="228"/>
      <c r="B12" s="192" t="str">
        <f>'PaNOSC budget'!B17</f>
        <v>T2.6</v>
      </c>
      <c r="C12" s="192" t="str">
        <f>'PaNOSC budget'!C17</f>
        <v>Validation of Data Policy implementation</v>
      </c>
      <c r="D12" s="192">
        <f>'PaNOSC budget'!N17</f>
        <v>12</v>
      </c>
      <c r="E12" s="192">
        <f>'PaNOSC budget'!O17</f>
        <v>36</v>
      </c>
    </row>
    <row r="13" spans="1:54">
      <c r="A13" s="247" t="str">
        <f>'PaNOSC budget'!A20</f>
        <v>WP3 Data Catalog Services</v>
      </c>
      <c r="B13" s="198" t="str">
        <f>'PaNOSC budget'!B20</f>
        <v>T3.1</v>
      </c>
      <c r="C13" s="198" t="str">
        <f>'PaNOSC budget'!C20</f>
        <v>Develop API</v>
      </c>
      <c r="D13" s="198">
        <f>'PaNOSC budget'!N20</f>
        <v>1</v>
      </c>
      <c r="E13" s="198">
        <f>'PaNOSC budget'!O20</f>
        <v>28</v>
      </c>
    </row>
    <row r="14" spans="1:54">
      <c r="A14" s="228"/>
      <c r="B14" s="198" t="str">
        <f>'PaNOSC budget'!B23</f>
        <v>T3.2</v>
      </c>
      <c r="C14" s="198" t="str">
        <f>'PaNOSC budget'!C23</f>
        <v>Provisioning Federated search</v>
      </c>
      <c r="D14" s="198">
        <f>'PaNOSC budget'!N23</f>
        <v>8</v>
      </c>
      <c r="E14" s="198">
        <f>'PaNOSC budget'!O23</f>
        <v>20</v>
      </c>
    </row>
    <row r="15" spans="1:54">
      <c r="A15" s="228"/>
      <c r="B15" s="198" t="str">
        <f>'PaNOSC budget'!B24</f>
        <v>T3.3</v>
      </c>
      <c r="C15" s="198" t="str">
        <f>'PaNOSC budget'!C24</f>
        <v>Local Deployment</v>
      </c>
      <c r="D15" s="198">
        <f>'PaNOSC budget'!N24</f>
        <v>20</v>
      </c>
      <c r="E15" s="198">
        <f>'PaNOSC budget'!O24</f>
        <v>44</v>
      </c>
    </row>
    <row r="16" spans="1:54">
      <c r="A16" s="228"/>
      <c r="B16" s="198" t="str">
        <f>'PaNOSC budget'!B25</f>
        <v>T3.4</v>
      </c>
      <c r="C16" s="198" t="str">
        <f>'PaNOSC budget'!C25</f>
        <v>Catalog integration</v>
      </c>
      <c r="D16" s="198">
        <f>'PaNOSC budget'!N25</f>
        <v>12</v>
      </c>
      <c r="E16" s="198">
        <f>'PaNOSC budget'!O25</f>
        <v>48</v>
      </c>
    </row>
    <row r="17" spans="1:5">
      <c r="A17" s="228"/>
      <c r="B17" s="198" t="str">
        <f>'PaNOSC budget'!B26</f>
        <v>T3.5</v>
      </c>
      <c r="C17" s="198" t="str">
        <f>'PaNOSC budget'!C26</f>
        <v>Meta Anthology for Catalogues</v>
      </c>
      <c r="D17" s="198">
        <f>'PaNOSC budget'!N26</f>
        <v>1</v>
      </c>
      <c r="E17" s="198">
        <f>'PaNOSC budget'!O26</f>
        <v>42</v>
      </c>
    </row>
    <row r="18" spans="1:5">
      <c r="A18" s="242" t="str">
        <f>'PaNOSC budget'!A29</f>
        <v>WP4 Data Analysis Services</v>
      </c>
      <c r="B18" s="200" t="str">
        <f>'PaNOSC budget'!B29</f>
        <v>T4.1</v>
      </c>
      <c r="C18" s="200" t="str">
        <f>'PaNOSC budget'!C29</f>
        <v>Survey</v>
      </c>
      <c r="D18" s="200">
        <f>'PaNOSC budget'!N29</f>
        <v>1</v>
      </c>
      <c r="E18" s="200">
        <f>'PaNOSC budget'!O29</f>
        <v>12</v>
      </c>
    </row>
    <row r="19" spans="1:5">
      <c r="A19" s="228"/>
      <c r="B19" s="200" t="str">
        <f>'PaNOSC budget'!B30</f>
        <v>T4.2</v>
      </c>
      <c r="C19" s="200" t="str">
        <f>'PaNOSC budget'!C30</f>
        <v>Remote Desktop based analysis services</v>
      </c>
      <c r="D19" s="200">
        <f>'PaNOSC budget'!N30</f>
        <v>1</v>
      </c>
      <c r="E19" s="200">
        <f>'PaNOSC budget'!O30</f>
        <v>36</v>
      </c>
    </row>
    <row r="20" spans="1:5">
      <c r="A20" s="228"/>
      <c r="B20" s="200" t="str">
        <f>'PaNOSC budget'!B31</f>
        <v>T4.3</v>
      </c>
      <c r="C20" s="200" t="str">
        <f>'PaNOSC budget'!C31</f>
        <v>EOSC integration and common portal</v>
      </c>
      <c r="D20" s="200">
        <f>'PaNOSC budget'!N31</f>
        <v>13</v>
      </c>
      <c r="E20" s="200">
        <f>'PaNOSC budget'!O31</f>
        <v>48</v>
      </c>
    </row>
    <row r="21" spans="1:5">
      <c r="A21" s="228"/>
      <c r="B21" s="200" t="str">
        <f>'PaNOSC budget'!B32</f>
        <v>T4.4</v>
      </c>
      <c r="C21" s="200" t="str">
        <f>'PaNOSC budget'!C32</f>
        <v>Jupyter based analysis services</v>
      </c>
      <c r="D21" s="200">
        <f>'PaNOSC budget'!N32</f>
        <v>1</v>
      </c>
      <c r="E21" s="200">
        <f>'PaNOSC budget'!O32</f>
        <v>48</v>
      </c>
    </row>
    <row r="22" spans="1:5">
      <c r="A22" s="228"/>
      <c r="B22" s="200" t="str">
        <f>'PaNOSC budget'!B33</f>
        <v>T4.5</v>
      </c>
      <c r="C22" s="200" t="str">
        <f>'PaNOSC budget'!C33</f>
        <v>Deployment</v>
      </c>
      <c r="D22" s="200">
        <f>'PaNOSC budget'!N33</f>
        <v>13</v>
      </c>
      <c r="E22" s="200">
        <f>'PaNOSC budget'!O33</f>
        <v>48</v>
      </c>
    </row>
    <row r="23" spans="1:5">
      <c r="A23" s="228"/>
      <c r="B23" s="200" t="str">
        <f>'PaNOSC budget'!B34</f>
        <v>T4.6</v>
      </c>
      <c r="C23" s="200" t="str">
        <f>'PaNOSC budget'!C34</f>
        <v>Demonstrator</v>
      </c>
      <c r="D23" s="200">
        <f>'PaNOSC budget'!N34</f>
        <v>37</v>
      </c>
      <c r="E23" s="200">
        <f>'PaNOSC budget'!O34</f>
        <v>48</v>
      </c>
    </row>
    <row r="24" spans="1:5">
      <c r="A24" s="243" t="str">
        <f>'PaNOSC budget'!A37</f>
        <v>WP5 Virtual Neutron and X-ray Laboratory</v>
      </c>
      <c r="B24" s="202" t="str">
        <f>'PaNOSC budget'!B37</f>
        <v>T5.1</v>
      </c>
      <c r="C24" s="202" t="str">
        <f>'PaNOSC budget'!C37</f>
        <v>Simulation Infrastructure</v>
      </c>
      <c r="D24" s="202">
        <f>'PaNOSC budget'!N37</f>
        <v>1</v>
      </c>
      <c r="E24" s="202">
        <f>'PaNOSC budget'!O37</f>
        <v>48</v>
      </c>
    </row>
    <row r="25" spans="1:5">
      <c r="A25" s="228"/>
      <c r="B25" s="202" t="str">
        <f>'PaNOSC budget'!B38</f>
        <v>T5.2</v>
      </c>
      <c r="C25" s="202" t="str">
        <f>'PaNOSC budget'!C38</f>
        <v>Source simulation services</v>
      </c>
      <c r="D25" s="202">
        <f>'PaNOSC budget'!N38</f>
        <v>1</v>
      </c>
      <c r="E25" s="202">
        <f>'PaNOSC budget'!O38</f>
        <v>24</v>
      </c>
    </row>
    <row r="26" spans="1:5">
      <c r="A26" s="228"/>
      <c r="B26" s="202" t="str">
        <f>'PaNOSC budget'!B39</f>
        <v>T5.3</v>
      </c>
      <c r="C26" s="202" t="str">
        <f>'PaNOSC budget'!C39</f>
        <v>Beamline simulation services</v>
      </c>
      <c r="D26" s="202">
        <f>'PaNOSC budget'!N39</f>
        <v>13</v>
      </c>
      <c r="E26" s="202">
        <f>'PaNOSC budget'!O39</f>
        <v>36</v>
      </c>
    </row>
    <row r="27" spans="1:5">
      <c r="A27" s="228"/>
      <c r="B27" s="202" t="str">
        <f>'PaNOSC budget'!B40</f>
        <v>T5.4</v>
      </c>
      <c r="C27" s="202" t="str">
        <f>'PaNOSC budget'!C40</f>
        <v>Signal generation simulation</v>
      </c>
      <c r="D27" s="202">
        <f>'PaNOSC budget'!N40</f>
        <v>25</v>
      </c>
      <c r="E27" s="202">
        <f>'PaNOSC budget'!O40</f>
        <v>48</v>
      </c>
    </row>
    <row r="28" spans="1:5">
      <c r="A28" s="228"/>
      <c r="B28" s="202" t="str">
        <f>'PaNOSC budget'!B41</f>
        <v>T5.5</v>
      </c>
      <c r="C28" s="202" t="str">
        <f>'PaNOSC budget'!C41</f>
        <v>Simulation data workflows</v>
      </c>
      <c r="D28" s="202">
        <f>'PaNOSC budget'!N41</f>
        <v>37</v>
      </c>
      <c r="E28" s="202">
        <f>'PaNOSC budget'!O41</f>
        <v>48</v>
      </c>
    </row>
    <row r="29" spans="1:5">
      <c r="A29" s="249" t="str">
        <f>'PaNOSC budget'!A45</f>
        <v>WP6 EOSC Integration</v>
      </c>
      <c r="B29" s="206" t="str">
        <f>'PaNOSC budget'!B45</f>
        <v>T6.1</v>
      </c>
      <c r="C29" s="206" t="str">
        <f>'PaNOSC budget'!C45</f>
        <v>Management of the integration with e-Infrastructures</v>
      </c>
      <c r="D29" s="206">
        <f>'PaNOSC budget'!N45</f>
        <v>1</v>
      </c>
      <c r="E29" s="206">
        <f>'PaNOSC budget'!O45</f>
        <v>48</v>
      </c>
    </row>
    <row r="30" spans="1:5">
      <c r="A30" s="228"/>
      <c r="B30" s="206" t="str">
        <f>'PaNOSC budget'!B46</f>
        <v>T6.2</v>
      </c>
      <c r="C30" s="206" t="str">
        <f>'PaNOSC budget'!C46</f>
        <v>EOSC Hub Service Catalogue</v>
      </c>
      <c r="D30" s="206">
        <f>'PaNOSC budget'!N46</f>
        <v>1</v>
      </c>
      <c r="E30" s="206">
        <f>'PaNOSC budget'!O46</f>
        <v>48</v>
      </c>
    </row>
    <row r="31" spans="1:5">
      <c r="A31" s="228"/>
      <c r="B31" s="206" t="str">
        <f>'PaNOSC budget'!B47</f>
        <v>T6.3</v>
      </c>
      <c r="C31" s="206" t="str">
        <f>'PaNOSC budget'!C47</f>
        <v>Data availability for services</v>
      </c>
      <c r="D31" s="206">
        <f>'PaNOSC budget'!N47</f>
        <v>1</v>
      </c>
      <c r="E31" s="206">
        <f>'PaNOSC budget'!O47</f>
        <v>48</v>
      </c>
    </row>
    <row r="32" spans="1:5">
      <c r="A32" s="228"/>
      <c r="B32" s="206" t="str">
        <f>'PaNOSC budget'!B48</f>
        <v>T6.4</v>
      </c>
      <c r="C32" s="206" t="str">
        <f>'PaNOSC budget'!C48</f>
        <v>AAI Integration</v>
      </c>
      <c r="D32" s="206">
        <f>'PaNOSC budget'!N48</f>
        <v>1</v>
      </c>
      <c r="E32" s="206">
        <f>'PaNOSC budget'!O48</f>
        <v>36</v>
      </c>
    </row>
    <row r="33" spans="1:5">
      <c r="A33" s="228"/>
      <c r="B33" s="206" t="str">
        <f>'PaNOSC budget'!B49</f>
        <v>T6.5</v>
      </c>
      <c r="C33" s="206" t="str">
        <f>'PaNOSC budget'!C49</f>
        <v>Services Support</v>
      </c>
      <c r="D33" s="206">
        <f>'PaNOSC budget'!N49</f>
        <v>12</v>
      </c>
      <c r="E33" s="206">
        <f>'PaNOSC budget'!O49</f>
        <v>48</v>
      </c>
    </row>
    <row r="34" spans="1:5">
      <c r="A34" s="228"/>
      <c r="B34" s="206" t="str">
        <f>'PaNOSC budget'!B50</f>
        <v>T6.6</v>
      </c>
      <c r="C34" s="206" t="str">
        <f>'PaNOSC budget'!C50</f>
        <v>PaN Software Catalogue</v>
      </c>
      <c r="D34" s="206">
        <f>'PaNOSC budget'!N50</f>
        <v>12</v>
      </c>
      <c r="E34" s="206">
        <f>'PaNOSC budget'!O50</f>
        <v>36</v>
      </c>
    </row>
    <row r="35" spans="1:5">
      <c r="A35" s="228"/>
      <c r="B35" s="206" t="str">
        <f>'PaNOSC budget'!B51</f>
        <v>T6.7</v>
      </c>
      <c r="C35" s="206" t="str">
        <f>'PaNOSC budget'!C51</f>
        <v>Data archiving pilot</v>
      </c>
      <c r="D35" s="206">
        <f>'PaNOSC budget'!N51</f>
        <v>12</v>
      </c>
      <c r="E35" s="206">
        <f>'PaNOSC budget'!O51</f>
        <v>48</v>
      </c>
    </row>
    <row r="36" spans="1:5">
      <c r="A36" s="205"/>
      <c r="B36" s="206" t="str">
        <f>'PaNOSC budget'!B52</f>
        <v>T6.8</v>
      </c>
      <c r="C36" s="206" t="str">
        <f>'PaNOSC budget'!C52</f>
        <v>Procure commercial cloud</v>
      </c>
      <c r="D36" s="206">
        <f>'PaNOSC budget'!N52</f>
        <v>30</v>
      </c>
      <c r="E36" s="206">
        <f>'PaNOSC budget'!O52</f>
        <v>42</v>
      </c>
    </row>
    <row r="37" spans="1:5">
      <c r="A37" s="244" t="str">
        <f>'PaNOSC budget'!A55</f>
        <v>WP7 Sustainability</v>
      </c>
      <c r="B37" s="208" t="str">
        <f>'PaNOSC budget'!B55</f>
        <v>T7.1</v>
      </c>
      <c r="C37" s="208" t="str">
        <f>'PaNOSC budget'!C55</f>
        <v>Stakeholder definition</v>
      </c>
      <c r="D37" s="208">
        <f>'PaNOSC budget'!N55</f>
        <v>1</v>
      </c>
      <c r="E37" s="208">
        <f>'PaNOSC budget'!O55</f>
        <v>48</v>
      </c>
    </row>
    <row r="38" spans="1:5">
      <c r="A38" s="228"/>
      <c r="B38" s="208" t="str">
        <f>'PaNOSC budget'!B56</f>
        <v>T7.2</v>
      </c>
      <c r="C38" s="208" t="str">
        <f>'PaNOSC budget'!C56</f>
        <v>Metrics and costs</v>
      </c>
      <c r="D38" s="208">
        <f>'PaNOSC budget'!N56</f>
        <v>9</v>
      </c>
      <c r="E38" s="208">
        <f>'PaNOSC budget'!O56</f>
        <v>36</v>
      </c>
    </row>
    <row r="39" spans="1:5">
      <c r="A39" s="228"/>
      <c r="B39" s="208" t="str">
        <f>'PaNOSC budget'!B57</f>
        <v>T7.3</v>
      </c>
      <c r="C39" s="208" t="str">
        <f>'PaNOSC budget'!C57</f>
        <v>Business models</v>
      </c>
      <c r="D39" s="208">
        <f>'PaNOSC budget'!N57</f>
        <v>13</v>
      </c>
      <c r="E39" s="208">
        <f>'PaNOSC budget'!O57</f>
        <v>42</v>
      </c>
    </row>
    <row r="40" spans="1:5">
      <c r="A40" s="228"/>
      <c r="B40" s="208" t="str">
        <f>'PaNOSC budget'!B58</f>
        <v>T7.4</v>
      </c>
      <c r="C40" s="208" t="str">
        <f>'PaNOSC budget'!C58</f>
        <v>Sustainability plan</v>
      </c>
      <c r="D40" s="208">
        <f>'PaNOSC budget'!N58</f>
        <v>19</v>
      </c>
      <c r="E40" s="208">
        <f>'PaNOSC budget'!O58</f>
        <v>48</v>
      </c>
    </row>
    <row r="41" spans="1:5">
      <c r="A41" s="248" t="str">
        <f>'PaNOSC budget'!A61</f>
        <v>Staff training in data stewardship</v>
      </c>
      <c r="B41" s="210" t="str">
        <f>'PaNOSC budget'!B61</f>
        <v>T8.1</v>
      </c>
      <c r="C41" s="210" t="str">
        <f>'PaNOSC budget'!C61</f>
        <v>Sustainability and maintainability</v>
      </c>
      <c r="D41" s="210">
        <f>'PaNOSC budget'!N61</f>
        <v>4</v>
      </c>
      <c r="E41" s="210">
        <f>'PaNOSC budget'!O61</f>
        <v>15</v>
      </c>
    </row>
    <row r="42" spans="1:5">
      <c r="A42" s="228"/>
      <c r="B42" s="210" t="str">
        <f>'PaNOSC budget'!B62</f>
        <v>T8.2</v>
      </c>
      <c r="C42" s="210" t="str">
        <f>'PaNOSC budget'!C62</f>
        <v>Integrate Jupyter technology</v>
      </c>
      <c r="D42" s="210">
        <f>'PaNOSC budget'!N62</f>
        <v>19</v>
      </c>
      <c r="E42" s="210">
        <f>'PaNOSC budget'!O62</f>
        <v>30</v>
      </c>
    </row>
    <row r="43" spans="1:5">
      <c r="A43" s="228"/>
      <c r="B43" s="210" t="str">
        <f>'PaNOSC budget'!B63</f>
        <v>T8.3</v>
      </c>
      <c r="C43" s="210" t="str">
        <f>'PaNOSC budget'!C63</f>
        <v>Integrate ESFRIs</v>
      </c>
      <c r="D43" s="210">
        <f>'PaNOSC budget'!N63</f>
        <v>25</v>
      </c>
      <c r="E43" s="210">
        <f>'PaNOSC budget'!O63</f>
        <v>36</v>
      </c>
    </row>
    <row r="44" spans="1:5">
      <c r="A44" s="228"/>
      <c r="B44" s="210" t="str">
        <f>'PaNOSC budget'!B64</f>
        <v>T8.4</v>
      </c>
      <c r="C44" s="210" t="str">
        <f>'PaNOSC budget'!C64</f>
        <v>Staff training in e-learning platform</v>
      </c>
      <c r="D44" s="210">
        <f>'PaNOSC budget'!N64</f>
        <v>13</v>
      </c>
      <c r="E44" s="210">
        <f>'PaNOSC budget'!O64</f>
        <v>42</v>
      </c>
    </row>
    <row r="45" spans="1:5">
      <c r="A45" s="228"/>
      <c r="B45" s="210" t="str">
        <f>'PaNOSC budget'!B65</f>
        <v>T8.5</v>
      </c>
      <c r="C45" s="210" t="str">
        <f>'PaNOSC budget'!C65</f>
        <v>Staff training in data stewardship</v>
      </c>
      <c r="D45" s="210">
        <f>'PaNOSC budget'!N65</f>
        <v>25</v>
      </c>
      <c r="E45" s="210">
        <f>'PaNOSC budget'!O65</f>
        <v>32</v>
      </c>
    </row>
    <row r="46" spans="1:5">
      <c r="A46" s="228"/>
      <c r="B46" s="210" t="str">
        <f>'PaNOSC budget'!B66</f>
        <v>T8.6</v>
      </c>
      <c r="C46" s="210" t="str">
        <f>'PaNOSC budget'!C66</f>
        <v>Training materials to foster the uptake of PaNOSC services</v>
      </c>
      <c r="D46" s="210">
        <f>'PaNOSC budget'!N66</f>
        <v>31</v>
      </c>
      <c r="E46" s="210">
        <f>'PaNOSC budget'!O66</f>
        <v>42</v>
      </c>
    </row>
    <row r="47" spans="1:5">
      <c r="A47" s="209"/>
      <c r="B47" s="210" t="str">
        <f>'PaNOSC budget'!B67</f>
        <v>T8.7</v>
      </c>
      <c r="C47" s="210" t="str">
        <f>'PaNOSC budget'!C67</f>
        <v>Introductory course to materials science</v>
      </c>
      <c r="D47" s="210">
        <f>'PaNOSC budget'!N67</f>
        <v>31</v>
      </c>
      <c r="E47" s="210">
        <f>'PaNOSC budget'!O67</f>
        <v>42</v>
      </c>
    </row>
    <row r="48" spans="1:5">
      <c r="A48" s="209"/>
      <c r="B48" s="210" t="str">
        <f>'PaNOSC budget'!B68</f>
        <v>T8.8</v>
      </c>
      <c r="C48" s="210" t="str">
        <f>'PaNOSC budget'!C68</f>
        <v>PaNOSC schools for students</v>
      </c>
      <c r="D48" s="210">
        <f>'PaNOSC budget'!N68</f>
        <v>42</v>
      </c>
      <c r="E48" s="210">
        <f>'PaNOSC budget'!O68</f>
        <v>48</v>
      </c>
    </row>
    <row r="49" spans="1:52">
      <c r="A49" s="246" t="str">
        <f>'PaNOSC budget'!A71</f>
        <v>WP9 Outreach &amp;Communication</v>
      </c>
      <c r="B49" s="211" t="str">
        <f>'PaNOSC budget'!B71</f>
        <v>T9.1</v>
      </c>
      <c r="C49" s="211" t="str">
        <f>'PaNOSC budget'!C71</f>
        <v>Internal and external communication</v>
      </c>
      <c r="D49" s="211">
        <f>'PaNOSC budget'!N71</f>
        <v>1</v>
      </c>
      <c r="E49" s="211">
        <f>'PaNOSC budget'!O71</f>
        <v>48</v>
      </c>
    </row>
    <row r="50" spans="1:52">
      <c r="A50" s="228"/>
      <c r="B50" s="211" t="str">
        <f>'PaNOSC budget'!B72</f>
        <v>T9.2</v>
      </c>
      <c r="C50" s="211" t="str">
        <f>'PaNOSC budget'!C72</f>
        <v>Dissemination of results</v>
      </c>
      <c r="D50" s="211">
        <f>'PaNOSC budget'!N72</f>
        <v>13</v>
      </c>
      <c r="E50" s="211">
        <f>'PaNOSC budget'!O72</f>
        <v>48</v>
      </c>
    </row>
    <row r="51" spans="1:52">
      <c r="A51" s="228"/>
      <c r="B51" s="211" t="str">
        <f>'PaNOSC budget'!B73</f>
        <v>T9.3</v>
      </c>
      <c r="C51" s="211" t="str">
        <f>'PaNOSC budget'!C73</f>
        <v>Collaboration actions with other clusters</v>
      </c>
      <c r="D51" s="211">
        <f>'PaNOSC budget'!N73</f>
        <v>1</v>
      </c>
      <c r="E51" s="211">
        <f>'PaNOSC budget'!O73</f>
        <v>48</v>
      </c>
    </row>
    <row r="53" spans="1:52" ht="15" customHeight="1">
      <c r="C53" s="214" t="s">
        <v>572</v>
      </c>
      <c r="F53" s="214" t="s">
        <v>633</v>
      </c>
      <c r="R53" s="214" t="s">
        <v>573</v>
      </c>
      <c r="AD53" s="214" t="s">
        <v>633</v>
      </c>
      <c r="AI53" s="214" t="s">
        <v>574</v>
      </c>
      <c r="AY53" s="214" t="s">
        <v>633</v>
      </c>
    </row>
    <row r="54" spans="1:52" ht="15" customHeight="1">
      <c r="A54" s="237" t="s">
        <v>233</v>
      </c>
      <c r="B54" t="s">
        <v>498</v>
      </c>
      <c r="C54" t="s">
        <v>499</v>
      </c>
      <c r="F54">
        <v>2</v>
      </c>
      <c r="R54" s="215" t="s">
        <v>577</v>
      </c>
      <c r="T54" s="215" t="s">
        <v>578</v>
      </c>
      <c r="AD54">
        <v>2</v>
      </c>
      <c r="AI54" s="219" t="s">
        <v>640</v>
      </c>
      <c r="AJ54" s="213"/>
      <c r="AK54" s="213"/>
      <c r="AL54" s="219" t="s">
        <v>634</v>
      </c>
      <c r="AM54" s="213"/>
      <c r="AN54" s="213"/>
      <c r="AO54" s="213"/>
      <c r="AP54" s="213"/>
      <c r="AQ54" s="213"/>
      <c r="AR54" s="213"/>
      <c r="AS54" s="213"/>
      <c r="AT54" s="213"/>
      <c r="AU54" s="213"/>
      <c r="AV54" s="213"/>
      <c r="AW54" s="213"/>
      <c r="AX54" s="213"/>
      <c r="AY54" s="213">
        <v>12</v>
      </c>
      <c r="AZ54" s="213"/>
    </row>
    <row r="55" spans="1:52" ht="15" customHeight="1">
      <c r="A55" s="227"/>
      <c r="B55" t="s">
        <v>500</v>
      </c>
      <c r="C55" t="s">
        <v>501</v>
      </c>
      <c r="F55" s="214" t="s">
        <v>575</v>
      </c>
      <c r="R55" s="215" t="s">
        <v>579</v>
      </c>
      <c r="T55" s="215" t="s">
        <v>580</v>
      </c>
      <c r="AD55">
        <v>12</v>
      </c>
      <c r="AI55" s="219" t="s">
        <v>641</v>
      </c>
      <c r="AJ55" s="213"/>
      <c r="AK55" s="213"/>
      <c r="AL55" s="219" t="s">
        <v>635</v>
      </c>
      <c r="AM55" s="213"/>
      <c r="AN55" s="213"/>
      <c r="AO55" s="213"/>
      <c r="AP55" s="213"/>
      <c r="AQ55" s="213"/>
      <c r="AR55" s="213"/>
      <c r="AS55" s="213"/>
      <c r="AT55" s="213"/>
      <c r="AU55" s="213"/>
      <c r="AV55" s="213"/>
      <c r="AW55" s="213"/>
      <c r="AX55" s="213"/>
      <c r="AY55" s="213">
        <v>18</v>
      </c>
      <c r="AZ55" s="213"/>
    </row>
    <row r="56" spans="1:52" ht="15" customHeight="1">
      <c r="A56" s="227"/>
      <c r="B56" t="s">
        <v>502</v>
      </c>
      <c r="C56" t="s">
        <v>503</v>
      </c>
      <c r="F56" s="214" t="s">
        <v>576</v>
      </c>
      <c r="R56" s="215" t="s">
        <v>581</v>
      </c>
      <c r="T56" s="215" t="s">
        <v>582</v>
      </c>
      <c r="AD56">
        <v>24</v>
      </c>
      <c r="AI56" s="219" t="s">
        <v>642</v>
      </c>
      <c r="AJ56" s="213"/>
      <c r="AK56" s="213"/>
      <c r="AL56" s="219" t="s">
        <v>636</v>
      </c>
      <c r="AM56" s="213"/>
      <c r="AN56" s="213"/>
      <c r="AO56" s="213"/>
      <c r="AP56" s="213"/>
      <c r="AQ56" s="213"/>
      <c r="AR56" s="213"/>
      <c r="AS56" s="213"/>
      <c r="AT56" s="213"/>
      <c r="AU56" s="213"/>
      <c r="AV56" s="213"/>
      <c r="AW56" s="213"/>
      <c r="AX56" s="213"/>
      <c r="AY56" s="213">
        <v>12</v>
      </c>
      <c r="AZ56" s="213"/>
    </row>
    <row r="57" spans="1:52" ht="15" customHeight="1">
      <c r="A57" s="227"/>
      <c r="B57" t="s">
        <v>504</v>
      </c>
      <c r="C57" t="s">
        <v>431</v>
      </c>
      <c r="F57">
        <v>6</v>
      </c>
      <c r="R57" s="215" t="s">
        <v>583</v>
      </c>
      <c r="T57" s="215" t="s">
        <v>584</v>
      </c>
      <c r="AD57">
        <v>36</v>
      </c>
      <c r="AI57" s="219" t="s">
        <v>643</v>
      </c>
      <c r="AJ57" s="213"/>
      <c r="AK57" s="213"/>
      <c r="AL57" s="219" t="s">
        <v>637</v>
      </c>
      <c r="AM57" s="213"/>
      <c r="AN57" s="213"/>
      <c r="AO57" s="213"/>
      <c r="AP57" s="213"/>
      <c r="AQ57" s="213"/>
      <c r="AR57" s="213"/>
      <c r="AS57" s="213"/>
      <c r="AT57" s="213"/>
      <c r="AU57" s="213"/>
      <c r="AV57" s="213"/>
      <c r="AW57" s="213"/>
      <c r="AX57" s="213"/>
      <c r="AY57" s="213">
        <v>24</v>
      </c>
      <c r="AZ57" s="213"/>
    </row>
    <row r="58" spans="1:52" ht="15" customHeight="1">
      <c r="A58" s="238" t="s">
        <v>263</v>
      </c>
      <c r="B58" s="213" t="s">
        <v>505</v>
      </c>
      <c r="C58" s="213" t="s">
        <v>506</v>
      </c>
      <c r="F58" s="213">
        <v>18</v>
      </c>
      <c r="G58" s="213"/>
      <c r="H58" s="213"/>
      <c r="I58" s="213"/>
      <c r="J58" s="213"/>
      <c r="K58" s="213"/>
      <c r="L58" s="213"/>
      <c r="M58" s="213"/>
      <c r="N58" s="212"/>
      <c r="O58" s="212"/>
      <c r="P58" s="212"/>
      <c r="R58" s="215" t="s">
        <v>585</v>
      </c>
      <c r="T58" s="215" t="s">
        <v>586</v>
      </c>
      <c r="AD58">
        <v>48</v>
      </c>
      <c r="AI58" s="219" t="s">
        <v>644</v>
      </c>
      <c r="AJ58" s="213"/>
      <c r="AK58" s="213"/>
      <c r="AL58" s="219" t="s">
        <v>638</v>
      </c>
      <c r="AM58" s="213"/>
      <c r="AN58" s="213"/>
      <c r="AO58" s="213"/>
      <c r="AP58" s="213"/>
      <c r="AQ58" s="213"/>
      <c r="AR58" s="213"/>
      <c r="AS58" s="213"/>
      <c r="AT58" s="213"/>
      <c r="AU58" s="213"/>
      <c r="AV58" s="213"/>
      <c r="AW58" s="213"/>
      <c r="AX58" s="213"/>
      <c r="AY58" s="213">
        <v>24</v>
      </c>
      <c r="AZ58" s="213"/>
    </row>
    <row r="59" spans="1:52" ht="15" customHeight="1">
      <c r="A59" s="239"/>
      <c r="B59" s="213" t="s">
        <v>507</v>
      </c>
      <c r="C59" s="213" t="s">
        <v>508</v>
      </c>
      <c r="F59" s="213">
        <v>36</v>
      </c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7" t="s">
        <v>587</v>
      </c>
      <c r="S59" s="213"/>
      <c r="T59" s="217" t="s">
        <v>588</v>
      </c>
      <c r="U59" s="213"/>
      <c r="V59" s="213"/>
      <c r="W59" s="213"/>
      <c r="X59" s="213"/>
      <c r="Y59" s="213"/>
      <c r="Z59" s="213"/>
      <c r="AA59" s="213"/>
      <c r="AB59" s="213"/>
      <c r="AC59" s="213"/>
      <c r="AD59" s="213">
        <v>12</v>
      </c>
      <c r="AI59" s="219" t="s">
        <v>645</v>
      </c>
      <c r="AJ59" s="213"/>
      <c r="AK59" s="213"/>
      <c r="AL59" s="219" t="s">
        <v>639</v>
      </c>
      <c r="AM59" s="213"/>
      <c r="AN59" s="213"/>
      <c r="AO59" s="213"/>
      <c r="AP59" s="213"/>
      <c r="AQ59" s="213"/>
      <c r="AR59" s="213"/>
      <c r="AS59" s="213"/>
      <c r="AT59" s="213"/>
      <c r="AU59" s="213"/>
      <c r="AV59" s="213"/>
      <c r="AW59" s="213"/>
      <c r="AX59" s="213"/>
      <c r="AY59" s="213">
        <v>36</v>
      </c>
      <c r="AZ59" s="213"/>
    </row>
    <row r="60" spans="1:52" ht="15" customHeight="1">
      <c r="A60" s="239"/>
      <c r="B60" s="213" t="s">
        <v>509</v>
      </c>
      <c r="C60" s="213" t="s">
        <v>510</v>
      </c>
      <c r="F60" s="213">
        <v>24</v>
      </c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7" t="s">
        <v>589</v>
      </c>
      <c r="S60" s="213"/>
      <c r="T60" s="217" t="s">
        <v>590</v>
      </c>
      <c r="U60" s="213"/>
      <c r="V60" s="213"/>
      <c r="W60" s="213"/>
      <c r="X60" s="213"/>
      <c r="Y60" s="213"/>
      <c r="Z60" s="213"/>
      <c r="AA60" s="213"/>
      <c r="AB60" s="213"/>
      <c r="AC60" s="213"/>
      <c r="AD60" s="213">
        <v>24</v>
      </c>
      <c r="AI60" s="214" t="s">
        <v>646</v>
      </c>
      <c r="AL60" s="214" t="s">
        <v>653</v>
      </c>
      <c r="AY60">
        <v>12</v>
      </c>
    </row>
    <row r="61" spans="1:52" ht="15" customHeight="1">
      <c r="A61" s="239"/>
      <c r="B61" s="213" t="s">
        <v>511</v>
      </c>
      <c r="C61" s="213" t="s">
        <v>512</v>
      </c>
      <c r="F61" s="213">
        <v>36</v>
      </c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7" t="s">
        <v>591</v>
      </c>
      <c r="S61" s="213"/>
      <c r="T61" s="217" t="s">
        <v>592</v>
      </c>
      <c r="U61" s="213"/>
      <c r="V61" s="213"/>
      <c r="W61" s="213"/>
      <c r="X61" s="213"/>
      <c r="Y61" s="213"/>
      <c r="Z61" s="213"/>
      <c r="AA61" s="213"/>
      <c r="AB61" s="213"/>
      <c r="AC61" s="213"/>
      <c r="AD61" s="213">
        <v>36</v>
      </c>
      <c r="AI61" s="214" t="s">
        <v>647</v>
      </c>
      <c r="AL61" s="214" t="s">
        <v>654</v>
      </c>
      <c r="AY61">
        <v>16</v>
      </c>
    </row>
    <row r="62" spans="1:52" ht="15" customHeight="1">
      <c r="A62" s="237" t="s">
        <v>300</v>
      </c>
      <c r="B62" t="s">
        <v>513</v>
      </c>
      <c r="C62" t="s">
        <v>514</v>
      </c>
      <c r="F62">
        <v>18</v>
      </c>
      <c r="R62" s="215" t="s">
        <v>593</v>
      </c>
      <c r="T62" s="215" t="s">
        <v>594</v>
      </c>
      <c r="AD62">
        <v>12</v>
      </c>
      <c r="AI62" s="214" t="s">
        <v>648</v>
      </c>
      <c r="AL62" s="214" t="s">
        <v>655</v>
      </c>
      <c r="AY62">
        <v>16</v>
      </c>
    </row>
    <row r="63" spans="1:52" ht="15" customHeight="1">
      <c r="A63" s="227"/>
      <c r="B63" t="s">
        <v>515</v>
      </c>
      <c r="C63" t="s">
        <v>516</v>
      </c>
      <c r="F63">
        <v>28</v>
      </c>
      <c r="R63" s="215" t="s">
        <v>595</v>
      </c>
      <c r="T63" s="215" t="s">
        <v>596</v>
      </c>
      <c r="AD63">
        <v>12</v>
      </c>
      <c r="AI63" s="214" t="s">
        <v>649</v>
      </c>
      <c r="AL63" s="214" t="s">
        <v>653</v>
      </c>
      <c r="AY63">
        <v>24</v>
      </c>
    </row>
    <row r="64" spans="1:52" ht="15" customHeight="1">
      <c r="A64" s="227"/>
      <c r="B64" t="s">
        <v>517</v>
      </c>
      <c r="C64" t="s">
        <v>518</v>
      </c>
      <c r="F64">
        <v>40</v>
      </c>
      <c r="R64" s="215" t="s">
        <v>597</v>
      </c>
      <c r="T64" s="215" t="s">
        <v>598</v>
      </c>
      <c r="AD64">
        <v>30</v>
      </c>
      <c r="AI64" s="214" t="s">
        <v>650</v>
      </c>
      <c r="AL64" s="214" t="s">
        <v>656</v>
      </c>
      <c r="AY64">
        <v>24</v>
      </c>
    </row>
    <row r="65" spans="1:52" ht="15" customHeight="1">
      <c r="A65" s="227"/>
      <c r="B65" t="s">
        <v>519</v>
      </c>
      <c r="C65" t="s">
        <v>520</v>
      </c>
      <c r="F65">
        <v>44</v>
      </c>
      <c r="N65" s="213"/>
      <c r="O65" s="213"/>
      <c r="P65" s="213"/>
      <c r="Q65" s="213"/>
      <c r="R65" s="217" t="s">
        <v>599</v>
      </c>
      <c r="S65" s="213"/>
      <c r="T65" s="217" t="s">
        <v>600</v>
      </c>
      <c r="U65" s="213"/>
      <c r="V65" s="213"/>
      <c r="W65" s="213"/>
      <c r="X65" s="213"/>
      <c r="Y65" s="213"/>
      <c r="Z65" s="213"/>
      <c r="AA65" s="213"/>
      <c r="AB65" s="213"/>
      <c r="AC65" s="213"/>
      <c r="AD65" s="213">
        <v>18</v>
      </c>
      <c r="AI65" s="214" t="s">
        <v>651</v>
      </c>
      <c r="AL65" s="214" t="s">
        <v>657</v>
      </c>
      <c r="AY65">
        <v>33</v>
      </c>
    </row>
    <row r="66" spans="1:52" ht="15" customHeight="1">
      <c r="A66" s="227"/>
      <c r="B66" t="s">
        <v>521</v>
      </c>
      <c r="C66" t="s">
        <v>522</v>
      </c>
      <c r="F66">
        <v>42</v>
      </c>
      <c r="K66" s="213"/>
      <c r="L66" s="213"/>
      <c r="M66" s="213"/>
      <c r="N66" s="213"/>
      <c r="O66" s="213"/>
      <c r="P66" s="213"/>
      <c r="Q66" s="213"/>
      <c r="R66" s="217" t="s">
        <v>601</v>
      </c>
      <c r="S66" s="213"/>
      <c r="T66" s="217" t="s">
        <v>602</v>
      </c>
      <c r="U66" s="213"/>
      <c r="V66" s="213"/>
      <c r="W66" s="213"/>
      <c r="X66" s="213"/>
      <c r="Y66" s="213"/>
      <c r="Z66" s="213"/>
      <c r="AA66" s="213"/>
      <c r="AB66" s="213"/>
      <c r="AC66" s="213"/>
      <c r="AD66" s="213">
        <v>42</v>
      </c>
      <c r="AI66" s="214" t="s">
        <v>652</v>
      </c>
      <c r="AL66" s="214" t="s">
        <v>653</v>
      </c>
      <c r="AY66">
        <v>36</v>
      </c>
    </row>
    <row r="67" spans="1:52" ht="15" customHeight="1">
      <c r="A67" s="238" t="s">
        <v>333</v>
      </c>
      <c r="B67" s="213" t="s">
        <v>523</v>
      </c>
      <c r="C67" s="213" t="s">
        <v>524</v>
      </c>
      <c r="F67" s="213">
        <v>12</v>
      </c>
      <c r="G67" s="213"/>
      <c r="H67" s="213"/>
      <c r="I67" s="213"/>
      <c r="J67" s="213"/>
      <c r="K67" s="213"/>
      <c r="L67" s="213"/>
      <c r="M67" s="213"/>
      <c r="N67" s="213"/>
      <c r="O67" s="213"/>
      <c r="P67" s="213"/>
      <c r="R67" s="215" t="s">
        <v>603</v>
      </c>
      <c r="T67" s="215" t="s">
        <v>604</v>
      </c>
      <c r="AD67">
        <v>6</v>
      </c>
      <c r="AI67" s="219" t="s">
        <v>665</v>
      </c>
      <c r="AJ67" s="213"/>
      <c r="AK67" s="213"/>
      <c r="AL67" s="219" t="s">
        <v>658</v>
      </c>
      <c r="AM67" s="213"/>
      <c r="AN67" s="213"/>
      <c r="AO67" s="213"/>
      <c r="AP67" s="213"/>
      <c r="AQ67" s="213"/>
      <c r="AR67" s="213"/>
      <c r="AS67" s="213"/>
      <c r="AT67" s="213"/>
      <c r="AU67" s="213"/>
      <c r="AV67" s="213"/>
      <c r="AW67" s="213"/>
      <c r="AX67" s="213"/>
      <c r="AY67" s="213">
        <v>12</v>
      </c>
      <c r="AZ67" s="213"/>
    </row>
    <row r="68" spans="1:52" ht="15" customHeight="1">
      <c r="A68" s="239"/>
      <c r="B68" s="213" t="s">
        <v>525</v>
      </c>
      <c r="C68" s="213" t="s">
        <v>526</v>
      </c>
      <c r="F68" s="213">
        <v>18</v>
      </c>
      <c r="G68" s="213"/>
      <c r="H68" s="213"/>
      <c r="I68" s="213"/>
      <c r="J68" s="213"/>
      <c r="K68" s="213"/>
      <c r="L68" s="213"/>
      <c r="M68" s="213"/>
      <c r="N68" s="213"/>
      <c r="O68" s="213"/>
      <c r="R68" s="215" t="s">
        <v>605</v>
      </c>
      <c r="T68" s="215" t="s">
        <v>606</v>
      </c>
      <c r="AD68">
        <v>24</v>
      </c>
      <c r="AI68" s="219" t="s">
        <v>666</v>
      </c>
      <c r="AJ68" s="213"/>
      <c r="AK68" s="213"/>
      <c r="AL68" s="219" t="s">
        <v>659</v>
      </c>
      <c r="AM68" s="213"/>
      <c r="AN68" s="213"/>
      <c r="AO68" s="213"/>
      <c r="AP68" s="213"/>
      <c r="AQ68" s="213"/>
      <c r="AR68" s="213"/>
      <c r="AS68" s="213"/>
      <c r="AT68" s="213"/>
      <c r="AU68" s="213"/>
      <c r="AV68" s="213"/>
      <c r="AW68" s="213"/>
      <c r="AX68" s="213"/>
      <c r="AY68" s="213">
        <v>30</v>
      </c>
      <c r="AZ68" s="213"/>
    </row>
    <row r="69" spans="1:52" ht="15" customHeight="1">
      <c r="A69" s="239"/>
      <c r="B69" s="213" t="s">
        <v>527</v>
      </c>
      <c r="C69" s="213" t="s">
        <v>528</v>
      </c>
      <c r="F69" s="213">
        <v>42</v>
      </c>
      <c r="G69" s="213"/>
      <c r="H69" s="213"/>
      <c r="I69" s="213"/>
      <c r="J69" s="213"/>
      <c r="K69" s="213"/>
      <c r="L69" s="213"/>
      <c r="M69" s="213"/>
      <c r="R69" s="216" t="s">
        <v>607</v>
      </c>
      <c r="T69" s="216" t="s">
        <v>608</v>
      </c>
      <c r="AD69">
        <v>42</v>
      </c>
      <c r="AI69" s="214" t="s">
        <v>667</v>
      </c>
      <c r="AL69" s="214" t="s">
        <v>660</v>
      </c>
      <c r="AY69">
        <v>12</v>
      </c>
    </row>
    <row r="70" spans="1:52" ht="15" customHeight="1">
      <c r="A70" s="239"/>
      <c r="B70" s="213" t="s">
        <v>529</v>
      </c>
      <c r="C70" s="213" t="s">
        <v>345</v>
      </c>
      <c r="F70" s="213">
        <v>48</v>
      </c>
      <c r="G70" s="213"/>
      <c r="H70" s="213"/>
      <c r="I70" s="213"/>
      <c r="J70" s="213"/>
      <c r="R70" s="216" t="s">
        <v>609</v>
      </c>
      <c r="T70" s="216" t="s">
        <v>610</v>
      </c>
      <c r="AD70">
        <v>48</v>
      </c>
      <c r="AI70" s="214" t="s">
        <v>668</v>
      </c>
      <c r="AL70" s="214" t="s">
        <v>661</v>
      </c>
      <c r="AY70">
        <v>24</v>
      </c>
    </row>
    <row r="71" spans="1:52" ht="15" customHeight="1">
      <c r="A71" s="237" t="s">
        <v>357</v>
      </c>
      <c r="B71" t="s">
        <v>530</v>
      </c>
      <c r="C71" t="s">
        <v>531</v>
      </c>
      <c r="F71">
        <v>12</v>
      </c>
      <c r="Q71" s="213"/>
      <c r="R71" s="218" t="s">
        <v>611</v>
      </c>
      <c r="S71" s="213"/>
      <c r="T71" s="218" t="s">
        <v>612</v>
      </c>
      <c r="U71" s="213"/>
      <c r="V71" s="213"/>
      <c r="W71" s="213"/>
      <c r="X71" s="213"/>
      <c r="Y71" s="213"/>
      <c r="Z71" s="213"/>
      <c r="AA71" s="213"/>
      <c r="AB71" s="213"/>
      <c r="AC71" s="213"/>
      <c r="AD71" s="213">
        <v>36</v>
      </c>
      <c r="AI71" s="214" t="s">
        <v>669</v>
      </c>
      <c r="AL71" s="214" t="s">
        <v>662</v>
      </c>
      <c r="AY71">
        <v>36</v>
      </c>
    </row>
    <row r="72" spans="1:52" ht="15" customHeight="1">
      <c r="A72" s="227"/>
      <c r="B72" t="s">
        <v>532</v>
      </c>
      <c r="C72" t="s">
        <v>533</v>
      </c>
      <c r="F72">
        <v>24</v>
      </c>
      <c r="O72" s="213"/>
      <c r="P72" s="213"/>
      <c r="Q72" s="213"/>
      <c r="R72" s="218" t="s">
        <v>613</v>
      </c>
      <c r="S72" s="213"/>
      <c r="T72" s="218" t="s">
        <v>614</v>
      </c>
      <c r="U72" s="213"/>
      <c r="V72" s="213"/>
      <c r="W72" s="213"/>
      <c r="X72" s="213"/>
      <c r="Y72" s="213"/>
      <c r="Z72" s="213"/>
      <c r="AA72" s="213"/>
      <c r="AB72" s="213"/>
      <c r="AC72" s="213"/>
      <c r="AD72" s="213">
        <v>18</v>
      </c>
      <c r="AI72" s="219" t="s">
        <v>670</v>
      </c>
      <c r="AJ72" s="213"/>
      <c r="AK72" s="213"/>
      <c r="AL72" s="219" t="s">
        <v>663</v>
      </c>
      <c r="AM72" s="213"/>
      <c r="AN72" s="213"/>
      <c r="AO72" s="213"/>
      <c r="AP72" s="213"/>
      <c r="AQ72" s="213"/>
      <c r="AR72" s="213"/>
      <c r="AS72" s="213"/>
      <c r="AT72" s="213"/>
      <c r="AU72" s="213"/>
      <c r="AV72" s="213"/>
      <c r="AW72" s="213"/>
      <c r="AX72" s="213"/>
      <c r="AY72" s="213">
        <v>12</v>
      </c>
      <c r="AZ72" s="213"/>
    </row>
    <row r="73" spans="1:52" ht="15" customHeight="1">
      <c r="A73" s="227"/>
      <c r="B73" t="s">
        <v>534</v>
      </c>
      <c r="C73" t="s">
        <v>535</v>
      </c>
      <c r="F73">
        <v>42</v>
      </c>
      <c r="N73" s="213"/>
      <c r="O73" s="213"/>
      <c r="P73" s="213"/>
      <c r="Q73" s="213"/>
      <c r="R73" s="218" t="s">
        <v>615</v>
      </c>
      <c r="S73" s="213"/>
      <c r="T73" s="218" t="s">
        <v>616</v>
      </c>
      <c r="U73" s="213"/>
      <c r="V73" s="213"/>
      <c r="W73" s="213"/>
      <c r="X73" s="213"/>
      <c r="Y73" s="213"/>
      <c r="Z73" s="213"/>
      <c r="AA73" s="213"/>
      <c r="AB73" s="213"/>
      <c r="AC73" s="213"/>
      <c r="AD73" s="213">
        <v>36</v>
      </c>
      <c r="AI73" s="219" t="s">
        <v>671</v>
      </c>
      <c r="AJ73" s="213"/>
      <c r="AK73" s="213"/>
      <c r="AL73" s="219" t="s">
        <v>664</v>
      </c>
      <c r="AM73" s="213"/>
      <c r="AN73" s="213"/>
      <c r="AO73" s="213"/>
      <c r="AP73" s="213"/>
      <c r="AQ73" s="213"/>
      <c r="AR73" s="213"/>
      <c r="AS73" s="213"/>
      <c r="AT73" s="213"/>
      <c r="AU73" s="213"/>
      <c r="AV73" s="213"/>
      <c r="AW73" s="213"/>
      <c r="AX73" s="213"/>
      <c r="AY73" s="213">
        <v>12</v>
      </c>
      <c r="AZ73" s="213"/>
    </row>
    <row r="74" spans="1:52" ht="15" customHeight="1">
      <c r="A74" s="227"/>
      <c r="B74" t="s">
        <v>369</v>
      </c>
      <c r="C74" t="s">
        <v>536</v>
      </c>
      <c r="F74">
        <v>48</v>
      </c>
      <c r="K74" s="213"/>
      <c r="L74" s="213"/>
      <c r="M74" s="213"/>
      <c r="N74" s="213"/>
      <c r="O74" s="213"/>
      <c r="R74" s="216" t="s">
        <v>617</v>
      </c>
      <c r="T74" s="216" t="s">
        <v>618</v>
      </c>
      <c r="AD74">
        <v>6</v>
      </c>
      <c r="AI74" s="214" t="s">
        <v>672</v>
      </c>
    </row>
    <row r="75" spans="1:52" ht="15" customHeight="1">
      <c r="A75" s="238" t="s">
        <v>383</v>
      </c>
      <c r="B75" s="213" t="s">
        <v>537</v>
      </c>
      <c r="C75" s="213" t="s">
        <v>538</v>
      </c>
      <c r="F75" s="213">
        <v>18</v>
      </c>
      <c r="G75" s="213"/>
      <c r="H75" s="213"/>
      <c r="I75" s="213"/>
      <c r="J75" s="213"/>
      <c r="K75" s="213"/>
      <c r="L75" s="213"/>
      <c r="M75" s="213"/>
      <c r="N75" s="213"/>
      <c r="R75" s="216" t="s">
        <v>619</v>
      </c>
      <c r="T75" s="216" t="s">
        <v>620</v>
      </c>
      <c r="AD75">
        <v>48</v>
      </c>
      <c r="AI75" s="219" t="s">
        <v>673</v>
      </c>
      <c r="AJ75" s="213"/>
      <c r="AK75" s="213"/>
      <c r="AL75" s="219" t="s">
        <v>685</v>
      </c>
      <c r="AM75" s="213"/>
      <c r="AN75" s="213"/>
      <c r="AO75" s="213"/>
      <c r="AP75" s="213"/>
      <c r="AQ75" s="213"/>
      <c r="AR75" s="213"/>
      <c r="AS75" s="213"/>
      <c r="AT75" s="213"/>
      <c r="AU75" s="213"/>
      <c r="AV75" s="213"/>
      <c r="AW75" s="213"/>
      <c r="AX75" s="213"/>
      <c r="AY75" s="213">
        <v>10</v>
      </c>
      <c r="AZ75" s="213"/>
    </row>
    <row r="76" spans="1:52" ht="15" customHeight="1">
      <c r="A76" s="239"/>
      <c r="B76" s="213" t="s">
        <v>539</v>
      </c>
      <c r="C76" s="213" t="s">
        <v>540</v>
      </c>
      <c r="F76" s="213">
        <v>36</v>
      </c>
      <c r="G76" s="213"/>
      <c r="H76" s="213"/>
      <c r="I76" s="213"/>
      <c r="J76" s="213"/>
      <c r="K76" s="213"/>
      <c r="L76" s="213"/>
      <c r="M76" s="213"/>
      <c r="R76" s="218" t="s">
        <v>621</v>
      </c>
      <c r="S76" s="213"/>
      <c r="T76" s="218" t="s">
        <v>622</v>
      </c>
      <c r="U76" s="213"/>
      <c r="V76" s="213"/>
      <c r="W76" s="213"/>
      <c r="X76" s="213"/>
      <c r="Y76" s="213"/>
      <c r="Z76" s="213"/>
      <c r="AA76" s="213"/>
      <c r="AB76" s="213"/>
      <c r="AC76" s="213"/>
      <c r="AD76" s="213">
        <v>6</v>
      </c>
      <c r="AI76" s="219" t="s">
        <v>674</v>
      </c>
      <c r="AJ76" s="213"/>
      <c r="AK76" s="213"/>
      <c r="AL76" s="219" t="s">
        <v>691</v>
      </c>
      <c r="AM76" s="213"/>
      <c r="AN76" s="213"/>
      <c r="AO76" s="213"/>
      <c r="AP76" s="213"/>
      <c r="AQ76" s="213"/>
      <c r="AR76" s="213"/>
      <c r="AS76" s="213"/>
      <c r="AT76" s="213"/>
      <c r="AU76" s="213"/>
      <c r="AV76" s="213"/>
      <c r="AW76" s="213"/>
      <c r="AX76" s="213"/>
      <c r="AY76" s="213">
        <v>13</v>
      </c>
      <c r="AZ76" s="213"/>
    </row>
    <row r="77" spans="1:52" ht="15" customHeight="1">
      <c r="A77" s="239"/>
      <c r="B77" s="213" t="s">
        <v>541</v>
      </c>
      <c r="C77" s="213" t="s">
        <v>542</v>
      </c>
      <c r="F77" s="213">
        <v>36</v>
      </c>
      <c r="G77" s="213"/>
      <c r="H77" s="213"/>
      <c r="I77" s="213"/>
      <c r="J77" s="213"/>
      <c r="K77" s="213"/>
      <c r="L77" s="213"/>
      <c r="M77" s="212"/>
      <c r="Q77" s="213"/>
      <c r="R77" s="218" t="s">
        <v>623</v>
      </c>
      <c r="S77" s="213"/>
      <c r="T77" s="218" t="s">
        <v>624</v>
      </c>
      <c r="U77" s="213"/>
      <c r="V77" s="213"/>
      <c r="W77" s="213"/>
      <c r="X77" s="213"/>
      <c r="Y77" s="213"/>
      <c r="Z77" s="213"/>
      <c r="AA77" s="213"/>
      <c r="AB77" s="213"/>
      <c r="AC77" s="213"/>
      <c r="AD77" s="213">
        <v>6</v>
      </c>
      <c r="AI77" s="219" t="s">
        <v>675</v>
      </c>
      <c r="AJ77" s="213"/>
      <c r="AK77" s="213"/>
      <c r="AL77" s="219" t="s">
        <v>690</v>
      </c>
      <c r="AM77" s="213"/>
      <c r="AN77" s="213"/>
      <c r="AO77" s="213"/>
      <c r="AP77" s="213"/>
      <c r="AQ77" s="213"/>
      <c r="AR77" s="213"/>
      <c r="AS77" s="213"/>
      <c r="AT77" s="213"/>
      <c r="AU77" s="213"/>
      <c r="AV77" s="213"/>
      <c r="AW77" s="213"/>
      <c r="AX77" s="213"/>
      <c r="AY77" s="213">
        <v>14</v>
      </c>
      <c r="AZ77" s="213"/>
    </row>
    <row r="78" spans="1:52" ht="15" customHeight="1">
      <c r="A78" s="239"/>
      <c r="B78" s="213" t="s">
        <v>543</v>
      </c>
      <c r="C78" s="213" t="s">
        <v>544</v>
      </c>
      <c r="F78" s="213">
        <v>24</v>
      </c>
      <c r="G78" s="213"/>
      <c r="H78" s="213"/>
      <c r="I78" s="213"/>
      <c r="J78" s="213"/>
      <c r="K78" s="213"/>
      <c r="L78" s="212"/>
      <c r="M78" s="212"/>
      <c r="P78" s="213"/>
      <c r="Q78" s="213"/>
      <c r="R78" s="218" t="s">
        <v>625</v>
      </c>
      <c r="S78" s="213"/>
      <c r="T78" s="218" t="s">
        <v>626</v>
      </c>
      <c r="U78" s="213"/>
      <c r="V78" s="213"/>
      <c r="W78" s="213"/>
      <c r="X78" s="213"/>
      <c r="Y78" s="213"/>
      <c r="Z78" s="213"/>
      <c r="AA78" s="213"/>
      <c r="AB78" s="213"/>
      <c r="AC78" s="213"/>
      <c r="AD78" s="213">
        <v>15</v>
      </c>
      <c r="AI78" s="219" t="s">
        <v>676</v>
      </c>
      <c r="AJ78" s="213"/>
      <c r="AK78" s="213"/>
      <c r="AL78" s="219" t="s">
        <v>686</v>
      </c>
      <c r="AM78" s="213"/>
      <c r="AN78" s="213"/>
      <c r="AO78" s="213"/>
      <c r="AP78" s="213"/>
      <c r="AQ78" s="213"/>
      <c r="AR78" s="213"/>
      <c r="AS78" s="213"/>
      <c r="AT78" s="213"/>
      <c r="AU78" s="213"/>
      <c r="AV78" s="213"/>
      <c r="AW78" s="213"/>
      <c r="AX78" s="213"/>
      <c r="AY78" s="213">
        <v>18</v>
      </c>
      <c r="AZ78" s="213"/>
    </row>
    <row r="79" spans="1:52" ht="15" customHeight="1">
      <c r="A79" s="239"/>
      <c r="B79" s="213" t="s">
        <v>545</v>
      </c>
      <c r="C79" s="213" t="s">
        <v>546</v>
      </c>
      <c r="F79" s="213">
        <v>48</v>
      </c>
      <c r="G79" s="213"/>
      <c r="H79" s="213"/>
      <c r="I79" s="213"/>
      <c r="J79" s="213"/>
      <c r="K79" s="212"/>
      <c r="L79" s="212"/>
      <c r="M79" s="212"/>
      <c r="O79" s="213"/>
      <c r="P79" s="213"/>
      <c r="Q79" s="213"/>
      <c r="R79" s="218" t="s">
        <v>627</v>
      </c>
      <c r="S79" s="213"/>
      <c r="T79" s="218" t="s">
        <v>628</v>
      </c>
      <c r="U79" s="213"/>
      <c r="V79" s="213"/>
      <c r="W79" s="213"/>
      <c r="X79" s="213"/>
      <c r="Y79" s="213"/>
      <c r="Z79" s="213"/>
      <c r="AA79" s="213"/>
      <c r="AB79" s="213"/>
      <c r="AC79" s="213"/>
      <c r="AD79" s="213">
        <v>30</v>
      </c>
      <c r="AI79" s="219" t="s">
        <v>677</v>
      </c>
      <c r="AJ79" s="213"/>
      <c r="AK79" s="213"/>
      <c r="AL79" s="219" t="s">
        <v>687</v>
      </c>
      <c r="AM79" s="213"/>
      <c r="AN79" s="213"/>
      <c r="AO79" s="213"/>
      <c r="AP79" s="213"/>
      <c r="AQ79" s="213"/>
      <c r="AR79" s="213"/>
      <c r="AS79" s="213"/>
      <c r="AT79" s="213"/>
      <c r="AU79" s="213"/>
      <c r="AV79" s="213"/>
      <c r="AW79" s="213"/>
      <c r="AX79" s="213"/>
      <c r="AY79" s="213">
        <v>25</v>
      </c>
      <c r="AZ79" s="213"/>
    </row>
    <row r="80" spans="1:52" ht="15" customHeight="1">
      <c r="A80" s="237" t="s">
        <v>415</v>
      </c>
      <c r="B80" t="s">
        <v>547</v>
      </c>
      <c r="C80" t="s">
        <v>548</v>
      </c>
      <c r="F80">
        <v>18</v>
      </c>
      <c r="M80" s="213"/>
      <c r="N80" s="213"/>
      <c r="O80" s="213"/>
      <c r="P80" s="213"/>
      <c r="Q80" s="213"/>
      <c r="R80" s="218" t="s">
        <v>629</v>
      </c>
      <c r="S80" s="213"/>
      <c r="T80" s="218" t="s">
        <v>630</v>
      </c>
      <c r="U80" s="213"/>
      <c r="V80" s="213"/>
      <c r="W80" s="213"/>
      <c r="X80" s="213"/>
      <c r="Y80" s="213"/>
      <c r="Z80" s="213"/>
      <c r="AA80" s="213"/>
      <c r="AB80" s="213"/>
      <c r="AC80" s="213"/>
      <c r="AD80" s="213">
        <v>36</v>
      </c>
      <c r="AI80" s="219" t="s">
        <v>678</v>
      </c>
      <c r="AJ80" s="213"/>
      <c r="AK80" s="213"/>
      <c r="AL80" s="219" t="s">
        <v>688</v>
      </c>
      <c r="AM80" s="213"/>
      <c r="AN80" s="213"/>
      <c r="AO80" s="213"/>
      <c r="AP80" s="213"/>
      <c r="AQ80" s="213"/>
      <c r="AR80" s="213"/>
      <c r="AS80" s="213"/>
      <c r="AT80" s="213"/>
      <c r="AU80" s="213"/>
      <c r="AV80" s="213"/>
      <c r="AW80" s="213"/>
      <c r="AX80" s="213"/>
      <c r="AY80" s="213">
        <v>13</v>
      </c>
      <c r="AZ80" s="213"/>
    </row>
    <row r="81" spans="1:52" ht="15" customHeight="1">
      <c r="A81" s="227"/>
      <c r="B81" t="s">
        <v>549</v>
      </c>
      <c r="C81" t="s">
        <v>550</v>
      </c>
      <c r="F81">
        <v>36</v>
      </c>
      <c r="L81" s="213"/>
      <c r="M81" s="213"/>
      <c r="N81" s="213"/>
      <c r="O81" s="213"/>
      <c r="P81" s="213"/>
      <c r="R81" s="216" t="s">
        <v>631</v>
      </c>
      <c r="T81" s="216" t="s">
        <v>632</v>
      </c>
      <c r="AD81" s="212">
        <v>6</v>
      </c>
      <c r="AI81" s="219" t="s">
        <v>679</v>
      </c>
      <c r="AJ81" s="213"/>
      <c r="AK81" s="213"/>
      <c r="AL81" s="219" t="s">
        <v>689</v>
      </c>
      <c r="AM81" s="213"/>
      <c r="AN81" s="213"/>
      <c r="AO81" s="213"/>
      <c r="AP81" s="213"/>
      <c r="AQ81" s="213"/>
      <c r="AR81" s="213"/>
      <c r="AS81" s="213"/>
      <c r="AT81" s="213"/>
      <c r="AU81" s="213"/>
      <c r="AV81" s="213"/>
      <c r="AW81" s="213"/>
      <c r="AX81" s="213"/>
      <c r="AY81" s="213">
        <v>15</v>
      </c>
      <c r="AZ81" s="213"/>
    </row>
    <row r="82" spans="1:52" ht="15" customHeight="1">
      <c r="A82" s="227"/>
      <c r="B82" t="s">
        <v>551</v>
      </c>
      <c r="C82" t="s">
        <v>552</v>
      </c>
      <c r="F82">
        <v>42</v>
      </c>
      <c r="K82" s="213"/>
      <c r="L82" s="213"/>
      <c r="M82" s="213"/>
      <c r="N82" s="213"/>
      <c r="O82" s="213"/>
      <c r="AI82" s="219" t="s">
        <v>680</v>
      </c>
      <c r="AJ82" s="213"/>
      <c r="AK82" s="213"/>
      <c r="AL82" s="219" t="s">
        <v>692</v>
      </c>
      <c r="AM82" s="213"/>
      <c r="AN82" s="213"/>
      <c r="AO82" s="213"/>
      <c r="AP82" s="213"/>
      <c r="AQ82" s="213"/>
      <c r="AR82" s="213"/>
      <c r="AS82" s="213"/>
      <c r="AT82" s="213"/>
      <c r="AU82" s="213"/>
      <c r="AV82" s="213"/>
      <c r="AW82" s="213"/>
      <c r="AX82" s="213"/>
      <c r="AY82" s="213">
        <v>18</v>
      </c>
      <c r="AZ82" s="213"/>
    </row>
    <row r="83" spans="1:52" ht="15" customHeight="1">
      <c r="A83" s="227"/>
      <c r="B83" t="s">
        <v>553</v>
      </c>
      <c r="C83" t="s">
        <v>554</v>
      </c>
      <c r="F83">
        <v>48</v>
      </c>
      <c r="J83" s="213"/>
      <c r="K83" s="213"/>
      <c r="L83" s="213"/>
      <c r="M83" s="213"/>
      <c r="N83" s="213"/>
      <c r="AI83" s="219" t="s">
        <v>681</v>
      </c>
      <c r="AJ83" s="213"/>
      <c r="AK83" s="213"/>
      <c r="AL83" s="219" t="s">
        <v>693</v>
      </c>
      <c r="AM83" s="213"/>
      <c r="AN83" s="213"/>
      <c r="AO83" s="213"/>
      <c r="AP83" s="213"/>
      <c r="AQ83" s="213"/>
      <c r="AR83" s="213"/>
      <c r="AS83" s="213"/>
      <c r="AT83" s="213"/>
      <c r="AU83" s="213"/>
      <c r="AV83" s="213"/>
      <c r="AW83" s="213"/>
      <c r="AX83" s="213"/>
      <c r="AY83" s="213">
        <v>25</v>
      </c>
      <c r="AZ83" s="213"/>
    </row>
    <row r="84" spans="1:52" ht="15" customHeight="1">
      <c r="A84" s="238" t="s">
        <v>571</v>
      </c>
      <c r="B84" s="213" t="s">
        <v>555</v>
      </c>
      <c r="C84" s="213" t="s">
        <v>556</v>
      </c>
      <c r="F84" s="213">
        <v>32</v>
      </c>
      <c r="G84" s="213"/>
      <c r="H84" s="213"/>
      <c r="I84" s="213"/>
      <c r="J84" s="213"/>
      <c r="K84" s="213"/>
      <c r="L84" s="213"/>
      <c r="M84" s="213"/>
      <c r="AI84" s="219" t="s">
        <v>682</v>
      </c>
      <c r="AJ84" s="213"/>
      <c r="AK84" s="213"/>
      <c r="AL84" s="219" t="s">
        <v>686</v>
      </c>
      <c r="AM84" s="213"/>
      <c r="AN84" s="213"/>
      <c r="AO84" s="213"/>
      <c r="AP84" s="213"/>
      <c r="AQ84" s="213"/>
      <c r="AR84" s="213"/>
      <c r="AS84" s="213"/>
      <c r="AT84" s="213"/>
      <c r="AU84" s="213"/>
      <c r="AV84" s="213"/>
      <c r="AW84" s="213"/>
      <c r="AX84" s="213"/>
      <c r="AY84" s="213">
        <v>30</v>
      </c>
      <c r="AZ84" s="213"/>
    </row>
    <row r="85" spans="1:52" ht="15" customHeight="1">
      <c r="A85" s="239"/>
      <c r="B85" s="213" t="s">
        <v>557</v>
      </c>
      <c r="C85" s="213" t="s">
        <v>558</v>
      </c>
      <c r="F85" s="213">
        <v>42</v>
      </c>
      <c r="G85" s="213"/>
      <c r="H85" s="213"/>
      <c r="I85" s="213"/>
      <c r="J85" s="213"/>
      <c r="K85" s="213"/>
      <c r="L85" s="213"/>
      <c r="AI85" s="219" t="s">
        <v>683</v>
      </c>
      <c r="AJ85" s="213"/>
      <c r="AK85" s="213"/>
      <c r="AL85" s="219" t="s">
        <v>694</v>
      </c>
      <c r="AM85" s="213"/>
      <c r="AN85" s="213"/>
      <c r="AO85" s="213"/>
      <c r="AP85" s="213"/>
      <c r="AQ85" s="213"/>
      <c r="AR85" s="213"/>
      <c r="AS85" s="213"/>
      <c r="AT85" s="213"/>
      <c r="AU85" s="213"/>
      <c r="AV85" s="213"/>
      <c r="AW85" s="213"/>
      <c r="AX85" s="213"/>
      <c r="AY85" s="213">
        <v>31</v>
      </c>
      <c r="AZ85" s="213"/>
    </row>
    <row r="86" spans="1:52" ht="15" customHeight="1">
      <c r="A86" s="239"/>
      <c r="B86" s="213" t="s">
        <v>559</v>
      </c>
      <c r="C86" s="213" t="s">
        <v>560</v>
      </c>
      <c r="F86" s="213">
        <v>42</v>
      </c>
      <c r="G86" s="213"/>
      <c r="H86" s="213"/>
      <c r="I86" s="213"/>
      <c r="J86" s="213"/>
      <c r="K86" s="213"/>
      <c r="AI86" s="219" t="s">
        <v>684</v>
      </c>
      <c r="AJ86" s="213"/>
      <c r="AK86" s="213"/>
      <c r="AL86" s="219" t="s">
        <v>686</v>
      </c>
      <c r="AM86" s="213"/>
      <c r="AN86" s="213"/>
      <c r="AO86" s="213"/>
      <c r="AP86" s="213"/>
      <c r="AQ86" s="213"/>
      <c r="AR86" s="213"/>
      <c r="AS86" s="213"/>
      <c r="AT86" s="213"/>
      <c r="AU86" s="213"/>
      <c r="AV86" s="213"/>
      <c r="AW86" s="213"/>
      <c r="AX86" s="213"/>
      <c r="AY86" s="213">
        <v>42</v>
      </c>
      <c r="AZ86" s="213"/>
    </row>
    <row r="87" spans="1:52" ht="15" customHeight="1">
      <c r="A87" s="239"/>
      <c r="B87" s="213" t="s">
        <v>561</v>
      </c>
      <c r="C87" s="213" t="s">
        <v>562</v>
      </c>
      <c r="F87" s="213">
        <v>48</v>
      </c>
      <c r="G87" s="213"/>
      <c r="H87" s="213"/>
      <c r="I87" s="213"/>
      <c r="J87" s="213"/>
      <c r="AI87" s="214" t="s">
        <v>695</v>
      </c>
      <c r="AL87" s="214" t="s">
        <v>699</v>
      </c>
      <c r="AY87" s="220">
        <v>13</v>
      </c>
    </row>
    <row r="88" spans="1:52" ht="15" customHeight="1">
      <c r="A88" s="237" t="s">
        <v>465</v>
      </c>
      <c r="B88" t="s">
        <v>563</v>
      </c>
      <c r="C88" t="s">
        <v>564</v>
      </c>
      <c r="F88">
        <v>7</v>
      </c>
      <c r="AI88" s="214" t="s">
        <v>696</v>
      </c>
      <c r="AL88" s="214" t="s">
        <v>700</v>
      </c>
      <c r="AY88" s="220">
        <v>12</v>
      </c>
    </row>
    <row r="89" spans="1:52" ht="15" customHeight="1">
      <c r="A89" s="227"/>
      <c r="B89" t="s">
        <v>565</v>
      </c>
      <c r="C89" t="s">
        <v>566</v>
      </c>
      <c r="F89">
        <v>6</v>
      </c>
      <c r="AI89" s="214" t="s">
        <v>697</v>
      </c>
      <c r="AL89" s="214" t="s">
        <v>701</v>
      </c>
      <c r="AY89" s="220">
        <v>12</v>
      </c>
    </row>
    <row r="90" spans="1:52" ht="15" customHeight="1">
      <c r="A90" s="227"/>
      <c r="B90" t="s">
        <v>567</v>
      </c>
      <c r="C90" t="s">
        <v>568</v>
      </c>
      <c r="F90">
        <v>3</v>
      </c>
      <c r="AI90" s="214" t="s">
        <v>698</v>
      </c>
      <c r="AL90" s="214" t="s">
        <v>702</v>
      </c>
      <c r="AY90" s="220">
        <v>12</v>
      </c>
    </row>
    <row r="91" spans="1:52" ht="15" customHeight="1">
      <c r="A91" s="227"/>
      <c r="B91" t="s">
        <v>569</v>
      </c>
      <c r="C91" t="s">
        <v>570</v>
      </c>
      <c r="F91">
        <v>48</v>
      </c>
    </row>
  </sheetData>
  <mergeCells count="23">
    <mergeCell ref="F1:Q1"/>
    <mergeCell ref="R1:AC1"/>
    <mergeCell ref="AD1:AO1"/>
    <mergeCell ref="AP1:BA1"/>
    <mergeCell ref="A54:A57"/>
    <mergeCell ref="A4:A6"/>
    <mergeCell ref="A18:A23"/>
    <mergeCell ref="A24:A28"/>
    <mergeCell ref="A37:A40"/>
    <mergeCell ref="A1:C1"/>
    <mergeCell ref="A49:A51"/>
    <mergeCell ref="A13:A17"/>
    <mergeCell ref="A41:A46"/>
    <mergeCell ref="A29:A35"/>
    <mergeCell ref="A7:A12"/>
    <mergeCell ref="A80:A83"/>
    <mergeCell ref="A84:A87"/>
    <mergeCell ref="A88:A91"/>
    <mergeCell ref="A58:A61"/>
    <mergeCell ref="A62:A66"/>
    <mergeCell ref="A67:A70"/>
    <mergeCell ref="A71:A74"/>
    <mergeCell ref="A75:A79"/>
  </mergeCells>
  <conditionalFormatting sqref="F3:BA6">
    <cfRule type="expression" dxfId="8" priority="1">
      <formula>AND(F$2&gt;=$D3,F$2&lt;=$E3)</formula>
    </cfRule>
  </conditionalFormatting>
  <conditionalFormatting sqref="F7:BA12">
    <cfRule type="expression" dxfId="7" priority="2">
      <formula>AND(F$2&gt;=$D7,F$2&lt;=$E7)</formula>
    </cfRule>
  </conditionalFormatting>
  <conditionalFormatting sqref="F13:BA17">
    <cfRule type="expression" dxfId="6" priority="3">
      <formula>AND(F$2&gt;=$D13,F$2&lt;=$E13)</formula>
    </cfRule>
  </conditionalFormatting>
  <conditionalFormatting sqref="F18:BA23">
    <cfRule type="expression" dxfId="5" priority="4">
      <formula>AND(F$2&gt;=$D18,F$2&lt;=$E18)</formula>
    </cfRule>
  </conditionalFormatting>
  <conditionalFormatting sqref="F24:BA28">
    <cfRule type="expression" dxfId="4" priority="5">
      <formula>AND(F$2&gt;=$D24,F$2&lt;=$E24)</formula>
    </cfRule>
  </conditionalFormatting>
  <conditionalFormatting sqref="F29:BA36">
    <cfRule type="expression" dxfId="3" priority="6">
      <formula>AND(F$2&gt;=$D29,F$2&lt;=$E29)</formula>
    </cfRule>
  </conditionalFormatting>
  <conditionalFormatting sqref="F37:BA40">
    <cfRule type="expression" dxfId="2" priority="7">
      <formula>AND(F$2&gt;=$D37,F$2&lt;=$E37)</formula>
    </cfRule>
  </conditionalFormatting>
  <conditionalFormatting sqref="F41:BA48">
    <cfRule type="expression" dxfId="1" priority="8">
      <formula>AND(F$2&gt;=$D41,F$2&lt;=$E41)</formula>
    </cfRule>
  </conditionalFormatting>
  <conditionalFormatting sqref="F49:BA51">
    <cfRule type="expression" dxfId="0" priority="9">
      <formula>AND(F$2&gt;=$D49,F$2&lt;=$E49)</formula>
    </cfRule>
  </conditionalFormatting>
  <pageMargins left="0.25" right="0.25" top="0.75" bottom="0.75" header="0.3" footer="0.3"/>
  <pageSetup paperSize="9" scale="6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PaNOSC budget</vt:lpstr>
      <vt:lpstr>EGI budget</vt:lpstr>
      <vt:lpstr>Budget Travel</vt:lpstr>
      <vt:lpstr>Purchases</vt:lpstr>
      <vt:lpstr>Cloud services</vt:lpstr>
      <vt:lpstr>WP partners</vt:lpstr>
      <vt:lpstr>ELI budget</vt:lpstr>
      <vt:lpstr>PaNDaaS budget</vt:lpstr>
      <vt:lpstr>Gantt</vt:lpstr>
      <vt:lpstr>'PaNDaaS budget'!_Toc396751647</vt:lpstr>
      <vt:lpstr>Gantt!Print_Area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BODERA SEMPERE Jordi</dc:creator>
  <cp:lastModifiedBy>BODERA SEMPERE Jordi</cp:lastModifiedBy>
  <dcterms:created xsi:type="dcterms:W3CDTF">2019-01-18T14:57:18Z</dcterms:created>
  <dcterms:modified xsi:type="dcterms:W3CDTF">2019-10-28T07:41:05Z</dcterms:modified>
</cp:coreProperties>
</file>