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3" i="1"/>
  <c r="AC22" i="1"/>
  <c r="AC21" i="1"/>
  <c r="Z21" i="1"/>
  <c r="Z22" i="1" s="1"/>
  <c r="Z23" i="1" s="1"/>
  <c r="Z24" i="1" s="1"/>
  <c r="AC20" i="1"/>
  <c r="AC19" i="1"/>
  <c r="AC18" i="1"/>
  <c r="AC17" i="1"/>
  <c r="AC16" i="1"/>
  <c r="AC15" i="1"/>
  <c r="AC14" i="1"/>
  <c r="AC13" i="1"/>
  <c r="AC12" i="1"/>
  <c r="AC11" i="1"/>
  <c r="AC10" i="1"/>
  <c r="Z10" i="1"/>
  <c r="Z11" i="1" s="1"/>
  <c r="Z12" i="1" s="1"/>
  <c r="Z13" i="1" s="1"/>
  <c r="Z14" i="1" s="1"/>
  <c r="Z15" i="1" s="1"/>
  <c r="Z16" i="1" s="1"/>
  <c r="Z17" i="1" s="1"/>
  <c r="Z18" i="1" s="1"/>
  <c r="Z19" i="1" s="1"/>
  <c r="AC9" i="1"/>
  <c r="AB5" i="1"/>
  <c r="AB6" i="1" s="1"/>
  <c r="AB7" i="1" s="1"/>
  <c r="AB8" i="1" s="1"/>
  <c r="AA5" i="1"/>
  <c r="AA6" i="1" s="1"/>
  <c r="Z5" i="1"/>
  <c r="Z6" i="1" s="1"/>
  <c r="Z7" i="1" s="1"/>
  <c r="Z8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U5" i="1"/>
  <c r="U6" i="1" s="1"/>
  <c r="T5" i="1"/>
  <c r="S5" i="1"/>
  <c r="S6" i="1" s="1"/>
  <c r="P5" i="1"/>
  <c r="N5" i="1"/>
  <c r="N6" i="1" s="1"/>
  <c r="K5" i="1"/>
  <c r="K6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AC4" i="1"/>
  <c r="Y4" i="1"/>
  <c r="V4" i="1"/>
  <c r="V5" i="1" s="1"/>
  <c r="T4" i="1"/>
  <c r="AI4" i="1" s="1"/>
  <c r="Q4" i="1"/>
  <c r="R4" i="1" s="1"/>
  <c r="AD4" i="1" s="1"/>
  <c r="P4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H4" i="1"/>
  <c r="S7" i="1" l="1"/>
  <c r="T6" i="1"/>
  <c r="Y6" i="1" s="1"/>
  <c r="AE4" i="1"/>
  <c r="AF4" i="1"/>
  <c r="AG4" i="1"/>
  <c r="K7" i="1"/>
  <c r="Q6" i="1"/>
  <c r="R6" i="1" s="1"/>
  <c r="AD6" i="1" s="1"/>
  <c r="N7" i="1"/>
  <c r="P6" i="1"/>
  <c r="U7" i="1"/>
  <c r="AA7" i="1"/>
  <c r="V6" i="1"/>
  <c r="Q5" i="1"/>
  <c r="R5" i="1" s="1"/>
  <c r="AD5" i="1" s="1"/>
  <c r="Y5" i="1"/>
  <c r="AC5" i="1"/>
  <c r="AC6" i="1" s="1"/>
  <c r="AC7" i="1" s="1"/>
  <c r="AC8" i="1" s="1"/>
  <c r="AH5" i="1"/>
  <c r="AH4" i="1"/>
  <c r="AJ4" i="1" s="1"/>
  <c r="AK4" i="1" s="1"/>
  <c r="AE6" i="1" l="1"/>
  <c r="AF6" i="1"/>
  <c r="AH6" i="1"/>
  <c r="AG6" i="1"/>
  <c r="V7" i="1"/>
  <c r="P7" i="1"/>
  <c r="N8" i="1"/>
  <c r="K8" i="1"/>
  <c r="Q7" i="1"/>
  <c r="AE5" i="1"/>
  <c r="AF5" i="1"/>
  <c r="AI6" i="1"/>
  <c r="AJ6" i="1" s="1"/>
  <c r="AK6" i="1" s="1"/>
  <c r="AG5" i="1"/>
  <c r="AA8" i="1"/>
  <c r="U8" i="1"/>
  <c r="AI5" i="1"/>
  <c r="AJ5" i="1" s="1"/>
  <c r="AK5" i="1" s="1"/>
  <c r="T7" i="1"/>
  <c r="Y7" i="1" s="1"/>
  <c r="S8" i="1"/>
  <c r="R7" i="1"/>
  <c r="AD7" i="1" s="1"/>
  <c r="AE7" i="1" s="1"/>
  <c r="AH7" i="1" l="1"/>
  <c r="P8" i="1"/>
  <c r="N9" i="1"/>
  <c r="T8" i="1"/>
  <c r="Y8" i="1" s="1"/>
  <c r="S9" i="1"/>
  <c r="AI7" i="1"/>
  <c r="AF7" i="1"/>
  <c r="U9" i="1"/>
  <c r="V8" i="1"/>
  <c r="AG7" i="1"/>
  <c r="K9" i="1"/>
  <c r="Q8" i="1"/>
  <c r="R8" i="1" s="1"/>
  <c r="AD8" i="1" s="1"/>
  <c r="AE8" i="1" l="1"/>
  <c r="AG8" i="1"/>
  <c r="AI8" i="1"/>
  <c r="AJ8" i="1" s="1"/>
  <c r="AK8" i="1" s="1"/>
  <c r="AF8" i="1"/>
  <c r="AH8" i="1"/>
  <c r="K10" i="1"/>
  <c r="Q9" i="1"/>
  <c r="R9" i="1" s="1"/>
  <c r="AD9" i="1" s="1"/>
  <c r="S10" i="1"/>
  <c r="T9" i="1"/>
  <c r="Y9" i="1" s="1"/>
  <c r="V9" i="1"/>
  <c r="U10" i="1"/>
  <c r="AJ7" i="1"/>
  <c r="AK7" i="1" s="1"/>
  <c r="P9" i="1"/>
  <c r="N10" i="1"/>
  <c r="AE9" i="1" l="1"/>
  <c r="AG9" i="1"/>
  <c r="AF9" i="1"/>
  <c r="AI9" i="1"/>
  <c r="AJ9" i="1" s="1"/>
  <c r="AK9" i="1" s="1"/>
  <c r="AH9" i="1"/>
  <c r="S11" i="1"/>
  <c r="T10" i="1"/>
  <c r="Y10" i="1" s="1"/>
  <c r="R10" i="1"/>
  <c r="AD10" i="1" s="1"/>
  <c r="V10" i="1"/>
  <c r="N11" i="1"/>
  <c r="P10" i="1"/>
  <c r="AI10" i="1" s="1"/>
  <c r="Q10" i="1"/>
  <c r="K11" i="1"/>
  <c r="U11" i="1"/>
  <c r="U12" i="1" l="1"/>
  <c r="N12" i="1"/>
  <c r="P11" i="1"/>
  <c r="AE10" i="1"/>
  <c r="AG10" i="1"/>
  <c r="AF10" i="1"/>
  <c r="S12" i="1"/>
  <c r="T11" i="1"/>
  <c r="Y11" i="1" s="1"/>
  <c r="K12" i="1"/>
  <c r="Q11" i="1"/>
  <c r="R11" i="1" s="1"/>
  <c r="AD11" i="1" s="1"/>
  <c r="AH10" i="1"/>
  <c r="AJ10" i="1" s="1"/>
  <c r="AK10" i="1" s="1"/>
  <c r="V11" i="1"/>
  <c r="AG11" i="1" l="1"/>
  <c r="AE11" i="1"/>
  <c r="AF11" i="1"/>
  <c r="AI11" i="1"/>
  <c r="AJ11" i="1" s="1"/>
  <c r="AK11" i="1" s="1"/>
  <c r="AH11" i="1"/>
  <c r="S13" i="1"/>
  <c r="T12" i="1"/>
  <c r="Y12" i="1" s="1"/>
  <c r="R12" i="1"/>
  <c r="AD12" i="1" s="1"/>
  <c r="AH12" i="1" s="1"/>
  <c r="U13" i="1"/>
  <c r="V12" i="1"/>
  <c r="Q12" i="1"/>
  <c r="K13" i="1"/>
  <c r="N13" i="1"/>
  <c r="P12" i="1"/>
  <c r="N14" i="1" l="1"/>
  <c r="P13" i="1"/>
  <c r="AE12" i="1"/>
  <c r="AG12" i="1"/>
  <c r="AF12" i="1"/>
  <c r="AI12" i="1"/>
  <c r="AJ12" i="1" s="1"/>
  <c r="AK12" i="1" s="1"/>
  <c r="T13" i="1"/>
  <c r="Y13" i="1" s="1"/>
  <c r="S14" i="1"/>
  <c r="K14" i="1"/>
  <c r="Q13" i="1"/>
  <c r="R13" i="1" s="1"/>
  <c r="AD13" i="1" s="1"/>
  <c r="V13" i="1"/>
  <c r="U14" i="1"/>
  <c r="AG13" i="1" l="1"/>
  <c r="AF13" i="1"/>
  <c r="AE13" i="1"/>
  <c r="AH13" i="1"/>
  <c r="AI13" i="1"/>
  <c r="U15" i="1"/>
  <c r="S15" i="1"/>
  <c r="T14" i="1"/>
  <c r="Y14" i="1" s="1"/>
  <c r="K15" i="1"/>
  <c r="Q14" i="1"/>
  <c r="R14" i="1" s="1"/>
  <c r="AD14" i="1" s="1"/>
  <c r="V14" i="1"/>
  <c r="N15" i="1"/>
  <c r="P14" i="1"/>
  <c r="AF14" i="1" l="1"/>
  <c r="AG14" i="1"/>
  <c r="AE14" i="1"/>
  <c r="N16" i="1"/>
  <c r="P15" i="1"/>
  <c r="Q15" i="1"/>
  <c r="R15" i="1" s="1"/>
  <c r="AD15" i="1" s="1"/>
  <c r="K16" i="1"/>
  <c r="AH14" i="1"/>
  <c r="V15" i="1"/>
  <c r="T15" i="1"/>
  <c r="Y15" i="1" s="1"/>
  <c r="S16" i="1"/>
  <c r="U16" i="1"/>
  <c r="AI14" i="1"/>
  <c r="AJ14" i="1" s="1"/>
  <c r="AK14" i="1" s="1"/>
  <c r="AJ13" i="1"/>
  <c r="AK13" i="1" s="1"/>
  <c r="AE15" i="1" l="1"/>
  <c r="AF15" i="1"/>
  <c r="AG15" i="1"/>
  <c r="AI15" i="1"/>
  <c r="AJ15" i="1" s="1"/>
  <c r="AK15" i="1" s="1"/>
  <c r="K17" i="1"/>
  <c r="Q16" i="1"/>
  <c r="U17" i="1"/>
  <c r="R16" i="1"/>
  <c r="S17" i="1"/>
  <c r="T16" i="1"/>
  <c r="Y16" i="1" s="1"/>
  <c r="P16" i="1"/>
  <c r="N17" i="1"/>
  <c r="AH15" i="1"/>
  <c r="V16" i="1"/>
  <c r="V17" i="1" l="1"/>
  <c r="T17" i="1"/>
  <c r="Y17" i="1" s="1"/>
  <c r="S18" i="1"/>
  <c r="U18" i="1"/>
  <c r="AD16" i="1"/>
  <c r="N18" i="1"/>
  <c r="P17" i="1"/>
  <c r="Q17" i="1"/>
  <c r="R17" i="1" s="1"/>
  <c r="AD17" i="1" s="1"/>
  <c r="K18" i="1"/>
  <c r="AE17" i="1" l="1"/>
  <c r="AG17" i="1"/>
  <c r="AF17" i="1"/>
  <c r="AI17" i="1"/>
  <c r="S19" i="1"/>
  <c r="T18" i="1"/>
  <c r="Y18" i="1" s="1"/>
  <c r="K19" i="1"/>
  <c r="Q18" i="1"/>
  <c r="R18" i="1" s="1"/>
  <c r="AD18" i="1" s="1"/>
  <c r="P18" i="1"/>
  <c r="N19" i="1"/>
  <c r="U19" i="1"/>
  <c r="AF16" i="1"/>
  <c r="AG16" i="1"/>
  <c r="AE16" i="1"/>
  <c r="AH17" i="1"/>
  <c r="V18" i="1"/>
  <c r="AH16" i="1"/>
  <c r="AI16" i="1"/>
  <c r="AJ16" i="1" s="1"/>
  <c r="AK16" i="1" s="1"/>
  <c r="AF18" i="1" l="1"/>
  <c r="AG18" i="1"/>
  <c r="AE18" i="1"/>
  <c r="AI18" i="1"/>
  <c r="U20" i="1"/>
  <c r="Q19" i="1"/>
  <c r="R19" i="1" s="1"/>
  <c r="AD19" i="1" s="1"/>
  <c r="K20" i="1"/>
  <c r="AJ17" i="1"/>
  <c r="AK17" i="1" s="1"/>
  <c r="V19" i="1"/>
  <c r="N20" i="1"/>
  <c r="P19" i="1"/>
  <c r="AI19" i="1" s="1"/>
  <c r="T19" i="1"/>
  <c r="Y19" i="1" s="1"/>
  <c r="S20" i="1"/>
  <c r="AH18" i="1"/>
  <c r="AE19" i="1" l="1"/>
  <c r="AG19" i="1"/>
  <c r="AF19" i="1"/>
  <c r="T20" i="1"/>
  <c r="Y20" i="1" s="1"/>
  <c r="S21" i="1"/>
  <c r="V20" i="1"/>
  <c r="AJ18" i="1"/>
  <c r="AK18" i="1" s="1"/>
  <c r="U21" i="1"/>
  <c r="N21" i="1"/>
  <c r="P20" i="1"/>
  <c r="K21" i="1"/>
  <c r="Q20" i="1"/>
  <c r="R20" i="1" s="1"/>
  <c r="AD20" i="1" s="1"/>
  <c r="AH19" i="1"/>
  <c r="AJ19" i="1" s="1"/>
  <c r="AK19" i="1" s="1"/>
  <c r="AG20" i="1" l="1"/>
  <c r="AF20" i="1"/>
  <c r="AE20" i="1"/>
  <c r="P21" i="1"/>
  <c r="N22" i="1"/>
  <c r="Q21" i="1"/>
  <c r="R21" i="1" s="1"/>
  <c r="AD21" i="1" s="1"/>
  <c r="K22" i="1"/>
  <c r="AH20" i="1"/>
  <c r="V21" i="1"/>
  <c r="U22" i="1"/>
  <c r="S22" i="1"/>
  <c r="T21" i="1"/>
  <c r="Y21" i="1" s="1"/>
  <c r="AI20" i="1"/>
  <c r="AJ20" i="1" s="1"/>
  <c r="AK20" i="1" s="1"/>
  <c r="AE21" i="1" l="1"/>
  <c r="AF21" i="1"/>
  <c r="AG21" i="1"/>
  <c r="AH21" i="1"/>
  <c r="AI21" i="1"/>
  <c r="AJ21" i="1" s="1"/>
  <c r="U23" i="1"/>
  <c r="S23" i="1"/>
  <c r="T22" i="1"/>
  <c r="Y22" i="1" s="1"/>
  <c r="R22" i="1"/>
  <c r="K23" i="1"/>
  <c r="Q22" i="1"/>
  <c r="AK21" i="1"/>
  <c r="V22" i="1"/>
  <c r="N23" i="1"/>
  <c r="P22" i="1"/>
  <c r="V23" i="1" l="1"/>
  <c r="N24" i="1"/>
  <c r="P24" i="1" s="1"/>
  <c r="P23" i="1"/>
  <c r="Q23" i="1"/>
  <c r="K24" i="1"/>
  <c r="AI22" i="1"/>
  <c r="AD22" i="1"/>
  <c r="U24" i="1"/>
  <c r="S24" i="1"/>
  <c r="R23" i="1"/>
  <c r="T23" i="1"/>
  <c r="Y23" i="1" s="1"/>
  <c r="T24" i="1" l="1"/>
  <c r="Y24" i="1" s="1"/>
  <c r="R24" i="1"/>
  <c r="AG22" i="1"/>
  <c r="AF22" i="1"/>
  <c r="AE22" i="1"/>
  <c r="AH22" i="1"/>
  <c r="AJ22" i="1" s="1"/>
  <c r="AK22" i="1" s="1"/>
  <c r="Q24" i="1"/>
  <c r="V24" i="1"/>
  <c r="AD23" i="1"/>
  <c r="AI23" i="1"/>
  <c r="AD24" i="1" l="1"/>
  <c r="AE23" i="1"/>
  <c r="AG23" i="1"/>
  <c r="AF23" i="1"/>
  <c r="AH23" i="1"/>
  <c r="AJ23" i="1" s="1"/>
  <c r="AK23" i="1" s="1"/>
  <c r="AG24" i="1" l="1"/>
  <c r="AE24" i="1"/>
  <c r="AF24" i="1"/>
  <c r="AH24" i="1"/>
  <c r="AI24" i="1"/>
  <c r="AJ24" i="1" l="1"/>
  <c r="AK24" i="1" s="1"/>
</calcChain>
</file>

<file path=xl/sharedStrings.xml><?xml version="1.0" encoding="utf-8"?>
<sst xmlns="http://schemas.openxmlformats.org/spreadsheetml/2006/main" count="59" uniqueCount="55">
  <si>
    <t>截面</t>
  </si>
  <si>
    <t>额定功率Pr（w）</t>
  </si>
  <si>
    <t>额定风速Vr（m/s）</t>
  </si>
  <si>
    <t>风能利用系数Cp</t>
  </si>
  <si>
    <t>风场大气压P（kPa）</t>
  </si>
  <si>
    <t>平均气温℃</t>
  </si>
  <si>
    <t>水蒸气气压e（kPa）</t>
  </si>
  <si>
    <t>空气密度ρ（Kg/m³）</t>
  </si>
  <si>
    <t>效率η1</t>
  </si>
  <si>
    <t>效率η2</t>
  </si>
  <si>
    <t>π</t>
  </si>
  <si>
    <t>转速n（r/min)</t>
  </si>
  <si>
    <t>风轮直径D（m）</t>
  </si>
  <si>
    <t>风轮半径R（m）</t>
  </si>
  <si>
    <t>过渡段（m）</t>
  </si>
  <si>
    <t>轮毂半径（m）</t>
  </si>
  <si>
    <t>ri/R</t>
  </si>
  <si>
    <t>各截面距离ri</t>
  </si>
  <si>
    <t>叶片数B</t>
  </si>
  <si>
    <t>a0(初值)</t>
  </si>
  <si>
    <t>b0(初值)</t>
  </si>
  <si>
    <t>粘性系数μ</t>
  </si>
  <si>
    <t>雷诺数Re</t>
  </si>
  <si>
    <t>攻角α</t>
  </si>
  <si>
    <t>升力系数cl</t>
  </si>
  <si>
    <t>阻力系数cd</t>
  </si>
  <si>
    <t>升阻比cl/cd</t>
  </si>
  <si>
    <t>入流角φ</t>
  </si>
  <si>
    <t>安装角β</t>
  </si>
  <si>
    <t>推力Cq</t>
  </si>
  <si>
    <t>切向力Ct</t>
  </si>
  <si>
    <t>叶尖损失Ft0</t>
  </si>
  <si>
    <t>叶根损失Fh0</t>
  </si>
  <si>
    <t>总损失Fi0</t>
  </si>
  <si>
    <t>弦长Ci0</t>
  </si>
  <si>
    <t>A-A</t>
  </si>
  <si>
    <t>B-B</t>
  </si>
  <si>
    <t>C-C</t>
  </si>
  <si>
    <t>D-D</t>
  </si>
  <si>
    <t>E-E</t>
  </si>
  <si>
    <t>F-F</t>
  </si>
  <si>
    <t>G-G</t>
  </si>
  <si>
    <t>H-H</t>
  </si>
  <si>
    <t>I-I</t>
  </si>
  <si>
    <t>J-J</t>
  </si>
  <si>
    <t>K-K</t>
  </si>
  <si>
    <t>L-L</t>
  </si>
  <si>
    <t>M-M</t>
  </si>
  <si>
    <t>N-N</t>
  </si>
  <si>
    <t>O-O</t>
  </si>
  <si>
    <t>P-P</t>
  </si>
  <si>
    <t>Q-Q</t>
  </si>
  <si>
    <t>叶尖速比λ</t>
  </si>
  <si>
    <t>周速比λi</t>
  </si>
  <si>
    <r>
      <rPr>
        <sz val="16"/>
        <color theme="1"/>
        <rFont val="等线"/>
        <family val="3"/>
        <charset val="134"/>
        <scheme val="minor"/>
      </rPr>
      <t xml:space="preserve">WT4000-12变桨变速直驱式风力机设计 </t>
    </r>
    <r>
      <rPr>
        <sz val="11"/>
        <color theme="1"/>
        <rFont val="等线"/>
        <family val="2"/>
        <charset val="134"/>
        <scheme val="minor"/>
      </rPr>
      <t xml:space="preserve">                       </t>
    </r>
    <r>
      <rPr>
        <sz val="11"/>
        <color theme="1"/>
        <rFont val="等线"/>
        <family val="3"/>
        <charset val="134"/>
        <scheme val="minor"/>
      </rPr>
      <t>翼型选择：①叶根：（五段）E863  ②主体：（十一段）S815 ③叶尖：（五段）S825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</si>
</sst>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workbookViewId="0">
      <selection activeCell="G24" sqref="G24"/>
    </sheetView>
  </sheetViews>
  <sheetFormatPr defaultRowHeight="14.25" x14ac:dyDescent="0.2"/>
  <cols>
    <col min="1" max="1" width="5.75" bestFit="1" customWidth="1"/>
    <col min="2" max="2" width="16.375" bestFit="1" customWidth="1"/>
    <col min="3" max="3" width="18.5" bestFit="1" customWidth="1"/>
    <col min="4" max="4" width="15.5" bestFit="1" customWidth="1"/>
    <col min="5" max="5" width="19.375" bestFit="1" customWidth="1"/>
    <col min="6" max="6" width="11" bestFit="1" customWidth="1"/>
    <col min="7" max="7" width="19.375" bestFit="1" customWidth="1"/>
    <col min="8" max="8" width="20" bestFit="1" customWidth="1"/>
    <col min="9" max="10" width="7.25" bestFit="1" customWidth="1"/>
    <col min="11" max="11" width="5.5" bestFit="1" customWidth="1"/>
    <col min="12" max="12" width="13.375" bestFit="1" customWidth="1"/>
    <col min="13" max="13" width="16.25" bestFit="1" customWidth="1"/>
    <col min="14" max="14" width="16.125" bestFit="1" customWidth="1"/>
    <col min="15" max="15" width="12.75" bestFit="1" customWidth="1"/>
    <col min="16" max="16" width="14.875" bestFit="1" customWidth="1"/>
    <col min="17" max="18" width="12.75" bestFit="1" customWidth="1"/>
    <col min="19" max="19" width="5.5" bestFit="1" customWidth="1"/>
    <col min="21" max="21" width="8.125" bestFit="1" customWidth="1"/>
    <col min="22" max="22" width="12.75" bestFit="1" customWidth="1"/>
    <col min="23" max="23" width="8.375" bestFit="1" customWidth="1"/>
    <col min="24" max="24" width="11.625" bestFit="1" customWidth="1"/>
    <col min="25" max="25" width="12.75" bestFit="1" customWidth="1"/>
    <col min="26" max="26" width="6.375" bestFit="1" customWidth="1"/>
    <col min="27" max="27" width="10.25" bestFit="1" customWidth="1"/>
    <col min="28" max="28" width="11.125" bestFit="1" customWidth="1"/>
    <col min="29" max="37" width="12.75" bestFit="1" customWidth="1"/>
  </cols>
  <sheetData>
    <row r="1" spans="1:37" x14ac:dyDescent="0.2">
      <c r="A1" s="3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s="1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52</v>
      </c>
      <c r="R3" s="1" t="s">
        <v>53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31</v>
      </c>
      <c r="AI3" s="1" t="s">
        <v>32</v>
      </c>
      <c r="AJ3" s="1" t="s">
        <v>33</v>
      </c>
      <c r="AK3" s="1" t="s">
        <v>34</v>
      </c>
    </row>
    <row r="4" spans="1:37" s="1" customFormat="1" x14ac:dyDescent="0.2">
      <c r="A4" s="1" t="s">
        <v>35</v>
      </c>
      <c r="B4" s="1">
        <v>4000000</v>
      </c>
      <c r="C4" s="1">
        <v>12</v>
      </c>
      <c r="D4" s="1">
        <v>0.42</v>
      </c>
      <c r="E4" s="1">
        <v>85.8</v>
      </c>
      <c r="F4" s="1">
        <v>15</v>
      </c>
      <c r="G4" s="1">
        <v>1.71</v>
      </c>
      <c r="H4" s="1">
        <f>(1.276/(1+(0.00366*15)))*((E4*10-(0.378*G4))/1000)</f>
        <v>1.0370492171011469</v>
      </c>
      <c r="I4" s="1">
        <v>0.96</v>
      </c>
      <c r="J4" s="1">
        <v>0.97</v>
      </c>
      <c r="K4" s="1">
        <v>3.14</v>
      </c>
      <c r="L4" s="1">
        <v>8</v>
      </c>
      <c r="M4" s="1">
        <v>120.58799999999999</v>
      </c>
      <c r="N4" s="1">
        <v>60.293999999999997</v>
      </c>
      <c r="O4" s="1">
        <f>N4*0.2</f>
        <v>12.0588</v>
      </c>
      <c r="P4" s="1">
        <f t="shared" ref="P4:P24" si="0">N4*0.04</f>
        <v>2.4117600000000001</v>
      </c>
      <c r="Q4" s="1">
        <f t="shared" ref="Q4:Q24" si="1">K4*L4*N4/30/C4</f>
        <v>4.2071813333333337</v>
      </c>
      <c r="R4" s="1">
        <f t="shared" ref="R4:R24" si="2">S4*Q4</f>
        <v>0.84143626666666682</v>
      </c>
      <c r="S4" s="1">
        <v>0.2</v>
      </c>
      <c r="T4" s="1">
        <f t="shared" ref="T4:T24" si="3">S4*N4</f>
        <v>12.0588</v>
      </c>
      <c r="U4" s="1">
        <v>3</v>
      </c>
      <c r="V4" s="1">
        <f>1/3</f>
        <v>0.33333333333333331</v>
      </c>
      <c r="W4" s="1">
        <v>0</v>
      </c>
      <c r="X4" s="1">
        <v>1.698E-5</v>
      </c>
      <c r="Y4" s="1">
        <f t="shared" ref="Y4:Y24" si="4">2*T4*H4*C4/X4</f>
        <v>17675716.041242842</v>
      </c>
      <c r="Z4" s="1">
        <v>10</v>
      </c>
      <c r="AA4" s="1">
        <v>1.0551999999999999</v>
      </c>
      <c r="AB4" s="1">
        <v>1.6449999999999999E-2</v>
      </c>
      <c r="AC4" s="1">
        <f>AA1:AA59/AB1:AB59</f>
        <v>64.145896656534958</v>
      </c>
      <c r="AD4" s="1">
        <f t="shared" ref="AD4:AD24" si="5">DEGREES(ATAN(1/R4/(1+W4)))*(1-V4)</f>
        <v>33.281017806250581</v>
      </c>
      <c r="AE4" s="1">
        <f t="shared" ref="AE4:AE24" si="6">AD4-Z4</f>
        <v>23.281017806250581</v>
      </c>
      <c r="AF4" s="1">
        <f t="shared" ref="AF4:AF24" si="7">AA4*COS(AD4*PI()/180)+AB4*SIN(AD4*PI()/180)</f>
        <v>0.89116268178129043</v>
      </c>
      <c r="AG4" s="1">
        <f t="shared" ref="AG4:AG24" si="8">AA4*SIN(AD4*PI()/180)-AB4*COS(AD4*PI()/180)</f>
        <v>0.56528463370268467</v>
      </c>
      <c r="AH4" s="1">
        <f t="shared" ref="AH4:AH24" si="9">ACOS((EXP(-(U4*(N4-T4))/(2*N4*SIN(AD4*PI()/180))))*PI()/180)*2/K4</f>
        <v>0.99925908159394206</v>
      </c>
      <c r="AI4" s="1">
        <f t="shared" ref="AI4:AI24" si="10">ACOS((EXP(-((U4*(T4-P4))/2/P4/SIN(AD4*PI()/180))))*PI()/180)*2/K4</f>
        <v>1.0005070161874272</v>
      </c>
      <c r="AJ4" s="1">
        <f t="shared" ref="AJ4:AJ24" si="11">AI4*AH4</f>
        <v>0.99976572212374382</v>
      </c>
      <c r="AK4" s="1">
        <f t="shared" ref="AK4:AK24" si="12">((1-V4*AJ4)*AJ4*V4/((1-V4)^2))*(8*T4*K4/U4/AA4)*((SIN(AD4*PI()/180)^2)/(COS(AD4*PI()/180)))</f>
        <v>17.23172227012811</v>
      </c>
    </row>
    <row r="5" spans="1:37" s="1" customFormat="1" x14ac:dyDescent="0.2">
      <c r="A5" s="1" t="s">
        <v>36</v>
      </c>
      <c r="B5" s="1">
        <v>4000000</v>
      </c>
      <c r="C5" s="1">
        <v>12</v>
      </c>
      <c r="D5" s="1">
        <f t="shared" ref="D5:K24" si="13">D4</f>
        <v>0.42</v>
      </c>
      <c r="E5" s="1">
        <f t="shared" si="13"/>
        <v>85.8</v>
      </c>
      <c r="F5" s="1">
        <f t="shared" si="13"/>
        <v>15</v>
      </c>
      <c r="G5" s="1">
        <f t="shared" si="13"/>
        <v>1.71</v>
      </c>
      <c r="H5" s="1">
        <f t="shared" si="13"/>
        <v>1.0370492171011469</v>
      </c>
      <c r="I5" s="1">
        <f t="shared" si="13"/>
        <v>0.96</v>
      </c>
      <c r="J5" s="1">
        <f t="shared" si="13"/>
        <v>0.97</v>
      </c>
      <c r="K5" s="1">
        <f t="shared" si="13"/>
        <v>3.14</v>
      </c>
      <c r="L5" s="1">
        <v>8</v>
      </c>
      <c r="M5" s="1">
        <v>120.58799999999999</v>
      </c>
      <c r="N5" s="1">
        <f t="shared" ref="N5:O24" si="14">N4</f>
        <v>60.293999999999997</v>
      </c>
      <c r="O5" s="1">
        <f t="shared" si="14"/>
        <v>12.0588</v>
      </c>
      <c r="P5" s="1">
        <f t="shared" si="0"/>
        <v>2.4117600000000001</v>
      </c>
      <c r="Q5" s="1">
        <f t="shared" si="1"/>
        <v>4.2071813333333337</v>
      </c>
      <c r="R5" s="1">
        <f t="shared" si="2"/>
        <v>1.0097235200000001</v>
      </c>
      <c r="S5" s="1">
        <f t="shared" ref="S5:S24" si="15">S4+0.04</f>
        <v>0.24000000000000002</v>
      </c>
      <c r="T5" s="1">
        <f t="shared" si="3"/>
        <v>14.470560000000001</v>
      </c>
      <c r="U5" s="1">
        <f t="shared" ref="U5:X24" si="16">U4</f>
        <v>3</v>
      </c>
      <c r="V5" s="1">
        <f t="shared" si="16"/>
        <v>0.33333333333333331</v>
      </c>
      <c r="W5" s="1">
        <f t="shared" si="16"/>
        <v>0</v>
      </c>
      <c r="X5" s="1">
        <f t="shared" si="16"/>
        <v>1.698E-5</v>
      </c>
      <c r="Y5" s="1">
        <f t="shared" si="4"/>
        <v>21210859.249491408</v>
      </c>
      <c r="Z5" s="1">
        <f t="shared" ref="Z5:AB8" si="17">Z4</f>
        <v>10</v>
      </c>
      <c r="AA5" s="1">
        <f t="shared" si="17"/>
        <v>1.0551999999999999</v>
      </c>
      <c r="AB5" s="1">
        <f t="shared" si="17"/>
        <v>1.6449999999999999E-2</v>
      </c>
      <c r="AC5" s="1">
        <f>AA1:AA59/AB1:AB59</f>
        <v>64.145896656534958</v>
      </c>
      <c r="AD5" s="1">
        <f t="shared" si="5"/>
        <v>29.815194376927501</v>
      </c>
      <c r="AE5" s="1">
        <f t="shared" si="6"/>
        <v>19.815194376927501</v>
      </c>
      <c r="AF5" s="1">
        <f t="shared" si="7"/>
        <v>0.92370601264477814</v>
      </c>
      <c r="AG5" s="1">
        <f t="shared" si="8"/>
        <v>0.51037715926938265</v>
      </c>
      <c r="AH5" s="1">
        <f t="shared" si="9"/>
        <v>0.99938463175711079</v>
      </c>
      <c r="AI5" s="1">
        <f t="shared" si="10"/>
        <v>1.0005072113934819</v>
      </c>
      <c r="AJ5" s="1">
        <f t="shared" si="11"/>
        <v>0.99989153102880868</v>
      </c>
      <c r="AK5" s="1">
        <f t="shared" si="12"/>
        <v>16.357930289064964</v>
      </c>
    </row>
    <row r="6" spans="1:37" s="1" customFormat="1" x14ac:dyDescent="0.2">
      <c r="A6" s="1" t="s">
        <v>37</v>
      </c>
      <c r="B6" s="1">
        <v>4000000</v>
      </c>
      <c r="C6" s="1">
        <v>12</v>
      </c>
      <c r="D6" s="1">
        <f t="shared" si="13"/>
        <v>0.42</v>
      </c>
      <c r="E6" s="1">
        <f t="shared" si="13"/>
        <v>85.8</v>
      </c>
      <c r="F6" s="1">
        <f t="shared" si="13"/>
        <v>15</v>
      </c>
      <c r="G6" s="1">
        <f t="shared" si="13"/>
        <v>1.71</v>
      </c>
      <c r="H6" s="1">
        <f t="shared" si="13"/>
        <v>1.0370492171011469</v>
      </c>
      <c r="I6" s="1">
        <f t="shared" si="13"/>
        <v>0.96</v>
      </c>
      <c r="J6" s="1">
        <f t="shared" si="13"/>
        <v>0.97</v>
      </c>
      <c r="K6" s="1">
        <f t="shared" si="13"/>
        <v>3.14</v>
      </c>
      <c r="L6" s="1">
        <v>8</v>
      </c>
      <c r="M6" s="1">
        <v>120.58799999999999</v>
      </c>
      <c r="N6" s="1">
        <f t="shared" si="14"/>
        <v>60.293999999999997</v>
      </c>
      <c r="O6" s="1">
        <f t="shared" si="14"/>
        <v>12.0588</v>
      </c>
      <c r="P6" s="1">
        <f t="shared" si="0"/>
        <v>2.4117600000000001</v>
      </c>
      <c r="Q6" s="1">
        <f t="shared" si="1"/>
        <v>4.2071813333333337</v>
      </c>
      <c r="R6" s="1">
        <f t="shared" si="2"/>
        <v>1.1780107733333336</v>
      </c>
      <c r="S6" s="1">
        <f t="shared" si="15"/>
        <v>0.28000000000000003</v>
      </c>
      <c r="T6" s="1">
        <f t="shared" si="3"/>
        <v>16.88232</v>
      </c>
      <c r="U6" s="1">
        <f t="shared" si="16"/>
        <v>3</v>
      </c>
      <c r="V6" s="1">
        <f t="shared" si="16"/>
        <v>0.33333333333333331</v>
      </c>
      <c r="W6" s="1">
        <f t="shared" si="16"/>
        <v>0</v>
      </c>
      <c r="X6" s="1">
        <f t="shared" si="16"/>
        <v>1.698E-5</v>
      </c>
      <c r="Y6" s="1">
        <f t="shared" si="4"/>
        <v>24746002.457739979</v>
      </c>
      <c r="Z6" s="1">
        <f t="shared" si="17"/>
        <v>10</v>
      </c>
      <c r="AA6" s="1">
        <f t="shared" si="17"/>
        <v>1.0551999999999999</v>
      </c>
      <c r="AB6" s="1">
        <f t="shared" si="17"/>
        <v>1.6449999999999999E-2</v>
      </c>
      <c r="AC6" s="1">
        <f>AC5</f>
        <v>64.145896656534958</v>
      </c>
      <c r="AD6" s="1">
        <f t="shared" si="5"/>
        <v>26.885033329786598</v>
      </c>
      <c r="AE6" s="1">
        <f t="shared" si="6"/>
        <v>16.885033329786598</v>
      </c>
      <c r="AF6" s="1">
        <f t="shared" si="7"/>
        <v>0.94858814746134457</v>
      </c>
      <c r="AG6" s="1">
        <f t="shared" si="8"/>
        <v>0.4624912636967905</v>
      </c>
      <c r="AH6" s="1">
        <f t="shared" si="9"/>
        <v>0.99948687180522533</v>
      </c>
      <c r="AI6" s="1">
        <f t="shared" si="10"/>
        <v>1.0005072144937857</v>
      </c>
      <c r="AJ6" s="1">
        <f t="shared" si="11"/>
        <v>0.99999382603295339</v>
      </c>
      <c r="AK6" s="1">
        <f t="shared" si="12"/>
        <v>15.356952760202196</v>
      </c>
    </row>
    <row r="7" spans="1:37" s="1" customFormat="1" x14ac:dyDescent="0.2">
      <c r="A7" s="1" t="s">
        <v>38</v>
      </c>
      <c r="B7" s="1">
        <v>4000000</v>
      </c>
      <c r="C7" s="1">
        <v>12</v>
      </c>
      <c r="D7" s="1">
        <f t="shared" si="13"/>
        <v>0.42</v>
      </c>
      <c r="E7" s="1">
        <f t="shared" si="13"/>
        <v>85.8</v>
      </c>
      <c r="F7" s="1">
        <f t="shared" si="13"/>
        <v>15</v>
      </c>
      <c r="G7" s="1">
        <f t="shared" si="13"/>
        <v>1.71</v>
      </c>
      <c r="H7" s="1">
        <f t="shared" si="13"/>
        <v>1.0370492171011469</v>
      </c>
      <c r="I7" s="1">
        <f t="shared" si="13"/>
        <v>0.96</v>
      </c>
      <c r="J7" s="1">
        <f t="shared" si="13"/>
        <v>0.97</v>
      </c>
      <c r="K7" s="1">
        <f t="shared" si="13"/>
        <v>3.14</v>
      </c>
      <c r="L7" s="1">
        <v>8</v>
      </c>
      <c r="M7" s="1">
        <v>120.58799999999999</v>
      </c>
      <c r="N7" s="1">
        <f t="shared" si="14"/>
        <v>60.293999999999997</v>
      </c>
      <c r="O7" s="1">
        <f t="shared" si="14"/>
        <v>12.0588</v>
      </c>
      <c r="P7" s="1">
        <f t="shared" si="0"/>
        <v>2.4117600000000001</v>
      </c>
      <c r="Q7" s="1">
        <f t="shared" si="1"/>
        <v>4.2071813333333337</v>
      </c>
      <c r="R7" s="1">
        <f t="shared" si="2"/>
        <v>1.3462980266666669</v>
      </c>
      <c r="S7" s="1">
        <f t="shared" si="15"/>
        <v>0.32</v>
      </c>
      <c r="T7" s="1">
        <f t="shared" si="3"/>
        <v>19.294080000000001</v>
      </c>
      <c r="U7" s="1">
        <f t="shared" si="16"/>
        <v>3</v>
      </c>
      <c r="V7" s="1">
        <f t="shared" si="16"/>
        <v>0.33333333333333331</v>
      </c>
      <c r="W7" s="1">
        <f t="shared" si="16"/>
        <v>0</v>
      </c>
      <c r="X7" s="1">
        <f t="shared" si="16"/>
        <v>1.698E-5</v>
      </c>
      <c r="Y7" s="1">
        <f t="shared" si="4"/>
        <v>28281145.66598855</v>
      </c>
      <c r="Z7" s="1">
        <f t="shared" si="17"/>
        <v>10</v>
      </c>
      <c r="AA7" s="1">
        <f t="shared" si="17"/>
        <v>1.0551999999999999</v>
      </c>
      <c r="AB7" s="1">
        <f t="shared" si="17"/>
        <v>1.6449999999999999E-2</v>
      </c>
      <c r="AC7" s="1">
        <f>AC6</f>
        <v>64.145896656534958</v>
      </c>
      <c r="AD7" s="1">
        <f t="shared" si="5"/>
        <v>24.402758271856179</v>
      </c>
      <c r="AE7" s="1">
        <f t="shared" si="6"/>
        <v>14.402758271856179</v>
      </c>
      <c r="AF7" s="1">
        <f t="shared" si="7"/>
        <v>0.96772870181420867</v>
      </c>
      <c r="AG7" s="1">
        <f t="shared" si="8"/>
        <v>0.42097363597378212</v>
      </c>
      <c r="AH7" s="1">
        <f t="shared" si="9"/>
        <v>0.99956582121274218</v>
      </c>
      <c r="AI7" s="1">
        <f t="shared" si="10"/>
        <v>1.0005072145189404</v>
      </c>
      <c r="AJ7" s="1">
        <f t="shared" si="11"/>
        <v>1.0000728155098979</v>
      </c>
      <c r="AK7" s="1">
        <f t="shared" si="12"/>
        <v>14.349187330284469</v>
      </c>
    </row>
    <row r="8" spans="1:37" s="1" customFormat="1" x14ac:dyDescent="0.2">
      <c r="A8" s="1" t="s">
        <v>39</v>
      </c>
      <c r="B8" s="1">
        <v>4000000</v>
      </c>
      <c r="C8" s="1">
        <v>12</v>
      </c>
      <c r="D8" s="1">
        <f t="shared" si="13"/>
        <v>0.42</v>
      </c>
      <c r="E8" s="1">
        <f t="shared" si="13"/>
        <v>85.8</v>
      </c>
      <c r="F8" s="1">
        <f t="shared" si="13"/>
        <v>15</v>
      </c>
      <c r="G8" s="1">
        <f t="shared" si="13"/>
        <v>1.71</v>
      </c>
      <c r="H8" s="1">
        <f t="shared" si="13"/>
        <v>1.0370492171011469</v>
      </c>
      <c r="I8" s="1">
        <f t="shared" si="13"/>
        <v>0.96</v>
      </c>
      <c r="J8" s="1">
        <f t="shared" si="13"/>
        <v>0.97</v>
      </c>
      <c r="K8" s="1">
        <f t="shared" si="13"/>
        <v>3.14</v>
      </c>
      <c r="L8" s="1">
        <v>8</v>
      </c>
      <c r="M8" s="1">
        <v>120.58799999999999</v>
      </c>
      <c r="N8" s="1">
        <f t="shared" si="14"/>
        <v>60.293999999999997</v>
      </c>
      <c r="O8" s="1">
        <f t="shared" si="14"/>
        <v>12.0588</v>
      </c>
      <c r="P8" s="1">
        <f t="shared" si="0"/>
        <v>2.4117600000000001</v>
      </c>
      <c r="Q8" s="1">
        <f t="shared" si="1"/>
        <v>4.2071813333333337</v>
      </c>
      <c r="R8" s="1">
        <f t="shared" si="2"/>
        <v>1.5145852800000001</v>
      </c>
      <c r="S8" s="1">
        <f t="shared" si="15"/>
        <v>0.36</v>
      </c>
      <c r="T8" s="1">
        <f t="shared" si="3"/>
        <v>21.705839999999998</v>
      </c>
      <c r="U8" s="1">
        <f t="shared" si="16"/>
        <v>3</v>
      </c>
      <c r="V8" s="1">
        <f t="shared" si="16"/>
        <v>0.33333333333333331</v>
      </c>
      <c r="W8" s="1">
        <f t="shared" si="16"/>
        <v>0</v>
      </c>
      <c r="X8" s="1">
        <f t="shared" si="16"/>
        <v>1.698E-5</v>
      </c>
      <c r="Y8" s="1">
        <f t="shared" si="4"/>
        <v>31816288.874237113</v>
      </c>
      <c r="Z8" s="1">
        <f t="shared" si="17"/>
        <v>10</v>
      </c>
      <c r="AA8" s="1">
        <f t="shared" si="17"/>
        <v>1.0551999999999999</v>
      </c>
      <c r="AB8" s="1">
        <f t="shared" si="17"/>
        <v>1.6449999999999999E-2</v>
      </c>
      <c r="AC8" s="1">
        <f>AC7</f>
        <v>64.145896656534958</v>
      </c>
      <c r="AD8" s="1">
        <f t="shared" si="5"/>
        <v>22.289771864901279</v>
      </c>
      <c r="AE8" s="1">
        <f t="shared" si="6"/>
        <v>12.289771864901279</v>
      </c>
      <c r="AF8" s="1">
        <f t="shared" si="7"/>
        <v>0.98259209371146328</v>
      </c>
      <c r="AG8" s="1">
        <f t="shared" si="8"/>
        <v>0.38500703873529768</v>
      </c>
      <c r="AH8" s="1">
        <f t="shared" si="9"/>
        <v>0.99962258400945836</v>
      </c>
      <c r="AI8" s="1">
        <f t="shared" si="10"/>
        <v>1.0005072145190421</v>
      </c>
      <c r="AJ8" s="1">
        <f t="shared" si="11"/>
        <v>1.0001296070976304</v>
      </c>
      <c r="AK8" s="1">
        <f t="shared" si="12"/>
        <v>13.39095087666484</v>
      </c>
    </row>
    <row r="9" spans="1:37" s="1" customFormat="1" x14ac:dyDescent="0.2">
      <c r="A9" s="1" t="s">
        <v>40</v>
      </c>
      <c r="B9" s="1">
        <v>4000000</v>
      </c>
      <c r="C9" s="1">
        <v>12</v>
      </c>
      <c r="D9" s="1">
        <f t="shared" si="13"/>
        <v>0.42</v>
      </c>
      <c r="E9" s="1">
        <f t="shared" si="13"/>
        <v>85.8</v>
      </c>
      <c r="F9" s="1">
        <f t="shared" si="13"/>
        <v>15</v>
      </c>
      <c r="G9" s="1">
        <f t="shared" si="13"/>
        <v>1.71</v>
      </c>
      <c r="H9" s="1">
        <f t="shared" si="13"/>
        <v>1.0370492171011469</v>
      </c>
      <c r="I9" s="1">
        <f t="shared" si="13"/>
        <v>0.96</v>
      </c>
      <c r="J9" s="1">
        <f t="shared" si="13"/>
        <v>0.97</v>
      </c>
      <c r="K9" s="1">
        <f t="shared" si="13"/>
        <v>3.14</v>
      </c>
      <c r="L9" s="1">
        <v>8</v>
      </c>
      <c r="M9" s="1">
        <v>120.58799999999999</v>
      </c>
      <c r="N9" s="1">
        <f t="shared" si="14"/>
        <v>60.293999999999997</v>
      </c>
      <c r="O9" s="1">
        <f t="shared" si="14"/>
        <v>12.0588</v>
      </c>
      <c r="P9" s="1">
        <f t="shared" si="0"/>
        <v>2.4117600000000001</v>
      </c>
      <c r="Q9" s="1">
        <f t="shared" si="1"/>
        <v>4.2071813333333337</v>
      </c>
      <c r="R9" s="1">
        <f t="shared" si="2"/>
        <v>1.6828725333333334</v>
      </c>
      <c r="S9" s="1">
        <f t="shared" si="15"/>
        <v>0.39999999999999997</v>
      </c>
      <c r="T9" s="1">
        <f t="shared" si="3"/>
        <v>24.117599999999996</v>
      </c>
      <c r="U9" s="1">
        <f t="shared" si="16"/>
        <v>3</v>
      </c>
      <c r="V9" s="1">
        <f t="shared" si="16"/>
        <v>0.33333333333333331</v>
      </c>
      <c r="W9" s="1">
        <f t="shared" si="16"/>
        <v>0</v>
      </c>
      <c r="X9" s="1">
        <f t="shared" si="16"/>
        <v>1.698E-5</v>
      </c>
      <c r="Y9" s="1">
        <f t="shared" si="4"/>
        <v>35351432.082485676</v>
      </c>
      <c r="Z9" s="1">
        <v>8.25</v>
      </c>
      <c r="AA9" s="1">
        <v>1.2270000000000001</v>
      </c>
      <c r="AB9" s="1">
        <v>1.235E-2</v>
      </c>
      <c r="AC9" s="1">
        <f>AA1:AA59/AB1:AB59</f>
        <v>99.352226720647778</v>
      </c>
      <c r="AD9" s="1">
        <f t="shared" si="5"/>
        <v>20.479810707171708</v>
      </c>
      <c r="AE9" s="1">
        <f t="shared" si="6"/>
        <v>12.229810707171708</v>
      </c>
      <c r="AF9" s="1">
        <f t="shared" si="7"/>
        <v>1.1537691043686662</v>
      </c>
      <c r="AG9" s="1">
        <f t="shared" si="8"/>
        <v>0.41773002801369896</v>
      </c>
      <c r="AH9" s="1">
        <f t="shared" si="9"/>
        <v>0.99965836837720023</v>
      </c>
      <c r="AI9" s="1">
        <f t="shared" si="10"/>
        <v>1.0005072145190423</v>
      </c>
      <c r="AJ9" s="1">
        <f t="shared" si="11"/>
        <v>1.0001654096157233</v>
      </c>
      <c r="AK9" s="1">
        <f t="shared" si="12"/>
        <v>10.754260539188964</v>
      </c>
    </row>
    <row r="10" spans="1:37" s="1" customFormat="1" x14ac:dyDescent="0.2">
      <c r="A10" s="1" t="s">
        <v>41</v>
      </c>
      <c r="B10" s="1">
        <v>4000000</v>
      </c>
      <c r="C10" s="1">
        <v>12</v>
      </c>
      <c r="D10" s="1">
        <f t="shared" si="13"/>
        <v>0.42</v>
      </c>
      <c r="E10" s="1">
        <f t="shared" si="13"/>
        <v>85.8</v>
      </c>
      <c r="F10" s="1">
        <f t="shared" si="13"/>
        <v>15</v>
      </c>
      <c r="G10" s="1">
        <f t="shared" si="13"/>
        <v>1.71</v>
      </c>
      <c r="H10" s="1">
        <f t="shared" si="13"/>
        <v>1.0370492171011469</v>
      </c>
      <c r="I10" s="1">
        <f t="shared" si="13"/>
        <v>0.96</v>
      </c>
      <c r="J10" s="1">
        <f t="shared" si="13"/>
        <v>0.97</v>
      </c>
      <c r="K10" s="1">
        <f t="shared" si="13"/>
        <v>3.14</v>
      </c>
      <c r="L10" s="1">
        <v>8</v>
      </c>
      <c r="M10" s="1">
        <v>120.58799999999999</v>
      </c>
      <c r="N10" s="1">
        <f t="shared" si="14"/>
        <v>60.293999999999997</v>
      </c>
      <c r="O10" s="1">
        <f t="shared" si="14"/>
        <v>12.0588</v>
      </c>
      <c r="P10" s="1">
        <f t="shared" si="0"/>
        <v>2.4117600000000001</v>
      </c>
      <c r="Q10" s="1">
        <f t="shared" si="1"/>
        <v>4.2071813333333337</v>
      </c>
      <c r="R10" s="1">
        <f t="shared" si="2"/>
        <v>1.8511597866666667</v>
      </c>
      <c r="S10" s="1">
        <f t="shared" si="15"/>
        <v>0.43999999999999995</v>
      </c>
      <c r="T10" s="1">
        <f t="shared" si="3"/>
        <v>26.529359999999997</v>
      </c>
      <c r="U10" s="1">
        <f t="shared" si="16"/>
        <v>3</v>
      </c>
      <c r="V10" s="1">
        <f t="shared" si="16"/>
        <v>0.33333333333333331</v>
      </c>
      <c r="W10" s="1">
        <f t="shared" si="16"/>
        <v>0</v>
      </c>
      <c r="X10" s="1">
        <f t="shared" si="16"/>
        <v>1.698E-5</v>
      </c>
      <c r="Y10" s="1">
        <f t="shared" si="4"/>
        <v>38886575.290734246</v>
      </c>
      <c r="Z10" s="1">
        <f t="shared" ref="Z10:Z19" si="18">Z9</f>
        <v>8.25</v>
      </c>
      <c r="AA10" s="1">
        <v>1.2270000000000001</v>
      </c>
      <c r="AB10" s="1">
        <v>1.235E-2</v>
      </c>
      <c r="AC10" s="1">
        <f>AA1:AA59/AB1:AB59</f>
        <v>99.352226720647778</v>
      </c>
      <c r="AD10" s="1">
        <f t="shared" si="5"/>
        <v>18.918667380426768</v>
      </c>
      <c r="AE10" s="1">
        <f t="shared" si="6"/>
        <v>10.668667380426768</v>
      </c>
      <c r="AF10" s="1">
        <f t="shared" si="7"/>
        <v>1.1647213693483196</v>
      </c>
      <c r="AG10" s="1">
        <f t="shared" si="8"/>
        <v>0.38614201310317897</v>
      </c>
      <c r="AH10" s="1">
        <f t="shared" si="9"/>
        <v>0.99967389265232398</v>
      </c>
      <c r="AI10" s="1">
        <f t="shared" si="10"/>
        <v>1.0005072145190423</v>
      </c>
      <c r="AJ10" s="1">
        <f t="shared" si="11"/>
        <v>1.0001809417649847</v>
      </c>
      <c r="AK10" s="1">
        <f t="shared" si="12"/>
        <v>10.060110368352946</v>
      </c>
    </row>
    <row r="11" spans="1:37" s="1" customFormat="1" x14ac:dyDescent="0.2">
      <c r="A11" s="1" t="s">
        <v>42</v>
      </c>
      <c r="B11" s="1">
        <v>4000000</v>
      </c>
      <c r="C11" s="1">
        <v>12</v>
      </c>
      <c r="D11" s="1">
        <f t="shared" si="13"/>
        <v>0.42</v>
      </c>
      <c r="E11" s="1">
        <f t="shared" si="13"/>
        <v>85.8</v>
      </c>
      <c r="F11" s="1">
        <f t="shared" si="13"/>
        <v>15</v>
      </c>
      <c r="G11" s="1">
        <f t="shared" si="13"/>
        <v>1.71</v>
      </c>
      <c r="H11" s="1">
        <f t="shared" si="13"/>
        <v>1.0370492171011469</v>
      </c>
      <c r="I11" s="1">
        <f t="shared" si="13"/>
        <v>0.96</v>
      </c>
      <c r="J11" s="1">
        <f t="shared" si="13"/>
        <v>0.97</v>
      </c>
      <c r="K11" s="1">
        <f t="shared" si="13"/>
        <v>3.14</v>
      </c>
      <c r="L11" s="1">
        <v>8</v>
      </c>
      <c r="M11" s="1">
        <v>120.58799999999999</v>
      </c>
      <c r="N11" s="1">
        <f t="shared" si="14"/>
        <v>60.293999999999997</v>
      </c>
      <c r="O11" s="1">
        <f t="shared" si="14"/>
        <v>12.0588</v>
      </c>
      <c r="P11" s="1">
        <f t="shared" si="0"/>
        <v>2.4117600000000001</v>
      </c>
      <c r="Q11" s="1">
        <f t="shared" si="1"/>
        <v>4.2071813333333337</v>
      </c>
      <c r="R11" s="1">
        <f t="shared" si="2"/>
        <v>2.0194470399999997</v>
      </c>
      <c r="S11" s="1">
        <f t="shared" si="15"/>
        <v>0.47999999999999993</v>
      </c>
      <c r="T11" s="1">
        <f t="shared" si="3"/>
        <v>28.941119999999994</v>
      </c>
      <c r="U11" s="1">
        <f t="shared" si="16"/>
        <v>3</v>
      </c>
      <c r="V11" s="1">
        <f t="shared" si="16"/>
        <v>0.33333333333333331</v>
      </c>
      <c r="W11" s="1">
        <f t="shared" si="16"/>
        <v>0</v>
      </c>
      <c r="X11" s="1">
        <f t="shared" si="16"/>
        <v>1.698E-5</v>
      </c>
      <c r="Y11" s="1">
        <f t="shared" si="4"/>
        <v>42421718.498982809</v>
      </c>
      <c r="Z11" s="1">
        <f t="shared" si="18"/>
        <v>8.25</v>
      </c>
      <c r="AA11" s="1">
        <v>1.2270000000000001</v>
      </c>
      <c r="AB11" s="1">
        <v>1.235E-2</v>
      </c>
      <c r="AC11" s="1">
        <f>AA1:AA59/AB1:AB59</f>
        <v>99.352226720647778</v>
      </c>
      <c r="AD11" s="1">
        <f t="shared" si="5"/>
        <v>17.562617143048701</v>
      </c>
      <c r="AE11" s="1">
        <f t="shared" si="6"/>
        <v>9.3126171430487013</v>
      </c>
      <c r="AF11" s="1">
        <f t="shared" si="7"/>
        <v>1.17353335269251</v>
      </c>
      <c r="AG11" s="1">
        <f t="shared" si="8"/>
        <v>0.35847035110072484</v>
      </c>
      <c r="AH11" s="1">
        <f t="shared" si="9"/>
        <v>0.99966900415909965</v>
      </c>
      <c r="AI11" s="1">
        <f t="shared" si="10"/>
        <v>1.0005072145190423</v>
      </c>
      <c r="AJ11" s="1">
        <f t="shared" si="11"/>
        <v>1.0001760507922457</v>
      </c>
      <c r="AK11" s="1">
        <f t="shared" si="12"/>
        <v>9.4318386261294762</v>
      </c>
    </row>
    <row r="12" spans="1:37" s="1" customFormat="1" x14ac:dyDescent="0.2">
      <c r="A12" s="1" t="s">
        <v>43</v>
      </c>
      <c r="B12" s="1">
        <v>4000000</v>
      </c>
      <c r="C12" s="1">
        <v>12</v>
      </c>
      <c r="D12" s="1">
        <f t="shared" si="13"/>
        <v>0.42</v>
      </c>
      <c r="E12" s="1">
        <f t="shared" si="13"/>
        <v>85.8</v>
      </c>
      <c r="F12" s="1">
        <f t="shared" si="13"/>
        <v>15</v>
      </c>
      <c r="G12" s="1">
        <f t="shared" si="13"/>
        <v>1.71</v>
      </c>
      <c r="H12" s="1">
        <f t="shared" si="13"/>
        <v>1.0370492171011469</v>
      </c>
      <c r="I12" s="1">
        <f t="shared" si="13"/>
        <v>0.96</v>
      </c>
      <c r="J12" s="1">
        <f t="shared" si="13"/>
        <v>0.97</v>
      </c>
      <c r="K12" s="1">
        <f t="shared" si="13"/>
        <v>3.14</v>
      </c>
      <c r="L12" s="1">
        <v>8</v>
      </c>
      <c r="M12" s="1">
        <v>120.58799999999999</v>
      </c>
      <c r="N12" s="1">
        <f t="shared" si="14"/>
        <v>60.293999999999997</v>
      </c>
      <c r="O12" s="1">
        <f t="shared" si="14"/>
        <v>12.0588</v>
      </c>
      <c r="P12" s="1">
        <f t="shared" si="0"/>
        <v>2.4117600000000001</v>
      </c>
      <c r="Q12" s="1">
        <f t="shared" si="1"/>
        <v>4.2071813333333337</v>
      </c>
      <c r="R12" s="1">
        <f t="shared" si="2"/>
        <v>2.187734293333333</v>
      </c>
      <c r="S12" s="1">
        <f t="shared" si="15"/>
        <v>0.51999999999999991</v>
      </c>
      <c r="T12" s="1">
        <f t="shared" si="3"/>
        <v>31.352879999999992</v>
      </c>
      <c r="U12" s="1">
        <f t="shared" si="16"/>
        <v>3</v>
      </c>
      <c r="V12" s="1">
        <f t="shared" si="16"/>
        <v>0.33333333333333331</v>
      </c>
      <c r="W12" s="1">
        <f t="shared" si="16"/>
        <v>0</v>
      </c>
      <c r="X12" s="1">
        <f t="shared" si="16"/>
        <v>1.698E-5</v>
      </c>
      <c r="Y12" s="1">
        <f t="shared" si="4"/>
        <v>45956861.70723138</v>
      </c>
      <c r="Z12" s="1">
        <f t="shared" si="18"/>
        <v>8.25</v>
      </c>
      <c r="AA12" s="1">
        <v>1.2270000000000001</v>
      </c>
      <c r="AB12" s="1">
        <v>1.235E-2</v>
      </c>
      <c r="AC12" s="1">
        <f>AA1:AA59/AB1:AB59</f>
        <v>99.352226720647778</v>
      </c>
      <c r="AD12" s="1">
        <f t="shared" si="5"/>
        <v>16.376567401002955</v>
      </c>
      <c r="AE12" s="1">
        <f t="shared" si="6"/>
        <v>8.1265674010029549</v>
      </c>
      <c r="AF12" s="1">
        <f t="shared" si="7"/>
        <v>1.1807019024338707</v>
      </c>
      <c r="AG12" s="1">
        <f t="shared" si="8"/>
        <v>0.33410258916841451</v>
      </c>
      <c r="AH12" s="1">
        <f t="shared" si="9"/>
        <v>0.99964236472988821</v>
      </c>
      <c r="AI12" s="1">
        <f t="shared" si="10"/>
        <v>1.0005072145190423</v>
      </c>
      <c r="AJ12" s="1">
        <f t="shared" si="11"/>
        <v>1.0001493978511291</v>
      </c>
      <c r="AK12" s="1">
        <f t="shared" si="12"/>
        <v>8.8646604728781906</v>
      </c>
    </row>
    <row r="13" spans="1:37" s="1" customFormat="1" x14ac:dyDescent="0.2">
      <c r="A13" s="1" t="s">
        <v>44</v>
      </c>
      <c r="B13" s="1">
        <v>4000000</v>
      </c>
      <c r="C13" s="1">
        <v>12</v>
      </c>
      <c r="D13" s="1">
        <f t="shared" si="13"/>
        <v>0.42</v>
      </c>
      <c r="E13" s="1">
        <f t="shared" si="13"/>
        <v>85.8</v>
      </c>
      <c r="F13" s="1">
        <f t="shared" si="13"/>
        <v>15</v>
      </c>
      <c r="G13" s="1">
        <f t="shared" si="13"/>
        <v>1.71</v>
      </c>
      <c r="H13" s="1">
        <f t="shared" si="13"/>
        <v>1.0370492171011469</v>
      </c>
      <c r="I13" s="1">
        <f t="shared" si="13"/>
        <v>0.96</v>
      </c>
      <c r="J13" s="1">
        <f t="shared" si="13"/>
        <v>0.97</v>
      </c>
      <c r="K13" s="1">
        <f t="shared" si="13"/>
        <v>3.14</v>
      </c>
      <c r="L13" s="1">
        <v>8</v>
      </c>
      <c r="M13" s="1">
        <v>120.58799999999999</v>
      </c>
      <c r="N13" s="1">
        <f t="shared" si="14"/>
        <v>60.293999999999997</v>
      </c>
      <c r="O13" s="1">
        <f t="shared" si="14"/>
        <v>12.0588</v>
      </c>
      <c r="P13" s="1">
        <f t="shared" si="0"/>
        <v>2.4117600000000001</v>
      </c>
      <c r="Q13" s="1">
        <f t="shared" si="1"/>
        <v>4.2071813333333337</v>
      </c>
      <c r="R13" s="1">
        <f t="shared" si="2"/>
        <v>2.3560215466666667</v>
      </c>
      <c r="S13" s="1">
        <f t="shared" si="15"/>
        <v>0.55999999999999994</v>
      </c>
      <c r="T13" s="1">
        <f t="shared" si="3"/>
        <v>33.764639999999993</v>
      </c>
      <c r="U13" s="1">
        <f t="shared" si="16"/>
        <v>3</v>
      </c>
      <c r="V13" s="1">
        <f t="shared" si="16"/>
        <v>0.33333333333333331</v>
      </c>
      <c r="W13" s="1">
        <f t="shared" si="16"/>
        <v>0</v>
      </c>
      <c r="X13" s="1">
        <f t="shared" si="16"/>
        <v>1.698E-5</v>
      </c>
      <c r="Y13" s="1">
        <f t="shared" si="4"/>
        <v>49492004.915479951</v>
      </c>
      <c r="Z13" s="1">
        <f t="shared" si="18"/>
        <v>8.25</v>
      </c>
      <c r="AA13" s="1">
        <v>1.2270000000000001</v>
      </c>
      <c r="AB13" s="1">
        <v>1.235E-2</v>
      </c>
      <c r="AC13" s="1">
        <f>AA1:AA59/AB1:AB59</f>
        <v>99.352226720647778</v>
      </c>
      <c r="AD13" s="1">
        <f t="shared" si="5"/>
        <v>15.332346799110923</v>
      </c>
      <c r="AE13" s="1">
        <f t="shared" si="6"/>
        <v>7.0823467991109226</v>
      </c>
      <c r="AF13" s="1">
        <f t="shared" si="7"/>
        <v>1.1865945324223912</v>
      </c>
      <c r="AG13" s="1">
        <f t="shared" si="8"/>
        <v>0.31252989957008381</v>
      </c>
      <c r="AH13" s="1">
        <f t="shared" si="9"/>
        <v>0.99959108641272854</v>
      </c>
      <c r="AI13" s="1">
        <f t="shared" si="10"/>
        <v>1.0005072145190423</v>
      </c>
      <c r="AJ13" s="1">
        <f t="shared" si="11"/>
        <v>1.0000980935248625</v>
      </c>
      <c r="AK13" s="1">
        <f t="shared" si="12"/>
        <v>8.3526999934801278</v>
      </c>
    </row>
    <row r="14" spans="1:37" s="1" customFormat="1" x14ac:dyDescent="0.2">
      <c r="A14" s="1" t="s">
        <v>45</v>
      </c>
      <c r="B14" s="1">
        <v>4000000</v>
      </c>
      <c r="C14" s="1">
        <v>12</v>
      </c>
      <c r="D14" s="1">
        <f t="shared" si="13"/>
        <v>0.42</v>
      </c>
      <c r="E14" s="1">
        <f t="shared" si="13"/>
        <v>85.8</v>
      </c>
      <c r="F14" s="1">
        <f t="shared" si="13"/>
        <v>15</v>
      </c>
      <c r="G14" s="1">
        <f t="shared" si="13"/>
        <v>1.71</v>
      </c>
      <c r="H14" s="1">
        <f t="shared" si="13"/>
        <v>1.0370492171011469</v>
      </c>
      <c r="I14" s="1">
        <f t="shared" si="13"/>
        <v>0.96</v>
      </c>
      <c r="J14" s="1">
        <f t="shared" si="13"/>
        <v>0.97</v>
      </c>
      <c r="K14" s="1">
        <f t="shared" si="13"/>
        <v>3.14</v>
      </c>
      <c r="L14" s="1">
        <v>8</v>
      </c>
      <c r="M14" s="1">
        <v>120.58799999999999</v>
      </c>
      <c r="N14" s="1">
        <f t="shared" si="14"/>
        <v>60.293999999999997</v>
      </c>
      <c r="O14" s="1">
        <f t="shared" si="14"/>
        <v>12.0588</v>
      </c>
      <c r="P14" s="1">
        <f t="shared" si="0"/>
        <v>2.4117600000000001</v>
      </c>
      <c r="Q14" s="1">
        <f t="shared" si="1"/>
        <v>4.2071813333333337</v>
      </c>
      <c r="R14" s="1">
        <f t="shared" si="2"/>
        <v>2.5243088</v>
      </c>
      <c r="S14" s="1">
        <f t="shared" si="15"/>
        <v>0.6</v>
      </c>
      <c r="T14" s="1">
        <f t="shared" si="3"/>
        <v>36.176399999999994</v>
      </c>
      <c r="U14" s="1">
        <f t="shared" si="16"/>
        <v>3</v>
      </c>
      <c r="V14" s="1">
        <f t="shared" si="16"/>
        <v>0.33333333333333331</v>
      </c>
      <c r="W14" s="1">
        <f t="shared" si="16"/>
        <v>0</v>
      </c>
      <c r="X14" s="1">
        <f t="shared" si="16"/>
        <v>1.698E-5</v>
      </c>
      <c r="Y14" s="1">
        <f t="shared" si="4"/>
        <v>53027148.123728521</v>
      </c>
      <c r="Z14" s="1">
        <f t="shared" si="18"/>
        <v>8.25</v>
      </c>
      <c r="AA14" s="1">
        <v>1.2270000000000001</v>
      </c>
      <c r="AB14" s="1">
        <v>1.235E-2</v>
      </c>
      <c r="AC14" s="1">
        <f>AA1:AA59/AB1:AB59</f>
        <v>99.352226720647778</v>
      </c>
      <c r="AD14" s="1">
        <f t="shared" si="5"/>
        <v>14.407265290288992</v>
      </c>
      <c r="AE14" s="1">
        <f t="shared" si="6"/>
        <v>6.1572652902889917</v>
      </c>
      <c r="AF14" s="1">
        <f t="shared" si="7"/>
        <v>1.1914856729971373</v>
      </c>
      <c r="AG14" s="1">
        <f t="shared" si="8"/>
        <v>0.29333157610894683</v>
      </c>
      <c r="AH14" s="1">
        <f t="shared" si="9"/>
        <v>0.99951020934768109</v>
      </c>
      <c r="AI14" s="1">
        <f t="shared" si="10"/>
        <v>1.0005072145190423</v>
      </c>
      <c r="AJ14" s="1">
        <f t="shared" si="11"/>
        <v>1.0000171754377933</v>
      </c>
      <c r="AK14" s="1">
        <f t="shared" si="12"/>
        <v>7.8899678120400125</v>
      </c>
    </row>
    <row r="15" spans="1:37" s="1" customFormat="1" x14ac:dyDescent="0.2">
      <c r="A15" s="1" t="s">
        <v>46</v>
      </c>
      <c r="B15" s="1">
        <v>4000000</v>
      </c>
      <c r="C15" s="1">
        <v>12</v>
      </c>
      <c r="D15" s="1">
        <f t="shared" si="13"/>
        <v>0.42</v>
      </c>
      <c r="E15" s="1">
        <f t="shared" si="13"/>
        <v>85.8</v>
      </c>
      <c r="F15" s="1">
        <f t="shared" si="13"/>
        <v>15</v>
      </c>
      <c r="G15" s="1">
        <f t="shared" si="13"/>
        <v>1.71</v>
      </c>
      <c r="H15" s="1">
        <f t="shared" si="13"/>
        <v>1.0370492171011469</v>
      </c>
      <c r="I15" s="1">
        <f t="shared" si="13"/>
        <v>0.96</v>
      </c>
      <c r="J15" s="1">
        <f t="shared" si="13"/>
        <v>0.97</v>
      </c>
      <c r="K15" s="1">
        <f t="shared" si="13"/>
        <v>3.14</v>
      </c>
      <c r="L15" s="1">
        <v>8</v>
      </c>
      <c r="M15" s="1">
        <v>120.58799999999999</v>
      </c>
      <c r="N15" s="1">
        <f t="shared" si="14"/>
        <v>60.293999999999997</v>
      </c>
      <c r="O15" s="1">
        <f t="shared" si="14"/>
        <v>12.0588</v>
      </c>
      <c r="P15" s="1">
        <f t="shared" si="0"/>
        <v>2.4117600000000001</v>
      </c>
      <c r="Q15" s="1">
        <f t="shared" si="1"/>
        <v>4.2071813333333337</v>
      </c>
      <c r="R15" s="1">
        <f t="shared" si="2"/>
        <v>2.6925960533333337</v>
      </c>
      <c r="S15" s="1">
        <f t="shared" si="15"/>
        <v>0.64</v>
      </c>
      <c r="T15" s="1">
        <f t="shared" si="3"/>
        <v>38.588160000000002</v>
      </c>
      <c r="U15" s="1">
        <f t="shared" si="16"/>
        <v>3</v>
      </c>
      <c r="V15" s="1">
        <f t="shared" si="16"/>
        <v>0.33333333333333331</v>
      </c>
      <c r="W15" s="1">
        <f t="shared" si="16"/>
        <v>0</v>
      </c>
      <c r="X15" s="1">
        <f t="shared" si="16"/>
        <v>1.698E-5</v>
      </c>
      <c r="Y15" s="1">
        <f t="shared" si="4"/>
        <v>56562291.331977099</v>
      </c>
      <c r="Z15" s="1">
        <f t="shared" si="18"/>
        <v>8.25</v>
      </c>
      <c r="AA15" s="1">
        <v>1.2270000000000001</v>
      </c>
      <c r="AB15" s="1">
        <v>1.235E-2</v>
      </c>
      <c r="AC15" s="1">
        <f>AA1:AA59/AB1:AB59</f>
        <v>99.352226720647778</v>
      </c>
      <c r="AD15" s="1">
        <f t="shared" si="5"/>
        <v>13.582954928207002</v>
      </c>
      <c r="AE15" s="1">
        <f t="shared" si="6"/>
        <v>5.3329549282070019</v>
      </c>
      <c r="AF15" s="1">
        <f t="shared" si="7"/>
        <v>1.1955823612711038</v>
      </c>
      <c r="AG15" s="1">
        <f t="shared" si="8"/>
        <v>0.27615998971142125</v>
      </c>
      <c r="AH15" s="1">
        <f t="shared" si="9"/>
        <v>0.99939189369520809</v>
      </c>
      <c r="AI15" s="1">
        <f t="shared" si="10"/>
        <v>1.0005072145190423</v>
      </c>
      <c r="AJ15" s="1">
        <f t="shared" si="11"/>
        <v>0.9998987997739035</v>
      </c>
      <c r="AK15" s="1">
        <f t="shared" si="12"/>
        <v>7.4708133063426505</v>
      </c>
    </row>
    <row r="16" spans="1:37" s="1" customFormat="1" x14ac:dyDescent="0.2">
      <c r="A16" s="1" t="s">
        <v>47</v>
      </c>
      <c r="B16" s="1">
        <v>4000000</v>
      </c>
      <c r="C16" s="1">
        <v>12</v>
      </c>
      <c r="D16" s="1">
        <f t="shared" si="13"/>
        <v>0.42</v>
      </c>
      <c r="E16" s="1">
        <f t="shared" si="13"/>
        <v>85.8</v>
      </c>
      <c r="F16" s="1">
        <f t="shared" si="13"/>
        <v>15</v>
      </c>
      <c r="G16" s="1">
        <f t="shared" si="13"/>
        <v>1.71</v>
      </c>
      <c r="H16" s="1">
        <f t="shared" si="13"/>
        <v>1.0370492171011469</v>
      </c>
      <c r="I16" s="1">
        <f t="shared" si="13"/>
        <v>0.96</v>
      </c>
      <c r="J16" s="1">
        <f t="shared" si="13"/>
        <v>0.97</v>
      </c>
      <c r="K16" s="1">
        <f t="shared" si="13"/>
        <v>3.14</v>
      </c>
      <c r="L16" s="1">
        <v>8</v>
      </c>
      <c r="M16" s="1">
        <v>120.58799999999999</v>
      </c>
      <c r="N16" s="1">
        <f t="shared" si="14"/>
        <v>60.293999999999997</v>
      </c>
      <c r="O16" s="1">
        <f t="shared" si="14"/>
        <v>12.0588</v>
      </c>
      <c r="P16" s="1">
        <f t="shared" si="0"/>
        <v>2.4117600000000001</v>
      </c>
      <c r="Q16" s="1">
        <f t="shared" si="1"/>
        <v>4.2071813333333337</v>
      </c>
      <c r="R16" s="1">
        <f t="shared" si="2"/>
        <v>2.860883306666667</v>
      </c>
      <c r="S16" s="1">
        <f t="shared" si="15"/>
        <v>0.68</v>
      </c>
      <c r="T16" s="1">
        <f t="shared" si="3"/>
        <v>40.999920000000003</v>
      </c>
      <c r="U16" s="1">
        <f t="shared" si="16"/>
        <v>3</v>
      </c>
      <c r="V16" s="1">
        <f t="shared" si="16"/>
        <v>0.33333333333333331</v>
      </c>
      <c r="W16" s="1">
        <f t="shared" si="16"/>
        <v>0</v>
      </c>
      <c r="X16" s="1">
        <f t="shared" si="16"/>
        <v>1.698E-5</v>
      </c>
      <c r="Y16" s="1">
        <f t="shared" si="4"/>
        <v>60097434.54022567</v>
      </c>
      <c r="Z16" s="1">
        <f t="shared" si="18"/>
        <v>8.25</v>
      </c>
      <c r="AA16" s="1">
        <v>1.2270000000000001</v>
      </c>
      <c r="AB16" s="1">
        <v>1.235E-2</v>
      </c>
      <c r="AC16" s="1">
        <f>AA1:AA59/AB1:AB59</f>
        <v>99.352226720647778</v>
      </c>
      <c r="AD16" s="1">
        <f t="shared" si="5"/>
        <v>12.844456866602176</v>
      </c>
      <c r="AE16" s="1">
        <f t="shared" si="6"/>
        <v>4.5944568666021759</v>
      </c>
      <c r="AF16" s="1">
        <f t="shared" si="7"/>
        <v>1.1990424394147665</v>
      </c>
      <c r="AG16" s="1">
        <f t="shared" si="8"/>
        <v>0.26072734989311419</v>
      </c>
      <c r="AH16" s="1">
        <f t="shared" si="9"/>
        <v>0.99922414107677515</v>
      </c>
      <c r="AI16" s="1">
        <f t="shared" si="10"/>
        <v>1.0005072145190423</v>
      </c>
      <c r="AJ16" s="1">
        <f t="shared" si="11"/>
        <v>0.99973096206890688</v>
      </c>
      <c r="AK16" s="1">
        <f t="shared" si="12"/>
        <v>7.0901051377177309</v>
      </c>
    </row>
    <row r="17" spans="1:37" s="1" customFormat="1" x14ac:dyDescent="0.2">
      <c r="A17" s="1" t="s">
        <v>48</v>
      </c>
      <c r="B17" s="1">
        <v>4000000</v>
      </c>
      <c r="C17" s="1">
        <v>12</v>
      </c>
      <c r="D17" s="1">
        <f t="shared" si="13"/>
        <v>0.42</v>
      </c>
      <c r="E17" s="1">
        <f t="shared" si="13"/>
        <v>85.8</v>
      </c>
      <c r="F17" s="1">
        <f t="shared" si="13"/>
        <v>15</v>
      </c>
      <c r="G17" s="1">
        <f t="shared" si="13"/>
        <v>1.71</v>
      </c>
      <c r="H17" s="1">
        <f t="shared" si="13"/>
        <v>1.0370492171011469</v>
      </c>
      <c r="I17" s="1">
        <f t="shared" si="13"/>
        <v>0.96</v>
      </c>
      <c r="J17" s="1">
        <f t="shared" si="13"/>
        <v>0.97</v>
      </c>
      <c r="K17" s="1">
        <f t="shared" si="13"/>
        <v>3.14</v>
      </c>
      <c r="L17" s="1">
        <v>8</v>
      </c>
      <c r="M17" s="1">
        <v>120.58799999999999</v>
      </c>
      <c r="N17" s="1">
        <f t="shared" si="14"/>
        <v>60.293999999999997</v>
      </c>
      <c r="O17" s="1">
        <f t="shared" si="14"/>
        <v>12.0588</v>
      </c>
      <c r="P17" s="1">
        <f t="shared" si="0"/>
        <v>2.4117600000000001</v>
      </c>
      <c r="Q17" s="1">
        <f t="shared" si="1"/>
        <v>4.2071813333333337</v>
      </c>
      <c r="R17" s="1">
        <f t="shared" si="2"/>
        <v>3.0291705600000007</v>
      </c>
      <c r="S17" s="1">
        <f t="shared" si="15"/>
        <v>0.72000000000000008</v>
      </c>
      <c r="T17" s="1">
        <f t="shared" si="3"/>
        <v>43.411680000000004</v>
      </c>
      <c r="U17" s="1">
        <f t="shared" si="16"/>
        <v>3</v>
      </c>
      <c r="V17" s="1">
        <f t="shared" si="16"/>
        <v>0.33333333333333331</v>
      </c>
      <c r="W17" s="1">
        <f t="shared" si="16"/>
        <v>0</v>
      </c>
      <c r="X17" s="1">
        <f t="shared" si="16"/>
        <v>1.698E-5</v>
      </c>
      <c r="Y17" s="1">
        <f t="shared" si="4"/>
        <v>63632577.74847424</v>
      </c>
      <c r="Z17" s="1">
        <f t="shared" si="18"/>
        <v>8.25</v>
      </c>
      <c r="AA17" s="1">
        <v>1.2270000000000001</v>
      </c>
      <c r="AB17" s="1">
        <v>1.235E-2</v>
      </c>
      <c r="AC17" s="1">
        <f>AA1:AA59/AB1:AB59</f>
        <v>99.352226720647778</v>
      </c>
      <c r="AD17" s="1">
        <f t="shared" si="5"/>
        <v>12.179509483426399</v>
      </c>
      <c r="AE17" s="1">
        <f t="shared" si="6"/>
        <v>3.9295094834263988</v>
      </c>
      <c r="AF17" s="1">
        <f t="shared" si="7"/>
        <v>1.2019875007930954</v>
      </c>
      <c r="AG17" s="1">
        <f t="shared" si="8"/>
        <v>0.24679459158816419</v>
      </c>
      <c r="AH17" s="1">
        <f t="shared" si="9"/>
        <v>0.99898875152001043</v>
      </c>
      <c r="AI17" s="1">
        <f t="shared" si="10"/>
        <v>1.0005072145190423</v>
      </c>
      <c r="AJ17" s="1">
        <f t="shared" si="11"/>
        <v>0.99949545311914134</v>
      </c>
      <c r="AK17" s="1">
        <f t="shared" si="12"/>
        <v>6.7432736701650109</v>
      </c>
    </row>
    <row r="18" spans="1:37" s="1" customFormat="1" x14ac:dyDescent="0.2">
      <c r="A18" s="1" t="s">
        <v>49</v>
      </c>
      <c r="B18" s="1">
        <v>4000000</v>
      </c>
      <c r="C18" s="1">
        <v>12</v>
      </c>
      <c r="D18" s="1">
        <f t="shared" si="13"/>
        <v>0.42</v>
      </c>
      <c r="E18" s="1">
        <f t="shared" si="13"/>
        <v>85.8</v>
      </c>
      <c r="F18" s="1">
        <f t="shared" si="13"/>
        <v>15</v>
      </c>
      <c r="G18" s="1">
        <f t="shared" si="13"/>
        <v>1.71</v>
      </c>
      <c r="H18" s="1">
        <f t="shared" si="13"/>
        <v>1.0370492171011469</v>
      </c>
      <c r="I18" s="1">
        <f t="shared" si="13"/>
        <v>0.96</v>
      </c>
      <c r="J18" s="1">
        <f t="shared" si="13"/>
        <v>0.97</v>
      </c>
      <c r="K18" s="1">
        <f t="shared" si="13"/>
        <v>3.14</v>
      </c>
      <c r="L18" s="1">
        <v>8</v>
      </c>
      <c r="M18" s="1">
        <v>120.58799999999999</v>
      </c>
      <c r="N18" s="1">
        <f t="shared" si="14"/>
        <v>60.293999999999997</v>
      </c>
      <c r="O18" s="1">
        <f t="shared" si="14"/>
        <v>12.0588</v>
      </c>
      <c r="P18" s="1">
        <f t="shared" si="0"/>
        <v>2.4117600000000001</v>
      </c>
      <c r="Q18" s="1">
        <f t="shared" si="1"/>
        <v>4.2071813333333337</v>
      </c>
      <c r="R18" s="1">
        <f t="shared" si="2"/>
        <v>3.197457813333334</v>
      </c>
      <c r="S18" s="1">
        <f t="shared" si="15"/>
        <v>0.76000000000000012</v>
      </c>
      <c r="T18" s="1">
        <f t="shared" si="3"/>
        <v>45.823440000000005</v>
      </c>
      <c r="U18" s="1">
        <f t="shared" si="16"/>
        <v>3</v>
      </c>
      <c r="V18" s="1">
        <f t="shared" si="16"/>
        <v>0.33333333333333331</v>
      </c>
      <c r="W18" s="1">
        <f t="shared" si="16"/>
        <v>0</v>
      </c>
      <c r="X18" s="1">
        <f t="shared" si="16"/>
        <v>1.698E-5</v>
      </c>
      <c r="Y18" s="1">
        <f t="shared" si="4"/>
        <v>67167720.956722811</v>
      </c>
      <c r="Z18" s="1">
        <f t="shared" si="18"/>
        <v>8.25</v>
      </c>
      <c r="AA18" s="1">
        <v>1.2270000000000001</v>
      </c>
      <c r="AB18" s="1">
        <v>1.235E-2</v>
      </c>
      <c r="AC18" s="1">
        <f>AA1:AA59/AB1:AB59</f>
        <v>99.352226720647778</v>
      </c>
      <c r="AD18" s="1">
        <f t="shared" si="5"/>
        <v>11.577995194052743</v>
      </c>
      <c r="AE18" s="1">
        <f t="shared" si="6"/>
        <v>3.3279951940527432</v>
      </c>
      <c r="AF18" s="1">
        <f t="shared" si="7"/>
        <v>1.2045121639138459</v>
      </c>
      <c r="AG18" s="1">
        <f t="shared" si="8"/>
        <v>0.23416227169120274</v>
      </c>
      <c r="AH18" s="1">
        <f t="shared" si="9"/>
        <v>0.99865802532717673</v>
      </c>
      <c r="AI18" s="1">
        <f t="shared" si="10"/>
        <v>1.0005072145190423</v>
      </c>
      <c r="AJ18" s="1">
        <f t="shared" si="11"/>
        <v>0.99916455917718083</v>
      </c>
      <c r="AK18" s="1">
        <f t="shared" si="12"/>
        <v>6.4262849243816573</v>
      </c>
    </row>
    <row r="19" spans="1:37" s="1" customFormat="1" x14ac:dyDescent="0.2">
      <c r="A19" s="1" t="s">
        <v>50</v>
      </c>
      <c r="B19" s="1">
        <v>4000000</v>
      </c>
      <c r="C19" s="1">
        <v>12</v>
      </c>
      <c r="D19" s="1">
        <f t="shared" si="13"/>
        <v>0.42</v>
      </c>
      <c r="E19" s="1">
        <f t="shared" si="13"/>
        <v>85.8</v>
      </c>
      <c r="F19" s="1">
        <f t="shared" si="13"/>
        <v>15</v>
      </c>
      <c r="G19" s="1">
        <f t="shared" si="13"/>
        <v>1.71</v>
      </c>
      <c r="H19" s="1">
        <f t="shared" si="13"/>
        <v>1.0370492171011469</v>
      </c>
      <c r="I19" s="1">
        <f t="shared" si="13"/>
        <v>0.96</v>
      </c>
      <c r="J19" s="1">
        <f t="shared" si="13"/>
        <v>0.97</v>
      </c>
      <c r="K19" s="1">
        <f t="shared" si="13"/>
        <v>3.14</v>
      </c>
      <c r="L19" s="1">
        <v>8</v>
      </c>
      <c r="M19" s="1">
        <v>120.58799999999999</v>
      </c>
      <c r="N19" s="1">
        <f t="shared" si="14"/>
        <v>60.293999999999997</v>
      </c>
      <c r="O19" s="1">
        <f t="shared" si="14"/>
        <v>12.0588</v>
      </c>
      <c r="P19" s="1">
        <f t="shared" si="0"/>
        <v>2.4117600000000001</v>
      </c>
      <c r="Q19" s="1">
        <f t="shared" si="1"/>
        <v>4.2071813333333337</v>
      </c>
      <c r="R19" s="1">
        <f t="shared" si="2"/>
        <v>3.3657450666666677</v>
      </c>
      <c r="S19" s="1">
        <f t="shared" si="15"/>
        <v>0.80000000000000016</v>
      </c>
      <c r="T19" s="1">
        <f t="shared" si="3"/>
        <v>48.235200000000006</v>
      </c>
      <c r="U19" s="1">
        <f t="shared" si="16"/>
        <v>3</v>
      </c>
      <c r="V19" s="1">
        <f t="shared" si="16"/>
        <v>0.33333333333333331</v>
      </c>
      <c r="W19" s="1">
        <f t="shared" si="16"/>
        <v>0</v>
      </c>
      <c r="X19" s="1">
        <f t="shared" si="16"/>
        <v>1.698E-5</v>
      </c>
      <c r="Y19" s="1">
        <f t="shared" si="4"/>
        <v>70702864.164971381</v>
      </c>
      <c r="Z19" s="1">
        <f t="shared" si="18"/>
        <v>8.25</v>
      </c>
      <c r="AA19" s="1">
        <v>1.2270000000000001</v>
      </c>
      <c r="AB19" s="1">
        <v>1.235E-2</v>
      </c>
      <c r="AC19" s="1">
        <f>AA1:AA59/AB1:AB59</f>
        <v>99.352226720647778</v>
      </c>
      <c r="AD19" s="1">
        <f t="shared" si="5"/>
        <v>11.031510322962193</v>
      </c>
      <c r="AE19" s="1">
        <f t="shared" si="6"/>
        <v>2.7815103229621929</v>
      </c>
      <c r="AF19" s="1">
        <f t="shared" si="7"/>
        <v>1.2066907720659938</v>
      </c>
      <c r="AG19" s="1">
        <f t="shared" si="8"/>
        <v>0.22266320556117009</v>
      </c>
      <c r="AH19" s="1">
        <f t="shared" si="9"/>
        <v>0.99818937024843934</v>
      </c>
      <c r="AI19" s="1">
        <f t="shared" si="10"/>
        <v>1.0005072145190423</v>
      </c>
      <c r="AJ19" s="1">
        <f t="shared" si="11"/>
        <v>0.99869566638978313</v>
      </c>
      <c r="AK19" s="1">
        <f t="shared" si="12"/>
        <v>6.1355812418300362</v>
      </c>
    </row>
    <row r="20" spans="1:37" s="1" customFormat="1" x14ac:dyDescent="0.2">
      <c r="A20" s="1" t="s">
        <v>51</v>
      </c>
      <c r="B20" s="1">
        <v>4000000</v>
      </c>
      <c r="C20" s="1">
        <v>12</v>
      </c>
      <c r="D20" s="1">
        <f t="shared" si="13"/>
        <v>0.42</v>
      </c>
      <c r="E20" s="1">
        <f t="shared" si="13"/>
        <v>85.8</v>
      </c>
      <c r="F20" s="1">
        <f t="shared" si="13"/>
        <v>15</v>
      </c>
      <c r="G20" s="1">
        <f t="shared" si="13"/>
        <v>1.71</v>
      </c>
      <c r="H20" s="1">
        <f t="shared" si="13"/>
        <v>1.0370492171011469</v>
      </c>
      <c r="I20" s="1">
        <f t="shared" si="13"/>
        <v>0.96</v>
      </c>
      <c r="J20" s="1">
        <f t="shared" si="13"/>
        <v>0.97</v>
      </c>
      <c r="K20" s="1">
        <f t="shared" si="13"/>
        <v>3.14</v>
      </c>
      <c r="L20" s="1">
        <v>8</v>
      </c>
      <c r="M20" s="1">
        <v>120.58799999999999</v>
      </c>
      <c r="N20" s="1">
        <f t="shared" si="14"/>
        <v>60.293999999999997</v>
      </c>
      <c r="O20" s="1">
        <f t="shared" si="14"/>
        <v>12.0588</v>
      </c>
      <c r="P20" s="1">
        <f t="shared" si="0"/>
        <v>2.4117600000000001</v>
      </c>
      <c r="Q20" s="1">
        <f t="shared" si="1"/>
        <v>4.2071813333333337</v>
      </c>
      <c r="R20" s="1">
        <f t="shared" si="2"/>
        <v>3.534032320000001</v>
      </c>
      <c r="S20" s="1">
        <f t="shared" si="15"/>
        <v>0.84000000000000019</v>
      </c>
      <c r="T20" s="1">
        <f t="shared" si="3"/>
        <v>50.646960000000007</v>
      </c>
      <c r="U20" s="1">
        <f t="shared" si="16"/>
        <v>3</v>
      </c>
      <c r="V20" s="1">
        <f t="shared" si="16"/>
        <v>0.33333333333333331</v>
      </c>
      <c r="W20" s="1">
        <f t="shared" si="16"/>
        <v>0</v>
      </c>
      <c r="X20" s="1">
        <f t="shared" si="16"/>
        <v>1.698E-5</v>
      </c>
      <c r="Y20" s="1">
        <f t="shared" si="4"/>
        <v>74238007.373219937</v>
      </c>
      <c r="Z20" s="1">
        <v>6</v>
      </c>
      <c r="AA20" s="1">
        <v>1.2674000000000001</v>
      </c>
      <c r="AB20" s="1">
        <v>1.0659999999999999E-2</v>
      </c>
      <c r="AC20" s="1">
        <f>AA1:AA59/AB1:AB59</f>
        <v>118.89305816135087</v>
      </c>
      <c r="AD20" s="1">
        <f t="shared" si="5"/>
        <v>10.533029656016408</v>
      </c>
      <c r="AE20" s="1">
        <f t="shared" si="6"/>
        <v>4.5330296560164083</v>
      </c>
      <c r="AF20" s="1">
        <f t="shared" si="7"/>
        <v>1.2479925894864417</v>
      </c>
      <c r="AG20" s="1">
        <f t="shared" si="8"/>
        <v>0.22120328249582027</v>
      </c>
      <c r="AH20" s="1">
        <f t="shared" si="9"/>
        <v>0.9975163492440059</v>
      </c>
      <c r="AI20" s="1">
        <f t="shared" si="10"/>
        <v>1.0005072145190423</v>
      </c>
      <c r="AJ20" s="1">
        <f t="shared" si="11"/>
        <v>0.99802230401932457</v>
      </c>
      <c r="AK20" s="1">
        <f t="shared" si="12"/>
        <v>5.6809543887214566</v>
      </c>
    </row>
    <row r="21" spans="1:37" s="1" customFormat="1" x14ac:dyDescent="0.2">
      <c r="A21" s="1" t="s">
        <v>48</v>
      </c>
      <c r="B21" s="1">
        <v>4000000</v>
      </c>
      <c r="C21" s="1">
        <v>12</v>
      </c>
      <c r="D21" s="1">
        <f t="shared" si="13"/>
        <v>0.42</v>
      </c>
      <c r="E21" s="1">
        <f t="shared" si="13"/>
        <v>85.8</v>
      </c>
      <c r="F21" s="1">
        <f t="shared" si="13"/>
        <v>15</v>
      </c>
      <c r="G21" s="1">
        <f t="shared" si="13"/>
        <v>1.71</v>
      </c>
      <c r="H21" s="1">
        <f t="shared" si="13"/>
        <v>1.0370492171011469</v>
      </c>
      <c r="I21" s="1">
        <f t="shared" si="13"/>
        <v>0.96</v>
      </c>
      <c r="J21" s="1">
        <f t="shared" si="13"/>
        <v>0.97</v>
      </c>
      <c r="K21" s="1">
        <f t="shared" si="13"/>
        <v>3.14</v>
      </c>
      <c r="L21" s="1">
        <v>8</v>
      </c>
      <c r="M21" s="1">
        <v>120.58799999999999</v>
      </c>
      <c r="N21" s="1">
        <f t="shared" si="14"/>
        <v>60.293999999999997</v>
      </c>
      <c r="O21" s="1">
        <f t="shared" si="14"/>
        <v>12.0588</v>
      </c>
      <c r="P21" s="1">
        <f t="shared" si="0"/>
        <v>2.4117600000000001</v>
      </c>
      <c r="Q21" s="1">
        <f t="shared" si="1"/>
        <v>4.2071813333333337</v>
      </c>
      <c r="R21" s="1">
        <f t="shared" si="2"/>
        <v>3.7023195733333347</v>
      </c>
      <c r="S21" s="1">
        <f t="shared" si="15"/>
        <v>0.88000000000000023</v>
      </c>
      <c r="T21" s="1">
        <f t="shared" si="3"/>
        <v>53.058720000000008</v>
      </c>
      <c r="U21" s="1">
        <f t="shared" si="16"/>
        <v>3</v>
      </c>
      <c r="V21" s="1">
        <f t="shared" si="16"/>
        <v>0.33333333333333331</v>
      </c>
      <c r="W21" s="1">
        <f t="shared" si="16"/>
        <v>0</v>
      </c>
      <c r="X21" s="1">
        <f t="shared" si="16"/>
        <v>1.698E-5</v>
      </c>
      <c r="Y21" s="1">
        <f t="shared" si="4"/>
        <v>77773150.581468523</v>
      </c>
      <c r="Z21" s="1">
        <f>Z20</f>
        <v>6</v>
      </c>
      <c r="AA21" s="1">
        <v>1.2674000000000001</v>
      </c>
      <c r="AB21" s="1">
        <v>1.0659999999999999E-2</v>
      </c>
      <c r="AC21" s="1">
        <f>AA1:AA59/AB1:AB59</f>
        <v>118.89305816135087</v>
      </c>
      <c r="AD21" s="1">
        <f t="shared" si="5"/>
        <v>10.076643666826449</v>
      </c>
      <c r="AE21" s="1">
        <f t="shared" si="6"/>
        <v>4.076643666826449</v>
      </c>
      <c r="AF21" s="1">
        <f t="shared" si="7"/>
        <v>1.2497149606884375</v>
      </c>
      <c r="AG21" s="1">
        <f t="shared" si="8"/>
        <v>0.21125556236818363</v>
      </c>
      <c r="AH21" s="1">
        <f t="shared" si="9"/>
        <v>0.99653356775222002</v>
      </c>
      <c r="AI21" s="1">
        <f t="shared" si="10"/>
        <v>1.0005072145190423</v>
      </c>
      <c r="AJ21" s="1">
        <f t="shared" si="11"/>
        <v>0.99703902404649702</v>
      </c>
      <c r="AK21" s="1">
        <f t="shared" si="12"/>
        <v>5.4415390000013781</v>
      </c>
    </row>
    <row r="22" spans="1:37" s="1" customFormat="1" x14ac:dyDescent="0.2">
      <c r="A22" s="1" t="s">
        <v>49</v>
      </c>
      <c r="B22" s="1">
        <v>4000000</v>
      </c>
      <c r="C22" s="1">
        <v>12</v>
      </c>
      <c r="D22" s="1">
        <f t="shared" si="13"/>
        <v>0.42</v>
      </c>
      <c r="E22" s="1">
        <f t="shared" si="13"/>
        <v>85.8</v>
      </c>
      <c r="F22" s="1">
        <f t="shared" si="13"/>
        <v>15</v>
      </c>
      <c r="G22" s="1">
        <f t="shared" si="13"/>
        <v>1.71</v>
      </c>
      <c r="H22" s="1">
        <f t="shared" si="13"/>
        <v>1.0370492171011469</v>
      </c>
      <c r="I22" s="1">
        <f t="shared" si="13"/>
        <v>0.96</v>
      </c>
      <c r="J22" s="1">
        <f t="shared" si="13"/>
        <v>0.97</v>
      </c>
      <c r="K22" s="1">
        <f t="shared" si="13"/>
        <v>3.14</v>
      </c>
      <c r="L22" s="1">
        <v>8</v>
      </c>
      <c r="M22" s="1">
        <v>120.58799999999999</v>
      </c>
      <c r="N22" s="1">
        <f t="shared" si="14"/>
        <v>60.293999999999997</v>
      </c>
      <c r="O22" s="1">
        <f t="shared" si="14"/>
        <v>12.0588</v>
      </c>
      <c r="P22" s="1">
        <f t="shared" si="0"/>
        <v>2.4117600000000001</v>
      </c>
      <c r="Q22" s="1">
        <f t="shared" si="1"/>
        <v>4.2071813333333337</v>
      </c>
      <c r="R22" s="1">
        <f t="shared" si="2"/>
        <v>3.870606826666668</v>
      </c>
      <c r="S22" s="1">
        <f t="shared" si="15"/>
        <v>0.92000000000000026</v>
      </c>
      <c r="T22" s="1">
        <f t="shared" si="3"/>
        <v>55.470480000000016</v>
      </c>
      <c r="U22" s="1">
        <f t="shared" si="16"/>
        <v>3</v>
      </c>
      <c r="V22" s="1">
        <f t="shared" si="16"/>
        <v>0.33333333333333331</v>
      </c>
      <c r="W22" s="1">
        <f t="shared" si="16"/>
        <v>0</v>
      </c>
      <c r="X22" s="1">
        <f t="shared" si="16"/>
        <v>1.698E-5</v>
      </c>
      <c r="Y22" s="1">
        <f t="shared" si="4"/>
        <v>81308293.789717108</v>
      </c>
      <c r="Z22" s="1">
        <f>Z21</f>
        <v>6</v>
      </c>
      <c r="AA22" s="1">
        <v>1.2674000000000001</v>
      </c>
      <c r="AB22" s="1">
        <v>1.0659999999999999E-2</v>
      </c>
      <c r="AC22" s="1">
        <f>AA1:AA59/AB1:AB59</f>
        <v>118.89305816135087</v>
      </c>
      <c r="AD22" s="1">
        <f t="shared" si="5"/>
        <v>9.6573515787127704</v>
      </c>
      <c r="AE22" s="1">
        <f t="shared" si="6"/>
        <v>3.6573515787127704</v>
      </c>
      <c r="AF22" s="1">
        <f t="shared" si="7"/>
        <v>1.251227457725355</v>
      </c>
      <c r="AG22" s="1">
        <f t="shared" si="8"/>
        <v>0.20210453887566579</v>
      </c>
      <c r="AH22" s="1">
        <f t="shared" si="9"/>
        <v>0.99507069764651046</v>
      </c>
      <c r="AI22" s="1">
        <f t="shared" si="10"/>
        <v>1.0005072145190423</v>
      </c>
      <c r="AJ22" s="1">
        <f t="shared" si="11"/>
        <v>0.99557541195183041</v>
      </c>
      <c r="AK22" s="1">
        <f t="shared" si="12"/>
        <v>5.2191914557763628</v>
      </c>
    </row>
    <row r="23" spans="1:37" s="1" customFormat="1" x14ac:dyDescent="0.2">
      <c r="A23" s="1" t="s">
        <v>50</v>
      </c>
      <c r="B23" s="1">
        <v>4000000</v>
      </c>
      <c r="C23" s="1">
        <v>12</v>
      </c>
      <c r="D23" s="1">
        <f t="shared" si="13"/>
        <v>0.42</v>
      </c>
      <c r="E23" s="1">
        <f t="shared" si="13"/>
        <v>85.8</v>
      </c>
      <c r="F23" s="1">
        <f t="shared" si="13"/>
        <v>15</v>
      </c>
      <c r="G23" s="1">
        <f t="shared" si="13"/>
        <v>1.71</v>
      </c>
      <c r="H23" s="1">
        <f t="shared" si="13"/>
        <v>1.0370492171011469</v>
      </c>
      <c r="I23" s="1">
        <f t="shared" si="13"/>
        <v>0.96</v>
      </c>
      <c r="J23" s="1">
        <f t="shared" si="13"/>
        <v>0.97</v>
      </c>
      <c r="K23" s="1">
        <f t="shared" si="13"/>
        <v>3.14</v>
      </c>
      <c r="L23" s="1">
        <v>8</v>
      </c>
      <c r="M23" s="1">
        <v>120.58799999999999</v>
      </c>
      <c r="N23" s="1">
        <f t="shared" si="14"/>
        <v>60.293999999999997</v>
      </c>
      <c r="O23" s="1">
        <f t="shared" si="14"/>
        <v>12.0588</v>
      </c>
      <c r="P23" s="1">
        <f t="shared" si="0"/>
        <v>2.4117600000000001</v>
      </c>
      <c r="Q23" s="1">
        <f t="shared" si="1"/>
        <v>4.2071813333333337</v>
      </c>
      <c r="R23" s="1">
        <f t="shared" si="2"/>
        <v>4.0388940800000013</v>
      </c>
      <c r="S23" s="1">
        <f t="shared" si="15"/>
        <v>0.9600000000000003</v>
      </c>
      <c r="T23" s="1">
        <f t="shared" si="3"/>
        <v>57.882240000000017</v>
      </c>
      <c r="U23" s="1">
        <f t="shared" si="16"/>
        <v>3</v>
      </c>
      <c r="V23" s="1">
        <f t="shared" si="16"/>
        <v>0.33333333333333331</v>
      </c>
      <c r="W23" s="1">
        <f t="shared" si="16"/>
        <v>0</v>
      </c>
      <c r="X23" s="1">
        <f t="shared" si="16"/>
        <v>1.698E-5</v>
      </c>
      <c r="Y23" s="1">
        <f t="shared" si="4"/>
        <v>84843436.997965679</v>
      </c>
      <c r="Z23" s="1">
        <f>Z22</f>
        <v>6</v>
      </c>
      <c r="AA23" s="1">
        <v>1.2674000000000001</v>
      </c>
      <c r="AB23" s="1">
        <v>1.0659999999999999E-2</v>
      </c>
      <c r="AC23" s="1">
        <f>AA1:AA59/AB1:AB59</f>
        <v>118.89305816135087</v>
      </c>
      <c r="AD23" s="1">
        <f t="shared" si="5"/>
        <v>9.2708974542183586</v>
      </c>
      <c r="AE23" s="1">
        <f t="shared" si="6"/>
        <v>3.2708974542183586</v>
      </c>
      <c r="AF23" s="1">
        <f t="shared" si="7"/>
        <v>1.2525621603291255</v>
      </c>
      <c r="AG23" s="1">
        <f t="shared" si="8"/>
        <v>0.19366060547161912</v>
      </c>
      <c r="AH23" s="1">
        <f t="shared" si="9"/>
        <v>0.99284697541445666</v>
      </c>
      <c r="AI23" s="1">
        <f t="shared" si="10"/>
        <v>1.0005072145190423</v>
      </c>
      <c r="AJ23" s="1">
        <f t="shared" si="11"/>
        <v>0.99335056181557413</v>
      </c>
      <c r="AK23" s="1">
        <f t="shared" si="12"/>
        <v>5.0114006119119177</v>
      </c>
    </row>
    <row r="24" spans="1:37" s="1" customFormat="1" x14ac:dyDescent="0.2">
      <c r="A24" s="1" t="s">
        <v>51</v>
      </c>
      <c r="B24" s="1">
        <v>4000000</v>
      </c>
      <c r="C24" s="1">
        <v>12</v>
      </c>
      <c r="D24" s="1">
        <f t="shared" si="13"/>
        <v>0.42</v>
      </c>
      <c r="E24" s="1">
        <f t="shared" si="13"/>
        <v>85.8</v>
      </c>
      <c r="F24" s="1">
        <f t="shared" si="13"/>
        <v>15</v>
      </c>
      <c r="G24" s="1">
        <f t="shared" si="13"/>
        <v>1.71</v>
      </c>
      <c r="H24" s="1">
        <f t="shared" si="13"/>
        <v>1.0370492171011469</v>
      </c>
      <c r="I24" s="1">
        <f t="shared" si="13"/>
        <v>0.96</v>
      </c>
      <c r="J24" s="1">
        <f t="shared" si="13"/>
        <v>0.97</v>
      </c>
      <c r="K24" s="1">
        <f t="shared" si="13"/>
        <v>3.14</v>
      </c>
      <c r="L24" s="1">
        <v>8</v>
      </c>
      <c r="M24" s="1">
        <v>120.58799999999999</v>
      </c>
      <c r="N24" s="1">
        <f t="shared" si="14"/>
        <v>60.293999999999997</v>
      </c>
      <c r="O24" s="1">
        <f t="shared" si="14"/>
        <v>12.0588</v>
      </c>
      <c r="P24" s="1">
        <f t="shared" si="0"/>
        <v>2.4117600000000001</v>
      </c>
      <c r="Q24" s="1">
        <f t="shared" si="1"/>
        <v>4.2071813333333337</v>
      </c>
      <c r="R24" s="1">
        <f t="shared" si="2"/>
        <v>4.2071813333333345</v>
      </c>
      <c r="S24" s="1">
        <f t="shared" si="15"/>
        <v>1.0000000000000002</v>
      </c>
      <c r="T24" s="1">
        <f t="shared" si="3"/>
        <v>60.294000000000011</v>
      </c>
      <c r="U24" s="1">
        <f t="shared" si="16"/>
        <v>3</v>
      </c>
      <c r="V24" s="1">
        <f t="shared" si="16"/>
        <v>0.33333333333333331</v>
      </c>
      <c r="W24" s="1">
        <f t="shared" si="16"/>
        <v>0</v>
      </c>
      <c r="X24" s="1">
        <f t="shared" si="16"/>
        <v>1.698E-5</v>
      </c>
      <c r="Y24" s="1">
        <f t="shared" si="4"/>
        <v>88378580.206214219</v>
      </c>
      <c r="Z24" s="1">
        <f>Z23</f>
        <v>6</v>
      </c>
      <c r="AA24" s="1">
        <v>1.2674000000000001</v>
      </c>
      <c r="AB24" s="1">
        <v>1.0659999999999999E-2</v>
      </c>
      <c r="AC24" s="1">
        <f>AA1:AA59/AB1:AB59</f>
        <v>118.89305816135087</v>
      </c>
      <c r="AD24" s="1">
        <f t="shared" si="5"/>
        <v>8.9136395841081928</v>
      </c>
      <c r="AE24" s="1">
        <f t="shared" si="6"/>
        <v>2.9136395841081928</v>
      </c>
      <c r="AF24" s="1">
        <f t="shared" si="7"/>
        <v>1.2537453402486962</v>
      </c>
      <c r="AG24" s="1">
        <f t="shared" si="8"/>
        <v>0.18584675785356441</v>
      </c>
      <c r="AH24" s="1">
        <f t="shared" si="9"/>
        <v>0.98938990322121734</v>
      </c>
      <c r="AI24" s="1">
        <f t="shared" si="10"/>
        <v>1.0005072145190423</v>
      </c>
      <c r="AJ24" s="1">
        <f t="shared" si="11"/>
        <v>0.98989173614512505</v>
      </c>
      <c r="AK24" s="1">
        <f t="shared" si="12"/>
        <v>4.8154975476446769</v>
      </c>
    </row>
  </sheetData>
  <mergeCells count="1">
    <mergeCell ref="A1:A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2018-04-26T06:03:02Z</dcterms:created>
  <dcterms:modified xsi:type="dcterms:W3CDTF">2018-04-26T06:07:57Z</dcterms:modified>
</cp:coreProperties>
</file>